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4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1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trlProps/ctrlProp5.xml" ContentType="application/vnd.ms-excel.controlproperties+xml"/>
  <Override PartName="/xl/charts/chart6.xml" ContentType="application/vnd.openxmlformats-officedocument.drawingml.chart+xml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6.xml" ContentType="application/vnd.ms-excel.controlproperties+xml"/>
  <Override PartName="/xl/charts/chart7.xml" ContentType="application/vnd.openxmlformats-officedocument.drawingml.chart+xml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trlProps/ctrlProp7.xml" ContentType="application/vnd.ms-excel.controlproperties+xml"/>
  <Override PartName="/xl/charts/chart8.xml" ContentType="application/vnd.openxmlformats-officedocument.drawingml.chart+xml"/>
  <Override PartName="/xl/drawings/drawing18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8.xml" ContentType="application/vnd.ms-excel.controlproperties+xml"/>
  <Override PartName="/xl/charts/chart9.xml" ContentType="application/vnd.openxmlformats-officedocument.drawingml.chart+xml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trlProps/ctrlProp9.xml" ContentType="application/vnd.ms-excel.controlproperties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22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12.xml" ContentType="application/vnd.ms-excel.controlproperties+xml"/>
  <Override PartName="/xl/charts/chart11.xml" ContentType="application/vnd.openxmlformats-officedocument.drawingml.chart+xml"/>
  <Override PartName="/xl/drawings/drawing23.xml" ContentType="application/vnd.openxmlformats-officedocument.drawing+xml"/>
  <Override PartName="/xl/ctrlProps/ctrlProp13.xml" ContentType="application/vnd.ms-excel.controlproperties+xml"/>
  <Override PartName="/xl/comments8.xml" ContentType="application/vnd.openxmlformats-officedocument.spreadsheetml.comments+xml"/>
  <Override PartName="/xl/drawings/drawing24.xml" ContentType="application/vnd.openxmlformats-officedocument.drawing+xml"/>
  <Override PartName="/xl/ctrlProps/ctrlProp14.xml" ContentType="application/vnd.ms-excel.controlpropertie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ristian Ibanez\Documents\Predictive Demand Analysis Project\"/>
    </mc:Choice>
  </mc:AlternateContent>
  <bookViews>
    <workbookView xWindow="0" yWindow="0" windowWidth="14380" windowHeight="8300" tabRatio="698" firstSheet="2" activeTab="2"/>
  </bookViews>
  <sheets>
    <sheet name="To be Hire" sheetId="10" state="hidden" r:id="rId1"/>
    <sheet name="DropDownOption" sheetId="5" state="hidden" r:id="rId2"/>
    <sheet name="Sample UI" sheetId="4" r:id="rId3"/>
    <sheet name="Dashboard" sheetId="68" r:id="rId4"/>
    <sheet name="Headcount to Buffer" sheetId="12" r:id="rId5"/>
    <sheet name="HC and Buffer to HC" sheetId="13" r:id="rId6"/>
    <sheet name="HC and Buffer to HC_2" sheetId="14" r:id="rId7"/>
    <sheet name="HC and Buffer to HC_3" sheetId="15" r:id="rId8"/>
    <sheet name="Centre Reforecast" sheetId="36" state="hidden" r:id="rId9"/>
    <sheet name="FY20 IFS" sheetId="22" state="hidden" r:id="rId10"/>
    <sheet name="Reforecast IFS" sheetId="37" state="hidden" r:id="rId11"/>
    <sheet name="FY20 RTM" sheetId="23" state="hidden" r:id="rId12"/>
    <sheet name="Reforecast RTM" sheetId="43" state="hidden" r:id="rId13"/>
    <sheet name="FY20 Deals" sheetId="25" state="hidden" r:id="rId14"/>
    <sheet name="FY20  CoE_ESM" sheetId="48" state="hidden" r:id="rId15"/>
    <sheet name="FY20 Demand Breakdown (Monthly)" sheetId="38" state="hidden" r:id="rId16"/>
    <sheet name="3years" sheetId="39" state="hidden" r:id="rId17"/>
    <sheet name="FY20 Demand" sheetId="44" state="hidden" r:id="rId18"/>
    <sheet name="Headcount Source" sheetId="67" r:id="rId19"/>
    <sheet name="FY20 - Assurance only UI" sheetId="53" state="hidden" r:id="rId20"/>
    <sheet name="FY20 - NonAssurance only UI" sheetId="57" state="hidden" r:id="rId21"/>
    <sheet name="FY20 - IFS UI" sheetId="61" state="hidden" r:id="rId22"/>
    <sheet name="FY20 - RTM UI" sheetId="63" state="hidden" r:id="rId23"/>
    <sheet name="FY20 - Deals UI" sheetId="65" state="hidden" r:id="rId24"/>
    <sheet name="Reforecast Deals" sheetId="41" state="hidden" r:id="rId25"/>
    <sheet name="Reforecast CoE_ESM" sheetId="52" state="hidden" r:id="rId26"/>
    <sheet name="FY20 - CoE_ESM UI" sheetId="59" state="hidden" r:id="rId27"/>
    <sheet name="Reforecast Total Assurance Only" sheetId="50" state="hidden" r:id="rId28"/>
    <sheet name="FY20 - NonAssurance only" sheetId="24" state="hidden" r:id="rId29"/>
    <sheet name="FY20 - Assurance only" sheetId="49" state="hidden" r:id="rId30"/>
    <sheet name="Reforecast Total Non_Assurance" sheetId="51" state="hidden" r:id="rId31"/>
  </sheets>
  <functionGroups builtInGroupCount="18"/>
  <externalReferences>
    <externalReference r:id="rId32"/>
    <externalReference r:id="rId33"/>
  </externalReferences>
  <definedNames>
    <definedName name="Holiday">[1]Holidays!$B:$B</definedName>
    <definedName name="Holidays">[2]References!$E$11:$E$47</definedName>
    <definedName name="MonthAndBeyond">DropDownOption!$C$3:$C$14</definedName>
    <definedName name="Months">DropDownOption!$A$3:$A$15</definedName>
    <definedName name="MonthsMoving">DropDownOption!$C$3:$C$14</definedName>
    <definedName name="RowOptions">DropDownOption!$F$3:$F$6</definedName>
    <definedName name="ServiceLookup">[2]References!$B$11:$C$84</definedName>
    <definedName name="solver_adj" localSheetId="19" hidden="1">'FY20 - Assurance only UI'!$B$111:$AW$111</definedName>
    <definedName name="solver_adj" localSheetId="26" hidden="1">'FY20 - CoE_ESM UI'!$B$111:$AW$111</definedName>
    <definedName name="solver_adj" localSheetId="23" hidden="1">'FY20 - Deals UI'!$B$111:$AW$111</definedName>
    <definedName name="solver_adj" localSheetId="21" hidden="1">'FY20 - IFS UI'!$B$111:$AW$111</definedName>
    <definedName name="solver_adj" localSheetId="20" hidden="1">'FY20 - NonAssurance only UI'!$B$111:$AW$111</definedName>
    <definedName name="solver_adj" localSheetId="22" hidden="1">'FY20 - RTM UI'!$B$111:$AW$111</definedName>
    <definedName name="solver_adj" localSheetId="2" hidden="1">'Sample UI'!$B$111:$AW$111</definedName>
    <definedName name="solver_cvg" localSheetId="19" hidden="1">0.0001</definedName>
    <definedName name="solver_cvg" localSheetId="26" hidden="1">0.0001</definedName>
    <definedName name="solver_cvg" localSheetId="23" hidden="1">0.0001</definedName>
    <definedName name="solver_cvg" localSheetId="21" hidden="1">0.0001</definedName>
    <definedName name="solver_cvg" localSheetId="20" hidden="1">0.0001</definedName>
    <definedName name="solver_cvg" localSheetId="22" hidden="1">0.0001</definedName>
    <definedName name="solver_cvg" localSheetId="2" hidden="1">0.0001</definedName>
    <definedName name="solver_drv" localSheetId="19" hidden="1">1</definedName>
    <definedName name="solver_drv" localSheetId="26" hidden="1">1</definedName>
    <definedName name="solver_drv" localSheetId="23" hidden="1">1</definedName>
    <definedName name="solver_drv" localSheetId="21" hidden="1">1</definedName>
    <definedName name="solver_drv" localSheetId="20" hidden="1">1</definedName>
    <definedName name="solver_drv" localSheetId="22" hidden="1">1</definedName>
    <definedName name="solver_drv" localSheetId="2" hidden="1">1</definedName>
    <definedName name="solver_eng" localSheetId="19" hidden="1">1</definedName>
    <definedName name="solver_eng" localSheetId="26" hidden="1">1</definedName>
    <definedName name="solver_eng" localSheetId="23" hidden="1">1</definedName>
    <definedName name="solver_eng" localSheetId="21" hidden="1">1</definedName>
    <definedName name="solver_eng" localSheetId="20" hidden="1">1</definedName>
    <definedName name="solver_eng" localSheetId="22" hidden="1">1</definedName>
    <definedName name="solver_eng" localSheetId="2" hidden="1">1</definedName>
    <definedName name="solver_est" localSheetId="19" hidden="1">1</definedName>
    <definedName name="solver_est" localSheetId="26" hidden="1">1</definedName>
    <definedName name="solver_est" localSheetId="23" hidden="1">1</definedName>
    <definedName name="solver_est" localSheetId="21" hidden="1">1</definedName>
    <definedName name="solver_est" localSheetId="20" hidden="1">1</definedName>
    <definedName name="solver_est" localSheetId="22" hidden="1">1</definedName>
    <definedName name="solver_est" localSheetId="2" hidden="1">1</definedName>
    <definedName name="solver_itr" localSheetId="19" hidden="1">2147483647</definedName>
    <definedName name="solver_itr" localSheetId="26" hidden="1">2147483647</definedName>
    <definedName name="solver_itr" localSheetId="23" hidden="1">2147483647</definedName>
    <definedName name="solver_itr" localSheetId="21" hidden="1">2147483647</definedName>
    <definedName name="solver_itr" localSheetId="20" hidden="1">2147483647</definedName>
    <definedName name="solver_itr" localSheetId="22" hidden="1">2147483647</definedName>
    <definedName name="solver_itr" localSheetId="2" hidden="1">2147483647</definedName>
    <definedName name="solver_lhs1" localSheetId="19" hidden="1">'FY20 - Assurance only UI'!$B$111</definedName>
    <definedName name="solver_lhs1" localSheetId="26" hidden="1">'FY20 - CoE_ESM UI'!$B$111</definedName>
    <definedName name="solver_lhs1" localSheetId="23" hidden="1">'FY20 - Deals UI'!$B$111</definedName>
    <definedName name="solver_lhs1" localSheetId="21" hidden="1">'FY20 - IFS UI'!$B$111</definedName>
    <definedName name="solver_lhs1" localSheetId="20" hidden="1">'FY20 - NonAssurance only UI'!$B$111</definedName>
    <definedName name="solver_lhs1" localSheetId="22" hidden="1">'FY20 - RTM UI'!$B$111</definedName>
    <definedName name="solver_lhs1" localSheetId="2" hidden="1">'Sample UI'!$B$111</definedName>
    <definedName name="solver_lhs10" localSheetId="19" hidden="1">'FY20 - Assurance only UI'!$N$111</definedName>
    <definedName name="solver_lhs10" localSheetId="26" hidden="1">'FY20 - CoE_ESM UI'!$N$111</definedName>
    <definedName name="solver_lhs10" localSheetId="23" hidden="1">'FY20 - Deals UI'!$N$111</definedName>
    <definedName name="solver_lhs10" localSheetId="21" hidden="1">'FY20 - IFS UI'!$N$111</definedName>
    <definedName name="solver_lhs10" localSheetId="20" hidden="1">'FY20 - NonAssurance only UI'!$N$111</definedName>
    <definedName name="solver_lhs10" localSheetId="22" hidden="1">'FY20 - RTM UI'!$N$111</definedName>
    <definedName name="solver_lhs10" localSheetId="2" hidden="1">'Sample UI'!$N$111</definedName>
    <definedName name="solver_lhs11" localSheetId="19" hidden="1">'FY20 - Assurance only UI'!$O$111</definedName>
    <definedName name="solver_lhs11" localSheetId="26" hidden="1">'FY20 - CoE_ESM UI'!$O$111</definedName>
    <definedName name="solver_lhs11" localSheetId="23" hidden="1">'FY20 - Deals UI'!$O$111</definedName>
    <definedName name="solver_lhs11" localSheetId="21" hidden="1">'FY20 - IFS UI'!$O$111</definedName>
    <definedName name="solver_lhs11" localSheetId="20" hidden="1">'FY20 - NonAssurance only UI'!$O$111</definedName>
    <definedName name="solver_lhs11" localSheetId="22" hidden="1">'FY20 - RTM UI'!$O$111</definedName>
    <definedName name="solver_lhs11" localSheetId="2" hidden="1">'Sample UI'!$O$111</definedName>
    <definedName name="solver_lhs12" localSheetId="19" hidden="1">'FY20 - Assurance only UI'!$P$111</definedName>
    <definedName name="solver_lhs12" localSheetId="26" hidden="1">'FY20 - CoE_ESM UI'!$P$111</definedName>
    <definedName name="solver_lhs12" localSheetId="23" hidden="1">'FY20 - Deals UI'!$P$111</definedName>
    <definedName name="solver_lhs12" localSheetId="21" hidden="1">'FY20 - IFS UI'!$P$111</definedName>
    <definedName name="solver_lhs12" localSheetId="20" hidden="1">'FY20 - NonAssurance only UI'!$P$111</definedName>
    <definedName name="solver_lhs12" localSheetId="22" hidden="1">'FY20 - RTM UI'!$P$111</definedName>
    <definedName name="solver_lhs12" localSheetId="2" hidden="1">'Sample UI'!$P$111</definedName>
    <definedName name="solver_lhs13" localSheetId="19" hidden="1">'FY20 - Assurance only UI'!$R$111</definedName>
    <definedName name="solver_lhs13" localSheetId="26" hidden="1">'FY20 - CoE_ESM UI'!$R$111</definedName>
    <definedName name="solver_lhs13" localSheetId="23" hidden="1">'FY20 - Deals UI'!$R$111</definedName>
    <definedName name="solver_lhs13" localSheetId="21" hidden="1">'FY20 - IFS UI'!$R$111</definedName>
    <definedName name="solver_lhs13" localSheetId="20" hidden="1">'FY20 - NonAssurance only UI'!$R$111</definedName>
    <definedName name="solver_lhs13" localSheetId="22" hidden="1">'FY20 - RTM UI'!$R$111</definedName>
    <definedName name="solver_lhs13" localSheetId="2" hidden="1">'Sample UI'!$R$111</definedName>
    <definedName name="solver_lhs14" localSheetId="19" hidden="1">'FY20 - Assurance only UI'!$S$111</definedName>
    <definedName name="solver_lhs14" localSheetId="26" hidden="1">'FY20 - CoE_ESM UI'!$S$111</definedName>
    <definedName name="solver_lhs14" localSheetId="23" hidden="1">'FY20 - Deals UI'!$S$111</definedName>
    <definedName name="solver_lhs14" localSheetId="21" hidden="1">'FY20 - IFS UI'!$S$111</definedName>
    <definedName name="solver_lhs14" localSheetId="20" hidden="1">'FY20 - NonAssurance only UI'!$S$111</definedName>
    <definedName name="solver_lhs14" localSheetId="22" hidden="1">'FY20 - RTM UI'!$S$111</definedName>
    <definedName name="solver_lhs14" localSheetId="2" hidden="1">'Sample UI'!$S$111</definedName>
    <definedName name="solver_lhs15" localSheetId="19" hidden="1">'FY20 - Assurance only UI'!$T$111</definedName>
    <definedName name="solver_lhs15" localSheetId="26" hidden="1">'FY20 - CoE_ESM UI'!$T$111</definedName>
    <definedName name="solver_lhs15" localSheetId="23" hidden="1">'FY20 - Deals UI'!$T$111</definedName>
    <definedName name="solver_lhs15" localSheetId="21" hidden="1">'FY20 - IFS UI'!$T$111</definedName>
    <definedName name="solver_lhs15" localSheetId="20" hidden="1">'FY20 - NonAssurance only UI'!$T$111</definedName>
    <definedName name="solver_lhs15" localSheetId="22" hidden="1">'FY20 - RTM UI'!$T$111</definedName>
    <definedName name="solver_lhs15" localSheetId="2" hidden="1">'Sample UI'!$T$111</definedName>
    <definedName name="solver_lhs16" localSheetId="19" hidden="1">'FY20 - Assurance only UI'!$V$111</definedName>
    <definedName name="solver_lhs16" localSheetId="26" hidden="1">'FY20 - CoE_ESM UI'!$V$111</definedName>
    <definedName name="solver_lhs16" localSheetId="23" hidden="1">'FY20 - Deals UI'!$V$111</definedName>
    <definedName name="solver_lhs16" localSheetId="21" hidden="1">'FY20 - IFS UI'!$V$111</definedName>
    <definedName name="solver_lhs16" localSheetId="20" hidden="1">'FY20 - NonAssurance only UI'!$V$111</definedName>
    <definedName name="solver_lhs16" localSheetId="22" hidden="1">'FY20 - RTM UI'!$V$111</definedName>
    <definedName name="solver_lhs16" localSheetId="2" hidden="1">'Sample UI'!$V$111</definedName>
    <definedName name="solver_lhs17" localSheetId="19" hidden="1">'FY20 - Assurance only UI'!$W$111</definedName>
    <definedName name="solver_lhs17" localSheetId="26" hidden="1">'FY20 - CoE_ESM UI'!$W$111</definedName>
    <definedName name="solver_lhs17" localSheetId="23" hidden="1">'FY20 - Deals UI'!$W$111</definedName>
    <definedName name="solver_lhs17" localSheetId="21" hidden="1">'FY20 - IFS UI'!$W$111</definedName>
    <definedName name="solver_lhs17" localSheetId="20" hidden="1">'FY20 - NonAssurance only UI'!$W$111</definedName>
    <definedName name="solver_lhs17" localSheetId="22" hidden="1">'FY20 - RTM UI'!$W$111</definedName>
    <definedName name="solver_lhs17" localSheetId="2" hidden="1">'Sample UI'!$W$111</definedName>
    <definedName name="solver_lhs18" localSheetId="19" hidden="1">'FY20 - Assurance only UI'!$X$111</definedName>
    <definedName name="solver_lhs18" localSheetId="26" hidden="1">'FY20 - CoE_ESM UI'!$X$111</definedName>
    <definedName name="solver_lhs18" localSheetId="23" hidden="1">'FY20 - Deals UI'!$X$111</definedName>
    <definedName name="solver_lhs18" localSheetId="21" hidden="1">'FY20 - IFS UI'!$X$111</definedName>
    <definedName name="solver_lhs18" localSheetId="20" hidden="1">'FY20 - NonAssurance only UI'!$X$111</definedName>
    <definedName name="solver_lhs18" localSheetId="22" hidden="1">'FY20 - RTM UI'!$X$111</definedName>
    <definedName name="solver_lhs18" localSheetId="2" hidden="1">'Sample UI'!$X$111</definedName>
    <definedName name="solver_lhs19" localSheetId="19" hidden="1">'FY20 - Assurance only UI'!$Z$111</definedName>
    <definedName name="solver_lhs19" localSheetId="26" hidden="1">'FY20 - CoE_ESM UI'!$Z$111</definedName>
    <definedName name="solver_lhs19" localSheetId="23" hidden="1">'FY20 - Deals UI'!$Z$111</definedName>
    <definedName name="solver_lhs19" localSheetId="21" hidden="1">'FY20 - IFS UI'!$Z$111</definedName>
    <definedName name="solver_lhs19" localSheetId="20" hidden="1">'FY20 - NonAssurance only UI'!$Z$111</definedName>
    <definedName name="solver_lhs19" localSheetId="22" hidden="1">'FY20 - RTM UI'!$Z$111</definedName>
    <definedName name="solver_lhs19" localSheetId="2" hidden="1">'Sample UI'!$Z$111</definedName>
    <definedName name="solver_lhs2" localSheetId="19" hidden="1">'FY20 - Assurance only UI'!$C$111</definedName>
    <definedName name="solver_lhs2" localSheetId="26" hidden="1">'FY20 - CoE_ESM UI'!$C$111</definedName>
    <definedName name="solver_lhs2" localSheetId="23" hidden="1">'FY20 - Deals UI'!$C$111</definedName>
    <definedName name="solver_lhs2" localSheetId="21" hidden="1">'FY20 - IFS UI'!$C$111</definedName>
    <definedName name="solver_lhs2" localSheetId="20" hidden="1">'FY20 - NonAssurance only UI'!$C$111</definedName>
    <definedName name="solver_lhs2" localSheetId="22" hidden="1">'FY20 - RTM UI'!$C$111</definedName>
    <definedName name="solver_lhs2" localSheetId="2" hidden="1">'Sample UI'!$C$111</definedName>
    <definedName name="solver_lhs20" localSheetId="19" hidden="1">'FY20 - Assurance only UI'!$AA$111</definedName>
    <definedName name="solver_lhs20" localSheetId="26" hidden="1">'FY20 - CoE_ESM UI'!$AA$111</definedName>
    <definedName name="solver_lhs20" localSheetId="23" hidden="1">'FY20 - Deals UI'!$AA$111</definedName>
    <definedName name="solver_lhs20" localSheetId="21" hidden="1">'FY20 - IFS UI'!$AA$111</definedName>
    <definedName name="solver_lhs20" localSheetId="20" hidden="1">'FY20 - NonAssurance only UI'!$AA$111</definedName>
    <definedName name="solver_lhs20" localSheetId="22" hidden="1">'FY20 - RTM UI'!$AA$111</definedName>
    <definedName name="solver_lhs20" localSheetId="2" hidden="1">'Sample UI'!$AA$111</definedName>
    <definedName name="solver_lhs21" localSheetId="19" hidden="1">'FY20 - Assurance only UI'!$AB$111</definedName>
    <definedName name="solver_lhs21" localSheetId="26" hidden="1">'FY20 - CoE_ESM UI'!$AB$111</definedName>
    <definedName name="solver_lhs21" localSheetId="23" hidden="1">'FY20 - Deals UI'!$AB$111</definedName>
    <definedName name="solver_lhs21" localSheetId="21" hidden="1">'FY20 - IFS UI'!$AB$111</definedName>
    <definedName name="solver_lhs21" localSheetId="20" hidden="1">'FY20 - NonAssurance only UI'!$AB$111</definedName>
    <definedName name="solver_lhs21" localSheetId="22" hidden="1">'FY20 - RTM UI'!$AB$111</definedName>
    <definedName name="solver_lhs21" localSheetId="2" hidden="1">'Sample UI'!$AB$111</definedName>
    <definedName name="solver_lhs22" localSheetId="19" hidden="1">'FY20 - Assurance only UI'!$AD$111</definedName>
    <definedName name="solver_lhs22" localSheetId="26" hidden="1">'FY20 - CoE_ESM UI'!$AD$111</definedName>
    <definedName name="solver_lhs22" localSheetId="23" hidden="1">'FY20 - Deals UI'!$AD$111</definedName>
    <definedName name="solver_lhs22" localSheetId="21" hidden="1">'FY20 - IFS UI'!$AD$111</definedName>
    <definedName name="solver_lhs22" localSheetId="20" hidden="1">'FY20 - NonAssurance only UI'!$AD$111</definedName>
    <definedName name="solver_lhs22" localSheetId="22" hidden="1">'FY20 - RTM UI'!$AD$111</definedName>
    <definedName name="solver_lhs22" localSheetId="2" hidden="1">'Sample UI'!$AD$111</definedName>
    <definedName name="solver_lhs23" localSheetId="19" hidden="1">'FY20 - Assurance only UI'!$AE$111</definedName>
    <definedName name="solver_lhs23" localSheetId="26" hidden="1">'FY20 - CoE_ESM UI'!$AE$111</definedName>
    <definedName name="solver_lhs23" localSheetId="23" hidden="1">'FY20 - Deals UI'!$AE$111</definedName>
    <definedName name="solver_lhs23" localSheetId="21" hidden="1">'FY20 - IFS UI'!$AE$111</definedName>
    <definedName name="solver_lhs23" localSheetId="20" hidden="1">'FY20 - NonAssurance only UI'!$AE$111</definedName>
    <definedName name="solver_lhs23" localSheetId="22" hidden="1">'FY20 - RTM UI'!$AE$111</definedName>
    <definedName name="solver_lhs23" localSheetId="2" hidden="1">'Sample UI'!$AE$111</definedName>
    <definedName name="solver_lhs24" localSheetId="19" hidden="1">'FY20 - Assurance only UI'!$AF$111</definedName>
    <definedName name="solver_lhs24" localSheetId="26" hidden="1">'FY20 - CoE_ESM UI'!$AF$111</definedName>
    <definedName name="solver_lhs24" localSheetId="23" hidden="1">'FY20 - Deals UI'!$AF$111</definedName>
    <definedName name="solver_lhs24" localSheetId="21" hidden="1">'FY20 - IFS UI'!$AF$111</definedName>
    <definedName name="solver_lhs24" localSheetId="20" hidden="1">'FY20 - NonAssurance only UI'!$AF$111</definedName>
    <definedName name="solver_lhs24" localSheetId="22" hidden="1">'FY20 - RTM UI'!$AF$111</definedName>
    <definedName name="solver_lhs24" localSheetId="2" hidden="1">'Sample UI'!$AF$111</definedName>
    <definedName name="solver_lhs25" localSheetId="19" hidden="1">'FY20 - Assurance only UI'!$AH$111</definedName>
    <definedName name="solver_lhs25" localSheetId="26" hidden="1">'FY20 - CoE_ESM UI'!$AH$111</definedName>
    <definedName name="solver_lhs25" localSheetId="23" hidden="1">'FY20 - Deals UI'!$AH$111</definedName>
    <definedName name="solver_lhs25" localSheetId="21" hidden="1">'FY20 - IFS UI'!$AH$111</definedName>
    <definedName name="solver_lhs25" localSheetId="20" hidden="1">'FY20 - NonAssurance only UI'!$AH$111</definedName>
    <definedName name="solver_lhs25" localSheetId="22" hidden="1">'FY20 - RTM UI'!$AH$111</definedName>
    <definedName name="solver_lhs25" localSheetId="2" hidden="1">'Sample UI'!$AH$111</definedName>
    <definedName name="solver_lhs26" localSheetId="19" hidden="1">'FY20 - Assurance only UI'!$AI$111</definedName>
    <definedName name="solver_lhs26" localSheetId="26" hidden="1">'FY20 - CoE_ESM UI'!$AI$111</definedName>
    <definedName name="solver_lhs26" localSheetId="23" hidden="1">'FY20 - Deals UI'!$AI$111</definedName>
    <definedName name="solver_lhs26" localSheetId="21" hidden="1">'FY20 - IFS UI'!$AI$111</definedName>
    <definedName name="solver_lhs26" localSheetId="20" hidden="1">'FY20 - NonAssurance only UI'!$AI$111</definedName>
    <definedName name="solver_lhs26" localSheetId="22" hidden="1">'FY20 - RTM UI'!$AI$111</definedName>
    <definedName name="solver_lhs26" localSheetId="2" hidden="1">'Sample UI'!$AI$111</definedName>
    <definedName name="solver_lhs27" localSheetId="19" hidden="1">'FY20 - Assurance only UI'!$AJ$111</definedName>
    <definedName name="solver_lhs27" localSheetId="26" hidden="1">'FY20 - CoE_ESM UI'!$AJ$111</definedName>
    <definedName name="solver_lhs27" localSheetId="23" hidden="1">'FY20 - Deals UI'!$AJ$111</definedName>
    <definedName name="solver_lhs27" localSheetId="21" hidden="1">'FY20 - IFS UI'!$AJ$111</definedName>
    <definedName name="solver_lhs27" localSheetId="20" hidden="1">'FY20 - NonAssurance only UI'!$AJ$111</definedName>
    <definedName name="solver_lhs27" localSheetId="22" hidden="1">'FY20 - RTM UI'!$AJ$111</definedName>
    <definedName name="solver_lhs27" localSheetId="2" hidden="1">'Sample UI'!$AJ$111</definedName>
    <definedName name="solver_lhs28" localSheetId="19" hidden="1">'FY20 - Assurance only UI'!$AL$111</definedName>
    <definedName name="solver_lhs28" localSheetId="26" hidden="1">'FY20 - CoE_ESM UI'!$AL$111</definedName>
    <definedName name="solver_lhs28" localSheetId="23" hidden="1">'FY20 - Deals UI'!$AL$111</definedName>
    <definedName name="solver_lhs28" localSheetId="21" hidden="1">'FY20 - IFS UI'!$AL$111</definedName>
    <definedName name="solver_lhs28" localSheetId="20" hidden="1">'FY20 - NonAssurance only UI'!$AL$111</definedName>
    <definedName name="solver_lhs28" localSheetId="22" hidden="1">'FY20 - RTM UI'!$AL$111</definedName>
    <definedName name="solver_lhs28" localSheetId="2" hidden="1">'Sample UI'!$AL$111</definedName>
    <definedName name="solver_lhs29" localSheetId="19" hidden="1">'FY20 - Assurance only UI'!$AM$111</definedName>
    <definedName name="solver_lhs29" localSheetId="26" hidden="1">'FY20 - CoE_ESM UI'!$AM$111</definedName>
    <definedName name="solver_lhs29" localSheetId="23" hidden="1">'FY20 - Deals UI'!$AM$111</definedName>
    <definedName name="solver_lhs29" localSheetId="21" hidden="1">'FY20 - IFS UI'!$AM$111</definedName>
    <definedName name="solver_lhs29" localSheetId="20" hidden="1">'FY20 - NonAssurance only UI'!$AM$111</definedName>
    <definedName name="solver_lhs29" localSheetId="22" hidden="1">'FY20 - RTM UI'!$AM$111</definedName>
    <definedName name="solver_lhs29" localSheetId="2" hidden="1">'Sample UI'!$AM$111</definedName>
    <definedName name="solver_lhs3" localSheetId="19" hidden="1">'FY20 - Assurance only UI'!$D$111</definedName>
    <definedName name="solver_lhs3" localSheetId="26" hidden="1">'FY20 - CoE_ESM UI'!$D$111</definedName>
    <definedName name="solver_lhs3" localSheetId="23" hidden="1">'FY20 - Deals UI'!$D$111</definedName>
    <definedName name="solver_lhs3" localSheetId="21" hidden="1">'FY20 - IFS UI'!$D$111</definedName>
    <definedName name="solver_lhs3" localSheetId="20" hidden="1">'FY20 - NonAssurance only UI'!$D$111</definedName>
    <definedName name="solver_lhs3" localSheetId="22" hidden="1">'FY20 - RTM UI'!$D$111</definedName>
    <definedName name="solver_lhs3" localSheetId="2" hidden="1">'Sample UI'!$D$111</definedName>
    <definedName name="solver_lhs30" localSheetId="19" hidden="1">'FY20 - Assurance only UI'!$AN$111</definedName>
    <definedName name="solver_lhs30" localSheetId="26" hidden="1">'FY20 - CoE_ESM UI'!$AN$111</definedName>
    <definedName name="solver_lhs30" localSheetId="23" hidden="1">'FY20 - Deals UI'!$AN$111</definedName>
    <definedName name="solver_lhs30" localSheetId="21" hidden="1">'FY20 - IFS UI'!$AN$111</definedName>
    <definedName name="solver_lhs30" localSheetId="20" hidden="1">'FY20 - NonAssurance only UI'!$AN$111</definedName>
    <definedName name="solver_lhs30" localSheetId="22" hidden="1">'FY20 - RTM UI'!$AN$111</definedName>
    <definedName name="solver_lhs30" localSheetId="2" hidden="1">'Sample UI'!$AN$111</definedName>
    <definedName name="solver_lhs31" localSheetId="19" hidden="1">'FY20 - Assurance only UI'!$AP$111</definedName>
    <definedName name="solver_lhs31" localSheetId="26" hidden="1">'FY20 - CoE_ESM UI'!$AP$111</definedName>
    <definedName name="solver_lhs31" localSheetId="23" hidden="1">'FY20 - Deals UI'!$AP$111</definedName>
    <definedName name="solver_lhs31" localSheetId="21" hidden="1">'FY20 - IFS UI'!$AP$111</definedName>
    <definedName name="solver_lhs31" localSheetId="20" hidden="1">'FY20 - NonAssurance only UI'!$AP$111</definedName>
    <definedName name="solver_lhs31" localSheetId="22" hidden="1">'FY20 - RTM UI'!$AP$111</definedName>
    <definedName name="solver_lhs31" localSheetId="2" hidden="1">'Sample UI'!$AP$111</definedName>
    <definedName name="solver_lhs32" localSheetId="19" hidden="1">'FY20 - Assurance only UI'!$AQ$111</definedName>
    <definedName name="solver_lhs32" localSheetId="26" hidden="1">'FY20 - CoE_ESM UI'!$AQ$111</definedName>
    <definedName name="solver_lhs32" localSheetId="23" hidden="1">'FY20 - Deals UI'!$AQ$111</definedName>
    <definedName name="solver_lhs32" localSheetId="21" hidden="1">'FY20 - IFS UI'!$AQ$111</definedName>
    <definedName name="solver_lhs32" localSheetId="20" hidden="1">'FY20 - NonAssurance only UI'!$AQ$111</definedName>
    <definedName name="solver_lhs32" localSheetId="22" hidden="1">'FY20 - RTM UI'!$AQ$111</definedName>
    <definedName name="solver_lhs32" localSheetId="2" hidden="1">'Sample UI'!$AQ$111</definedName>
    <definedName name="solver_lhs33" localSheetId="19" hidden="1">'FY20 - Assurance only UI'!$AR$111</definedName>
    <definedName name="solver_lhs33" localSheetId="26" hidden="1">'FY20 - CoE_ESM UI'!$AR$111</definedName>
    <definedName name="solver_lhs33" localSheetId="23" hidden="1">'FY20 - Deals UI'!$AR$111</definedName>
    <definedName name="solver_lhs33" localSheetId="21" hidden="1">'FY20 - IFS UI'!$AR$111</definedName>
    <definedName name="solver_lhs33" localSheetId="20" hidden="1">'FY20 - NonAssurance only UI'!$AR$111</definedName>
    <definedName name="solver_lhs33" localSheetId="22" hidden="1">'FY20 - RTM UI'!$AR$111</definedName>
    <definedName name="solver_lhs33" localSheetId="2" hidden="1">'Sample UI'!$AR$111</definedName>
    <definedName name="solver_lhs34" localSheetId="19" hidden="1">'FY20 - Assurance only UI'!$AT$111</definedName>
    <definedName name="solver_lhs34" localSheetId="26" hidden="1">'FY20 - CoE_ESM UI'!$AT$111</definedName>
    <definedName name="solver_lhs34" localSheetId="23" hidden="1">'FY20 - Deals UI'!$AT$111</definedName>
    <definedName name="solver_lhs34" localSheetId="21" hidden="1">'FY20 - IFS UI'!$AT$111</definedName>
    <definedName name="solver_lhs34" localSheetId="20" hidden="1">'FY20 - NonAssurance only UI'!$AT$111</definedName>
    <definedName name="solver_lhs34" localSheetId="22" hidden="1">'FY20 - RTM UI'!$AT$111</definedName>
    <definedName name="solver_lhs34" localSheetId="2" hidden="1">'Sample UI'!$AT$111</definedName>
    <definedName name="solver_lhs35" localSheetId="19" hidden="1">'FY20 - Assurance only UI'!$AU$111</definedName>
    <definedName name="solver_lhs35" localSheetId="26" hidden="1">'FY20 - CoE_ESM UI'!$AU$111</definedName>
    <definedName name="solver_lhs35" localSheetId="23" hidden="1">'FY20 - Deals UI'!$AU$111</definedName>
    <definedName name="solver_lhs35" localSheetId="21" hidden="1">'FY20 - IFS UI'!$AU$111</definedName>
    <definedName name="solver_lhs35" localSheetId="20" hidden="1">'FY20 - NonAssurance only UI'!$AU$111</definedName>
    <definedName name="solver_lhs35" localSheetId="22" hidden="1">'FY20 - RTM UI'!$AU$111</definedName>
    <definedName name="solver_lhs35" localSheetId="2" hidden="1">'Sample UI'!$AU$111</definedName>
    <definedName name="solver_lhs36" localSheetId="19" hidden="1">'FY20 - Assurance only UI'!$AV$111</definedName>
    <definedName name="solver_lhs36" localSheetId="26" hidden="1">'FY20 - CoE_ESM UI'!$AV$111</definedName>
    <definedName name="solver_lhs36" localSheetId="23" hidden="1">'FY20 - Deals UI'!$AV$111</definedName>
    <definedName name="solver_lhs36" localSheetId="21" hidden="1">'FY20 - IFS UI'!$AV$111</definedName>
    <definedName name="solver_lhs36" localSheetId="20" hidden="1">'FY20 - NonAssurance only UI'!$AV$111</definedName>
    <definedName name="solver_lhs36" localSheetId="22" hidden="1">'FY20 - RTM UI'!$AV$111</definedName>
    <definedName name="solver_lhs36" localSheetId="2" hidden="1">'Sample UI'!$AV$111</definedName>
    <definedName name="solver_lhs37" localSheetId="19" hidden="1">'FY20 - Assurance only UI'!$AP$111</definedName>
    <definedName name="solver_lhs37" localSheetId="26" hidden="1">'FY20 - CoE_ESM UI'!$AP$111</definedName>
    <definedName name="solver_lhs37" localSheetId="23" hidden="1">'FY20 - Deals UI'!$AP$111</definedName>
    <definedName name="solver_lhs37" localSheetId="21" hidden="1">'FY20 - IFS UI'!$AP$111</definedName>
    <definedName name="solver_lhs37" localSheetId="20" hidden="1">'FY20 - NonAssurance only UI'!$AP$111</definedName>
    <definedName name="solver_lhs37" localSheetId="22" hidden="1">'FY20 - RTM UI'!$AP$111</definedName>
    <definedName name="solver_lhs37" localSheetId="2" hidden="1">'Sample UI'!$AP$111</definedName>
    <definedName name="solver_lhs38" localSheetId="19" hidden="1">'FY20 - Assurance only UI'!$AQ$111</definedName>
    <definedName name="solver_lhs38" localSheetId="26" hidden="1">'FY20 - CoE_ESM UI'!$AQ$111</definedName>
    <definedName name="solver_lhs38" localSheetId="23" hidden="1">'FY20 - Deals UI'!$AQ$111</definedName>
    <definedName name="solver_lhs38" localSheetId="21" hidden="1">'FY20 - IFS UI'!$AQ$111</definedName>
    <definedName name="solver_lhs38" localSheetId="20" hidden="1">'FY20 - NonAssurance only UI'!$AQ$111</definedName>
    <definedName name="solver_lhs38" localSheetId="22" hidden="1">'FY20 - RTM UI'!$AQ$111</definedName>
    <definedName name="solver_lhs38" localSheetId="2" hidden="1">'Sample UI'!$AQ$111</definedName>
    <definedName name="solver_lhs39" localSheetId="19" hidden="1">'FY20 - Assurance only UI'!$AR$111</definedName>
    <definedName name="solver_lhs39" localSheetId="26" hidden="1">'FY20 - CoE_ESM UI'!$AR$111</definedName>
    <definedName name="solver_lhs39" localSheetId="23" hidden="1">'FY20 - Deals UI'!$AR$111</definedName>
    <definedName name="solver_lhs39" localSheetId="21" hidden="1">'FY20 - IFS UI'!$AR$111</definedName>
    <definedName name="solver_lhs39" localSheetId="20" hidden="1">'FY20 - NonAssurance only UI'!$AR$111</definedName>
    <definedName name="solver_lhs39" localSheetId="22" hidden="1">'FY20 - RTM UI'!$AR$111</definedName>
    <definedName name="solver_lhs39" localSheetId="2" hidden="1">'Sample UI'!$AR$111</definedName>
    <definedName name="solver_lhs4" localSheetId="19" hidden="1">'FY20 - Assurance only UI'!$F$111</definedName>
    <definedName name="solver_lhs4" localSheetId="26" hidden="1">'FY20 - CoE_ESM UI'!$F$111</definedName>
    <definedName name="solver_lhs4" localSheetId="23" hidden="1">'FY20 - Deals UI'!$F$111</definedName>
    <definedName name="solver_lhs4" localSheetId="21" hidden="1">'FY20 - IFS UI'!$F$111</definedName>
    <definedName name="solver_lhs4" localSheetId="20" hidden="1">'FY20 - NonAssurance only UI'!$F$111</definedName>
    <definedName name="solver_lhs4" localSheetId="22" hidden="1">'FY20 - RTM UI'!$F$111</definedName>
    <definedName name="solver_lhs4" localSheetId="2" hidden="1">'Sample UI'!$F$111</definedName>
    <definedName name="solver_lhs40" localSheetId="19" hidden="1">'FY20 - Assurance only UI'!$AT$111</definedName>
    <definedName name="solver_lhs40" localSheetId="26" hidden="1">'FY20 - CoE_ESM UI'!$AT$111</definedName>
    <definedName name="solver_lhs40" localSheetId="23" hidden="1">'FY20 - Deals UI'!$AT$111</definedName>
    <definedName name="solver_lhs40" localSheetId="21" hidden="1">'FY20 - IFS UI'!$AT$111</definedName>
    <definedName name="solver_lhs40" localSheetId="20" hidden="1">'FY20 - NonAssurance only UI'!$AT$111</definedName>
    <definedName name="solver_lhs40" localSheetId="22" hidden="1">'FY20 - RTM UI'!$AT$111</definedName>
    <definedName name="solver_lhs40" localSheetId="2" hidden="1">'Sample UI'!$AT$111</definedName>
    <definedName name="solver_lhs41" localSheetId="19" hidden="1">'FY20 - Assurance only UI'!$AU$111</definedName>
    <definedName name="solver_lhs41" localSheetId="26" hidden="1">'FY20 - CoE_ESM UI'!$AU$111</definedName>
    <definedName name="solver_lhs41" localSheetId="23" hidden="1">'FY20 - Deals UI'!$AU$111</definedName>
    <definedName name="solver_lhs41" localSheetId="21" hidden="1">'FY20 - IFS UI'!$AU$111</definedName>
    <definedName name="solver_lhs41" localSheetId="20" hidden="1">'FY20 - NonAssurance only UI'!$AU$111</definedName>
    <definedName name="solver_lhs41" localSheetId="22" hidden="1">'FY20 - RTM UI'!$AU$111</definedName>
    <definedName name="solver_lhs41" localSheetId="2" hidden="1">'Sample UI'!$AU$111</definedName>
    <definedName name="solver_lhs42" localSheetId="19" hidden="1">'FY20 - Assurance only UI'!$AV$111</definedName>
    <definedName name="solver_lhs42" localSheetId="26" hidden="1">'FY20 - CoE_ESM UI'!$AV$111</definedName>
    <definedName name="solver_lhs42" localSheetId="23" hidden="1">'FY20 - Deals UI'!$AV$111</definedName>
    <definedName name="solver_lhs42" localSheetId="21" hidden="1">'FY20 - IFS UI'!$AV$111</definedName>
    <definedName name="solver_lhs42" localSheetId="20" hidden="1">'FY20 - NonAssurance only UI'!$AV$111</definedName>
    <definedName name="solver_lhs42" localSheetId="22" hidden="1">'FY20 - RTM UI'!$AV$111</definedName>
    <definedName name="solver_lhs42" localSheetId="2" hidden="1">'Sample UI'!$AV$111</definedName>
    <definedName name="solver_lhs43" localSheetId="19" hidden="1">'FY20 - Assurance only UI'!$B$149:$AW$149</definedName>
    <definedName name="solver_lhs43" localSheetId="26" hidden="1">'FY20 - CoE_ESM UI'!$B$149:$AW$149</definedName>
    <definedName name="solver_lhs43" localSheetId="23" hidden="1">'FY20 - Deals UI'!$B$149:$AW$149</definedName>
    <definedName name="solver_lhs43" localSheetId="21" hidden="1">'FY20 - IFS UI'!$B$149:$AW$149</definedName>
    <definedName name="solver_lhs43" localSheetId="20" hidden="1">'FY20 - NonAssurance only UI'!$B$149:$AW$149</definedName>
    <definedName name="solver_lhs43" localSheetId="22" hidden="1">'FY20 - RTM UI'!$B$149:$AW$149</definedName>
    <definedName name="solver_lhs43" localSheetId="2" hidden="1">'Sample UI'!$B$149:$AW$149</definedName>
    <definedName name="solver_lhs44" localSheetId="19" hidden="1">'FY20 - Assurance only UI'!$B$149:$AW$149</definedName>
    <definedName name="solver_lhs44" localSheetId="26" hidden="1">'FY20 - CoE_ESM UI'!$B$149:$AW$149</definedName>
    <definedName name="solver_lhs44" localSheetId="23" hidden="1">'FY20 - Deals UI'!$B$149:$AW$149</definedName>
    <definedName name="solver_lhs44" localSheetId="21" hidden="1">'FY20 - IFS UI'!$B$149:$AW$149</definedName>
    <definedName name="solver_lhs44" localSheetId="20" hidden="1">'FY20 - NonAssurance only UI'!$B$149:$AW$149</definedName>
    <definedName name="solver_lhs44" localSheetId="22" hidden="1">'FY20 - RTM UI'!$B$149:$AW$149</definedName>
    <definedName name="solver_lhs44" localSheetId="2" hidden="1">'Sample UI'!$B$149:$AW$149</definedName>
    <definedName name="solver_lhs45" localSheetId="19" hidden="1">'FY20 - Assurance only UI'!$B$151:$AW$151</definedName>
    <definedName name="solver_lhs45" localSheetId="26" hidden="1">'FY20 - CoE_ESM UI'!$B$151:$AW$151</definedName>
    <definedName name="solver_lhs45" localSheetId="23" hidden="1">'FY20 - Deals UI'!$B$151:$AW$151</definedName>
    <definedName name="solver_lhs45" localSheetId="21" hidden="1">'FY20 - IFS UI'!$B$151:$AW$151</definedName>
    <definedName name="solver_lhs45" localSheetId="20" hidden="1">'FY20 - NonAssurance only UI'!$B$151:$AW$151</definedName>
    <definedName name="solver_lhs45" localSheetId="22" hidden="1">'FY20 - RTM UI'!$B$151:$AW$151</definedName>
    <definedName name="solver_lhs45" localSheetId="2" hidden="1">'Sample UI'!$B$151:$AW$151</definedName>
    <definedName name="solver_lhs46" localSheetId="19" hidden="1">'FY20 - Assurance only UI'!$B$151:$AW$151</definedName>
    <definedName name="solver_lhs46" localSheetId="26" hidden="1">'FY20 - CoE_ESM UI'!$B$151:$AW$151</definedName>
    <definedName name="solver_lhs46" localSheetId="23" hidden="1">'FY20 - Deals UI'!$B$151:$AW$151</definedName>
    <definedName name="solver_lhs46" localSheetId="21" hidden="1">'FY20 - IFS UI'!$B$151:$AW$151</definedName>
    <definedName name="solver_lhs46" localSheetId="20" hidden="1">'FY20 - NonAssurance only UI'!$B$151:$AW$151</definedName>
    <definedName name="solver_lhs46" localSheetId="22" hidden="1">'FY20 - RTM UI'!$B$151:$AW$151</definedName>
    <definedName name="solver_lhs46" localSheetId="2" hidden="1">'Sample UI'!$B$151:$AW$151</definedName>
    <definedName name="solver_lhs47" localSheetId="19" hidden="1">'FY20 - Assurance only UI'!$B$154:$AW$154</definedName>
    <definedName name="solver_lhs47" localSheetId="26" hidden="1">'FY20 - CoE_ESM UI'!$B$154:$AW$154</definedName>
    <definedName name="solver_lhs47" localSheetId="23" hidden="1">'FY20 - Deals UI'!$B$154:$AW$154</definedName>
    <definedName name="solver_lhs47" localSheetId="21" hidden="1">'FY20 - IFS UI'!$B$154:$AW$154</definedName>
    <definedName name="solver_lhs47" localSheetId="20" hidden="1">'FY20 - NonAssurance only UI'!$B$154:$AW$154</definedName>
    <definedName name="solver_lhs47" localSheetId="22" hidden="1">'FY20 - RTM UI'!$B$154:$AW$154</definedName>
    <definedName name="solver_lhs47" localSheetId="2" hidden="1">'Sample UI'!$B$154:$AW$154</definedName>
    <definedName name="solver_lhs48" localSheetId="19" hidden="1">'FY20 - Assurance only UI'!$B$154:$AW$154</definedName>
    <definedName name="solver_lhs48" localSheetId="26" hidden="1">'FY20 - CoE_ESM UI'!$B$154:$AW$154</definedName>
    <definedName name="solver_lhs48" localSheetId="23" hidden="1">'FY20 - Deals UI'!$B$154:$AW$154</definedName>
    <definedName name="solver_lhs48" localSheetId="21" hidden="1">'FY20 - IFS UI'!$B$154:$AW$154</definedName>
    <definedName name="solver_lhs48" localSheetId="20" hidden="1">'FY20 - NonAssurance only UI'!$B$154:$AW$154</definedName>
    <definedName name="solver_lhs48" localSheetId="22" hidden="1">'FY20 - RTM UI'!$B$154:$AW$154</definedName>
    <definedName name="solver_lhs48" localSheetId="2" hidden="1">'Sample UI'!$B$154:$AW$154</definedName>
    <definedName name="solver_lhs49" localSheetId="19" hidden="1">'FY20 - Assurance only UI'!$B$149:$AW$149</definedName>
    <definedName name="solver_lhs49" localSheetId="26" hidden="1">'FY20 - CoE_ESM UI'!$B$149:$AW$149</definedName>
    <definedName name="solver_lhs49" localSheetId="23" hidden="1">'FY20 - Deals UI'!$B$149:$AW$149</definedName>
    <definedName name="solver_lhs49" localSheetId="21" hidden="1">'FY20 - IFS UI'!$B$149:$AW$149</definedName>
    <definedName name="solver_lhs49" localSheetId="20" hidden="1">'FY20 - NonAssurance only UI'!$B$149:$AW$149</definedName>
    <definedName name="solver_lhs49" localSheetId="22" hidden="1">'FY20 - RTM UI'!$B$149:$AW$149</definedName>
    <definedName name="solver_lhs49" localSheetId="2" hidden="1">'Sample UI'!$B$149:$AW$149</definedName>
    <definedName name="solver_lhs5" localSheetId="19" hidden="1">'FY20 - Assurance only UI'!$G$111</definedName>
    <definedName name="solver_lhs5" localSheetId="26" hidden="1">'FY20 - CoE_ESM UI'!$G$111</definedName>
    <definedName name="solver_lhs5" localSheetId="23" hidden="1">'FY20 - Deals UI'!$G$111</definedName>
    <definedName name="solver_lhs5" localSheetId="21" hidden="1">'FY20 - IFS UI'!$G$111</definedName>
    <definedName name="solver_lhs5" localSheetId="20" hidden="1">'FY20 - NonAssurance only UI'!$G$111</definedName>
    <definedName name="solver_lhs5" localSheetId="22" hidden="1">'FY20 - RTM UI'!$G$111</definedName>
    <definedName name="solver_lhs5" localSheetId="2" hidden="1">'Sample UI'!$G$111</definedName>
    <definedName name="solver_lhs50" localSheetId="19" hidden="1">'FY20 - Assurance only UI'!$B$149:$AW$149</definedName>
    <definedName name="solver_lhs50" localSheetId="26" hidden="1">'FY20 - CoE_ESM UI'!$B$149:$AW$149</definedName>
    <definedName name="solver_lhs50" localSheetId="23" hidden="1">'FY20 - Deals UI'!$B$149:$AW$149</definedName>
    <definedName name="solver_lhs50" localSheetId="21" hidden="1">'FY20 - IFS UI'!$B$149:$AW$149</definedName>
    <definedName name="solver_lhs50" localSheetId="20" hidden="1">'FY20 - NonAssurance only UI'!$B$149:$AW$149</definedName>
    <definedName name="solver_lhs50" localSheetId="22" hidden="1">'FY20 - RTM UI'!$B$149:$AW$149</definedName>
    <definedName name="solver_lhs50" localSheetId="2" hidden="1">'Sample UI'!$B$149:$AW$149</definedName>
    <definedName name="solver_lhs51" localSheetId="19" hidden="1">'FY20 - Assurance only UI'!$B$151:$AW$151</definedName>
    <definedName name="solver_lhs51" localSheetId="26" hidden="1">'FY20 - CoE_ESM UI'!$B$151:$AW$151</definedName>
    <definedName name="solver_lhs51" localSheetId="23" hidden="1">'FY20 - Deals UI'!$B$151:$AW$151</definedName>
    <definedName name="solver_lhs51" localSheetId="21" hidden="1">'FY20 - IFS UI'!$B$151:$AW$151</definedName>
    <definedName name="solver_lhs51" localSheetId="20" hidden="1">'FY20 - NonAssurance only UI'!$B$151:$AW$151</definedName>
    <definedName name="solver_lhs51" localSheetId="22" hidden="1">'FY20 - RTM UI'!$B$151:$AW$151</definedName>
    <definedName name="solver_lhs51" localSheetId="2" hidden="1">'Sample UI'!$B$151:$AW$151</definedName>
    <definedName name="solver_lhs52" localSheetId="19" hidden="1">'FY20 - Assurance only UI'!$B$151:$AW$151</definedName>
    <definedName name="solver_lhs52" localSheetId="26" hidden="1">'FY20 - CoE_ESM UI'!$B$151:$AW$151</definedName>
    <definedName name="solver_lhs52" localSheetId="23" hidden="1">'FY20 - Deals UI'!$B$151:$AW$151</definedName>
    <definedName name="solver_lhs52" localSheetId="21" hidden="1">'FY20 - IFS UI'!$B$151:$AW$151</definedName>
    <definedName name="solver_lhs52" localSheetId="20" hidden="1">'FY20 - NonAssurance only UI'!$B$151:$AW$151</definedName>
    <definedName name="solver_lhs52" localSheetId="22" hidden="1">'FY20 - RTM UI'!$B$151:$AW$151</definedName>
    <definedName name="solver_lhs52" localSheetId="2" hidden="1">'Sample UI'!$B$151:$AW$151</definedName>
    <definedName name="solver_lhs53" localSheetId="19" hidden="1">'FY20 - Assurance only UI'!$B$154:$AW$154</definedName>
    <definedName name="solver_lhs53" localSheetId="26" hidden="1">'FY20 - CoE_ESM UI'!$B$154:$AW$154</definedName>
    <definedName name="solver_lhs53" localSheetId="23" hidden="1">'FY20 - Deals UI'!$B$154:$AW$154</definedName>
    <definedName name="solver_lhs53" localSheetId="21" hidden="1">'FY20 - IFS UI'!$B$154:$AW$154</definedName>
    <definedName name="solver_lhs53" localSheetId="20" hidden="1">'FY20 - NonAssurance only UI'!$B$154:$AW$154</definedName>
    <definedName name="solver_lhs53" localSheetId="22" hidden="1">'FY20 - RTM UI'!$B$154:$AW$154</definedName>
    <definedName name="solver_lhs53" localSheetId="2" hidden="1">'Sample UI'!$B$154:$AW$154</definedName>
    <definedName name="solver_lhs54" localSheetId="19" hidden="1">'FY20 - Assurance only UI'!$B$154:$AW$154</definedName>
    <definedName name="solver_lhs54" localSheetId="26" hidden="1">'FY20 - CoE_ESM UI'!$B$154:$AW$154</definedName>
    <definedName name="solver_lhs54" localSheetId="23" hidden="1">'FY20 - Deals UI'!$B$154:$AW$154</definedName>
    <definedName name="solver_lhs54" localSheetId="21" hidden="1">'FY20 - IFS UI'!$B$154:$AW$154</definedName>
    <definedName name="solver_lhs54" localSheetId="20" hidden="1">'FY20 - NonAssurance only UI'!$B$154:$AW$154</definedName>
    <definedName name="solver_lhs54" localSheetId="22" hidden="1">'FY20 - RTM UI'!$B$154:$AW$154</definedName>
    <definedName name="solver_lhs54" localSheetId="2" hidden="1">'Sample UI'!$B$154:$AW$154</definedName>
    <definedName name="solver_lhs6" localSheetId="19" hidden="1">'FY20 - Assurance only UI'!$H$111</definedName>
    <definedName name="solver_lhs6" localSheetId="26" hidden="1">'FY20 - CoE_ESM UI'!$H$111</definedName>
    <definedName name="solver_lhs6" localSheetId="23" hidden="1">'FY20 - Deals UI'!$H$111</definedName>
    <definedName name="solver_lhs6" localSheetId="21" hidden="1">'FY20 - IFS UI'!$H$111</definedName>
    <definedName name="solver_lhs6" localSheetId="20" hidden="1">'FY20 - NonAssurance only UI'!$H$111</definedName>
    <definedName name="solver_lhs6" localSheetId="22" hidden="1">'FY20 - RTM UI'!$H$111</definedName>
    <definedName name="solver_lhs6" localSheetId="2" hidden="1">'Sample UI'!$H$111</definedName>
    <definedName name="solver_lhs7" localSheetId="19" hidden="1">'FY20 - Assurance only UI'!$J$111</definedName>
    <definedName name="solver_lhs7" localSheetId="26" hidden="1">'FY20 - CoE_ESM UI'!$J$111</definedName>
    <definedName name="solver_lhs7" localSheetId="23" hidden="1">'FY20 - Deals UI'!$J$111</definedName>
    <definedName name="solver_lhs7" localSheetId="21" hidden="1">'FY20 - IFS UI'!$J$111</definedName>
    <definedName name="solver_lhs7" localSheetId="20" hidden="1">'FY20 - NonAssurance only UI'!$J$111</definedName>
    <definedName name="solver_lhs7" localSheetId="22" hidden="1">'FY20 - RTM UI'!$J$111</definedName>
    <definedName name="solver_lhs7" localSheetId="2" hidden="1">'Sample UI'!$J$111</definedName>
    <definedName name="solver_lhs8" localSheetId="19" hidden="1">'FY20 - Assurance only UI'!$K$111</definedName>
    <definedName name="solver_lhs8" localSheetId="26" hidden="1">'FY20 - CoE_ESM UI'!$K$111</definedName>
    <definedName name="solver_lhs8" localSheetId="23" hidden="1">'FY20 - Deals UI'!$K$111</definedName>
    <definedName name="solver_lhs8" localSheetId="21" hidden="1">'FY20 - IFS UI'!$K$111</definedName>
    <definedName name="solver_lhs8" localSheetId="20" hidden="1">'FY20 - NonAssurance only UI'!$K$111</definedName>
    <definedName name="solver_lhs8" localSheetId="22" hidden="1">'FY20 - RTM UI'!$K$111</definedName>
    <definedName name="solver_lhs8" localSheetId="2" hidden="1">'Sample UI'!$K$111</definedName>
    <definedName name="solver_lhs9" localSheetId="19" hidden="1">'FY20 - Assurance only UI'!$L$111</definedName>
    <definedName name="solver_lhs9" localSheetId="26" hidden="1">'FY20 - CoE_ESM UI'!$L$111</definedName>
    <definedName name="solver_lhs9" localSheetId="23" hidden="1">'FY20 - Deals UI'!$L$111</definedName>
    <definedName name="solver_lhs9" localSheetId="21" hidden="1">'FY20 - IFS UI'!$L$111</definedName>
    <definedName name="solver_lhs9" localSheetId="20" hidden="1">'FY20 - NonAssurance only UI'!$L$111</definedName>
    <definedName name="solver_lhs9" localSheetId="22" hidden="1">'FY20 - RTM UI'!$L$111</definedName>
    <definedName name="solver_lhs9" localSheetId="2" hidden="1">'Sample UI'!$L$111</definedName>
    <definedName name="solver_mip" localSheetId="19" hidden="1">2147483647</definedName>
    <definedName name="solver_mip" localSheetId="26" hidden="1">2147483647</definedName>
    <definedName name="solver_mip" localSheetId="23" hidden="1">2147483647</definedName>
    <definedName name="solver_mip" localSheetId="21" hidden="1">2147483647</definedName>
    <definedName name="solver_mip" localSheetId="20" hidden="1">2147483647</definedName>
    <definedName name="solver_mip" localSheetId="22" hidden="1">2147483647</definedName>
    <definedName name="solver_mip" localSheetId="2" hidden="1">2147483647</definedName>
    <definedName name="solver_mni" localSheetId="19" hidden="1">30</definedName>
    <definedName name="solver_mni" localSheetId="26" hidden="1">30</definedName>
    <definedName name="solver_mni" localSheetId="23" hidden="1">30</definedName>
    <definedName name="solver_mni" localSheetId="21" hidden="1">30</definedName>
    <definedName name="solver_mni" localSheetId="20" hidden="1">30</definedName>
    <definedName name="solver_mni" localSheetId="22" hidden="1">30</definedName>
    <definedName name="solver_mni" localSheetId="2" hidden="1">30</definedName>
    <definedName name="solver_mrt" localSheetId="19" hidden="1">0.075</definedName>
    <definedName name="solver_mrt" localSheetId="26" hidden="1">0.075</definedName>
    <definedName name="solver_mrt" localSheetId="23" hidden="1">0.075</definedName>
    <definedName name="solver_mrt" localSheetId="21" hidden="1">0.075</definedName>
    <definedName name="solver_mrt" localSheetId="20" hidden="1">0.075</definedName>
    <definedName name="solver_mrt" localSheetId="22" hidden="1">0.075</definedName>
    <definedName name="solver_mrt" localSheetId="2" hidden="1">0.075</definedName>
    <definedName name="solver_msl" localSheetId="19" hidden="1">2</definedName>
    <definedName name="solver_msl" localSheetId="26" hidden="1">2</definedName>
    <definedName name="solver_msl" localSheetId="23" hidden="1">2</definedName>
    <definedName name="solver_msl" localSheetId="21" hidden="1">2</definedName>
    <definedName name="solver_msl" localSheetId="20" hidden="1">2</definedName>
    <definedName name="solver_msl" localSheetId="22" hidden="1">2</definedName>
    <definedName name="solver_msl" localSheetId="2" hidden="1">2</definedName>
    <definedName name="solver_neg" localSheetId="19" hidden="1">1</definedName>
    <definedName name="solver_neg" localSheetId="26" hidden="1">1</definedName>
    <definedName name="solver_neg" localSheetId="23" hidden="1">1</definedName>
    <definedName name="solver_neg" localSheetId="21" hidden="1">1</definedName>
    <definedName name="solver_neg" localSheetId="20" hidden="1">1</definedName>
    <definedName name="solver_neg" localSheetId="22" hidden="1">1</definedName>
    <definedName name="solver_neg" localSheetId="2" hidden="1">1</definedName>
    <definedName name="solver_nod" localSheetId="19" hidden="1">2147483647</definedName>
    <definedName name="solver_nod" localSheetId="26" hidden="1">2147483647</definedName>
    <definedName name="solver_nod" localSheetId="23" hidden="1">2147483647</definedName>
    <definedName name="solver_nod" localSheetId="21" hidden="1">2147483647</definedName>
    <definedName name="solver_nod" localSheetId="20" hidden="1">2147483647</definedName>
    <definedName name="solver_nod" localSheetId="22" hidden="1">2147483647</definedName>
    <definedName name="solver_nod" localSheetId="2" hidden="1">2147483647</definedName>
    <definedName name="solver_num" localSheetId="19" hidden="1">36</definedName>
    <definedName name="solver_num" localSheetId="26" hidden="1">36</definedName>
    <definedName name="solver_num" localSheetId="23" hidden="1">36</definedName>
    <definedName name="solver_num" localSheetId="21" hidden="1">36</definedName>
    <definedName name="solver_num" localSheetId="20" hidden="1">36</definedName>
    <definedName name="solver_num" localSheetId="22" hidden="1">36</definedName>
    <definedName name="solver_num" localSheetId="2" hidden="1">36</definedName>
    <definedName name="solver_nwt" localSheetId="19" hidden="1">1</definedName>
    <definedName name="solver_nwt" localSheetId="26" hidden="1">1</definedName>
    <definedName name="solver_nwt" localSheetId="23" hidden="1">1</definedName>
    <definedName name="solver_nwt" localSheetId="21" hidden="1">1</definedName>
    <definedName name="solver_nwt" localSheetId="20" hidden="1">1</definedName>
    <definedName name="solver_nwt" localSheetId="22" hidden="1">1</definedName>
    <definedName name="solver_nwt" localSheetId="2" hidden="1">1</definedName>
    <definedName name="solver_opt" localSheetId="19" hidden="1">'FY20 - Assurance only UI'!$AY$157</definedName>
    <definedName name="solver_opt" localSheetId="26" hidden="1">'FY20 - CoE_ESM UI'!$AY$157</definedName>
    <definedName name="solver_opt" localSheetId="23" hidden="1">'FY20 - Deals UI'!$AY$157</definedName>
    <definedName name="solver_opt" localSheetId="21" hidden="1">'FY20 - IFS UI'!$AY$157</definedName>
    <definedName name="solver_opt" localSheetId="20" hidden="1">'FY20 - NonAssurance only UI'!$AY$157</definedName>
    <definedName name="solver_opt" localSheetId="22" hidden="1">'FY20 - RTM UI'!$AY$157</definedName>
    <definedName name="solver_opt" localSheetId="2" hidden="1">'Sample UI'!$AY$157</definedName>
    <definedName name="solver_pre" localSheetId="19" hidden="1">0.000001</definedName>
    <definedName name="solver_pre" localSheetId="26" hidden="1">0.000001</definedName>
    <definedName name="solver_pre" localSheetId="23" hidden="1">0.000001</definedName>
    <definedName name="solver_pre" localSheetId="21" hidden="1">0.000001</definedName>
    <definedName name="solver_pre" localSheetId="20" hidden="1">0.000001</definedName>
    <definedName name="solver_pre" localSheetId="22" hidden="1">0.000001</definedName>
    <definedName name="solver_pre" localSheetId="2" hidden="1">0.000001</definedName>
    <definedName name="solver_rbv" localSheetId="19" hidden="1">1</definedName>
    <definedName name="solver_rbv" localSheetId="26" hidden="1">1</definedName>
    <definedName name="solver_rbv" localSheetId="23" hidden="1">1</definedName>
    <definedName name="solver_rbv" localSheetId="21" hidden="1">1</definedName>
    <definedName name="solver_rbv" localSheetId="20" hidden="1">1</definedName>
    <definedName name="solver_rbv" localSheetId="22" hidden="1">1</definedName>
    <definedName name="solver_rbv" localSheetId="2" hidden="1">1</definedName>
    <definedName name="solver_rel1" localSheetId="19" hidden="1">2</definedName>
    <definedName name="solver_rel1" localSheetId="26" hidden="1">2</definedName>
    <definedName name="solver_rel1" localSheetId="23" hidden="1">2</definedName>
    <definedName name="solver_rel1" localSheetId="21" hidden="1">2</definedName>
    <definedName name="solver_rel1" localSheetId="20" hidden="1">2</definedName>
    <definedName name="solver_rel1" localSheetId="22" hidden="1">2</definedName>
    <definedName name="solver_rel1" localSheetId="2" hidden="1">2</definedName>
    <definedName name="solver_rel10" localSheetId="19" hidden="1">2</definedName>
    <definedName name="solver_rel10" localSheetId="26" hidden="1">2</definedName>
    <definedName name="solver_rel10" localSheetId="23" hidden="1">2</definedName>
    <definedName name="solver_rel10" localSheetId="21" hidden="1">2</definedName>
    <definedName name="solver_rel10" localSheetId="20" hidden="1">2</definedName>
    <definedName name="solver_rel10" localSheetId="22" hidden="1">2</definedName>
    <definedName name="solver_rel10" localSheetId="2" hidden="1">2</definedName>
    <definedName name="solver_rel11" localSheetId="19" hidden="1">2</definedName>
    <definedName name="solver_rel11" localSheetId="26" hidden="1">2</definedName>
    <definedName name="solver_rel11" localSheetId="23" hidden="1">2</definedName>
    <definedName name="solver_rel11" localSheetId="21" hidden="1">2</definedName>
    <definedName name="solver_rel11" localSheetId="20" hidden="1">2</definedName>
    <definedName name="solver_rel11" localSheetId="22" hidden="1">2</definedName>
    <definedName name="solver_rel11" localSheetId="2" hidden="1">2</definedName>
    <definedName name="solver_rel12" localSheetId="19" hidden="1">2</definedName>
    <definedName name="solver_rel12" localSheetId="26" hidden="1">2</definedName>
    <definedName name="solver_rel12" localSheetId="23" hidden="1">2</definedName>
    <definedName name="solver_rel12" localSheetId="21" hidden="1">2</definedName>
    <definedName name="solver_rel12" localSheetId="20" hidden="1">2</definedName>
    <definedName name="solver_rel12" localSheetId="22" hidden="1">2</definedName>
    <definedName name="solver_rel12" localSheetId="2" hidden="1">2</definedName>
    <definedName name="solver_rel13" localSheetId="19" hidden="1">2</definedName>
    <definedName name="solver_rel13" localSheetId="26" hidden="1">2</definedName>
    <definedName name="solver_rel13" localSheetId="23" hidden="1">2</definedName>
    <definedName name="solver_rel13" localSheetId="21" hidden="1">2</definedName>
    <definedName name="solver_rel13" localSheetId="20" hidden="1">2</definedName>
    <definedName name="solver_rel13" localSheetId="22" hidden="1">2</definedName>
    <definedName name="solver_rel13" localSheetId="2" hidden="1">2</definedName>
    <definedName name="solver_rel14" localSheetId="19" hidden="1">2</definedName>
    <definedName name="solver_rel14" localSheetId="26" hidden="1">2</definedName>
    <definedName name="solver_rel14" localSheetId="23" hidden="1">2</definedName>
    <definedName name="solver_rel14" localSheetId="21" hidden="1">2</definedName>
    <definedName name="solver_rel14" localSheetId="20" hidden="1">2</definedName>
    <definedName name="solver_rel14" localSheetId="22" hidden="1">2</definedName>
    <definedName name="solver_rel14" localSheetId="2" hidden="1">2</definedName>
    <definedName name="solver_rel15" localSheetId="19" hidden="1">2</definedName>
    <definedName name="solver_rel15" localSheetId="26" hidden="1">2</definedName>
    <definedName name="solver_rel15" localSheetId="23" hidden="1">2</definedName>
    <definedName name="solver_rel15" localSheetId="21" hidden="1">2</definedName>
    <definedName name="solver_rel15" localSheetId="20" hidden="1">2</definedName>
    <definedName name="solver_rel15" localSheetId="22" hidden="1">2</definedName>
    <definedName name="solver_rel15" localSheetId="2" hidden="1">2</definedName>
    <definedName name="solver_rel16" localSheetId="19" hidden="1">2</definedName>
    <definedName name="solver_rel16" localSheetId="26" hidden="1">2</definedName>
    <definedName name="solver_rel16" localSheetId="23" hidden="1">2</definedName>
    <definedName name="solver_rel16" localSheetId="21" hidden="1">2</definedName>
    <definedName name="solver_rel16" localSheetId="20" hidden="1">2</definedName>
    <definedName name="solver_rel16" localSheetId="22" hidden="1">2</definedName>
    <definedName name="solver_rel16" localSheetId="2" hidden="1">2</definedName>
    <definedName name="solver_rel17" localSheetId="19" hidden="1">2</definedName>
    <definedName name="solver_rel17" localSheetId="26" hidden="1">2</definedName>
    <definedName name="solver_rel17" localSheetId="23" hidden="1">2</definedName>
    <definedName name="solver_rel17" localSheetId="21" hidden="1">2</definedName>
    <definedName name="solver_rel17" localSheetId="20" hidden="1">2</definedName>
    <definedName name="solver_rel17" localSheetId="22" hidden="1">2</definedName>
    <definedName name="solver_rel17" localSheetId="2" hidden="1">2</definedName>
    <definedName name="solver_rel18" localSheetId="19" hidden="1">2</definedName>
    <definedName name="solver_rel18" localSheetId="26" hidden="1">2</definedName>
    <definedName name="solver_rel18" localSheetId="23" hidden="1">2</definedName>
    <definedName name="solver_rel18" localSheetId="21" hidden="1">2</definedName>
    <definedName name="solver_rel18" localSheetId="20" hidden="1">2</definedName>
    <definedName name="solver_rel18" localSheetId="22" hidden="1">2</definedName>
    <definedName name="solver_rel18" localSheetId="2" hidden="1">2</definedName>
    <definedName name="solver_rel19" localSheetId="19" hidden="1">2</definedName>
    <definedName name="solver_rel19" localSheetId="26" hidden="1">2</definedName>
    <definedName name="solver_rel19" localSheetId="23" hidden="1">2</definedName>
    <definedName name="solver_rel19" localSheetId="21" hidden="1">2</definedName>
    <definedName name="solver_rel19" localSheetId="20" hidden="1">2</definedName>
    <definedName name="solver_rel19" localSheetId="22" hidden="1">2</definedName>
    <definedName name="solver_rel19" localSheetId="2" hidden="1">2</definedName>
    <definedName name="solver_rel2" localSheetId="19" hidden="1">2</definedName>
    <definedName name="solver_rel2" localSheetId="26" hidden="1">2</definedName>
    <definedName name="solver_rel2" localSheetId="23" hidden="1">2</definedName>
    <definedName name="solver_rel2" localSheetId="21" hidden="1">2</definedName>
    <definedName name="solver_rel2" localSheetId="20" hidden="1">2</definedName>
    <definedName name="solver_rel2" localSheetId="22" hidden="1">2</definedName>
    <definedName name="solver_rel2" localSheetId="2" hidden="1">2</definedName>
    <definedName name="solver_rel20" localSheetId="19" hidden="1">2</definedName>
    <definedName name="solver_rel20" localSheetId="26" hidden="1">2</definedName>
    <definedName name="solver_rel20" localSheetId="23" hidden="1">2</definedName>
    <definedName name="solver_rel20" localSheetId="21" hidden="1">2</definedName>
    <definedName name="solver_rel20" localSheetId="20" hidden="1">2</definedName>
    <definedName name="solver_rel20" localSheetId="22" hidden="1">2</definedName>
    <definedName name="solver_rel20" localSheetId="2" hidden="1">2</definedName>
    <definedName name="solver_rel21" localSheetId="19" hidden="1">2</definedName>
    <definedName name="solver_rel21" localSheetId="26" hidden="1">2</definedName>
    <definedName name="solver_rel21" localSheetId="23" hidden="1">2</definedName>
    <definedName name="solver_rel21" localSheetId="21" hidden="1">2</definedName>
    <definedName name="solver_rel21" localSheetId="20" hidden="1">2</definedName>
    <definedName name="solver_rel21" localSheetId="22" hidden="1">2</definedName>
    <definedName name="solver_rel21" localSheetId="2" hidden="1">2</definedName>
    <definedName name="solver_rel22" localSheetId="19" hidden="1">2</definedName>
    <definedName name="solver_rel22" localSheetId="26" hidden="1">2</definedName>
    <definedName name="solver_rel22" localSheetId="23" hidden="1">2</definedName>
    <definedName name="solver_rel22" localSheetId="21" hidden="1">2</definedName>
    <definedName name="solver_rel22" localSheetId="20" hidden="1">2</definedName>
    <definedName name="solver_rel22" localSheetId="22" hidden="1">2</definedName>
    <definedName name="solver_rel22" localSheetId="2" hidden="1">2</definedName>
    <definedName name="solver_rel23" localSheetId="19" hidden="1">2</definedName>
    <definedName name="solver_rel23" localSheetId="26" hidden="1">2</definedName>
    <definedName name="solver_rel23" localSheetId="23" hidden="1">2</definedName>
    <definedName name="solver_rel23" localSheetId="21" hidden="1">2</definedName>
    <definedName name="solver_rel23" localSheetId="20" hidden="1">2</definedName>
    <definedName name="solver_rel23" localSheetId="22" hidden="1">2</definedName>
    <definedName name="solver_rel23" localSheetId="2" hidden="1">2</definedName>
    <definedName name="solver_rel24" localSheetId="19" hidden="1">2</definedName>
    <definedName name="solver_rel24" localSheetId="26" hidden="1">2</definedName>
    <definedName name="solver_rel24" localSheetId="23" hidden="1">2</definedName>
    <definedName name="solver_rel24" localSheetId="21" hidden="1">2</definedName>
    <definedName name="solver_rel24" localSheetId="20" hidden="1">2</definedName>
    <definedName name="solver_rel24" localSheetId="22" hidden="1">2</definedName>
    <definedName name="solver_rel24" localSheetId="2" hidden="1">2</definedName>
    <definedName name="solver_rel25" localSheetId="19" hidden="1">2</definedName>
    <definedName name="solver_rel25" localSheetId="26" hidden="1">2</definedName>
    <definedName name="solver_rel25" localSheetId="23" hidden="1">2</definedName>
    <definedName name="solver_rel25" localSheetId="21" hidden="1">2</definedName>
    <definedName name="solver_rel25" localSheetId="20" hidden="1">2</definedName>
    <definedName name="solver_rel25" localSheetId="22" hidden="1">2</definedName>
    <definedName name="solver_rel25" localSheetId="2" hidden="1">2</definedName>
    <definedName name="solver_rel26" localSheetId="19" hidden="1">2</definedName>
    <definedName name="solver_rel26" localSheetId="26" hidden="1">2</definedName>
    <definedName name="solver_rel26" localSheetId="23" hidden="1">2</definedName>
    <definedName name="solver_rel26" localSheetId="21" hidden="1">2</definedName>
    <definedName name="solver_rel26" localSheetId="20" hidden="1">2</definedName>
    <definedName name="solver_rel26" localSheetId="22" hidden="1">2</definedName>
    <definedName name="solver_rel26" localSheetId="2" hidden="1">2</definedName>
    <definedName name="solver_rel27" localSheetId="19" hidden="1">2</definedName>
    <definedName name="solver_rel27" localSheetId="26" hidden="1">2</definedName>
    <definedName name="solver_rel27" localSheetId="23" hidden="1">2</definedName>
    <definedName name="solver_rel27" localSheetId="21" hidden="1">2</definedName>
    <definedName name="solver_rel27" localSheetId="20" hidden="1">2</definedName>
    <definedName name="solver_rel27" localSheetId="22" hidden="1">2</definedName>
    <definedName name="solver_rel27" localSheetId="2" hidden="1">2</definedName>
    <definedName name="solver_rel28" localSheetId="19" hidden="1">2</definedName>
    <definedName name="solver_rel28" localSheetId="26" hidden="1">2</definedName>
    <definedName name="solver_rel28" localSheetId="23" hidden="1">2</definedName>
    <definedName name="solver_rel28" localSheetId="21" hidden="1">2</definedName>
    <definedName name="solver_rel28" localSheetId="20" hidden="1">2</definedName>
    <definedName name="solver_rel28" localSheetId="22" hidden="1">2</definedName>
    <definedName name="solver_rel28" localSheetId="2" hidden="1">2</definedName>
    <definedName name="solver_rel29" localSheetId="19" hidden="1">2</definedName>
    <definedName name="solver_rel29" localSheetId="26" hidden="1">2</definedName>
    <definedName name="solver_rel29" localSheetId="23" hidden="1">2</definedName>
    <definedName name="solver_rel29" localSheetId="21" hidden="1">2</definedName>
    <definedName name="solver_rel29" localSheetId="20" hidden="1">2</definedName>
    <definedName name="solver_rel29" localSheetId="22" hidden="1">2</definedName>
    <definedName name="solver_rel29" localSheetId="2" hidden="1">2</definedName>
    <definedName name="solver_rel3" localSheetId="19" hidden="1">2</definedName>
    <definedName name="solver_rel3" localSheetId="26" hidden="1">2</definedName>
    <definedName name="solver_rel3" localSheetId="23" hidden="1">2</definedName>
    <definedName name="solver_rel3" localSheetId="21" hidden="1">2</definedName>
    <definedName name="solver_rel3" localSheetId="20" hidden="1">2</definedName>
    <definedName name="solver_rel3" localSheetId="22" hidden="1">2</definedName>
    <definedName name="solver_rel3" localSheetId="2" hidden="1">2</definedName>
    <definedName name="solver_rel30" localSheetId="19" hidden="1">2</definedName>
    <definedName name="solver_rel30" localSheetId="26" hidden="1">2</definedName>
    <definedName name="solver_rel30" localSheetId="23" hidden="1">2</definedName>
    <definedName name="solver_rel30" localSheetId="21" hidden="1">2</definedName>
    <definedName name="solver_rel30" localSheetId="20" hidden="1">2</definedName>
    <definedName name="solver_rel30" localSheetId="22" hidden="1">2</definedName>
    <definedName name="solver_rel30" localSheetId="2" hidden="1">2</definedName>
    <definedName name="solver_rel31" localSheetId="19" hidden="1">2</definedName>
    <definedName name="solver_rel31" localSheetId="26" hidden="1">2</definedName>
    <definedName name="solver_rel31" localSheetId="23" hidden="1">2</definedName>
    <definedName name="solver_rel31" localSheetId="21" hidden="1">2</definedName>
    <definedName name="solver_rel31" localSheetId="20" hidden="1">2</definedName>
    <definedName name="solver_rel31" localSheetId="22" hidden="1">2</definedName>
    <definedName name="solver_rel31" localSheetId="2" hidden="1">2</definedName>
    <definedName name="solver_rel32" localSheetId="19" hidden="1">2</definedName>
    <definedName name="solver_rel32" localSheetId="26" hidden="1">2</definedName>
    <definedName name="solver_rel32" localSheetId="23" hidden="1">2</definedName>
    <definedName name="solver_rel32" localSheetId="21" hidden="1">2</definedName>
    <definedName name="solver_rel32" localSheetId="20" hidden="1">2</definedName>
    <definedName name="solver_rel32" localSheetId="22" hidden="1">2</definedName>
    <definedName name="solver_rel32" localSheetId="2" hidden="1">2</definedName>
    <definedName name="solver_rel33" localSheetId="19" hidden="1">2</definedName>
    <definedName name="solver_rel33" localSheetId="26" hidden="1">2</definedName>
    <definedName name="solver_rel33" localSheetId="23" hidden="1">2</definedName>
    <definedName name="solver_rel33" localSheetId="21" hidden="1">2</definedName>
    <definedName name="solver_rel33" localSheetId="20" hidden="1">2</definedName>
    <definedName name="solver_rel33" localSheetId="22" hidden="1">2</definedName>
    <definedName name="solver_rel33" localSheetId="2" hidden="1">2</definedName>
    <definedName name="solver_rel34" localSheetId="19" hidden="1">2</definedName>
    <definedName name="solver_rel34" localSheetId="26" hidden="1">2</definedName>
    <definedName name="solver_rel34" localSheetId="23" hidden="1">2</definedName>
    <definedName name="solver_rel34" localSheetId="21" hidden="1">2</definedName>
    <definedName name="solver_rel34" localSheetId="20" hidden="1">2</definedName>
    <definedName name="solver_rel34" localSheetId="22" hidden="1">2</definedName>
    <definedName name="solver_rel34" localSheetId="2" hidden="1">2</definedName>
    <definedName name="solver_rel35" localSheetId="19" hidden="1">2</definedName>
    <definedName name="solver_rel35" localSheetId="26" hidden="1">2</definedName>
    <definedName name="solver_rel35" localSheetId="23" hidden="1">2</definedName>
    <definedName name="solver_rel35" localSheetId="21" hidden="1">2</definedName>
    <definedName name="solver_rel35" localSheetId="20" hidden="1">2</definedName>
    <definedName name="solver_rel35" localSheetId="22" hidden="1">2</definedName>
    <definedName name="solver_rel35" localSheetId="2" hidden="1">2</definedName>
    <definedName name="solver_rel36" localSheetId="19" hidden="1">2</definedName>
    <definedName name="solver_rel36" localSheetId="26" hidden="1">2</definedName>
    <definedName name="solver_rel36" localSheetId="23" hidden="1">2</definedName>
    <definedName name="solver_rel36" localSheetId="21" hidden="1">2</definedName>
    <definedName name="solver_rel36" localSheetId="20" hidden="1">2</definedName>
    <definedName name="solver_rel36" localSheetId="22" hidden="1">2</definedName>
    <definedName name="solver_rel36" localSheetId="2" hidden="1">2</definedName>
    <definedName name="solver_rel37" localSheetId="19" hidden="1">2</definedName>
    <definedName name="solver_rel37" localSheetId="26" hidden="1">2</definedName>
    <definedName name="solver_rel37" localSheetId="23" hidden="1">2</definedName>
    <definedName name="solver_rel37" localSheetId="21" hidden="1">2</definedName>
    <definedName name="solver_rel37" localSheetId="20" hidden="1">2</definedName>
    <definedName name="solver_rel37" localSheetId="22" hidden="1">2</definedName>
    <definedName name="solver_rel37" localSheetId="2" hidden="1">2</definedName>
    <definedName name="solver_rel38" localSheetId="19" hidden="1">2</definedName>
    <definedName name="solver_rel38" localSheetId="26" hidden="1">2</definedName>
    <definedName name="solver_rel38" localSheetId="23" hidden="1">2</definedName>
    <definedName name="solver_rel38" localSheetId="21" hidden="1">2</definedName>
    <definedName name="solver_rel38" localSheetId="20" hidden="1">2</definedName>
    <definedName name="solver_rel38" localSheetId="22" hidden="1">2</definedName>
    <definedName name="solver_rel38" localSheetId="2" hidden="1">2</definedName>
    <definedName name="solver_rel39" localSheetId="19" hidden="1">2</definedName>
    <definedName name="solver_rel39" localSheetId="26" hidden="1">2</definedName>
    <definedName name="solver_rel39" localSheetId="23" hidden="1">2</definedName>
    <definedName name="solver_rel39" localSheetId="21" hidden="1">2</definedName>
    <definedName name="solver_rel39" localSheetId="20" hidden="1">2</definedName>
    <definedName name="solver_rel39" localSheetId="22" hidden="1">2</definedName>
    <definedName name="solver_rel39" localSheetId="2" hidden="1">2</definedName>
    <definedName name="solver_rel4" localSheetId="19" hidden="1">2</definedName>
    <definedName name="solver_rel4" localSheetId="26" hidden="1">2</definedName>
    <definedName name="solver_rel4" localSheetId="23" hidden="1">2</definedName>
    <definedName name="solver_rel4" localSheetId="21" hidden="1">2</definedName>
    <definedName name="solver_rel4" localSheetId="20" hidden="1">2</definedName>
    <definedName name="solver_rel4" localSheetId="22" hidden="1">2</definedName>
    <definedName name="solver_rel4" localSheetId="2" hidden="1">2</definedName>
    <definedName name="solver_rel40" localSheetId="19" hidden="1">2</definedName>
    <definedName name="solver_rel40" localSheetId="26" hidden="1">2</definedName>
    <definedName name="solver_rel40" localSheetId="23" hidden="1">2</definedName>
    <definedName name="solver_rel40" localSheetId="21" hidden="1">2</definedName>
    <definedName name="solver_rel40" localSheetId="20" hidden="1">2</definedName>
    <definedName name="solver_rel40" localSheetId="22" hidden="1">2</definedName>
    <definedName name="solver_rel40" localSheetId="2" hidden="1">2</definedName>
    <definedName name="solver_rel41" localSheetId="19" hidden="1">2</definedName>
    <definedName name="solver_rel41" localSheetId="26" hidden="1">2</definedName>
    <definedName name="solver_rel41" localSheetId="23" hidden="1">2</definedName>
    <definedName name="solver_rel41" localSheetId="21" hidden="1">2</definedName>
    <definedName name="solver_rel41" localSheetId="20" hidden="1">2</definedName>
    <definedName name="solver_rel41" localSheetId="22" hidden="1">2</definedName>
    <definedName name="solver_rel41" localSheetId="2" hidden="1">2</definedName>
    <definedName name="solver_rel42" localSheetId="19" hidden="1">2</definedName>
    <definedName name="solver_rel42" localSheetId="26" hidden="1">2</definedName>
    <definedName name="solver_rel42" localSheetId="23" hidden="1">2</definedName>
    <definedName name="solver_rel42" localSheetId="21" hidden="1">2</definedName>
    <definedName name="solver_rel42" localSheetId="20" hidden="1">2</definedName>
    <definedName name="solver_rel42" localSheetId="22" hidden="1">2</definedName>
    <definedName name="solver_rel42" localSheetId="2" hidden="1">2</definedName>
    <definedName name="solver_rel43" localSheetId="19" hidden="1">1</definedName>
    <definedName name="solver_rel43" localSheetId="26" hidden="1">1</definedName>
    <definedName name="solver_rel43" localSheetId="23" hidden="1">1</definedName>
    <definedName name="solver_rel43" localSheetId="21" hidden="1">1</definedName>
    <definedName name="solver_rel43" localSheetId="20" hidden="1">1</definedName>
    <definedName name="solver_rel43" localSheetId="22" hidden="1">1</definedName>
    <definedName name="solver_rel43" localSheetId="2" hidden="1">1</definedName>
    <definedName name="solver_rel44" localSheetId="19" hidden="1">3</definedName>
    <definedName name="solver_rel44" localSheetId="26" hidden="1">3</definedName>
    <definedName name="solver_rel44" localSheetId="23" hidden="1">3</definedName>
    <definedName name="solver_rel44" localSheetId="21" hidden="1">3</definedName>
    <definedName name="solver_rel44" localSheetId="20" hidden="1">3</definedName>
    <definedName name="solver_rel44" localSheetId="22" hidden="1">3</definedName>
    <definedName name="solver_rel44" localSheetId="2" hidden="1">3</definedName>
    <definedName name="solver_rel45" localSheetId="19" hidden="1">1</definedName>
    <definedName name="solver_rel45" localSheetId="26" hidden="1">1</definedName>
    <definedName name="solver_rel45" localSheetId="23" hidden="1">1</definedName>
    <definedName name="solver_rel45" localSheetId="21" hidden="1">1</definedName>
    <definedName name="solver_rel45" localSheetId="20" hidden="1">1</definedName>
    <definedName name="solver_rel45" localSheetId="22" hidden="1">1</definedName>
    <definedName name="solver_rel45" localSheetId="2" hidden="1">1</definedName>
    <definedName name="solver_rel46" localSheetId="19" hidden="1">3</definedName>
    <definedName name="solver_rel46" localSheetId="26" hidden="1">3</definedName>
    <definedName name="solver_rel46" localSheetId="23" hidden="1">3</definedName>
    <definedName name="solver_rel46" localSheetId="21" hidden="1">3</definedName>
    <definedName name="solver_rel46" localSheetId="20" hidden="1">3</definedName>
    <definedName name="solver_rel46" localSheetId="22" hidden="1">3</definedName>
    <definedName name="solver_rel46" localSheetId="2" hidden="1">3</definedName>
    <definedName name="solver_rel47" localSheetId="19" hidden="1">1</definedName>
    <definedName name="solver_rel47" localSheetId="26" hidden="1">1</definedName>
    <definedName name="solver_rel47" localSheetId="23" hidden="1">1</definedName>
    <definedName name="solver_rel47" localSheetId="21" hidden="1">1</definedName>
    <definedName name="solver_rel47" localSheetId="20" hidden="1">1</definedName>
    <definedName name="solver_rel47" localSheetId="22" hidden="1">1</definedName>
    <definedName name="solver_rel47" localSheetId="2" hidden="1">1</definedName>
    <definedName name="solver_rel48" localSheetId="19" hidden="1">3</definedName>
    <definedName name="solver_rel48" localSheetId="26" hidden="1">3</definedName>
    <definedName name="solver_rel48" localSheetId="23" hidden="1">3</definedName>
    <definedName name="solver_rel48" localSheetId="21" hidden="1">3</definedName>
    <definedName name="solver_rel48" localSheetId="20" hidden="1">3</definedName>
    <definedName name="solver_rel48" localSheetId="22" hidden="1">3</definedName>
    <definedName name="solver_rel48" localSheetId="2" hidden="1">3</definedName>
    <definedName name="solver_rel49" localSheetId="19" hidden="1">1</definedName>
    <definedName name="solver_rel49" localSheetId="26" hidden="1">1</definedName>
    <definedName name="solver_rel49" localSheetId="23" hidden="1">1</definedName>
    <definedName name="solver_rel49" localSheetId="21" hidden="1">1</definedName>
    <definedName name="solver_rel49" localSheetId="20" hidden="1">1</definedName>
    <definedName name="solver_rel49" localSheetId="22" hidden="1">1</definedName>
    <definedName name="solver_rel49" localSheetId="2" hidden="1">1</definedName>
    <definedName name="solver_rel5" localSheetId="19" hidden="1">2</definedName>
    <definedName name="solver_rel5" localSheetId="26" hidden="1">2</definedName>
    <definedName name="solver_rel5" localSheetId="23" hidden="1">2</definedName>
    <definedName name="solver_rel5" localSheetId="21" hidden="1">2</definedName>
    <definedName name="solver_rel5" localSheetId="20" hidden="1">2</definedName>
    <definedName name="solver_rel5" localSheetId="22" hidden="1">2</definedName>
    <definedName name="solver_rel5" localSheetId="2" hidden="1">2</definedName>
    <definedName name="solver_rel50" localSheetId="19" hidden="1">3</definedName>
    <definedName name="solver_rel50" localSheetId="26" hidden="1">3</definedName>
    <definedName name="solver_rel50" localSheetId="23" hidden="1">3</definedName>
    <definedName name="solver_rel50" localSheetId="21" hidden="1">3</definedName>
    <definedName name="solver_rel50" localSheetId="20" hidden="1">3</definedName>
    <definedName name="solver_rel50" localSheetId="22" hidden="1">3</definedName>
    <definedName name="solver_rel50" localSheetId="2" hidden="1">3</definedName>
    <definedName name="solver_rel51" localSheetId="19" hidden="1">1</definedName>
    <definedName name="solver_rel51" localSheetId="26" hidden="1">1</definedName>
    <definedName name="solver_rel51" localSheetId="23" hidden="1">1</definedName>
    <definedName name="solver_rel51" localSheetId="21" hidden="1">1</definedName>
    <definedName name="solver_rel51" localSheetId="20" hidden="1">1</definedName>
    <definedName name="solver_rel51" localSheetId="22" hidden="1">1</definedName>
    <definedName name="solver_rel51" localSheetId="2" hidden="1">1</definedName>
    <definedName name="solver_rel52" localSheetId="19" hidden="1">3</definedName>
    <definedName name="solver_rel52" localSheetId="26" hidden="1">3</definedName>
    <definedName name="solver_rel52" localSheetId="23" hidden="1">3</definedName>
    <definedName name="solver_rel52" localSheetId="21" hidden="1">3</definedName>
    <definedName name="solver_rel52" localSheetId="20" hidden="1">3</definedName>
    <definedName name="solver_rel52" localSheetId="22" hidden="1">3</definedName>
    <definedName name="solver_rel52" localSheetId="2" hidden="1">3</definedName>
    <definedName name="solver_rel53" localSheetId="19" hidden="1">1</definedName>
    <definedName name="solver_rel53" localSheetId="26" hidden="1">1</definedName>
    <definedName name="solver_rel53" localSheetId="23" hidden="1">1</definedName>
    <definedName name="solver_rel53" localSheetId="21" hidden="1">1</definedName>
    <definedName name="solver_rel53" localSheetId="20" hidden="1">1</definedName>
    <definedName name="solver_rel53" localSheetId="22" hidden="1">1</definedName>
    <definedName name="solver_rel53" localSheetId="2" hidden="1">1</definedName>
    <definedName name="solver_rel54" localSheetId="19" hidden="1">3</definedName>
    <definedName name="solver_rel54" localSheetId="26" hidden="1">3</definedName>
    <definedName name="solver_rel54" localSheetId="23" hidden="1">3</definedName>
    <definedName name="solver_rel54" localSheetId="21" hidden="1">3</definedName>
    <definedName name="solver_rel54" localSheetId="20" hidden="1">3</definedName>
    <definedName name="solver_rel54" localSheetId="22" hidden="1">3</definedName>
    <definedName name="solver_rel54" localSheetId="2" hidden="1">3</definedName>
    <definedName name="solver_rel6" localSheetId="19" hidden="1">2</definedName>
    <definedName name="solver_rel6" localSheetId="26" hidden="1">2</definedName>
    <definedName name="solver_rel6" localSheetId="23" hidden="1">2</definedName>
    <definedName name="solver_rel6" localSheetId="21" hidden="1">2</definedName>
    <definedName name="solver_rel6" localSheetId="20" hidden="1">2</definedName>
    <definedName name="solver_rel6" localSheetId="22" hidden="1">2</definedName>
    <definedName name="solver_rel6" localSheetId="2" hidden="1">2</definedName>
    <definedName name="solver_rel7" localSheetId="19" hidden="1">2</definedName>
    <definedName name="solver_rel7" localSheetId="26" hidden="1">2</definedName>
    <definedName name="solver_rel7" localSheetId="23" hidden="1">2</definedName>
    <definedName name="solver_rel7" localSheetId="21" hidden="1">2</definedName>
    <definedName name="solver_rel7" localSheetId="20" hidden="1">2</definedName>
    <definedName name="solver_rel7" localSheetId="22" hidden="1">2</definedName>
    <definedName name="solver_rel7" localSheetId="2" hidden="1">2</definedName>
    <definedName name="solver_rel8" localSheetId="19" hidden="1">2</definedName>
    <definedName name="solver_rel8" localSheetId="26" hidden="1">2</definedName>
    <definedName name="solver_rel8" localSheetId="23" hidden="1">2</definedName>
    <definedName name="solver_rel8" localSheetId="21" hidden="1">2</definedName>
    <definedName name="solver_rel8" localSheetId="20" hidden="1">2</definedName>
    <definedName name="solver_rel8" localSheetId="22" hidden="1">2</definedName>
    <definedName name="solver_rel8" localSheetId="2" hidden="1">2</definedName>
    <definedName name="solver_rel9" localSheetId="19" hidden="1">2</definedName>
    <definedName name="solver_rel9" localSheetId="26" hidden="1">2</definedName>
    <definedName name="solver_rel9" localSheetId="23" hidden="1">2</definedName>
    <definedName name="solver_rel9" localSheetId="21" hidden="1">2</definedName>
    <definedName name="solver_rel9" localSheetId="20" hidden="1">2</definedName>
    <definedName name="solver_rel9" localSheetId="22" hidden="1">2</definedName>
    <definedName name="solver_rel9" localSheetId="2" hidden="1">2</definedName>
    <definedName name="solver_rhs1" localSheetId="19" hidden="1">'FY20 - Assurance only UI'!$C$111</definedName>
    <definedName name="solver_rhs1" localSheetId="26" hidden="1">'FY20 - CoE_ESM UI'!$C$111</definedName>
    <definedName name="solver_rhs1" localSheetId="23" hidden="1">'FY20 - Deals UI'!$C$111</definedName>
    <definedName name="solver_rhs1" localSheetId="21" hidden="1">'FY20 - IFS UI'!$C$111</definedName>
    <definedName name="solver_rhs1" localSheetId="20" hidden="1">'FY20 - NonAssurance only UI'!$C$111</definedName>
    <definedName name="solver_rhs1" localSheetId="22" hidden="1">'FY20 - RTM UI'!$C$111</definedName>
    <definedName name="solver_rhs1" localSheetId="2" hidden="1">'Sample UI'!$C$111</definedName>
    <definedName name="solver_rhs10" localSheetId="19" hidden="1">'FY20 - Assurance only UI'!$O$111</definedName>
    <definedName name="solver_rhs10" localSheetId="26" hidden="1">'FY20 - CoE_ESM UI'!$O$111</definedName>
    <definedName name="solver_rhs10" localSheetId="23" hidden="1">'FY20 - Deals UI'!$O$111</definedName>
    <definedName name="solver_rhs10" localSheetId="21" hidden="1">'FY20 - IFS UI'!$O$111</definedName>
    <definedName name="solver_rhs10" localSheetId="20" hidden="1">'FY20 - NonAssurance only UI'!$O$111</definedName>
    <definedName name="solver_rhs10" localSheetId="22" hidden="1">'FY20 - RTM UI'!$O$111</definedName>
    <definedName name="solver_rhs10" localSheetId="2" hidden="1">'Sample UI'!$O$111</definedName>
    <definedName name="solver_rhs11" localSheetId="19" hidden="1">'FY20 - Assurance only UI'!$P$111</definedName>
    <definedName name="solver_rhs11" localSheetId="26" hidden="1">'FY20 - CoE_ESM UI'!$P$111</definedName>
    <definedName name="solver_rhs11" localSheetId="23" hidden="1">'FY20 - Deals UI'!$P$111</definedName>
    <definedName name="solver_rhs11" localSheetId="21" hidden="1">'FY20 - IFS UI'!$P$111</definedName>
    <definedName name="solver_rhs11" localSheetId="20" hidden="1">'FY20 - NonAssurance only UI'!$P$111</definedName>
    <definedName name="solver_rhs11" localSheetId="22" hidden="1">'FY20 - RTM UI'!$P$111</definedName>
    <definedName name="solver_rhs11" localSheetId="2" hidden="1">'Sample UI'!$P$111</definedName>
    <definedName name="solver_rhs12" localSheetId="19" hidden="1">'FY20 - Assurance only UI'!$Q$111</definedName>
    <definedName name="solver_rhs12" localSheetId="26" hidden="1">'FY20 - CoE_ESM UI'!$Q$111</definedName>
    <definedName name="solver_rhs12" localSheetId="23" hidden="1">'FY20 - Deals UI'!$Q$111</definedName>
    <definedName name="solver_rhs12" localSheetId="21" hidden="1">'FY20 - IFS UI'!$Q$111</definedName>
    <definedName name="solver_rhs12" localSheetId="20" hidden="1">'FY20 - NonAssurance only UI'!$Q$111</definedName>
    <definedName name="solver_rhs12" localSheetId="22" hidden="1">'FY20 - RTM UI'!$Q$111</definedName>
    <definedName name="solver_rhs12" localSheetId="2" hidden="1">'Sample UI'!$Q$111</definedName>
    <definedName name="solver_rhs13" localSheetId="19" hidden="1">'FY20 - Assurance only UI'!$S$111</definedName>
    <definedName name="solver_rhs13" localSheetId="26" hidden="1">'FY20 - CoE_ESM UI'!$S$111</definedName>
    <definedName name="solver_rhs13" localSheetId="23" hidden="1">'FY20 - Deals UI'!$S$111</definedName>
    <definedName name="solver_rhs13" localSheetId="21" hidden="1">'FY20 - IFS UI'!$S$111</definedName>
    <definedName name="solver_rhs13" localSheetId="20" hidden="1">'FY20 - NonAssurance only UI'!$S$111</definedName>
    <definedName name="solver_rhs13" localSheetId="22" hidden="1">'FY20 - RTM UI'!$S$111</definedName>
    <definedName name="solver_rhs13" localSheetId="2" hidden="1">'Sample UI'!$S$111</definedName>
    <definedName name="solver_rhs14" localSheetId="19" hidden="1">'FY20 - Assurance only UI'!$T$111</definedName>
    <definedName name="solver_rhs14" localSheetId="26" hidden="1">'FY20 - CoE_ESM UI'!$T$111</definedName>
    <definedName name="solver_rhs14" localSheetId="23" hidden="1">'FY20 - Deals UI'!$T$111</definedName>
    <definedName name="solver_rhs14" localSheetId="21" hidden="1">'FY20 - IFS UI'!$T$111</definedName>
    <definedName name="solver_rhs14" localSheetId="20" hidden="1">'FY20 - NonAssurance only UI'!$T$111</definedName>
    <definedName name="solver_rhs14" localSheetId="22" hidden="1">'FY20 - RTM UI'!$T$111</definedName>
    <definedName name="solver_rhs14" localSheetId="2" hidden="1">'Sample UI'!$T$111</definedName>
    <definedName name="solver_rhs15" localSheetId="19" hidden="1">'FY20 - Assurance only UI'!$U$111</definedName>
    <definedName name="solver_rhs15" localSheetId="26" hidden="1">'FY20 - CoE_ESM UI'!$U$111</definedName>
    <definedName name="solver_rhs15" localSheetId="23" hidden="1">'FY20 - Deals UI'!$U$111</definedName>
    <definedName name="solver_rhs15" localSheetId="21" hidden="1">'FY20 - IFS UI'!$U$111</definedName>
    <definedName name="solver_rhs15" localSheetId="20" hidden="1">'FY20 - NonAssurance only UI'!$U$111</definedName>
    <definedName name="solver_rhs15" localSheetId="22" hidden="1">'FY20 - RTM UI'!$U$111</definedName>
    <definedName name="solver_rhs15" localSheetId="2" hidden="1">'Sample UI'!$U$111</definedName>
    <definedName name="solver_rhs16" localSheetId="19" hidden="1">'FY20 - Assurance only UI'!$W$111</definedName>
    <definedName name="solver_rhs16" localSheetId="26" hidden="1">'FY20 - CoE_ESM UI'!$W$111</definedName>
    <definedName name="solver_rhs16" localSheetId="23" hidden="1">'FY20 - Deals UI'!$W$111</definedName>
    <definedName name="solver_rhs16" localSheetId="21" hidden="1">'FY20 - IFS UI'!$W$111</definedName>
    <definedName name="solver_rhs16" localSheetId="20" hidden="1">'FY20 - NonAssurance only UI'!$W$111</definedName>
    <definedName name="solver_rhs16" localSheetId="22" hidden="1">'FY20 - RTM UI'!$W$111</definedName>
    <definedName name="solver_rhs16" localSheetId="2" hidden="1">'Sample UI'!$W$111</definedName>
    <definedName name="solver_rhs17" localSheetId="19" hidden="1">'FY20 - Assurance only UI'!$X$111</definedName>
    <definedName name="solver_rhs17" localSheetId="26" hidden="1">'FY20 - CoE_ESM UI'!$X$111</definedName>
    <definedName name="solver_rhs17" localSheetId="23" hidden="1">'FY20 - Deals UI'!$X$111</definedName>
    <definedName name="solver_rhs17" localSheetId="21" hidden="1">'FY20 - IFS UI'!$X$111</definedName>
    <definedName name="solver_rhs17" localSheetId="20" hidden="1">'FY20 - NonAssurance only UI'!$X$111</definedName>
    <definedName name="solver_rhs17" localSheetId="22" hidden="1">'FY20 - RTM UI'!$X$111</definedName>
    <definedName name="solver_rhs17" localSheetId="2" hidden="1">'Sample UI'!$X$111</definedName>
    <definedName name="solver_rhs18" localSheetId="19" hidden="1">'FY20 - Assurance only UI'!$Y$111</definedName>
    <definedName name="solver_rhs18" localSheetId="26" hidden="1">'FY20 - CoE_ESM UI'!$Y$111</definedName>
    <definedName name="solver_rhs18" localSheetId="23" hidden="1">'FY20 - Deals UI'!$Y$111</definedName>
    <definedName name="solver_rhs18" localSheetId="21" hidden="1">'FY20 - IFS UI'!$Y$111</definedName>
    <definedName name="solver_rhs18" localSheetId="20" hidden="1">'FY20 - NonAssurance only UI'!$Y$111</definedName>
    <definedName name="solver_rhs18" localSheetId="22" hidden="1">'FY20 - RTM UI'!$Y$111</definedName>
    <definedName name="solver_rhs18" localSheetId="2" hidden="1">'Sample UI'!$Y$111</definedName>
    <definedName name="solver_rhs19" localSheetId="19" hidden="1">'FY20 - Assurance only UI'!$AA$111</definedName>
    <definedName name="solver_rhs19" localSheetId="26" hidden="1">'FY20 - CoE_ESM UI'!$AA$111</definedName>
    <definedName name="solver_rhs19" localSheetId="23" hidden="1">'FY20 - Deals UI'!$AA$111</definedName>
    <definedName name="solver_rhs19" localSheetId="21" hidden="1">'FY20 - IFS UI'!$AA$111</definedName>
    <definedName name="solver_rhs19" localSheetId="20" hidden="1">'FY20 - NonAssurance only UI'!$AA$111</definedName>
    <definedName name="solver_rhs19" localSheetId="22" hidden="1">'FY20 - RTM UI'!$AA$111</definedName>
    <definedName name="solver_rhs19" localSheetId="2" hidden="1">'Sample UI'!$AA$111</definedName>
    <definedName name="solver_rhs2" localSheetId="19" hidden="1">'FY20 - Assurance only UI'!$D$111</definedName>
    <definedName name="solver_rhs2" localSheetId="26" hidden="1">'FY20 - CoE_ESM UI'!$D$111</definedName>
    <definedName name="solver_rhs2" localSheetId="23" hidden="1">'FY20 - Deals UI'!$D$111</definedName>
    <definedName name="solver_rhs2" localSheetId="21" hidden="1">'FY20 - IFS UI'!$D$111</definedName>
    <definedName name="solver_rhs2" localSheetId="20" hidden="1">'FY20 - NonAssurance only UI'!$D$111</definedName>
    <definedName name="solver_rhs2" localSheetId="22" hidden="1">'FY20 - RTM UI'!$D$111</definedName>
    <definedName name="solver_rhs2" localSheetId="2" hidden="1">'Sample UI'!$D$111</definedName>
    <definedName name="solver_rhs20" localSheetId="19" hidden="1">'FY20 - Assurance only UI'!$AB$111</definedName>
    <definedName name="solver_rhs20" localSheetId="26" hidden="1">'FY20 - CoE_ESM UI'!$AB$111</definedName>
    <definedName name="solver_rhs20" localSheetId="23" hidden="1">'FY20 - Deals UI'!$AB$111</definedName>
    <definedName name="solver_rhs20" localSheetId="21" hidden="1">'FY20 - IFS UI'!$AB$111</definedName>
    <definedName name="solver_rhs20" localSheetId="20" hidden="1">'FY20 - NonAssurance only UI'!$AB$111</definedName>
    <definedName name="solver_rhs20" localSheetId="22" hidden="1">'FY20 - RTM UI'!$AB$111</definedName>
    <definedName name="solver_rhs20" localSheetId="2" hidden="1">'Sample UI'!$AB$111</definedName>
    <definedName name="solver_rhs21" localSheetId="19" hidden="1">'FY20 - Assurance only UI'!$AC$111</definedName>
    <definedName name="solver_rhs21" localSheetId="26" hidden="1">'FY20 - CoE_ESM UI'!$AC$111</definedName>
    <definedName name="solver_rhs21" localSheetId="23" hidden="1">'FY20 - Deals UI'!$AC$111</definedName>
    <definedName name="solver_rhs21" localSheetId="21" hidden="1">'FY20 - IFS UI'!$AC$111</definedName>
    <definedName name="solver_rhs21" localSheetId="20" hidden="1">'FY20 - NonAssurance only UI'!$AC$111</definedName>
    <definedName name="solver_rhs21" localSheetId="22" hidden="1">'FY20 - RTM UI'!$AC$111</definedName>
    <definedName name="solver_rhs21" localSheetId="2" hidden="1">'Sample UI'!$AC$111</definedName>
    <definedName name="solver_rhs22" localSheetId="19" hidden="1">'FY20 - Assurance only UI'!$AE$111</definedName>
    <definedName name="solver_rhs22" localSheetId="26" hidden="1">'FY20 - CoE_ESM UI'!$AE$111</definedName>
    <definedName name="solver_rhs22" localSheetId="23" hidden="1">'FY20 - Deals UI'!$AE$111</definedName>
    <definedName name="solver_rhs22" localSheetId="21" hidden="1">'FY20 - IFS UI'!$AE$111</definedName>
    <definedName name="solver_rhs22" localSheetId="20" hidden="1">'FY20 - NonAssurance only UI'!$AE$111</definedName>
    <definedName name="solver_rhs22" localSheetId="22" hidden="1">'FY20 - RTM UI'!$AE$111</definedName>
    <definedName name="solver_rhs22" localSheetId="2" hidden="1">'Sample UI'!$AE$111</definedName>
    <definedName name="solver_rhs23" localSheetId="19" hidden="1">'FY20 - Assurance only UI'!$AF$111</definedName>
    <definedName name="solver_rhs23" localSheetId="26" hidden="1">'FY20 - CoE_ESM UI'!$AF$111</definedName>
    <definedName name="solver_rhs23" localSheetId="23" hidden="1">'FY20 - Deals UI'!$AF$111</definedName>
    <definedName name="solver_rhs23" localSheetId="21" hidden="1">'FY20 - IFS UI'!$AF$111</definedName>
    <definedName name="solver_rhs23" localSheetId="20" hidden="1">'FY20 - NonAssurance only UI'!$AF$111</definedName>
    <definedName name="solver_rhs23" localSheetId="22" hidden="1">'FY20 - RTM UI'!$AF$111</definedName>
    <definedName name="solver_rhs23" localSheetId="2" hidden="1">'Sample UI'!$AF$111</definedName>
    <definedName name="solver_rhs24" localSheetId="19" hidden="1">'FY20 - Assurance only UI'!$AG$111</definedName>
    <definedName name="solver_rhs24" localSheetId="26" hidden="1">'FY20 - CoE_ESM UI'!$AG$111</definedName>
    <definedName name="solver_rhs24" localSheetId="23" hidden="1">'FY20 - Deals UI'!$AG$111</definedName>
    <definedName name="solver_rhs24" localSheetId="21" hidden="1">'FY20 - IFS UI'!$AG$111</definedName>
    <definedName name="solver_rhs24" localSheetId="20" hidden="1">'FY20 - NonAssurance only UI'!$AG$111</definedName>
    <definedName name="solver_rhs24" localSheetId="22" hidden="1">'FY20 - RTM UI'!$AG$111</definedName>
    <definedName name="solver_rhs24" localSheetId="2" hidden="1">'Sample UI'!$AG$111</definedName>
    <definedName name="solver_rhs25" localSheetId="19" hidden="1">'FY20 - Assurance only UI'!$AI$111</definedName>
    <definedName name="solver_rhs25" localSheetId="26" hidden="1">'FY20 - CoE_ESM UI'!$AI$111</definedName>
    <definedName name="solver_rhs25" localSheetId="23" hidden="1">'FY20 - Deals UI'!$AI$111</definedName>
    <definedName name="solver_rhs25" localSheetId="21" hidden="1">'FY20 - IFS UI'!$AI$111</definedName>
    <definedName name="solver_rhs25" localSheetId="20" hidden="1">'FY20 - NonAssurance only UI'!$AI$111</definedName>
    <definedName name="solver_rhs25" localSheetId="22" hidden="1">'FY20 - RTM UI'!$AI$111</definedName>
    <definedName name="solver_rhs25" localSheetId="2" hidden="1">'Sample UI'!$AI$111</definedName>
    <definedName name="solver_rhs26" localSheetId="19" hidden="1">'FY20 - Assurance only UI'!$AJ$111</definedName>
    <definedName name="solver_rhs26" localSheetId="26" hidden="1">'FY20 - CoE_ESM UI'!$AJ$111</definedName>
    <definedName name="solver_rhs26" localSheetId="23" hidden="1">'FY20 - Deals UI'!$AJ$111</definedName>
    <definedName name="solver_rhs26" localSheetId="21" hidden="1">'FY20 - IFS UI'!$AJ$111</definedName>
    <definedName name="solver_rhs26" localSheetId="20" hidden="1">'FY20 - NonAssurance only UI'!$AJ$111</definedName>
    <definedName name="solver_rhs26" localSheetId="22" hidden="1">'FY20 - RTM UI'!$AJ$111</definedName>
    <definedName name="solver_rhs26" localSheetId="2" hidden="1">'Sample UI'!$AJ$111</definedName>
    <definedName name="solver_rhs27" localSheetId="19" hidden="1">'FY20 - Assurance only UI'!$AK$111</definedName>
    <definedName name="solver_rhs27" localSheetId="26" hidden="1">'FY20 - CoE_ESM UI'!$AK$111</definedName>
    <definedName name="solver_rhs27" localSheetId="23" hidden="1">'FY20 - Deals UI'!$AK$111</definedName>
    <definedName name="solver_rhs27" localSheetId="21" hidden="1">'FY20 - IFS UI'!$AK$111</definedName>
    <definedName name="solver_rhs27" localSheetId="20" hidden="1">'FY20 - NonAssurance only UI'!$AK$111</definedName>
    <definedName name="solver_rhs27" localSheetId="22" hidden="1">'FY20 - RTM UI'!$AK$111</definedName>
    <definedName name="solver_rhs27" localSheetId="2" hidden="1">'Sample UI'!$AK$111</definedName>
    <definedName name="solver_rhs28" localSheetId="19" hidden="1">'FY20 - Assurance only UI'!$AM$111</definedName>
    <definedName name="solver_rhs28" localSheetId="26" hidden="1">'FY20 - CoE_ESM UI'!$AM$111</definedName>
    <definedName name="solver_rhs28" localSheetId="23" hidden="1">'FY20 - Deals UI'!$AM$111</definedName>
    <definedName name="solver_rhs28" localSheetId="21" hidden="1">'FY20 - IFS UI'!$AM$111</definedName>
    <definedName name="solver_rhs28" localSheetId="20" hidden="1">'FY20 - NonAssurance only UI'!$AM$111</definedName>
    <definedName name="solver_rhs28" localSheetId="22" hidden="1">'FY20 - RTM UI'!$AM$111</definedName>
    <definedName name="solver_rhs28" localSheetId="2" hidden="1">'Sample UI'!$AM$111</definedName>
    <definedName name="solver_rhs29" localSheetId="19" hidden="1">'FY20 - Assurance only UI'!$AN$111</definedName>
    <definedName name="solver_rhs29" localSheetId="26" hidden="1">'FY20 - CoE_ESM UI'!$AN$111</definedName>
    <definedName name="solver_rhs29" localSheetId="23" hidden="1">'FY20 - Deals UI'!$AN$111</definedName>
    <definedName name="solver_rhs29" localSheetId="21" hidden="1">'FY20 - IFS UI'!$AN$111</definedName>
    <definedName name="solver_rhs29" localSheetId="20" hidden="1">'FY20 - NonAssurance only UI'!$AN$111</definedName>
    <definedName name="solver_rhs29" localSheetId="22" hidden="1">'FY20 - RTM UI'!$AN$111</definedName>
    <definedName name="solver_rhs29" localSheetId="2" hidden="1">'Sample UI'!$AN$111</definedName>
    <definedName name="solver_rhs3" localSheetId="19" hidden="1">'FY20 - Assurance only UI'!$E$111</definedName>
    <definedName name="solver_rhs3" localSheetId="26" hidden="1">'FY20 - CoE_ESM UI'!$E$111</definedName>
    <definedName name="solver_rhs3" localSheetId="23" hidden="1">'FY20 - Deals UI'!$E$111</definedName>
    <definedName name="solver_rhs3" localSheetId="21" hidden="1">'FY20 - IFS UI'!$E$111</definedName>
    <definedName name="solver_rhs3" localSheetId="20" hidden="1">'FY20 - NonAssurance only UI'!$E$111</definedName>
    <definedName name="solver_rhs3" localSheetId="22" hidden="1">'FY20 - RTM UI'!$E$111</definedName>
    <definedName name="solver_rhs3" localSheetId="2" hidden="1">'Sample UI'!$E$111</definedName>
    <definedName name="solver_rhs30" localSheetId="19" hidden="1">'FY20 - Assurance only UI'!$AO$111</definedName>
    <definedName name="solver_rhs30" localSheetId="26" hidden="1">'FY20 - CoE_ESM UI'!$AO$111</definedName>
    <definedName name="solver_rhs30" localSheetId="23" hidden="1">'FY20 - Deals UI'!$AO$111</definedName>
    <definedName name="solver_rhs30" localSheetId="21" hidden="1">'FY20 - IFS UI'!$AO$111</definedName>
    <definedName name="solver_rhs30" localSheetId="20" hidden="1">'FY20 - NonAssurance only UI'!$AO$111</definedName>
    <definedName name="solver_rhs30" localSheetId="22" hidden="1">'FY20 - RTM UI'!$AO$111</definedName>
    <definedName name="solver_rhs30" localSheetId="2" hidden="1">'Sample UI'!$AO$111</definedName>
    <definedName name="solver_rhs31" localSheetId="19" hidden="1">'FY20 - Assurance only UI'!$AQ$111</definedName>
    <definedName name="solver_rhs31" localSheetId="26" hidden="1">'FY20 - CoE_ESM UI'!$AQ$111</definedName>
    <definedName name="solver_rhs31" localSheetId="23" hidden="1">'FY20 - Deals UI'!$AQ$111</definedName>
    <definedName name="solver_rhs31" localSheetId="21" hidden="1">'FY20 - IFS UI'!$AQ$111</definedName>
    <definedName name="solver_rhs31" localSheetId="20" hidden="1">'FY20 - NonAssurance only UI'!$AQ$111</definedName>
    <definedName name="solver_rhs31" localSheetId="22" hidden="1">'FY20 - RTM UI'!$AQ$111</definedName>
    <definedName name="solver_rhs31" localSheetId="2" hidden="1">'Sample UI'!$AQ$111</definedName>
    <definedName name="solver_rhs32" localSheetId="19" hidden="1">'FY20 - Assurance only UI'!$AR$111</definedName>
    <definedName name="solver_rhs32" localSheetId="26" hidden="1">'FY20 - CoE_ESM UI'!$AR$111</definedName>
    <definedName name="solver_rhs32" localSheetId="23" hidden="1">'FY20 - Deals UI'!$AR$111</definedName>
    <definedName name="solver_rhs32" localSheetId="21" hidden="1">'FY20 - IFS UI'!$AR$111</definedName>
    <definedName name="solver_rhs32" localSheetId="20" hidden="1">'FY20 - NonAssurance only UI'!$AR$111</definedName>
    <definedName name="solver_rhs32" localSheetId="22" hidden="1">'FY20 - RTM UI'!$AR$111</definedName>
    <definedName name="solver_rhs32" localSheetId="2" hidden="1">'Sample UI'!$AR$111</definedName>
    <definedName name="solver_rhs33" localSheetId="19" hidden="1">'FY20 - Assurance only UI'!$AS$111</definedName>
    <definedName name="solver_rhs33" localSheetId="26" hidden="1">'FY20 - CoE_ESM UI'!$AS$111</definedName>
    <definedName name="solver_rhs33" localSheetId="23" hidden="1">'FY20 - Deals UI'!$AS$111</definedName>
    <definedName name="solver_rhs33" localSheetId="21" hidden="1">'FY20 - IFS UI'!$AS$111</definedName>
    <definedName name="solver_rhs33" localSheetId="20" hidden="1">'FY20 - NonAssurance only UI'!$AS$111</definedName>
    <definedName name="solver_rhs33" localSheetId="22" hidden="1">'FY20 - RTM UI'!$AS$111</definedName>
    <definedName name="solver_rhs33" localSheetId="2" hidden="1">'Sample UI'!$AS$111</definedName>
    <definedName name="solver_rhs34" localSheetId="19" hidden="1">'FY20 - Assurance only UI'!$AU$111</definedName>
    <definedName name="solver_rhs34" localSheetId="26" hidden="1">'FY20 - CoE_ESM UI'!$AU$111</definedName>
    <definedName name="solver_rhs34" localSheetId="23" hidden="1">'FY20 - Deals UI'!$AU$111</definedName>
    <definedName name="solver_rhs34" localSheetId="21" hidden="1">'FY20 - IFS UI'!$AU$111</definedName>
    <definedName name="solver_rhs34" localSheetId="20" hidden="1">'FY20 - NonAssurance only UI'!$AU$111</definedName>
    <definedName name="solver_rhs34" localSheetId="22" hidden="1">'FY20 - RTM UI'!$AU$111</definedName>
    <definedName name="solver_rhs34" localSheetId="2" hidden="1">'Sample UI'!$AU$111</definedName>
    <definedName name="solver_rhs35" localSheetId="19" hidden="1">'FY20 - Assurance only UI'!$AV$111</definedName>
    <definedName name="solver_rhs35" localSheetId="26" hidden="1">'FY20 - CoE_ESM UI'!$AV$111</definedName>
    <definedName name="solver_rhs35" localSheetId="23" hidden="1">'FY20 - Deals UI'!$AV$111</definedName>
    <definedName name="solver_rhs35" localSheetId="21" hidden="1">'FY20 - IFS UI'!$AV$111</definedName>
    <definedName name="solver_rhs35" localSheetId="20" hidden="1">'FY20 - NonAssurance only UI'!$AV$111</definedName>
    <definedName name="solver_rhs35" localSheetId="22" hidden="1">'FY20 - RTM UI'!$AV$111</definedName>
    <definedName name="solver_rhs35" localSheetId="2" hidden="1">'Sample UI'!$AV$111</definedName>
    <definedName name="solver_rhs36" localSheetId="19" hidden="1">'FY20 - Assurance only UI'!$AW$111</definedName>
    <definedName name="solver_rhs36" localSheetId="26" hidden="1">'FY20 - CoE_ESM UI'!$AW$111</definedName>
    <definedName name="solver_rhs36" localSheetId="23" hidden="1">'FY20 - Deals UI'!$AW$111</definedName>
    <definedName name="solver_rhs36" localSheetId="21" hidden="1">'FY20 - IFS UI'!$AW$111</definedName>
    <definedName name="solver_rhs36" localSheetId="20" hidden="1">'FY20 - NonAssurance only UI'!$AW$111</definedName>
    <definedName name="solver_rhs36" localSheetId="22" hidden="1">'FY20 - RTM UI'!$AW$111</definedName>
    <definedName name="solver_rhs36" localSheetId="2" hidden="1">'Sample UI'!$AW$111</definedName>
    <definedName name="solver_rhs37" localSheetId="19" hidden="1">'FY20 - Assurance only UI'!$AQ$111</definedName>
    <definedName name="solver_rhs37" localSheetId="26" hidden="1">'FY20 - CoE_ESM UI'!$AQ$111</definedName>
    <definedName name="solver_rhs37" localSheetId="23" hidden="1">'FY20 - Deals UI'!$AQ$111</definedName>
    <definedName name="solver_rhs37" localSheetId="21" hidden="1">'FY20 - IFS UI'!$AQ$111</definedName>
    <definedName name="solver_rhs37" localSheetId="20" hidden="1">'FY20 - NonAssurance only UI'!$AQ$111</definedName>
    <definedName name="solver_rhs37" localSheetId="22" hidden="1">'FY20 - RTM UI'!$AQ$111</definedName>
    <definedName name="solver_rhs37" localSheetId="2" hidden="1">'Sample UI'!$AQ$111</definedName>
    <definedName name="solver_rhs38" localSheetId="19" hidden="1">'FY20 - Assurance only UI'!$AR$111</definedName>
    <definedName name="solver_rhs38" localSheetId="26" hidden="1">'FY20 - CoE_ESM UI'!$AR$111</definedName>
    <definedName name="solver_rhs38" localSheetId="23" hidden="1">'FY20 - Deals UI'!$AR$111</definedName>
    <definedName name="solver_rhs38" localSheetId="21" hidden="1">'FY20 - IFS UI'!$AR$111</definedName>
    <definedName name="solver_rhs38" localSheetId="20" hidden="1">'FY20 - NonAssurance only UI'!$AR$111</definedName>
    <definedName name="solver_rhs38" localSheetId="22" hidden="1">'FY20 - RTM UI'!$AR$111</definedName>
    <definedName name="solver_rhs38" localSheetId="2" hidden="1">'Sample UI'!$AR$111</definedName>
    <definedName name="solver_rhs39" localSheetId="19" hidden="1">'FY20 - Assurance only UI'!$AS$111</definedName>
    <definedName name="solver_rhs39" localSheetId="26" hidden="1">'FY20 - CoE_ESM UI'!$AS$111</definedName>
    <definedName name="solver_rhs39" localSheetId="23" hidden="1">'FY20 - Deals UI'!$AS$111</definedName>
    <definedName name="solver_rhs39" localSheetId="21" hidden="1">'FY20 - IFS UI'!$AS$111</definedName>
    <definedName name="solver_rhs39" localSheetId="20" hidden="1">'FY20 - NonAssurance only UI'!$AS$111</definedName>
    <definedName name="solver_rhs39" localSheetId="22" hidden="1">'FY20 - RTM UI'!$AS$111</definedName>
    <definedName name="solver_rhs39" localSheetId="2" hidden="1">'Sample UI'!$AS$111</definedName>
    <definedName name="solver_rhs4" localSheetId="19" hidden="1">'FY20 - Assurance only UI'!$G$111</definedName>
    <definedName name="solver_rhs4" localSheetId="26" hidden="1">'FY20 - CoE_ESM UI'!$G$111</definedName>
    <definedName name="solver_rhs4" localSheetId="23" hidden="1">'FY20 - Deals UI'!$G$111</definedName>
    <definedName name="solver_rhs4" localSheetId="21" hidden="1">'FY20 - IFS UI'!$G$111</definedName>
    <definedName name="solver_rhs4" localSheetId="20" hidden="1">'FY20 - NonAssurance only UI'!$G$111</definedName>
    <definedName name="solver_rhs4" localSheetId="22" hidden="1">'FY20 - RTM UI'!$G$111</definedName>
    <definedName name="solver_rhs4" localSheetId="2" hidden="1">'Sample UI'!$G$111</definedName>
    <definedName name="solver_rhs40" localSheetId="19" hidden="1">'FY20 - Assurance only UI'!$AU$111</definedName>
    <definedName name="solver_rhs40" localSheetId="26" hidden="1">'FY20 - CoE_ESM UI'!$AU$111</definedName>
    <definedName name="solver_rhs40" localSheetId="23" hidden="1">'FY20 - Deals UI'!$AU$111</definedName>
    <definedName name="solver_rhs40" localSheetId="21" hidden="1">'FY20 - IFS UI'!$AU$111</definedName>
    <definedName name="solver_rhs40" localSheetId="20" hidden="1">'FY20 - NonAssurance only UI'!$AU$111</definedName>
    <definedName name="solver_rhs40" localSheetId="22" hidden="1">'FY20 - RTM UI'!$AU$111</definedName>
    <definedName name="solver_rhs40" localSheetId="2" hidden="1">'Sample UI'!$AU$111</definedName>
    <definedName name="solver_rhs41" localSheetId="19" hidden="1">'FY20 - Assurance only UI'!$AV$111</definedName>
    <definedName name="solver_rhs41" localSheetId="26" hidden="1">'FY20 - CoE_ESM UI'!$AV$111</definedName>
    <definedName name="solver_rhs41" localSheetId="23" hidden="1">'FY20 - Deals UI'!$AV$111</definedName>
    <definedName name="solver_rhs41" localSheetId="21" hidden="1">'FY20 - IFS UI'!$AV$111</definedName>
    <definedName name="solver_rhs41" localSheetId="20" hidden="1">'FY20 - NonAssurance only UI'!$AV$111</definedName>
    <definedName name="solver_rhs41" localSheetId="22" hidden="1">'FY20 - RTM UI'!$AV$111</definedName>
    <definedName name="solver_rhs41" localSheetId="2" hidden="1">'Sample UI'!$AV$111</definedName>
    <definedName name="solver_rhs42" localSheetId="19" hidden="1">'FY20 - Assurance only UI'!$AW$111</definedName>
    <definedName name="solver_rhs42" localSheetId="26" hidden="1">'FY20 - CoE_ESM UI'!$AW$111</definedName>
    <definedName name="solver_rhs42" localSheetId="23" hidden="1">'FY20 - Deals UI'!$AW$111</definedName>
    <definedName name="solver_rhs42" localSheetId="21" hidden="1">'FY20 - IFS UI'!$AW$111</definedName>
    <definedName name="solver_rhs42" localSheetId="20" hidden="1">'FY20 - NonAssurance only UI'!$AW$111</definedName>
    <definedName name="solver_rhs42" localSheetId="22" hidden="1">'FY20 - RTM UI'!$AW$111</definedName>
    <definedName name="solver_rhs42" localSheetId="2" hidden="1">'Sample UI'!$AW$111</definedName>
    <definedName name="solver_rhs43" localSheetId="19" hidden="1">0.07</definedName>
    <definedName name="solver_rhs43" localSheetId="26" hidden="1">0.07</definedName>
    <definedName name="solver_rhs43" localSheetId="23" hidden="1">0.07</definedName>
    <definedName name="solver_rhs43" localSheetId="21" hidden="1">0.07</definedName>
    <definedName name="solver_rhs43" localSheetId="20" hidden="1">0.07</definedName>
    <definedName name="solver_rhs43" localSheetId="22" hidden="1">0.07</definedName>
    <definedName name="solver_rhs43" localSheetId="2" hidden="1">0.07</definedName>
    <definedName name="solver_rhs44" localSheetId="19" hidden="1">0</definedName>
    <definedName name="solver_rhs44" localSheetId="26" hidden="1">0</definedName>
    <definedName name="solver_rhs44" localSheetId="23" hidden="1">0</definedName>
    <definedName name="solver_rhs44" localSheetId="21" hidden="1">0</definedName>
    <definedName name="solver_rhs44" localSheetId="20" hidden="1">0</definedName>
    <definedName name="solver_rhs44" localSheetId="22" hidden="1">0</definedName>
    <definedName name="solver_rhs44" localSheetId="2" hidden="1">0</definedName>
    <definedName name="solver_rhs45" localSheetId="19" hidden="1">0.07</definedName>
    <definedName name="solver_rhs45" localSheetId="26" hidden="1">0.07</definedName>
    <definedName name="solver_rhs45" localSheetId="23" hidden="1">0.07</definedName>
    <definedName name="solver_rhs45" localSheetId="21" hidden="1">0.07</definedName>
    <definedName name="solver_rhs45" localSheetId="20" hidden="1">0.07</definedName>
    <definedName name="solver_rhs45" localSheetId="22" hidden="1">0.07</definedName>
    <definedName name="solver_rhs45" localSheetId="2" hidden="1">0.07</definedName>
    <definedName name="solver_rhs46" localSheetId="19" hidden="1">0</definedName>
    <definedName name="solver_rhs46" localSheetId="26" hidden="1">0</definedName>
    <definedName name="solver_rhs46" localSheetId="23" hidden="1">0</definedName>
    <definedName name="solver_rhs46" localSheetId="21" hidden="1">0</definedName>
    <definedName name="solver_rhs46" localSheetId="20" hidden="1">0</definedName>
    <definedName name="solver_rhs46" localSheetId="22" hidden="1">0</definedName>
    <definedName name="solver_rhs46" localSheetId="2" hidden="1">0</definedName>
    <definedName name="solver_rhs47" localSheetId="19" hidden="1">0.1</definedName>
    <definedName name="solver_rhs47" localSheetId="26" hidden="1">0.1</definedName>
    <definedName name="solver_rhs47" localSheetId="23" hidden="1">0.1</definedName>
    <definedName name="solver_rhs47" localSheetId="21" hidden="1">0.1</definedName>
    <definedName name="solver_rhs47" localSheetId="20" hidden="1">0.1</definedName>
    <definedName name="solver_rhs47" localSheetId="22" hidden="1">0.1</definedName>
    <definedName name="solver_rhs47" localSheetId="2" hidden="1">0.1</definedName>
    <definedName name="solver_rhs48" localSheetId="19" hidden="1">0</definedName>
    <definedName name="solver_rhs48" localSheetId="26" hidden="1">0</definedName>
    <definedName name="solver_rhs48" localSheetId="23" hidden="1">0</definedName>
    <definedName name="solver_rhs48" localSheetId="21" hidden="1">0</definedName>
    <definedName name="solver_rhs48" localSheetId="20" hidden="1">0</definedName>
    <definedName name="solver_rhs48" localSheetId="22" hidden="1">0</definedName>
    <definedName name="solver_rhs48" localSheetId="2" hidden="1">0</definedName>
    <definedName name="solver_rhs49" localSheetId="19" hidden="1">0.07</definedName>
    <definedName name="solver_rhs49" localSheetId="26" hidden="1">0.07</definedName>
    <definedName name="solver_rhs49" localSheetId="23" hidden="1">0.07</definedName>
    <definedName name="solver_rhs49" localSheetId="21" hidden="1">0.07</definedName>
    <definedName name="solver_rhs49" localSheetId="20" hidden="1">0.07</definedName>
    <definedName name="solver_rhs49" localSheetId="22" hidden="1">0.07</definedName>
    <definedName name="solver_rhs49" localSheetId="2" hidden="1">0.07</definedName>
    <definedName name="solver_rhs5" localSheetId="19" hidden="1">'FY20 - Assurance only UI'!$H$111</definedName>
    <definedName name="solver_rhs5" localSheetId="26" hidden="1">'FY20 - CoE_ESM UI'!$H$111</definedName>
    <definedName name="solver_rhs5" localSheetId="23" hidden="1">'FY20 - Deals UI'!$H$111</definedName>
    <definedName name="solver_rhs5" localSheetId="21" hidden="1">'FY20 - IFS UI'!$H$111</definedName>
    <definedName name="solver_rhs5" localSheetId="20" hidden="1">'FY20 - NonAssurance only UI'!$H$111</definedName>
    <definedName name="solver_rhs5" localSheetId="22" hidden="1">'FY20 - RTM UI'!$H$111</definedName>
    <definedName name="solver_rhs5" localSheetId="2" hidden="1">'Sample UI'!$H$111</definedName>
    <definedName name="solver_rhs50" localSheetId="19" hidden="1">0</definedName>
    <definedName name="solver_rhs50" localSheetId="26" hidden="1">0</definedName>
    <definedName name="solver_rhs50" localSheetId="23" hidden="1">0</definedName>
    <definedName name="solver_rhs50" localSheetId="21" hidden="1">0</definedName>
    <definedName name="solver_rhs50" localSheetId="20" hidden="1">0</definedName>
    <definedName name="solver_rhs50" localSheetId="22" hidden="1">0</definedName>
    <definedName name="solver_rhs50" localSheetId="2" hidden="1">0</definedName>
    <definedName name="solver_rhs51" localSheetId="19" hidden="1">0.07</definedName>
    <definedName name="solver_rhs51" localSheetId="26" hidden="1">0.07</definedName>
    <definedName name="solver_rhs51" localSheetId="23" hidden="1">0.07</definedName>
    <definedName name="solver_rhs51" localSheetId="21" hidden="1">0.07</definedName>
    <definedName name="solver_rhs51" localSheetId="20" hidden="1">0.07</definedName>
    <definedName name="solver_rhs51" localSheetId="22" hidden="1">0.07</definedName>
    <definedName name="solver_rhs51" localSheetId="2" hidden="1">0.07</definedName>
    <definedName name="solver_rhs52" localSheetId="19" hidden="1">0</definedName>
    <definedName name="solver_rhs52" localSheetId="26" hidden="1">0</definedName>
    <definedName name="solver_rhs52" localSheetId="23" hidden="1">0</definedName>
    <definedName name="solver_rhs52" localSheetId="21" hidden="1">0</definedName>
    <definedName name="solver_rhs52" localSheetId="20" hidden="1">0</definedName>
    <definedName name="solver_rhs52" localSheetId="22" hidden="1">0</definedName>
    <definedName name="solver_rhs52" localSheetId="2" hidden="1">0</definedName>
    <definedName name="solver_rhs53" localSheetId="19" hidden="1">0.1</definedName>
    <definedName name="solver_rhs53" localSheetId="26" hidden="1">0.1</definedName>
    <definedName name="solver_rhs53" localSheetId="23" hidden="1">0.1</definedName>
    <definedName name="solver_rhs53" localSheetId="21" hidden="1">0.1</definedName>
    <definedName name="solver_rhs53" localSheetId="20" hidden="1">0.1</definedName>
    <definedName name="solver_rhs53" localSheetId="22" hidden="1">0.1</definedName>
    <definedName name="solver_rhs53" localSheetId="2" hidden="1">0.1</definedName>
    <definedName name="solver_rhs54" localSheetId="19" hidden="1">0</definedName>
    <definedName name="solver_rhs54" localSheetId="26" hidden="1">0</definedName>
    <definedName name="solver_rhs54" localSheetId="23" hidden="1">0</definedName>
    <definedName name="solver_rhs54" localSheetId="21" hidden="1">0</definedName>
    <definedName name="solver_rhs54" localSheetId="20" hidden="1">0</definedName>
    <definedName name="solver_rhs54" localSheetId="22" hidden="1">0</definedName>
    <definedName name="solver_rhs54" localSheetId="2" hidden="1">0</definedName>
    <definedName name="solver_rhs6" localSheetId="19" hidden="1">'FY20 - Assurance only UI'!$I$111</definedName>
    <definedName name="solver_rhs6" localSheetId="26" hidden="1">'FY20 - CoE_ESM UI'!$I$111</definedName>
    <definedName name="solver_rhs6" localSheetId="23" hidden="1">'FY20 - Deals UI'!$I$111</definedName>
    <definedName name="solver_rhs6" localSheetId="21" hidden="1">'FY20 - IFS UI'!$I$111</definedName>
    <definedName name="solver_rhs6" localSheetId="20" hidden="1">'FY20 - NonAssurance only UI'!$I$111</definedName>
    <definedName name="solver_rhs6" localSheetId="22" hidden="1">'FY20 - RTM UI'!$I$111</definedName>
    <definedName name="solver_rhs6" localSheetId="2" hidden="1">'Sample UI'!$I$111</definedName>
    <definedName name="solver_rhs7" localSheetId="19" hidden="1">'FY20 - Assurance only UI'!$K$111</definedName>
    <definedName name="solver_rhs7" localSheetId="26" hidden="1">'FY20 - CoE_ESM UI'!$K$111</definedName>
    <definedName name="solver_rhs7" localSheetId="23" hidden="1">'FY20 - Deals UI'!$K$111</definedName>
    <definedName name="solver_rhs7" localSheetId="21" hidden="1">'FY20 - IFS UI'!$K$111</definedName>
    <definedName name="solver_rhs7" localSheetId="20" hidden="1">'FY20 - NonAssurance only UI'!$K$111</definedName>
    <definedName name="solver_rhs7" localSheetId="22" hidden="1">'FY20 - RTM UI'!$K$111</definedName>
    <definedName name="solver_rhs7" localSheetId="2" hidden="1">'Sample UI'!$K$111</definedName>
    <definedName name="solver_rhs8" localSheetId="19" hidden="1">'FY20 - Assurance only UI'!$L$111</definedName>
    <definedName name="solver_rhs8" localSheetId="26" hidden="1">'FY20 - CoE_ESM UI'!$L$111</definedName>
    <definedName name="solver_rhs8" localSheetId="23" hidden="1">'FY20 - Deals UI'!$L$111</definedName>
    <definedName name="solver_rhs8" localSheetId="21" hidden="1">'FY20 - IFS UI'!$L$111</definedName>
    <definedName name="solver_rhs8" localSheetId="20" hidden="1">'FY20 - NonAssurance only UI'!$L$111</definedName>
    <definedName name="solver_rhs8" localSheetId="22" hidden="1">'FY20 - RTM UI'!$L$111</definedName>
    <definedName name="solver_rhs8" localSheetId="2" hidden="1">'Sample UI'!$L$111</definedName>
    <definedName name="solver_rhs9" localSheetId="19" hidden="1">'FY20 - Assurance only UI'!$M$111</definedName>
    <definedName name="solver_rhs9" localSheetId="26" hidden="1">'FY20 - CoE_ESM UI'!$M$111</definedName>
    <definedName name="solver_rhs9" localSheetId="23" hidden="1">'FY20 - Deals UI'!$M$111</definedName>
    <definedName name="solver_rhs9" localSheetId="21" hidden="1">'FY20 - IFS UI'!$M$111</definedName>
    <definedName name="solver_rhs9" localSheetId="20" hidden="1">'FY20 - NonAssurance only UI'!$M$111</definedName>
    <definedName name="solver_rhs9" localSheetId="22" hidden="1">'FY20 - RTM UI'!$M$111</definedName>
    <definedName name="solver_rhs9" localSheetId="2" hidden="1">'Sample UI'!$M$111</definedName>
    <definedName name="solver_rlx" localSheetId="19" hidden="1">2</definedName>
    <definedName name="solver_rlx" localSheetId="26" hidden="1">2</definedName>
    <definedName name="solver_rlx" localSheetId="23" hidden="1">2</definedName>
    <definedName name="solver_rlx" localSheetId="21" hidden="1">2</definedName>
    <definedName name="solver_rlx" localSheetId="20" hidden="1">2</definedName>
    <definedName name="solver_rlx" localSheetId="22" hidden="1">2</definedName>
    <definedName name="solver_rlx" localSheetId="2" hidden="1">2</definedName>
    <definedName name="solver_rsd" localSheetId="19" hidden="1">0</definedName>
    <definedName name="solver_rsd" localSheetId="26" hidden="1">0</definedName>
    <definedName name="solver_rsd" localSheetId="23" hidden="1">0</definedName>
    <definedName name="solver_rsd" localSheetId="21" hidden="1">0</definedName>
    <definedName name="solver_rsd" localSheetId="20" hidden="1">0</definedName>
    <definedName name="solver_rsd" localSheetId="22" hidden="1">0</definedName>
    <definedName name="solver_rsd" localSheetId="2" hidden="1">0</definedName>
    <definedName name="solver_scl" localSheetId="19" hidden="1">1</definedName>
    <definedName name="solver_scl" localSheetId="26" hidden="1">1</definedName>
    <definedName name="solver_scl" localSheetId="23" hidden="1">1</definedName>
    <definedName name="solver_scl" localSheetId="21" hidden="1">1</definedName>
    <definedName name="solver_scl" localSheetId="20" hidden="1">1</definedName>
    <definedName name="solver_scl" localSheetId="22" hidden="1">1</definedName>
    <definedName name="solver_scl" localSheetId="2" hidden="1">1</definedName>
    <definedName name="solver_sho" localSheetId="19" hidden="1">2</definedName>
    <definedName name="solver_sho" localSheetId="26" hidden="1">2</definedName>
    <definedName name="solver_sho" localSheetId="23" hidden="1">2</definedName>
    <definedName name="solver_sho" localSheetId="21" hidden="1">2</definedName>
    <definedName name="solver_sho" localSheetId="20" hidden="1">2</definedName>
    <definedName name="solver_sho" localSheetId="22" hidden="1">2</definedName>
    <definedName name="solver_sho" localSheetId="2" hidden="1">2</definedName>
    <definedName name="solver_ssz" localSheetId="19" hidden="1">100</definedName>
    <definedName name="solver_ssz" localSheetId="26" hidden="1">100</definedName>
    <definedName name="solver_ssz" localSheetId="23" hidden="1">100</definedName>
    <definedName name="solver_ssz" localSheetId="21" hidden="1">100</definedName>
    <definedName name="solver_ssz" localSheetId="20" hidden="1">100</definedName>
    <definedName name="solver_ssz" localSheetId="22" hidden="1">100</definedName>
    <definedName name="solver_ssz" localSheetId="2" hidden="1">100</definedName>
    <definedName name="solver_tim" localSheetId="19" hidden="1">2147483647</definedName>
    <definedName name="solver_tim" localSheetId="26" hidden="1">2147483647</definedName>
    <definedName name="solver_tim" localSheetId="23" hidden="1">2147483647</definedName>
    <definedName name="solver_tim" localSheetId="21" hidden="1">2147483647</definedName>
    <definedName name="solver_tim" localSheetId="20" hidden="1">2147483647</definedName>
    <definedName name="solver_tim" localSheetId="22" hidden="1">2147483647</definedName>
    <definedName name="solver_tim" localSheetId="2" hidden="1">2147483647</definedName>
    <definedName name="solver_tol" localSheetId="19" hidden="1">0.01</definedName>
    <definedName name="solver_tol" localSheetId="26" hidden="1">0.01</definedName>
    <definedName name="solver_tol" localSheetId="23" hidden="1">0.01</definedName>
    <definedName name="solver_tol" localSheetId="21" hidden="1">0.01</definedName>
    <definedName name="solver_tol" localSheetId="20" hidden="1">0.01</definedName>
    <definedName name="solver_tol" localSheetId="22" hidden="1">0.01</definedName>
    <definedName name="solver_tol" localSheetId="2" hidden="1">0.01</definedName>
    <definedName name="solver_typ" localSheetId="19" hidden="1">3</definedName>
    <definedName name="solver_typ" localSheetId="26" hidden="1">3</definedName>
    <definedName name="solver_typ" localSheetId="23" hidden="1">3</definedName>
    <definedName name="solver_typ" localSheetId="21" hidden="1">3</definedName>
    <definedName name="solver_typ" localSheetId="20" hidden="1">3</definedName>
    <definedName name="solver_typ" localSheetId="22" hidden="1">3</definedName>
    <definedName name="solver_typ" localSheetId="2" hidden="1">3</definedName>
    <definedName name="solver_val" localSheetId="19" hidden="1">0.05</definedName>
    <definedName name="solver_val" localSheetId="26" hidden="1">0.05</definedName>
    <definedName name="solver_val" localSheetId="23" hidden="1">0.05</definedName>
    <definedName name="solver_val" localSheetId="21" hidden="1">0.05</definedName>
    <definedName name="solver_val" localSheetId="20" hidden="1">0.05</definedName>
    <definedName name="solver_val" localSheetId="22" hidden="1">0.05</definedName>
    <definedName name="solver_val" localSheetId="2" hidden="1">0</definedName>
    <definedName name="solver_ver" localSheetId="19" hidden="1">3</definedName>
    <definedName name="solver_ver" localSheetId="26" hidden="1">3</definedName>
    <definedName name="solver_ver" localSheetId="23" hidden="1">3</definedName>
    <definedName name="solver_ver" localSheetId="21" hidden="1">3</definedName>
    <definedName name="solver_ver" localSheetId="20" hidden="1">3</definedName>
    <definedName name="solver_ver" localSheetId="22" hidden="1">3</definedName>
    <definedName name="solver_ver" localSheetId="2" hidden="1">3</definedName>
    <definedName name="Z_407EEA98_5082_4051_A5DB_1140F895D352_.wvu.Rows" localSheetId="8" hidden="1">'Centre Reforecast'!$3:$16</definedName>
    <definedName name="Z_407EEA98_5082_4051_A5DB_1140F895D352_.wvu.Rows" localSheetId="29" hidden="1">'FY20 - Assurance only'!#REF!</definedName>
    <definedName name="Z_407EEA98_5082_4051_A5DB_1140F895D352_.wvu.Rows" localSheetId="28" hidden="1">'FY20 - NonAssurance only'!#REF!</definedName>
    <definedName name="Z_407EEA98_5082_4051_A5DB_1140F895D352_.wvu.Rows" localSheetId="25" hidden="1">'Reforecast CoE_ESM'!$3:$16</definedName>
    <definedName name="Z_407EEA98_5082_4051_A5DB_1140F895D352_.wvu.Rows" localSheetId="24" hidden="1">'Reforecast Deals'!$3:$16</definedName>
    <definedName name="Z_407EEA98_5082_4051_A5DB_1140F895D352_.wvu.Rows" localSheetId="10" hidden="1">'Reforecast IFS'!$3:$16</definedName>
    <definedName name="Z_407EEA98_5082_4051_A5DB_1140F895D352_.wvu.Rows" localSheetId="12" hidden="1">'Reforecast RTM'!$3:$16</definedName>
    <definedName name="Z_407EEA98_5082_4051_A5DB_1140F895D352_.wvu.Rows" localSheetId="27" hidden="1">'Reforecast Total Assurance Only'!$3:$16</definedName>
    <definedName name="Z_407EEA98_5082_4051_A5DB_1140F895D352_.wvu.Rows" localSheetId="30" hidden="1">'Reforecast Total Non_Assurance'!$3:$16</definedName>
    <definedName name="Z_9B251685_8E7F_47CC_A4A6_CA72268F17EB_.wvu.Rows" localSheetId="8" hidden="1">'Centre Reforecast'!$3:$16</definedName>
    <definedName name="Z_9B251685_8E7F_47CC_A4A6_CA72268F17EB_.wvu.Rows" localSheetId="29" hidden="1">'FY20 - Assurance only'!#REF!</definedName>
    <definedName name="Z_9B251685_8E7F_47CC_A4A6_CA72268F17EB_.wvu.Rows" localSheetId="28" hidden="1">'FY20 - NonAssurance only'!#REF!</definedName>
    <definedName name="Z_9B251685_8E7F_47CC_A4A6_CA72268F17EB_.wvu.Rows" localSheetId="25" hidden="1">'Reforecast CoE_ESM'!$3:$16</definedName>
    <definedName name="Z_9B251685_8E7F_47CC_A4A6_CA72268F17EB_.wvu.Rows" localSheetId="24" hidden="1">'Reforecast Deals'!$3:$16</definedName>
    <definedName name="Z_9B251685_8E7F_47CC_A4A6_CA72268F17EB_.wvu.Rows" localSheetId="10" hidden="1">'Reforecast IFS'!$3:$16</definedName>
    <definedName name="Z_9B251685_8E7F_47CC_A4A6_CA72268F17EB_.wvu.Rows" localSheetId="12" hidden="1">'Reforecast RTM'!$3:$16</definedName>
    <definedName name="Z_9B251685_8E7F_47CC_A4A6_CA72268F17EB_.wvu.Rows" localSheetId="27" hidden="1">'Reforecast Total Assurance Only'!$3:$16</definedName>
    <definedName name="Z_9B251685_8E7F_47CC_A4A6_CA72268F17EB_.wvu.Rows" localSheetId="30" hidden="1">'Reforecast Total Non_Assurance'!$3:$16</definedName>
    <definedName name="Z_9CB833F0_85EC_424F_8B2B_16C761CE23D8_.wvu.Rows" localSheetId="8" hidden="1">'Centre Reforecast'!$3:$16</definedName>
    <definedName name="Z_9CB833F0_85EC_424F_8B2B_16C761CE23D8_.wvu.Rows" localSheetId="29" hidden="1">'FY20 - Assurance only'!#REF!</definedName>
    <definedName name="Z_9CB833F0_85EC_424F_8B2B_16C761CE23D8_.wvu.Rows" localSheetId="28" hidden="1">'FY20 - NonAssurance only'!#REF!</definedName>
    <definedName name="Z_9CB833F0_85EC_424F_8B2B_16C761CE23D8_.wvu.Rows" localSheetId="25" hidden="1">'Reforecast CoE_ESM'!$3:$16</definedName>
    <definedName name="Z_9CB833F0_85EC_424F_8B2B_16C761CE23D8_.wvu.Rows" localSheetId="24" hidden="1">'Reforecast Deals'!$3:$16</definedName>
    <definedName name="Z_9CB833F0_85EC_424F_8B2B_16C761CE23D8_.wvu.Rows" localSheetId="10" hidden="1">'Reforecast IFS'!$3:$16</definedName>
    <definedName name="Z_9CB833F0_85EC_424F_8B2B_16C761CE23D8_.wvu.Rows" localSheetId="12" hidden="1">'Reforecast RTM'!$3:$16</definedName>
    <definedName name="Z_9CB833F0_85EC_424F_8B2B_16C761CE23D8_.wvu.Rows" localSheetId="27" hidden="1">'Reforecast Total Assurance Only'!$3:$16</definedName>
    <definedName name="Z_9CB833F0_85EC_424F_8B2B_16C761CE23D8_.wvu.Rows" localSheetId="30" hidden="1">'Reforecast Total Non_Assurance'!$3:$16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H31" i="39"/>
  <c r="C68" i="38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B141" i="4"/>
  <c r="E97" i="4"/>
  <c r="C97" i="4"/>
  <c r="D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B97" i="4"/>
  <c r="AA127" i="37"/>
  <c r="Z127" i="37"/>
  <c r="X127" i="37"/>
  <c r="W127" i="37"/>
  <c r="F127" i="37"/>
  <c r="D127" i="37"/>
  <c r="AA126" i="37"/>
  <c r="Z126" i="37"/>
  <c r="X126" i="37"/>
  <c r="W126" i="37"/>
  <c r="F126" i="37"/>
  <c r="D126" i="37"/>
  <c r="AA125" i="37"/>
  <c r="Z125" i="37"/>
  <c r="X125" i="37"/>
  <c r="W125" i="37"/>
  <c r="F125" i="37"/>
  <c r="D125" i="37"/>
  <c r="AA124" i="37"/>
  <c r="Z124" i="37"/>
  <c r="X124" i="37"/>
  <c r="W124" i="37"/>
  <c r="F124" i="37"/>
  <c r="D124" i="37"/>
  <c r="AA123" i="37"/>
  <c r="Z123" i="37"/>
  <c r="X123" i="37"/>
  <c r="W123" i="37"/>
  <c r="F123" i="37"/>
  <c r="D123" i="37"/>
  <c r="AA120" i="37"/>
  <c r="Z120" i="37"/>
  <c r="X120" i="37"/>
  <c r="W120" i="37"/>
  <c r="F120" i="37"/>
  <c r="D120" i="37"/>
  <c r="AA119" i="37"/>
  <c r="Z119" i="37"/>
  <c r="X119" i="37"/>
  <c r="W119" i="37"/>
  <c r="F119" i="37"/>
  <c r="D119" i="37"/>
  <c r="AA118" i="37"/>
  <c r="Z118" i="37"/>
  <c r="X118" i="37"/>
  <c r="W118" i="37"/>
  <c r="F118" i="37"/>
  <c r="D118" i="37"/>
  <c r="AA117" i="37"/>
  <c r="Z117" i="37"/>
  <c r="X117" i="37"/>
  <c r="W117" i="37"/>
  <c r="F117" i="37"/>
  <c r="D117" i="37"/>
  <c r="AA116" i="37"/>
  <c r="Z116" i="37"/>
  <c r="X116" i="37"/>
  <c r="W116" i="37"/>
  <c r="F116" i="37"/>
  <c r="D116" i="37"/>
  <c r="AA113" i="37"/>
  <c r="Z113" i="37"/>
  <c r="X113" i="37"/>
  <c r="W113" i="37"/>
  <c r="F113" i="37"/>
  <c r="D113" i="37"/>
  <c r="AA112" i="37"/>
  <c r="Z112" i="37"/>
  <c r="X112" i="37"/>
  <c r="W112" i="37"/>
  <c r="F112" i="37"/>
  <c r="D112" i="37"/>
  <c r="AA111" i="37"/>
  <c r="Z111" i="37"/>
  <c r="X111" i="37"/>
  <c r="W111" i="37"/>
  <c r="F111" i="37"/>
  <c r="D111" i="37"/>
  <c r="AA110" i="37"/>
  <c r="Z110" i="37"/>
  <c r="X110" i="37"/>
  <c r="W110" i="37"/>
  <c r="F110" i="37"/>
  <c r="D110" i="37"/>
  <c r="AA109" i="37"/>
  <c r="Z109" i="37"/>
  <c r="X109" i="37"/>
  <c r="W109" i="37"/>
  <c r="F109" i="37"/>
  <c r="D109" i="37"/>
  <c r="AA106" i="37"/>
  <c r="Z106" i="37"/>
  <c r="X106" i="37"/>
  <c r="W106" i="37"/>
  <c r="F106" i="37"/>
  <c r="D106" i="37"/>
  <c r="AA105" i="37"/>
  <c r="Z105" i="37"/>
  <c r="X105" i="37"/>
  <c r="W105" i="37"/>
  <c r="F105" i="37"/>
  <c r="D105" i="37"/>
  <c r="AA104" i="37"/>
  <c r="Z104" i="37"/>
  <c r="X104" i="37"/>
  <c r="W104" i="37"/>
  <c r="F104" i="37"/>
  <c r="D104" i="37"/>
  <c r="AA103" i="37"/>
  <c r="Z103" i="37"/>
  <c r="X103" i="37"/>
  <c r="W103" i="37"/>
  <c r="F103" i="37"/>
  <c r="D103" i="37"/>
  <c r="AA102" i="37"/>
  <c r="Z102" i="37"/>
  <c r="X102" i="37"/>
  <c r="W102" i="37"/>
  <c r="F102" i="37"/>
  <c r="D102" i="37"/>
  <c r="AA99" i="37"/>
  <c r="Z99" i="37"/>
  <c r="X99" i="37"/>
  <c r="W99" i="37"/>
  <c r="F99" i="37"/>
  <c r="D99" i="37"/>
  <c r="AA98" i="37"/>
  <c r="Z98" i="37"/>
  <c r="X98" i="37"/>
  <c r="W98" i="37"/>
  <c r="F98" i="37"/>
  <c r="D98" i="37"/>
  <c r="AA97" i="37"/>
  <c r="Z97" i="37"/>
  <c r="X97" i="37"/>
  <c r="W97" i="37"/>
  <c r="F97" i="37"/>
  <c r="D97" i="37"/>
  <c r="AA96" i="37"/>
  <c r="Z96" i="37"/>
  <c r="X96" i="37"/>
  <c r="W96" i="37"/>
  <c r="F96" i="37"/>
  <c r="D96" i="37"/>
  <c r="AA95" i="37"/>
  <c r="Z95" i="37"/>
  <c r="X95" i="37"/>
  <c r="W95" i="37"/>
  <c r="F95" i="37"/>
  <c r="D95" i="37"/>
  <c r="AA92" i="37"/>
  <c r="Z92" i="37"/>
  <c r="X92" i="37"/>
  <c r="W92" i="37"/>
  <c r="F92" i="37"/>
  <c r="D92" i="37"/>
  <c r="AA91" i="37"/>
  <c r="Z91" i="37"/>
  <c r="X91" i="37"/>
  <c r="W91" i="37"/>
  <c r="F91" i="37"/>
  <c r="D91" i="37"/>
  <c r="AA90" i="37"/>
  <c r="Z90" i="37"/>
  <c r="X90" i="37"/>
  <c r="W90" i="37"/>
  <c r="F90" i="37"/>
  <c r="D90" i="37"/>
  <c r="AA89" i="37"/>
  <c r="Z89" i="37"/>
  <c r="X89" i="37"/>
  <c r="W89" i="37"/>
  <c r="F89" i="37"/>
  <c r="D89" i="37"/>
  <c r="AA88" i="37"/>
  <c r="Z88" i="37"/>
  <c r="X88" i="37"/>
  <c r="W88" i="37"/>
  <c r="F88" i="37"/>
  <c r="D88" i="37"/>
  <c r="AA85" i="37"/>
  <c r="Z85" i="37"/>
  <c r="X85" i="37"/>
  <c r="W85" i="37"/>
  <c r="F85" i="37"/>
  <c r="D85" i="37"/>
  <c r="AA84" i="37"/>
  <c r="Z84" i="37"/>
  <c r="X84" i="37"/>
  <c r="W84" i="37"/>
  <c r="F84" i="37"/>
  <c r="D84" i="37"/>
  <c r="AA83" i="37"/>
  <c r="Z83" i="37"/>
  <c r="X83" i="37"/>
  <c r="W83" i="37"/>
  <c r="F83" i="37"/>
  <c r="D83" i="37"/>
  <c r="AA82" i="37"/>
  <c r="Z82" i="37"/>
  <c r="X82" i="37"/>
  <c r="W82" i="37"/>
  <c r="F82" i="37"/>
  <c r="D82" i="37"/>
  <c r="AA81" i="37"/>
  <c r="Z81" i="37"/>
  <c r="X81" i="37"/>
  <c r="W81" i="37"/>
  <c r="F81" i="37"/>
  <c r="D81" i="37"/>
  <c r="AA78" i="37"/>
  <c r="Z78" i="37"/>
  <c r="X78" i="37"/>
  <c r="W78" i="37"/>
  <c r="F78" i="37"/>
  <c r="D78" i="37"/>
  <c r="AA77" i="37"/>
  <c r="Z77" i="37"/>
  <c r="X77" i="37"/>
  <c r="W77" i="37"/>
  <c r="F77" i="37"/>
  <c r="D77" i="37"/>
  <c r="AA76" i="37"/>
  <c r="Z76" i="37"/>
  <c r="X76" i="37"/>
  <c r="W76" i="37"/>
  <c r="F76" i="37"/>
  <c r="D76" i="37"/>
  <c r="AA75" i="37"/>
  <c r="Z75" i="37"/>
  <c r="X75" i="37"/>
  <c r="W75" i="37"/>
  <c r="F75" i="37"/>
  <c r="D75" i="37"/>
  <c r="AA74" i="37"/>
  <c r="Z74" i="37"/>
  <c r="X74" i="37"/>
  <c r="W74" i="37"/>
  <c r="F74" i="37"/>
  <c r="D74" i="37"/>
  <c r="AA71" i="37"/>
  <c r="Z71" i="37"/>
  <c r="X71" i="37"/>
  <c r="W71" i="37"/>
  <c r="F71" i="37"/>
  <c r="D71" i="37"/>
  <c r="AA70" i="37"/>
  <c r="Z70" i="37"/>
  <c r="X70" i="37"/>
  <c r="W70" i="37"/>
  <c r="F70" i="37"/>
  <c r="D70" i="37"/>
  <c r="AA69" i="37"/>
  <c r="Z69" i="37"/>
  <c r="X69" i="37"/>
  <c r="W69" i="37"/>
  <c r="F69" i="37"/>
  <c r="D69" i="37"/>
  <c r="AA68" i="37"/>
  <c r="Z68" i="37"/>
  <c r="X68" i="37"/>
  <c r="W68" i="37"/>
  <c r="F68" i="37"/>
  <c r="D68" i="37"/>
  <c r="AA67" i="37"/>
  <c r="Z67" i="37"/>
  <c r="X67" i="37"/>
  <c r="W67" i="37"/>
  <c r="F67" i="37"/>
  <c r="D67" i="37"/>
  <c r="AA64" i="37"/>
  <c r="Z64" i="37"/>
  <c r="X64" i="37"/>
  <c r="W64" i="37"/>
  <c r="F64" i="37"/>
  <c r="D64" i="37"/>
  <c r="AA63" i="37"/>
  <c r="Z63" i="37"/>
  <c r="X63" i="37"/>
  <c r="W63" i="37"/>
  <c r="F63" i="37"/>
  <c r="D63" i="37"/>
  <c r="AA62" i="37"/>
  <c r="Z62" i="37"/>
  <c r="X62" i="37"/>
  <c r="W62" i="37"/>
  <c r="F62" i="37"/>
  <c r="D62" i="37"/>
  <c r="AA61" i="37"/>
  <c r="Z61" i="37"/>
  <c r="X61" i="37"/>
  <c r="W61" i="37"/>
  <c r="F61" i="37"/>
  <c r="D61" i="37"/>
  <c r="AA60" i="37"/>
  <c r="Z60" i="37"/>
  <c r="X60" i="37"/>
  <c r="W60" i="37"/>
  <c r="F60" i="37"/>
  <c r="D60" i="37"/>
  <c r="AA57" i="37"/>
  <c r="Z57" i="37"/>
  <c r="X57" i="37"/>
  <c r="W57" i="37"/>
  <c r="F57" i="37"/>
  <c r="D57" i="37"/>
  <c r="AA56" i="37"/>
  <c r="Z56" i="37"/>
  <c r="X56" i="37"/>
  <c r="W56" i="37"/>
  <c r="F56" i="37"/>
  <c r="D56" i="37"/>
  <c r="AA55" i="37"/>
  <c r="Z55" i="37"/>
  <c r="X55" i="37"/>
  <c r="W55" i="37"/>
  <c r="F55" i="37"/>
  <c r="D55" i="37"/>
  <c r="AA54" i="37"/>
  <c r="Z54" i="37"/>
  <c r="X54" i="37"/>
  <c r="W54" i="37"/>
  <c r="F54" i="37"/>
  <c r="D54" i="37"/>
  <c r="AA53" i="37"/>
  <c r="Z53" i="37"/>
  <c r="X53" i="37"/>
  <c r="W53" i="37"/>
  <c r="F53" i="37"/>
  <c r="D53" i="37"/>
  <c r="AA50" i="37"/>
  <c r="Z50" i="37"/>
  <c r="X50" i="37"/>
  <c r="W50" i="37"/>
  <c r="F50" i="37"/>
  <c r="D50" i="37"/>
  <c r="AA49" i="37"/>
  <c r="Z49" i="37"/>
  <c r="X49" i="37"/>
  <c r="W49" i="37"/>
  <c r="F49" i="37"/>
  <c r="D49" i="37"/>
  <c r="AA48" i="37"/>
  <c r="Z48" i="37"/>
  <c r="X48" i="37"/>
  <c r="W48" i="37"/>
  <c r="F48" i="37"/>
  <c r="D48" i="37"/>
  <c r="AA47" i="37"/>
  <c r="Z47" i="37"/>
  <c r="X47" i="37"/>
  <c r="W47" i="37"/>
  <c r="F47" i="37"/>
  <c r="D47" i="37"/>
  <c r="AA46" i="37"/>
  <c r="Z46" i="37"/>
  <c r="X46" i="37"/>
  <c r="W46" i="37"/>
  <c r="F46" i="37"/>
  <c r="D46" i="37"/>
  <c r="AA127" i="43"/>
  <c r="Z127" i="43"/>
  <c r="X127" i="43"/>
  <c r="W127" i="43"/>
  <c r="F127" i="43"/>
  <c r="D127" i="43"/>
  <c r="AA126" i="43"/>
  <c r="Z126" i="43"/>
  <c r="X126" i="43"/>
  <c r="W126" i="43"/>
  <c r="F126" i="43"/>
  <c r="D126" i="43"/>
  <c r="AA125" i="43"/>
  <c r="Z125" i="43"/>
  <c r="X125" i="43"/>
  <c r="W125" i="43"/>
  <c r="F125" i="43"/>
  <c r="D125" i="43"/>
  <c r="AA124" i="43"/>
  <c r="Z124" i="43"/>
  <c r="X124" i="43"/>
  <c r="W124" i="43"/>
  <c r="F124" i="43"/>
  <c r="D124" i="43"/>
  <c r="AA123" i="43"/>
  <c r="Z123" i="43"/>
  <c r="X123" i="43"/>
  <c r="W123" i="43"/>
  <c r="F123" i="43"/>
  <c r="D123" i="43"/>
  <c r="AA120" i="43"/>
  <c r="Z120" i="43"/>
  <c r="X120" i="43"/>
  <c r="W120" i="43"/>
  <c r="F120" i="43"/>
  <c r="D120" i="43"/>
  <c r="AA119" i="43"/>
  <c r="Z119" i="43"/>
  <c r="X119" i="43"/>
  <c r="W119" i="43"/>
  <c r="F119" i="43"/>
  <c r="D119" i="43"/>
  <c r="AA118" i="43"/>
  <c r="Z118" i="43"/>
  <c r="X118" i="43"/>
  <c r="W118" i="43"/>
  <c r="F118" i="43"/>
  <c r="D118" i="43"/>
  <c r="AA117" i="43"/>
  <c r="Z117" i="43"/>
  <c r="X117" i="43"/>
  <c r="W117" i="43"/>
  <c r="F117" i="43"/>
  <c r="D117" i="43"/>
  <c r="AA116" i="43"/>
  <c r="Z116" i="43"/>
  <c r="X116" i="43"/>
  <c r="W116" i="43"/>
  <c r="F116" i="43"/>
  <c r="D116" i="43"/>
  <c r="AA113" i="43"/>
  <c r="Z113" i="43"/>
  <c r="X113" i="43"/>
  <c r="W113" i="43"/>
  <c r="F113" i="43"/>
  <c r="D113" i="43"/>
  <c r="AA112" i="43"/>
  <c r="Z112" i="43"/>
  <c r="X112" i="43"/>
  <c r="W112" i="43"/>
  <c r="F112" i="43"/>
  <c r="D112" i="43"/>
  <c r="AA111" i="43"/>
  <c r="Z111" i="43"/>
  <c r="X111" i="43"/>
  <c r="W111" i="43"/>
  <c r="F111" i="43"/>
  <c r="D111" i="43"/>
  <c r="AA110" i="43"/>
  <c r="Z110" i="43"/>
  <c r="X110" i="43"/>
  <c r="W110" i="43"/>
  <c r="F110" i="43"/>
  <c r="D110" i="43"/>
  <c r="AA109" i="43"/>
  <c r="Z109" i="43"/>
  <c r="X109" i="43"/>
  <c r="W109" i="43"/>
  <c r="F109" i="43"/>
  <c r="D109" i="43"/>
  <c r="AA106" i="43"/>
  <c r="Z106" i="43"/>
  <c r="X106" i="43"/>
  <c r="W106" i="43"/>
  <c r="F106" i="43"/>
  <c r="D106" i="43"/>
  <c r="AA105" i="43"/>
  <c r="Z105" i="43"/>
  <c r="X105" i="43"/>
  <c r="W105" i="43"/>
  <c r="F105" i="43"/>
  <c r="D105" i="43"/>
  <c r="AA104" i="43"/>
  <c r="Z104" i="43"/>
  <c r="X104" i="43"/>
  <c r="W104" i="43"/>
  <c r="F104" i="43"/>
  <c r="D104" i="43"/>
  <c r="AA103" i="43"/>
  <c r="Z103" i="43"/>
  <c r="X103" i="43"/>
  <c r="W103" i="43"/>
  <c r="F103" i="43"/>
  <c r="D103" i="43"/>
  <c r="AA102" i="43"/>
  <c r="Z102" i="43"/>
  <c r="X102" i="43"/>
  <c r="W102" i="43"/>
  <c r="F102" i="43"/>
  <c r="D102" i="43"/>
  <c r="AA99" i="43"/>
  <c r="Z99" i="43"/>
  <c r="X99" i="43"/>
  <c r="W99" i="43"/>
  <c r="F99" i="43"/>
  <c r="D99" i="43"/>
  <c r="AA98" i="43"/>
  <c r="Z98" i="43"/>
  <c r="X98" i="43"/>
  <c r="W98" i="43"/>
  <c r="F98" i="43"/>
  <c r="D98" i="43"/>
  <c r="AA97" i="43"/>
  <c r="Z97" i="43"/>
  <c r="X97" i="43"/>
  <c r="W97" i="43"/>
  <c r="F97" i="43"/>
  <c r="D97" i="43"/>
  <c r="AA96" i="43"/>
  <c r="Z96" i="43"/>
  <c r="X96" i="43"/>
  <c r="W96" i="43"/>
  <c r="F96" i="43"/>
  <c r="D96" i="43"/>
  <c r="AA95" i="43"/>
  <c r="Z95" i="43"/>
  <c r="X95" i="43"/>
  <c r="W95" i="43"/>
  <c r="F95" i="43"/>
  <c r="D95" i="43"/>
  <c r="AA92" i="43"/>
  <c r="Z92" i="43"/>
  <c r="X92" i="43"/>
  <c r="W92" i="43"/>
  <c r="F92" i="43"/>
  <c r="D92" i="43"/>
  <c r="AA91" i="43"/>
  <c r="Z91" i="43"/>
  <c r="X91" i="43"/>
  <c r="W91" i="43"/>
  <c r="F91" i="43"/>
  <c r="D91" i="43"/>
  <c r="AA90" i="43"/>
  <c r="Z90" i="43"/>
  <c r="X90" i="43"/>
  <c r="W90" i="43"/>
  <c r="F90" i="43"/>
  <c r="D90" i="43"/>
  <c r="AA89" i="43"/>
  <c r="Z89" i="43"/>
  <c r="X89" i="43"/>
  <c r="W89" i="43"/>
  <c r="F89" i="43"/>
  <c r="D89" i="43"/>
  <c r="AA88" i="43"/>
  <c r="Z88" i="43"/>
  <c r="X88" i="43"/>
  <c r="W88" i="43"/>
  <c r="F88" i="43"/>
  <c r="D88" i="43"/>
  <c r="AA85" i="43"/>
  <c r="Z85" i="43"/>
  <c r="X85" i="43"/>
  <c r="W85" i="43"/>
  <c r="F85" i="43"/>
  <c r="D85" i="43"/>
  <c r="AA84" i="43"/>
  <c r="Z84" i="43"/>
  <c r="X84" i="43"/>
  <c r="W84" i="43"/>
  <c r="F84" i="43"/>
  <c r="D84" i="43"/>
  <c r="AA83" i="43"/>
  <c r="Z83" i="43"/>
  <c r="X83" i="43"/>
  <c r="W83" i="43"/>
  <c r="F83" i="43"/>
  <c r="D83" i="43"/>
  <c r="AA82" i="43"/>
  <c r="Z82" i="43"/>
  <c r="X82" i="43"/>
  <c r="W82" i="43"/>
  <c r="F82" i="43"/>
  <c r="D82" i="43"/>
  <c r="AA81" i="43"/>
  <c r="Z81" i="43"/>
  <c r="X81" i="43"/>
  <c r="W81" i="43"/>
  <c r="F81" i="43"/>
  <c r="D81" i="43"/>
  <c r="AA78" i="43"/>
  <c r="Z78" i="43"/>
  <c r="X78" i="43"/>
  <c r="W78" i="43"/>
  <c r="F78" i="43"/>
  <c r="D78" i="43"/>
  <c r="AA77" i="43"/>
  <c r="Z77" i="43"/>
  <c r="X77" i="43"/>
  <c r="W77" i="43"/>
  <c r="F77" i="43"/>
  <c r="D77" i="43"/>
  <c r="AA76" i="43"/>
  <c r="Z76" i="43"/>
  <c r="X76" i="43"/>
  <c r="W76" i="43"/>
  <c r="F76" i="43"/>
  <c r="D76" i="43"/>
  <c r="AA75" i="43"/>
  <c r="Z75" i="43"/>
  <c r="X75" i="43"/>
  <c r="W75" i="43"/>
  <c r="F75" i="43"/>
  <c r="D75" i="43"/>
  <c r="AA74" i="43"/>
  <c r="Z74" i="43"/>
  <c r="X74" i="43"/>
  <c r="W74" i="43"/>
  <c r="F74" i="43"/>
  <c r="D74" i="43"/>
  <c r="AA71" i="43"/>
  <c r="Z71" i="43"/>
  <c r="X71" i="43"/>
  <c r="W71" i="43"/>
  <c r="F71" i="43"/>
  <c r="D71" i="43"/>
  <c r="AA70" i="43"/>
  <c r="Z70" i="43"/>
  <c r="X70" i="43"/>
  <c r="W70" i="43"/>
  <c r="F70" i="43"/>
  <c r="D70" i="43"/>
  <c r="AA69" i="43"/>
  <c r="Z69" i="43"/>
  <c r="X69" i="43"/>
  <c r="W69" i="43"/>
  <c r="F69" i="43"/>
  <c r="D69" i="43"/>
  <c r="AA68" i="43"/>
  <c r="Z68" i="43"/>
  <c r="X68" i="43"/>
  <c r="W68" i="43"/>
  <c r="F68" i="43"/>
  <c r="D68" i="43"/>
  <c r="AA67" i="43"/>
  <c r="Z67" i="43"/>
  <c r="X67" i="43"/>
  <c r="W67" i="43"/>
  <c r="F67" i="43"/>
  <c r="D67" i="43"/>
  <c r="AA64" i="43"/>
  <c r="Z64" i="43"/>
  <c r="X64" i="43"/>
  <c r="W64" i="43"/>
  <c r="F64" i="43"/>
  <c r="D64" i="43"/>
  <c r="AA63" i="43"/>
  <c r="Z63" i="43"/>
  <c r="X63" i="43"/>
  <c r="W63" i="43"/>
  <c r="F63" i="43"/>
  <c r="D63" i="43"/>
  <c r="AA62" i="43"/>
  <c r="Z62" i="43"/>
  <c r="X62" i="43"/>
  <c r="W62" i="43"/>
  <c r="F62" i="43"/>
  <c r="D62" i="43"/>
  <c r="AA61" i="43"/>
  <c r="Z61" i="43"/>
  <c r="X61" i="43"/>
  <c r="W61" i="43"/>
  <c r="F61" i="43"/>
  <c r="D61" i="43"/>
  <c r="AA60" i="43"/>
  <c r="Z60" i="43"/>
  <c r="X60" i="43"/>
  <c r="W60" i="43"/>
  <c r="F60" i="43"/>
  <c r="D60" i="43"/>
  <c r="AA57" i="43"/>
  <c r="Z57" i="43"/>
  <c r="X57" i="43"/>
  <c r="W57" i="43"/>
  <c r="F57" i="43"/>
  <c r="D57" i="43"/>
  <c r="AA56" i="43"/>
  <c r="Z56" i="43"/>
  <c r="X56" i="43"/>
  <c r="W56" i="43"/>
  <c r="F56" i="43"/>
  <c r="D56" i="43"/>
  <c r="AA55" i="43"/>
  <c r="Z55" i="43"/>
  <c r="X55" i="43"/>
  <c r="W55" i="43"/>
  <c r="F55" i="43"/>
  <c r="D55" i="43"/>
  <c r="AA54" i="43"/>
  <c r="Z54" i="43"/>
  <c r="X54" i="43"/>
  <c r="W54" i="43"/>
  <c r="F54" i="43"/>
  <c r="D54" i="43"/>
  <c r="AA53" i="43"/>
  <c r="Z53" i="43"/>
  <c r="X53" i="43"/>
  <c r="W53" i="43"/>
  <c r="F53" i="43"/>
  <c r="D53" i="43"/>
  <c r="AA50" i="43"/>
  <c r="Z50" i="43"/>
  <c r="X50" i="43"/>
  <c r="W50" i="43"/>
  <c r="F50" i="43"/>
  <c r="D50" i="43"/>
  <c r="AA49" i="43"/>
  <c r="Z49" i="43"/>
  <c r="X49" i="43"/>
  <c r="W49" i="43"/>
  <c r="F49" i="43"/>
  <c r="D49" i="43"/>
  <c r="AA48" i="43"/>
  <c r="Z48" i="43"/>
  <c r="X48" i="43"/>
  <c r="W48" i="43"/>
  <c r="F48" i="43"/>
  <c r="D48" i="43"/>
  <c r="AA47" i="43"/>
  <c r="Z47" i="43"/>
  <c r="X47" i="43"/>
  <c r="W47" i="43"/>
  <c r="F47" i="43"/>
  <c r="D47" i="43"/>
  <c r="AA46" i="43"/>
  <c r="Z46" i="43"/>
  <c r="X46" i="43"/>
  <c r="W46" i="43"/>
  <c r="F46" i="43"/>
  <c r="D46" i="43"/>
  <c r="AA127" i="41"/>
  <c r="Z127" i="41"/>
  <c r="X127" i="41"/>
  <c r="W127" i="41"/>
  <c r="AA126" i="41"/>
  <c r="Z126" i="41"/>
  <c r="X126" i="41"/>
  <c r="W126" i="41"/>
  <c r="AA125" i="41"/>
  <c r="Z125" i="41"/>
  <c r="X125" i="41"/>
  <c r="W125" i="41"/>
  <c r="AA124" i="41"/>
  <c r="Z124" i="41"/>
  <c r="X124" i="41"/>
  <c r="W124" i="41"/>
  <c r="AA123" i="41"/>
  <c r="Z123" i="41"/>
  <c r="X123" i="41"/>
  <c r="W123" i="41"/>
  <c r="AA120" i="41"/>
  <c r="Z120" i="41"/>
  <c r="X120" i="41"/>
  <c r="W120" i="41"/>
  <c r="AA119" i="41"/>
  <c r="Z119" i="41"/>
  <c r="X119" i="41"/>
  <c r="W119" i="41"/>
  <c r="AA118" i="41"/>
  <c r="Z118" i="41"/>
  <c r="X118" i="41"/>
  <c r="W118" i="41"/>
  <c r="AA117" i="41"/>
  <c r="Z117" i="41"/>
  <c r="X117" i="41"/>
  <c r="W117" i="41"/>
  <c r="AA116" i="41"/>
  <c r="Z116" i="41"/>
  <c r="X116" i="41"/>
  <c r="W116" i="41"/>
  <c r="AA113" i="41"/>
  <c r="Z113" i="41"/>
  <c r="X113" i="41"/>
  <c r="W113" i="41"/>
  <c r="AA112" i="41"/>
  <c r="Z112" i="41"/>
  <c r="X112" i="41"/>
  <c r="W112" i="41"/>
  <c r="AA111" i="41"/>
  <c r="Z111" i="41"/>
  <c r="X111" i="41"/>
  <c r="W111" i="41"/>
  <c r="AA110" i="41"/>
  <c r="Z110" i="41"/>
  <c r="X110" i="41"/>
  <c r="W110" i="41"/>
  <c r="AA109" i="41"/>
  <c r="Z109" i="41"/>
  <c r="X109" i="41"/>
  <c r="W109" i="41"/>
  <c r="AA106" i="41"/>
  <c r="Z106" i="41"/>
  <c r="X106" i="41"/>
  <c r="W106" i="41"/>
  <c r="AA105" i="41"/>
  <c r="Z105" i="41"/>
  <c r="X105" i="41"/>
  <c r="W105" i="41"/>
  <c r="AA104" i="41"/>
  <c r="Z104" i="41"/>
  <c r="X104" i="41"/>
  <c r="W104" i="41"/>
  <c r="AA103" i="41"/>
  <c r="Z103" i="41"/>
  <c r="X103" i="41"/>
  <c r="W103" i="41"/>
  <c r="AA102" i="41"/>
  <c r="Z102" i="41"/>
  <c r="X102" i="41"/>
  <c r="W102" i="41"/>
  <c r="AA99" i="41"/>
  <c r="Z99" i="41"/>
  <c r="X99" i="41"/>
  <c r="W99" i="41"/>
  <c r="AA98" i="41"/>
  <c r="Z98" i="41"/>
  <c r="X98" i="41"/>
  <c r="W98" i="41"/>
  <c r="AA97" i="41"/>
  <c r="Z97" i="41"/>
  <c r="X97" i="41"/>
  <c r="W97" i="41"/>
  <c r="AA96" i="41"/>
  <c r="Z96" i="41"/>
  <c r="X96" i="41"/>
  <c r="W96" i="41"/>
  <c r="AA95" i="41"/>
  <c r="Z95" i="41"/>
  <c r="X95" i="41"/>
  <c r="W95" i="41"/>
  <c r="AA92" i="41"/>
  <c r="Z92" i="41"/>
  <c r="X92" i="41"/>
  <c r="W92" i="41"/>
  <c r="AA91" i="41"/>
  <c r="Z91" i="41"/>
  <c r="X91" i="41"/>
  <c r="W91" i="41"/>
  <c r="AA90" i="41"/>
  <c r="Z90" i="41"/>
  <c r="X90" i="41"/>
  <c r="W90" i="41"/>
  <c r="AA89" i="41"/>
  <c r="Z89" i="41"/>
  <c r="X89" i="41"/>
  <c r="W89" i="41"/>
  <c r="AA88" i="41"/>
  <c r="Z88" i="41"/>
  <c r="X88" i="41"/>
  <c r="W88" i="41"/>
  <c r="AA85" i="41"/>
  <c r="Z85" i="41"/>
  <c r="X85" i="41"/>
  <c r="W85" i="41"/>
  <c r="AA84" i="41"/>
  <c r="Z84" i="41"/>
  <c r="X84" i="41"/>
  <c r="W84" i="41"/>
  <c r="AA83" i="41"/>
  <c r="Z83" i="41"/>
  <c r="X83" i="41"/>
  <c r="W83" i="41"/>
  <c r="AA82" i="41"/>
  <c r="Z82" i="41"/>
  <c r="X82" i="41"/>
  <c r="W82" i="41"/>
  <c r="AA81" i="41"/>
  <c r="Z81" i="41"/>
  <c r="X81" i="41"/>
  <c r="W81" i="41"/>
  <c r="AA78" i="41"/>
  <c r="Z78" i="41"/>
  <c r="X78" i="41"/>
  <c r="W78" i="41"/>
  <c r="AA77" i="41"/>
  <c r="Z77" i="41"/>
  <c r="X77" i="41"/>
  <c r="W77" i="41"/>
  <c r="AA76" i="41"/>
  <c r="Z76" i="41"/>
  <c r="X76" i="41"/>
  <c r="W76" i="41"/>
  <c r="AA75" i="41"/>
  <c r="Z75" i="41"/>
  <c r="X75" i="41"/>
  <c r="W75" i="41"/>
  <c r="AA74" i="41"/>
  <c r="Z74" i="41"/>
  <c r="X74" i="41"/>
  <c r="W74" i="41"/>
  <c r="AA71" i="41"/>
  <c r="Z71" i="41"/>
  <c r="X71" i="41"/>
  <c r="W71" i="41"/>
  <c r="AA70" i="41"/>
  <c r="Z70" i="41"/>
  <c r="X70" i="41"/>
  <c r="W70" i="41"/>
  <c r="AA69" i="41"/>
  <c r="Z69" i="41"/>
  <c r="X69" i="41"/>
  <c r="W69" i="41"/>
  <c r="AA68" i="41"/>
  <c r="Z68" i="41"/>
  <c r="X68" i="41"/>
  <c r="W68" i="41"/>
  <c r="AA67" i="41"/>
  <c r="Z67" i="41"/>
  <c r="X67" i="41"/>
  <c r="W67" i="41"/>
  <c r="AA64" i="41"/>
  <c r="Z64" i="41"/>
  <c r="X64" i="41"/>
  <c r="W64" i="41"/>
  <c r="AA63" i="41"/>
  <c r="Z63" i="41"/>
  <c r="X63" i="41"/>
  <c r="W63" i="41"/>
  <c r="AA62" i="41"/>
  <c r="Z62" i="41"/>
  <c r="X62" i="41"/>
  <c r="W62" i="41"/>
  <c r="AA61" i="41"/>
  <c r="Z61" i="41"/>
  <c r="X61" i="41"/>
  <c r="W61" i="41"/>
  <c r="AA60" i="41"/>
  <c r="Z60" i="41"/>
  <c r="X60" i="41"/>
  <c r="W60" i="41"/>
  <c r="AA57" i="41"/>
  <c r="Z57" i="41"/>
  <c r="X57" i="41"/>
  <c r="W57" i="41"/>
  <c r="AA56" i="41"/>
  <c r="Z56" i="41"/>
  <c r="X56" i="41"/>
  <c r="W56" i="41"/>
  <c r="AA55" i="41"/>
  <c r="Z55" i="41"/>
  <c r="X55" i="41"/>
  <c r="W55" i="41"/>
  <c r="AA54" i="41"/>
  <c r="Z54" i="41"/>
  <c r="X54" i="41"/>
  <c r="W54" i="41"/>
  <c r="AA53" i="41"/>
  <c r="Z53" i="41"/>
  <c r="X53" i="41"/>
  <c r="W53" i="41"/>
  <c r="AA50" i="41"/>
  <c r="Z50" i="41"/>
  <c r="X50" i="41"/>
  <c r="W50" i="41"/>
  <c r="AA49" i="41"/>
  <c r="Z49" i="41"/>
  <c r="X49" i="41"/>
  <c r="W49" i="41"/>
  <c r="AA48" i="41"/>
  <c r="Z48" i="41"/>
  <c r="X48" i="41"/>
  <c r="W48" i="41"/>
  <c r="AA47" i="41"/>
  <c r="Z47" i="41"/>
  <c r="X47" i="41"/>
  <c r="W47" i="41"/>
  <c r="AA46" i="41"/>
  <c r="Z46" i="41"/>
  <c r="X46" i="41"/>
  <c r="W46" i="41"/>
  <c r="AA127" i="52"/>
  <c r="Z127" i="52"/>
  <c r="X127" i="52"/>
  <c r="W127" i="52"/>
  <c r="F127" i="52"/>
  <c r="D127" i="52"/>
  <c r="AA126" i="52"/>
  <c r="Z126" i="52"/>
  <c r="X126" i="52"/>
  <c r="W126" i="52"/>
  <c r="F126" i="52"/>
  <c r="D126" i="52"/>
  <c r="AA125" i="52"/>
  <c r="Z125" i="52"/>
  <c r="X125" i="52"/>
  <c r="W125" i="52"/>
  <c r="F125" i="52"/>
  <c r="D125" i="52"/>
  <c r="AA124" i="52"/>
  <c r="Z124" i="52"/>
  <c r="X124" i="52"/>
  <c r="W124" i="52"/>
  <c r="F124" i="52"/>
  <c r="D124" i="52"/>
  <c r="AA123" i="52"/>
  <c r="Z123" i="52"/>
  <c r="X123" i="52"/>
  <c r="W123" i="52"/>
  <c r="F123" i="52"/>
  <c r="D123" i="52"/>
  <c r="AA120" i="52"/>
  <c r="Z120" i="52"/>
  <c r="X120" i="52"/>
  <c r="W120" i="52"/>
  <c r="F120" i="52"/>
  <c r="D120" i="52"/>
  <c r="AA119" i="52"/>
  <c r="Z119" i="52"/>
  <c r="X119" i="52"/>
  <c r="W119" i="52"/>
  <c r="F119" i="52"/>
  <c r="D119" i="52"/>
  <c r="AA118" i="52"/>
  <c r="Z118" i="52"/>
  <c r="X118" i="52"/>
  <c r="W118" i="52"/>
  <c r="F118" i="52"/>
  <c r="D118" i="52"/>
  <c r="AA117" i="52"/>
  <c r="Z117" i="52"/>
  <c r="X117" i="52"/>
  <c r="W117" i="52"/>
  <c r="F117" i="52"/>
  <c r="D117" i="52"/>
  <c r="AA116" i="52"/>
  <c r="Z116" i="52"/>
  <c r="X116" i="52"/>
  <c r="W116" i="52"/>
  <c r="F116" i="52"/>
  <c r="D116" i="52"/>
  <c r="AA113" i="52"/>
  <c r="Z113" i="52"/>
  <c r="X113" i="52"/>
  <c r="W113" i="52"/>
  <c r="F113" i="52"/>
  <c r="D113" i="52"/>
  <c r="AA112" i="52"/>
  <c r="Z112" i="52"/>
  <c r="X112" i="52"/>
  <c r="W112" i="52"/>
  <c r="F112" i="52"/>
  <c r="D112" i="52"/>
  <c r="AA111" i="52"/>
  <c r="Z111" i="52"/>
  <c r="X111" i="52"/>
  <c r="W111" i="52"/>
  <c r="F111" i="52"/>
  <c r="D111" i="52"/>
  <c r="AA110" i="52"/>
  <c r="Z110" i="52"/>
  <c r="X110" i="52"/>
  <c r="W110" i="52"/>
  <c r="F110" i="52"/>
  <c r="D110" i="52"/>
  <c r="AA109" i="52"/>
  <c r="Z109" i="52"/>
  <c r="X109" i="52"/>
  <c r="W109" i="52"/>
  <c r="F109" i="52"/>
  <c r="D109" i="52"/>
  <c r="AA106" i="52"/>
  <c r="Z106" i="52"/>
  <c r="X106" i="52"/>
  <c r="W106" i="52"/>
  <c r="F106" i="52"/>
  <c r="D106" i="52"/>
  <c r="AA105" i="52"/>
  <c r="Z105" i="52"/>
  <c r="X105" i="52"/>
  <c r="W105" i="52"/>
  <c r="F105" i="52"/>
  <c r="D105" i="52"/>
  <c r="AA104" i="52"/>
  <c r="Z104" i="52"/>
  <c r="X104" i="52"/>
  <c r="W104" i="52"/>
  <c r="F104" i="52"/>
  <c r="D104" i="52"/>
  <c r="AA103" i="52"/>
  <c r="Z103" i="52"/>
  <c r="X103" i="52"/>
  <c r="W103" i="52"/>
  <c r="F103" i="52"/>
  <c r="D103" i="52"/>
  <c r="AA102" i="52"/>
  <c r="Z102" i="52"/>
  <c r="X102" i="52"/>
  <c r="W102" i="52"/>
  <c r="F102" i="52"/>
  <c r="D102" i="52"/>
  <c r="AA99" i="52"/>
  <c r="Z99" i="52"/>
  <c r="X99" i="52"/>
  <c r="W99" i="52"/>
  <c r="F99" i="52"/>
  <c r="D99" i="52"/>
  <c r="AA98" i="52"/>
  <c r="Z98" i="52"/>
  <c r="X98" i="52"/>
  <c r="W98" i="52"/>
  <c r="F98" i="52"/>
  <c r="D98" i="52"/>
  <c r="AA97" i="52"/>
  <c r="Z97" i="52"/>
  <c r="X97" i="52"/>
  <c r="W97" i="52"/>
  <c r="F97" i="52"/>
  <c r="D97" i="52"/>
  <c r="AA96" i="52"/>
  <c r="Z96" i="52"/>
  <c r="X96" i="52"/>
  <c r="W96" i="52"/>
  <c r="F96" i="52"/>
  <c r="D96" i="52"/>
  <c r="AA95" i="52"/>
  <c r="Z95" i="52"/>
  <c r="X95" i="52"/>
  <c r="W95" i="52"/>
  <c r="F95" i="52"/>
  <c r="D95" i="52"/>
  <c r="AA92" i="52"/>
  <c r="Z92" i="52"/>
  <c r="X92" i="52"/>
  <c r="W92" i="52"/>
  <c r="F92" i="52"/>
  <c r="D92" i="52"/>
  <c r="AA91" i="52"/>
  <c r="Z91" i="52"/>
  <c r="X91" i="52"/>
  <c r="W91" i="52"/>
  <c r="F91" i="52"/>
  <c r="D91" i="52"/>
  <c r="AA90" i="52"/>
  <c r="Z90" i="52"/>
  <c r="X90" i="52"/>
  <c r="W90" i="52"/>
  <c r="F90" i="52"/>
  <c r="D90" i="52"/>
  <c r="AA89" i="52"/>
  <c r="Z89" i="52"/>
  <c r="X89" i="52"/>
  <c r="W89" i="52"/>
  <c r="F89" i="52"/>
  <c r="D89" i="52"/>
  <c r="AA88" i="52"/>
  <c r="Z88" i="52"/>
  <c r="X88" i="52"/>
  <c r="W88" i="52"/>
  <c r="F88" i="52"/>
  <c r="D88" i="52"/>
  <c r="AA85" i="52"/>
  <c r="Z85" i="52"/>
  <c r="X85" i="52"/>
  <c r="W85" i="52"/>
  <c r="F85" i="52"/>
  <c r="D85" i="52"/>
  <c r="AA84" i="52"/>
  <c r="Z84" i="52"/>
  <c r="X84" i="52"/>
  <c r="W84" i="52"/>
  <c r="F84" i="52"/>
  <c r="D84" i="52"/>
  <c r="AA83" i="52"/>
  <c r="Z83" i="52"/>
  <c r="X83" i="52"/>
  <c r="W83" i="52"/>
  <c r="F83" i="52"/>
  <c r="D83" i="52"/>
  <c r="AA82" i="52"/>
  <c r="Z82" i="52"/>
  <c r="X82" i="52"/>
  <c r="W82" i="52"/>
  <c r="F82" i="52"/>
  <c r="D82" i="52"/>
  <c r="AA81" i="52"/>
  <c r="Z81" i="52"/>
  <c r="X81" i="52"/>
  <c r="W81" i="52"/>
  <c r="F81" i="52"/>
  <c r="D81" i="52"/>
  <c r="AA78" i="52"/>
  <c r="Z78" i="52"/>
  <c r="X78" i="52"/>
  <c r="W78" i="52"/>
  <c r="F78" i="52"/>
  <c r="D78" i="52"/>
  <c r="AA77" i="52"/>
  <c r="Z77" i="52"/>
  <c r="X77" i="52"/>
  <c r="W77" i="52"/>
  <c r="F77" i="52"/>
  <c r="D77" i="52"/>
  <c r="AA76" i="52"/>
  <c r="Z76" i="52"/>
  <c r="X76" i="52"/>
  <c r="W76" i="52"/>
  <c r="F76" i="52"/>
  <c r="D76" i="52"/>
  <c r="AA75" i="52"/>
  <c r="Z75" i="52"/>
  <c r="X75" i="52"/>
  <c r="W75" i="52"/>
  <c r="F75" i="52"/>
  <c r="D75" i="52"/>
  <c r="AA74" i="52"/>
  <c r="Z74" i="52"/>
  <c r="X74" i="52"/>
  <c r="W74" i="52"/>
  <c r="F74" i="52"/>
  <c r="D74" i="52"/>
  <c r="AA71" i="52"/>
  <c r="Z71" i="52"/>
  <c r="X71" i="52"/>
  <c r="W71" i="52"/>
  <c r="F71" i="52"/>
  <c r="D71" i="52"/>
  <c r="AA70" i="52"/>
  <c r="Z70" i="52"/>
  <c r="X70" i="52"/>
  <c r="W70" i="52"/>
  <c r="F70" i="52"/>
  <c r="D70" i="52"/>
  <c r="AA69" i="52"/>
  <c r="Z69" i="52"/>
  <c r="X69" i="52"/>
  <c r="W69" i="52"/>
  <c r="F69" i="52"/>
  <c r="D69" i="52"/>
  <c r="AA68" i="52"/>
  <c r="Z68" i="52"/>
  <c r="X68" i="52"/>
  <c r="W68" i="52"/>
  <c r="F68" i="52"/>
  <c r="D68" i="52"/>
  <c r="AA67" i="52"/>
  <c r="Z67" i="52"/>
  <c r="X67" i="52"/>
  <c r="W67" i="52"/>
  <c r="F67" i="52"/>
  <c r="D67" i="52"/>
  <c r="AA64" i="52"/>
  <c r="Z64" i="52"/>
  <c r="X64" i="52"/>
  <c r="W64" i="52"/>
  <c r="F64" i="52"/>
  <c r="D64" i="52"/>
  <c r="AA63" i="52"/>
  <c r="Z63" i="52"/>
  <c r="X63" i="52"/>
  <c r="W63" i="52"/>
  <c r="F63" i="52"/>
  <c r="D63" i="52"/>
  <c r="AA62" i="52"/>
  <c r="Z62" i="52"/>
  <c r="X62" i="52"/>
  <c r="W62" i="52"/>
  <c r="F62" i="52"/>
  <c r="D62" i="52"/>
  <c r="AA61" i="52"/>
  <c r="Z61" i="52"/>
  <c r="X61" i="52"/>
  <c r="W61" i="52"/>
  <c r="F61" i="52"/>
  <c r="D61" i="52"/>
  <c r="AA60" i="52"/>
  <c r="Z60" i="52"/>
  <c r="X60" i="52"/>
  <c r="W60" i="52"/>
  <c r="F60" i="52"/>
  <c r="D60" i="52"/>
  <c r="AA57" i="52"/>
  <c r="Z57" i="52"/>
  <c r="X57" i="52"/>
  <c r="W57" i="52"/>
  <c r="F57" i="52"/>
  <c r="D57" i="52"/>
  <c r="AA56" i="52"/>
  <c r="Z56" i="52"/>
  <c r="X56" i="52"/>
  <c r="W56" i="52"/>
  <c r="F56" i="52"/>
  <c r="D56" i="52"/>
  <c r="AA55" i="52"/>
  <c r="Z55" i="52"/>
  <c r="X55" i="52"/>
  <c r="W55" i="52"/>
  <c r="F55" i="52"/>
  <c r="D55" i="52"/>
  <c r="AA54" i="52"/>
  <c r="Z54" i="52"/>
  <c r="X54" i="52"/>
  <c r="W54" i="52"/>
  <c r="F54" i="52"/>
  <c r="D54" i="52"/>
  <c r="AA53" i="52"/>
  <c r="Z53" i="52"/>
  <c r="X53" i="52"/>
  <c r="W53" i="52"/>
  <c r="F53" i="52"/>
  <c r="D53" i="52"/>
  <c r="AA50" i="52"/>
  <c r="Z50" i="52"/>
  <c r="X50" i="52"/>
  <c r="W50" i="52"/>
  <c r="F50" i="52"/>
  <c r="D50" i="52"/>
  <c r="AA49" i="52"/>
  <c r="Z49" i="52"/>
  <c r="X49" i="52"/>
  <c r="W49" i="52"/>
  <c r="F49" i="52"/>
  <c r="D49" i="52"/>
  <c r="AA48" i="52"/>
  <c r="Z48" i="52"/>
  <c r="X48" i="52"/>
  <c r="W48" i="52"/>
  <c r="F48" i="52"/>
  <c r="D48" i="52"/>
  <c r="AA47" i="52"/>
  <c r="Z47" i="52"/>
  <c r="X47" i="52"/>
  <c r="W47" i="52"/>
  <c r="F47" i="52"/>
  <c r="D47" i="52"/>
  <c r="AA46" i="52"/>
  <c r="Z46" i="52"/>
  <c r="X46" i="52"/>
  <c r="W46" i="52"/>
  <c r="F46" i="52"/>
  <c r="D46" i="52"/>
  <c r="Z127" i="51"/>
  <c r="Y127" i="51"/>
  <c r="X127" i="51"/>
  <c r="F127" i="51"/>
  <c r="D127" i="51"/>
  <c r="Z126" i="51"/>
  <c r="Y126" i="51"/>
  <c r="X126" i="51"/>
  <c r="F126" i="51"/>
  <c r="D126" i="51"/>
  <c r="Z125" i="51"/>
  <c r="Y125" i="51"/>
  <c r="X125" i="51"/>
  <c r="F125" i="51"/>
  <c r="D125" i="51"/>
  <c r="Z124" i="51"/>
  <c r="Y124" i="51"/>
  <c r="X124" i="51"/>
  <c r="F124" i="51"/>
  <c r="D124" i="51"/>
  <c r="Z123" i="51"/>
  <c r="Y123" i="51"/>
  <c r="X123" i="51"/>
  <c r="F123" i="51"/>
  <c r="D123" i="51"/>
  <c r="Z120" i="51"/>
  <c r="Y120" i="51"/>
  <c r="X120" i="51"/>
  <c r="F120" i="51"/>
  <c r="D120" i="51"/>
  <c r="Z119" i="51"/>
  <c r="Y119" i="51"/>
  <c r="X119" i="51"/>
  <c r="F119" i="51"/>
  <c r="D119" i="51"/>
  <c r="Z118" i="51"/>
  <c r="Y118" i="51"/>
  <c r="X118" i="51"/>
  <c r="F118" i="51"/>
  <c r="D118" i="51"/>
  <c r="Z117" i="51"/>
  <c r="Y117" i="51"/>
  <c r="X117" i="51"/>
  <c r="F117" i="51"/>
  <c r="D117" i="51"/>
  <c r="Z116" i="51"/>
  <c r="Y116" i="51"/>
  <c r="X116" i="51"/>
  <c r="F116" i="51"/>
  <c r="D116" i="51"/>
  <c r="Z113" i="51"/>
  <c r="Y113" i="51"/>
  <c r="X113" i="51"/>
  <c r="F113" i="51"/>
  <c r="D113" i="51"/>
  <c r="Z112" i="51"/>
  <c r="Y112" i="51"/>
  <c r="X112" i="51"/>
  <c r="F112" i="51"/>
  <c r="D112" i="51"/>
  <c r="Z111" i="51"/>
  <c r="Y111" i="51"/>
  <c r="X111" i="51"/>
  <c r="F111" i="51"/>
  <c r="D111" i="51"/>
  <c r="Z110" i="51"/>
  <c r="Y110" i="51"/>
  <c r="X110" i="51"/>
  <c r="F110" i="51"/>
  <c r="D110" i="51"/>
  <c r="Z109" i="51"/>
  <c r="Y109" i="51"/>
  <c r="X109" i="51"/>
  <c r="F109" i="51"/>
  <c r="D109" i="51"/>
  <c r="Z106" i="51"/>
  <c r="Y106" i="51"/>
  <c r="X106" i="51"/>
  <c r="F106" i="51"/>
  <c r="D106" i="51"/>
  <c r="Z105" i="51"/>
  <c r="Y105" i="51"/>
  <c r="X105" i="51"/>
  <c r="F105" i="51"/>
  <c r="D105" i="51"/>
  <c r="Z104" i="51"/>
  <c r="Y104" i="51"/>
  <c r="X104" i="51"/>
  <c r="F104" i="51"/>
  <c r="D104" i="51"/>
  <c r="Z103" i="51"/>
  <c r="Y103" i="51"/>
  <c r="X103" i="51"/>
  <c r="F103" i="51"/>
  <c r="D103" i="51"/>
  <c r="Z102" i="51"/>
  <c r="Y102" i="51"/>
  <c r="X102" i="51"/>
  <c r="F102" i="51"/>
  <c r="D102" i="51"/>
  <c r="Z99" i="51"/>
  <c r="Y99" i="51"/>
  <c r="X99" i="51"/>
  <c r="F99" i="51"/>
  <c r="D99" i="51"/>
  <c r="Z98" i="51"/>
  <c r="Y98" i="51"/>
  <c r="X98" i="51"/>
  <c r="F98" i="51"/>
  <c r="D98" i="51"/>
  <c r="Z97" i="51"/>
  <c r="Y97" i="51"/>
  <c r="X97" i="51"/>
  <c r="F97" i="51"/>
  <c r="D97" i="51"/>
  <c r="Z96" i="51"/>
  <c r="Y96" i="51"/>
  <c r="X96" i="51"/>
  <c r="F96" i="51"/>
  <c r="D96" i="51"/>
  <c r="Z95" i="51"/>
  <c r="Y95" i="51"/>
  <c r="X95" i="51"/>
  <c r="F95" i="51"/>
  <c r="D95" i="51"/>
  <c r="Z92" i="51"/>
  <c r="Y92" i="51"/>
  <c r="X92" i="51"/>
  <c r="F92" i="51"/>
  <c r="D92" i="51"/>
  <c r="Z91" i="51"/>
  <c r="Y91" i="51"/>
  <c r="X91" i="51"/>
  <c r="F91" i="51"/>
  <c r="D91" i="51"/>
  <c r="Z90" i="51"/>
  <c r="Y90" i="51"/>
  <c r="X90" i="51"/>
  <c r="F90" i="51"/>
  <c r="D90" i="51"/>
  <c r="Z89" i="51"/>
  <c r="Y89" i="51"/>
  <c r="X89" i="51"/>
  <c r="F89" i="51"/>
  <c r="D89" i="51"/>
  <c r="Z88" i="51"/>
  <c r="Y88" i="51"/>
  <c r="X88" i="51"/>
  <c r="F88" i="51"/>
  <c r="D88" i="51"/>
  <c r="Z85" i="51"/>
  <c r="Y85" i="51"/>
  <c r="X85" i="51"/>
  <c r="F85" i="51"/>
  <c r="D85" i="51"/>
  <c r="Z84" i="51"/>
  <c r="Y84" i="51"/>
  <c r="X84" i="51"/>
  <c r="F84" i="51"/>
  <c r="D84" i="51"/>
  <c r="Z83" i="51"/>
  <c r="Y83" i="51"/>
  <c r="X83" i="51"/>
  <c r="F83" i="51"/>
  <c r="D83" i="51"/>
  <c r="Z82" i="51"/>
  <c r="Y82" i="51"/>
  <c r="X82" i="51"/>
  <c r="F82" i="51"/>
  <c r="D82" i="51"/>
  <c r="Z81" i="51"/>
  <c r="Y81" i="51"/>
  <c r="X81" i="51"/>
  <c r="F81" i="51"/>
  <c r="D81" i="51"/>
  <c r="Z78" i="51"/>
  <c r="Y78" i="51"/>
  <c r="X78" i="51"/>
  <c r="F78" i="51"/>
  <c r="D78" i="51"/>
  <c r="Z77" i="51"/>
  <c r="Y77" i="51"/>
  <c r="X77" i="51"/>
  <c r="F77" i="51"/>
  <c r="D77" i="51"/>
  <c r="Z76" i="51"/>
  <c r="Y76" i="51"/>
  <c r="X76" i="51"/>
  <c r="F76" i="51"/>
  <c r="D76" i="51"/>
  <c r="Z75" i="51"/>
  <c r="Y75" i="51"/>
  <c r="X75" i="51"/>
  <c r="F75" i="51"/>
  <c r="D75" i="51"/>
  <c r="Z74" i="51"/>
  <c r="Y74" i="51"/>
  <c r="X74" i="51"/>
  <c r="F74" i="51"/>
  <c r="D74" i="51"/>
  <c r="Z71" i="51"/>
  <c r="Y71" i="51"/>
  <c r="X71" i="51"/>
  <c r="F71" i="51"/>
  <c r="D71" i="51"/>
  <c r="Z70" i="51"/>
  <c r="Y70" i="51"/>
  <c r="X70" i="51"/>
  <c r="F70" i="51"/>
  <c r="D70" i="51"/>
  <c r="Z69" i="51"/>
  <c r="Y69" i="51"/>
  <c r="X69" i="51"/>
  <c r="F69" i="51"/>
  <c r="D69" i="51"/>
  <c r="Z68" i="51"/>
  <c r="Y68" i="51"/>
  <c r="X68" i="51"/>
  <c r="F68" i="51"/>
  <c r="D68" i="51"/>
  <c r="Z67" i="51"/>
  <c r="Y67" i="51"/>
  <c r="X67" i="51"/>
  <c r="F67" i="51"/>
  <c r="D67" i="51"/>
  <c r="Z64" i="51"/>
  <c r="Y64" i="51"/>
  <c r="X64" i="51"/>
  <c r="F64" i="51"/>
  <c r="D64" i="51"/>
  <c r="Z63" i="51"/>
  <c r="Y63" i="51"/>
  <c r="X63" i="51"/>
  <c r="F63" i="51"/>
  <c r="D63" i="51"/>
  <c r="Z62" i="51"/>
  <c r="Y62" i="51"/>
  <c r="X62" i="51"/>
  <c r="F62" i="51"/>
  <c r="D62" i="51"/>
  <c r="Z61" i="51"/>
  <c r="Y61" i="51"/>
  <c r="X61" i="51"/>
  <c r="F61" i="51"/>
  <c r="D61" i="51"/>
  <c r="Z60" i="51"/>
  <c r="Y60" i="51"/>
  <c r="X60" i="51"/>
  <c r="F60" i="51"/>
  <c r="D60" i="51"/>
  <c r="Z57" i="51"/>
  <c r="Y57" i="51"/>
  <c r="X57" i="51"/>
  <c r="F57" i="51"/>
  <c r="D57" i="51"/>
  <c r="Z56" i="51"/>
  <c r="Y56" i="51"/>
  <c r="X56" i="51"/>
  <c r="F56" i="51"/>
  <c r="D56" i="51"/>
  <c r="Z55" i="51"/>
  <c r="Y55" i="51"/>
  <c r="X55" i="51"/>
  <c r="F55" i="51"/>
  <c r="D55" i="51"/>
  <c r="Z54" i="51"/>
  <c r="Y54" i="51"/>
  <c r="X54" i="51"/>
  <c r="F54" i="51"/>
  <c r="D54" i="51"/>
  <c r="Z53" i="51"/>
  <c r="Y53" i="51"/>
  <c r="X53" i="51"/>
  <c r="F53" i="51"/>
  <c r="D53" i="51"/>
  <c r="Z50" i="51"/>
  <c r="Y50" i="51"/>
  <c r="X50" i="51"/>
  <c r="F50" i="51"/>
  <c r="D50" i="51"/>
  <c r="Z49" i="51"/>
  <c r="Y49" i="51"/>
  <c r="X49" i="51"/>
  <c r="F49" i="51"/>
  <c r="D49" i="51"/>
  <c r="Z48" i="51"/>
  <c r="Y48" i="51"/>
  <c r="X48" i="51"/>
  <c r="F48" i="51"/>
  <c r="D48" i="51"/>
  <c r="Z47" i="51"/>
  <c r="Y47" i="51"/>
  <c r="X47" i="51"/>
  <c r="F47" i="51"/>
  <c r="D47" i="51"/>
  <c r="Z46" i="51"/>
  <c r="Y46" i="51"/>
  <c r="X46" i="51"/>
  <c r="F46" i="51"/>
  <c r="D46" i="51"/>
  <c r="C154" i="59" l="1"/>
  <c r="D154" i="59"/>
  <c r="E154" i="59"/>
  <c r="F154" i="59"/>
  <c r="G154" i="59"/>
  <c r="H154" i="59"/>
  <c r="I154" i="59"/>
  <c r="J154" i="59"/>
  <c r="K154" i="59"/>
  <c r="L154" i="59"/>
  <c r="M154" i="59"/>
  <c r="N154" i="59"/>
  <c r="O154" i="59"/>
  <c r="P154" i="59"/>
  <c r="Q154" i="59"/>
  <c r="R154" i="59"/>
  <c r="S154" i="59"/>
  <c r="T154" i="59"/>
  <c r="U154" i="59"/>
  <c r="V154" i="59"/>
  <c r="W154" i="59"/>
  <c r="X154" i="59"/>
  <c r="Y154" i="59"/>
  <c r="Z154" i="59"/>
  <c r="AA154" i="59"/>
  <c r="AB154" i="59"/>
  <c r="AC154" i="59"/>
  <c r="AD154" i="59"/>
  <c r="AE154" i="59"/>
  <c r="AF154" i="59"/>
  <c r="AG154" i="59"/>
  <c r="AH154" i="59"/>
  <c r="AI154" i="59"/>
  <c r="AJ154" i="59"/>
  <c r="AK154" i="59"/>
  <c r="AL154" i="59"/>
  <c r="AM154" i="59"/>
  <c r="AN154" i="59"/>
  <c r="AO154" i="59"/>
  <c r="AP154" i="59"/>
  <c r="AQ154" i="59"/>
  <c r="AR154" i="59"/>
  <c r="AS154" i="59"/>
  <c r="AT154" i="59"/>
  <c r="AU154" i="59"/>
  <c r="AV154" i="59"/>
  <c r="AW154" i="59"/>
  <c r="B154" i="59"/>
  <c r="C151" i="59"/>
  <c r="D151" i="59"/>
  <c r="E151" i="59"/>
  <c r="F151" i="59"/>
  <c r="G151" i="59"/>
  <c r="H151" i="59"/>
  <c r="I151" i="59"/>
  <c r="J151" i="59"/>
  <c r="K151" i="59"/>
  <c r="L151" i="59"/>
  <c r="M151" i="59"/>
  <c r="N151" i="59"/>
  <c r="O151" i="59"/>
  <c r="P151" i="59"/>
  <c r="Q151" i="59"/>
  <c r="R151" i="59"/>
  <c r="S151" i="59"/>
  <c r="T151" i="59"/>
  <c r="U151" i="59"/>
  <c r="V151" i="59"/>
  <c r="W151" i="59"/>
  <c r="X151" i="59"/>
  <c r="Y151" i="59"/>
  <c r="Z151" i="59"/>
  <c r="AA151" i="59"/>
  <c r="AB151" i="59"/>
  <c r="AC151" i="59"/>
  <c r="AD151" i="59"/>
  <c r="AE151" i="59"/>
  <c r="AF151" i="59"/>
  <c r="AG151" i="59"/>
  <c r="AH151" i="59"/>
  <c r="AI151" i="59"/>
  <c r="AJ151" i="59"/>
  <c r="AK151" i="59"/>
  <c r="AL151" i="59"/>
  <c r="AM151" i="59"/>
  <c r="AN151" i="59"/>
  <c r="AO151" i="59"/>
  <c r="AP151" i="59"/>
  <c r="AQ151" i="59"/>
  <c r="AR151" i="59"/>
  <c r="AS151" i="59"/>
  <c r="AT151" i="59"/>
  <c r="AU151" i="59"/>
  <c r="AV151" i="59"/>
  <c r="AW151" i="59"/>
  <c r="B151" i="59"/>
  <c r="C149" i="59"/>
  <c r="D149" i="59"/>
  <c r="E149" i="59"/>
  <c r="F149" i="59"/>
  <c r="G149" i="59"/>
  <c r="H149" i="59"/>
  <c r="I149" i="59"/>
  <c r="J149" i="59"/>
  <c r="K149" i="59"/>
  <c r="L149" i="59"/>
  <c r="M149" i="59"/>
  <c r="N149" i="59"/>
  <c r="O149" i="59"/>
  <c r="P149" i="59"/>
  <c r="Q149" i="59"/>
  <c r="R149" i="59"/>
  <c r="S149" i="59"/>
  <c r="T149" i="59"/>
  <c r="U149" i="59"/>
  <c r="V149" i="59"/>
  <c r="W149" i="59"/>
  <c r="X149" i="59"/>
  <c r="Y149" i="59"/>
  <c r="Z149" i="59"/>
  <c r="AA149" i="59"/>
  <c r="AB149" i="59"/>
  <c r="AC149" i="59"/>
  <c r="AD149" i="59"/>
  <c r="AE149" i="59"/>
  <c r="AF149" i="59"/>
  <c r="AG149" i="59"/>
  <c r="AH149" i="59"/>
  <c r="AI149" i="59"/>
  <c r="AJ149" i="59"/>
  <c r="AK149" i="59"/>
  <c r="AL149" i="59"/>
  <c r="AM149" i="59"/>
  <c r="AN149" i="59"/>
  <c r="AO149" i="59"/>
  <c r="AP149" i="59"/>
  <c r="AQ149" i="59"/>
  <c r="AR149" i="59"/>
  <c r="AS149" i="59"/>
  <c r="AT149" i="59"/>
  <c r="AU149" i="59"/>
  <c r="AV149" i="59"/>
  <c r="AW149" i="59"/>
  <c r="B149" i="59"/>
  <c r="B144" i="59"/>
  <c r="C144" i="59"/>
  <c r="D144" i="59"/>
  <c r="E144" i="59"/>
  <c r="F144" i="59"/>
  <c r="G144" i="59"/>
  <c r="H144" i="59"/>
  <c r="I144" i="59"/>
  <c r="J144" i="59"/>
  <c r="K144" i="59"/>
  <c r="L144" i="59"/>
  <c r="M144" i="59"/>
  <c r="N144" i="59"/>
  <c r="O144" i="59"/>
  <c r="P144" i="59"/>
  <c r="Q144" i="59"/>
  <c r="R144" i="59"/>
  <c r="S144" i="59"/>
  <c r="T144" i="59"/>
  <c r="U144" i="59"/>
  <c r="V144" i="59"/>
  <c r="W144" i="59"/>
  <c r="X144" i="59"/>
  <c r="Y144" i="59"/>
  <c r="Z144" i="59"/>
  <c r="AA144" i="59"/>
  <c r="AB144" i="59"/>
  <c r="AC144" i="59"/>
  <c r="AD144" i="59"/>
  <c r="AE144" i="59"/>
  <c r="AF144" i="59"/>
  <c r="AG144" i="59"/>
  <c r="AH144" i="59"/>
  <c r="AI144" i="59"/>
  <c r="AJ144" i="59"/>
  <c r="AK144" i="59"/>
  <c r="AL144" i="59"/>
  <c r="AM144" i="59"/>
  <c r="AN144" i="59"/>
  <c r="AO144" i="59"/>
  <c r="AP144" i="59"/>
  <c r="AQ144" i="59"/>
  <c r="AR144" i="59"/>
  <c r="AS144" i="59"/>
  <c r="AT144" i="59"/>
  <c r="AU144" i="59"/>
  <c r="AV144" i="59"/>
  <c r="AW144" i="59"/>
  <c r="B145" i="59"/>
  <c r="C145" i="59"/>
  <c r="D145" i="59"/>
  <c r="E145" i="59"/>
  <c r="F145" i="59"/>
  <c r="G145" i="59"/>
  <c r="H145" i="59"/>
  <c r="I145" i="59"/>
  <c r="J145" i="59"/>
  <c r="K145" i="59"/>
  <c r="L145" i="59"/>
  <c r="M145" i="59"/>
  <c r="N145" i="59"/>
  <c r="O145" i="59"/>
  <c r="P145" i="59"/>
  <c r="Q145" i="59"/>
  <c r="R145" i="59"/>
  <c r="S145" i="59"/>
  <c r="T145" i="59"/>
  <c r="U145" i="59"/>
  <c r="V145" i="59"/>
  <c r="W145" i="59"/>
  <c r="X145" i="59"/>
  <c r="Y145" i="59"/>
  <c r="Z145" i="59"/>
  <c r="AA145" i="59"/>
  <c r="AB145" i="59"/>
  <c r="AC145" i="59"/>
  <c r="AD145" i="59"/>
  <c r="AE145" i="59"/>
  <c r="AF145" i="59"/>
  <c r="AG145" i="59"/>
  <c r="AH145" i="59"/>
  <c r="AI145" i="59"/>
  <c r="AJ145" i="59"/>
  <c r="AK145" i="59"/>
  <c r="AL145" i="59"/>
  <c r="AM145" i="59"/>
  <c r="AN145" i="59"/>
  <c r="AO145" i="59"/>
  <c r="AP145" i="59"/>
  <c r="AQ145" i="59"/>
  <c r="AR145" i="59"/>
  <c r="AS145" i="59"/>
  <c r="AT145" i="59"/>
  <c r="AU145" i="59"/>
  <c r="AV145" i="59"/>
  <c r="AW145" i="59"/>
  <c r="B146" i="59"/>
  <c r="C146" i="59"/>
  <c r="D146" i="59"/>
  <c r="E146" i="59"/>
  <c r="F146" i="59"/>
  <c r="G146" i="59"/>
  <c r="H146" i="59"/>
  <c r="I146" i="59"/>
  <c r="J146" i="59"/>
  <c r="K146" i="59"/>
  <c r="L146" i="59"/>
  <c r="M146" i="59"/>
  <c r="N146" i="59"/>
  <c r="O146" i="59"/>
  <c r="P146" i="59"/>
  <c r="Q146" i="59"/>
  <c r="R146" i="59"/>
  <c r="S146" i="59"/>
  <c r="T146" i="59"/>
  <c r="U146" i="59"/>
  <c r="V146" i="59"/>
  <c r="W146" i="59"/>
  <c r="X146" i="59"/>
  <c r="Y146" i="59"/>
  <c r="Z146" i="59"/>
  <c r="AA146" i="59"/>
  <c r="AB146" i="59"/>
  <c r="AC146" i="59"/>
  <c r="AD146" i="59"/>
  <c r="AE146" i="59"/>
  <c r="AF146" i="59"/>
  <c r="AG146" i="59"/>
  <c r="AH146" i="59"/>
  <c r="AI146" i="59"/>
  <c r="AJ146" i="59"/>
  <c r="AK146" i="59"/>
  <c r="AL146" i="59"/>
  <c r="AM146" i="59"/>
  <c r="AN146" i="59"/>
  <c r="AO146" i="59"/>
  <c r="AP146" i="59"/>
  <c r="AQ146" i="59"/>
  <c r="AR146" i="59"/>
  <c r="AS146" i="59"/>
  <c r="AT146" i="59"/>
  <c r="AU146" i="59"/>
  <c r="AV146" i="59"/>
  <c r="AW146" i="59"/>
  <c r="B147" i="59"/>
  <c r="C147" i="59"/>
  <c r="D147" i="59"/>
  <c r="E147" i="59"/>
  <c r="F147" i="59"/>
  <c r="G147" i="59"/>
  <c r="H147" i="59"/>
  <c r="I147" i="59"/>
  <c r="J147" i="59"/>
  <c r="K147" i="59"/>
  <c r="L147" i="59"/>
  <c r="M147" i="59"/>
  <c r="N147" i="59"/>
  <c r="O147" i="59"/>
  <c r="P147" i="59"/>
  <c r="Q147" i="59"/>
  <c r="R147" i="59"/>
  <c r="S147" i="59"/>
  <c r="T147" i="59"/>
  <c r="U147" i="59"/>
  <c r="V147" i="59"/>
  <c r="W147" i="59"/>
  <c r="X147" i="59"/>
  <c r="Y147" i="59"/>
  <c r="Z147" i="59"/>
  <c r="AA147" i="59"/>
  <c r="AB147" i="59"/>
  <c r="AC147" i="59"/>
  <c r="AD147" i="59"/>
  <c r="AE147" i="59"/>
  <c r="AF147" i="59"/>
  <c r="AG147" i="59"/>
  <c r="AH147" i="59"/>
  <c r="AI147" i="59"/>
  <c r="AJ147" i="59"/>
  <c r="AK147" i="59"/>
  <c r="AL147" i="59"/>
  <c r="AM147" i="59"/>
  <c r="AN147" i="59"/>
  <c r="AO147" i="59"/>
  <c r="AP147" i="59"/>
  <c r="AQ147" i="59"/>
  <c r="AR147" i="59"/>
  <c r="AS147" i="59"/>
  <c r="AT147" i="59"/>
  <c r="AU147" i="59"/>
  <c r="AV147" i="59"/>
  <c r="AW147" i="59"/>
  <c r="B148" i="59"/>
  <c r="C148" i="59"/>
  <c r="D148" i="59"/>
  <c r="E148" i="59"/>
  <c r="F148" i="59"/>
  <c r="G148" i="59"/>
  <c r="H148" i="59"/>
  <c r="I148" i="59"/>
  <c r="J148" i="59"/>
  <c r="K148" i="59"/>
  <c r="L148" i="59"/>
  <c r="M148" i="59"/>
  <c r="N148" i="59"/>
  <c r="O148" i="59"/>
  <c r="P148" i="59"/>
  <c r="Q148" i="59"/>
  <c r="R148" i="59"/>
  <c r="S148" i="59"/>
  <c r="T148" i="59"/>
  <c r="U148" i="59"/>
  <c r="V148" i="59"/>
  <c r="W148" i="59"/>
  <c r="X148" i="59"/>
  <c r="Y148" i="59"/>
  <c r="Z148" i="59"/>
  <c r="AA148" i="59"/>
  <c r="AB148" i="59"/>
  <c r="AC148" i="59"/>
  <c r="AD148" i="59"/>
  <c r="AE148" i="59"/>
  <c r="AF148" i="59"/>
  <c r="AG148" i="59"/>
  <c r="AH148" i="59"/>
  <c r="AI148" i="59"/>
  <c r="AJ148" i="59"/>
  <c r="AK148" i="59"/>
  <c r="AL148" i="59"/>
  <c r="AM148" i="59"/>
  <c r="AN148" i="59"/>
  <c r="AO148" i="59"/>
  <c r="AP148" i="59"/>
  <c r="AQ148" i="59"/>
  <c r="AR148" i="59"/>
  <c r="AS148" i="59"/>
  <c r="AT148" i="59"/>
  <c r="AU148" i="59"/>
  <c r="AV148" i="59"/>
  <c r="AW148" i="59"/>
  <c r="C143" i="59"/>
  <c r="D143" i="59"/>
  <c r="E143" i="59"/>
  <c r="F143" i="59"/>
  <c r="G143" i="59"/>
  <c r="H143" i="59"/>
  <c r="I143" i="59"/>
  <c r="J143" i="59"/>
  <c r="K143" i="59"/>
  <c r="L143" i="59"/>
  <c r="M143" i="59"/>
  <c r="N143" i="59"/>
  <c r="O143" i="59"/>
  <c r="P143" i="59"/>
  <c r="Q143" i="59"/>
  <c r="R143" i="59"/>
  <c r="S143" i="59"/>
  <c r="T143" i="59"/>
  <c r="U143" i="59"/>
  <c r="V143" i="59"/>
  <c r="W143" i="59"/>
  <c r="X143" i="59"/>
  <c r="Y143" i="59"/>
  <c r="Z143" i="59"/>
  <c r="AA143" i="59"/>
  <c r="AB143" i="59"/>
  <c r="AC143" i="59"/>
  <c r="AD143" i="59"/>
  <c r="AE143" i="59"/>
  <c r="AF143" i="59"/>
  <c r="AG143" i="59"/>
  <c r="AH143" i="59"/>
  <c r="AI143" i="59"/>
  <c r="AJ143" i="59"/>
  <c r="AK143" i="59"/>
  <c r="AL143" i="59"/>
  <c r="AM143" i="59"/>
  <c r="AN143" i="59"/>
  <c r="AO143" i="59"/>
  <c r="AP143" i="59"/>
  <c r="AQ143" i="59"/>
  <c r="AR143" i="59"/>
  <c r="AS143" i="59"/>
  <c r="AT143" i="59"/>
  <c r="AU143" i="59"/>
  <c r="AV143" i="59"/>
  <c r="AW143" i="59"/>
  <c r="B143" i="59"/>
  <c r="F21" i="59"/>
  <c r="J21" i="59"/>
  <c r="N21" i="59"/>
  <c r="R21" i="59"/>
  <c r="V21" i="59"/>
  <c r="Z21" i="59"/>
  <c r="AD21" i="59"/>
  <c r="AH21" i="59"/>
  <c r="AL21" i="59"/>
  <c r="AP21" i="59"/>
  <c r="AT21" i="59"/>
  <c r="B21" i="59"/>
  <c r="C161" i="65"/>
  <c r="D161" i="65"/>
  <c r="E161" i="65"/>
  <c r="F161" i="65"/>
  <c r="G161" i="65"/>
  <c r="H161" i="65"/>
  <c r="I161" i="65"/>
  <c r="J161" i="65"/>
  <c r="K161" i="65"/>
  <c r="L161" i="65"/>
  <c r="M161" i="65"/>
  <c r="N161" i="65"/>
  <c r="O161" i="65"/>
  <c r="P161" i="65"/>
  <c r="Q161" i="65"/>
  <c r="R161" i="65"/>
  <c r="S161" i="65"/>
  <c r="T161" i="65"/>
  <c r="U161" i="65"/>
  <c r="V161" i="65"/>
  <c r="W161" i="65"/>
  <c r="X161" i="65"/>
  <c r="Y161" i="65"/>
  <c r="Z161" i="65"/>
  <c r="AA161" i="65"/>
  <c r="AB161" i="65"/>
  <c r="AC161" i="65"/>
  <c r="AD161" i="65"/>
  <c r="AE161" i="65"/>
  <c r="AF161" i="65"/>
  <c r="AG161" i="65"/>
  <c r="AH161" i="65"/>
  <c r="AI161" i="65"/>
  <c r="AJ161" i="65"/>
  <c r="AK161" i="65"/>
  <c r="AL161" i="65"/>
  <c r="AM161" i="65"/>
  <c r="AN161" i="65"/>
  <c r="AO161" i="65"/>
  <c r="AP161" i="65"/>
  <c r="AQ161" i="65"/>
  <c r="AR161" i="65"/>
  <c r="AS161" i="65"/>
  <c r="AT161" i="65"/>
  <c r="AU161" i="65"/>
  <c r="AV161" i="65"/>
  <c r="AW161" i="65"/>
  <c r="B161" i="65"/>
  <c r="C154" i="65"/>
  <c r="D154" i="65"/>
  <c r="E154" i="65"/>
  <c r="F154" i="65"/>
  <c r="G154" i="65"/>
  <c r="H154" i="65"/>
  <c r="I154" i="65"/>
  <c r="J154" i="65"/>
  <c r="K154" i="65"/>
  <c r="L154" i="65"/>
  <c r="M154" i="65"/>
  <c r="N154" i="65"/>
  <c r="O154" i="65"/>
  <c r="P154" i="65"/>
  <c r="Q154" i="65"/>
  <c r="R154" i="65"/>
  <c r="S154" i="65"/>
  <c r="T154" i="65"/>
  <c r="U154" i="65"/>
  <c r="V154" i="65"/>
  <c r="W154" i="65"/>
  <c r="X154" i="65"/>
  <c r="Y154" i="65"/>
  <c r="Z154" i="65"/>
  <c r="AA154" i="65"/>
  <c r="AB154" i="65"/>
  <c r="AC154" i="65"/>
  <c r="AD154" i="65"/>
  <c r="AE154" i="65"/>
  <c r="AF154" i="65"/>
  <c r="AG154" i="65"/>
  <c r="AH154" i="65"/>
  <c r="AI154" i="65"/>
  <c r="AJ154" i="65"/>
  <c r="AK154" i="65"/>
  <c r="AL154" i="65"/>
  <c r="AM154" i="65"/>
  <c r="AN154" i="65"/>
  <c r="AO154" i="65"/>
  <c r="AP154" i="65"/>
  <c r="AQ154" i="65"/>
  <c r="AR154" i="65"/>
  <c r="AS154" i="65"/>
  <c r="AT154" i="65"/>
  <c r="AU154" i="65"/>
  <c r="AV154" i="65"/>
  <c r="AW154" i="65"/>
  <c r="B154" i="65"/>
  <c r="C151" i="65"/>
  <c r="D151" i="65"/>
  <c r="E151" i="65"/>
  <c r="F151" i="65"/>
  <c r="G151" i="65"/>
  <c r="H151" i="65"/>
  <c r="I151" i="65"/>
  <c r="J151" i="65"/>
  <c r="K151" i="65"/>
  <c r="L151" i="65"/>
  <c r="M151" i="65"/>
  <c r="N151" i="65"/>
  <c r="O151" i="65"/>
  <c r="P151" i="65"/>
  <c r="Q151" i="65"/>
  <c r="R151" i="65"/>
  <c r="S151" i="65"/>
  <c r="T151" i="65"/>
  <c r="U151" i="65"/>
  <c r="V151" i="65"/>
  <c r="W151" i="65"/>
  <c r="X151" i="65"/>
  <c r="Y151" i="65"/>
  <c r="Z151" i="65"/>
  <c r="AA151" i="65"/>
  <c r="AB151" i="65"/>
  <c r="AC151" i="65"/>
  <c r="AD151" i="65"/>
  <c r="AE151" i="65"/>
  <c r="AF151" i="65"/>
  <c r="AG151" i="65"/>
  <c r="AH151" i="65"/>
  <c r="AI151" i="65"/>
  <c r="AJ151" i="65"/>
  <c r="AK151" i="65"/>
  <c r="AL151" i="65"/>
  <c r="AM151" i="65"/>
  <c r="AN151" i="65"/>
  <c r="AO151" i="65"/>
  <c r="AP151" i="65"/>
  <c r="AQ151" i="65"/>
  <c r="AR151" i="65"/>
  <c r="AS151" i="65"/>
  <c r="AT151" i="65"/>
  <c r="AU151" i="65"/>
  <c r="AV151" i="65"/>
  <c r="AW151" i="65"/>
  <c r="B151" i="65"/>
  <c r="C149" i="65"/>
  <c r="D149" i="65"/>
  <c r="E149" i="65"/>
  <c r="F149" i="65"/>
  <c r="G149" i="65"/>
  <c r="H149" i="65"/>
  <c r="I149" i="65"/>
  <c r="J149" i="65"/>
  <c r="K149" i="65"/>
  <c r="L149" i="65"/>
  <c r="M149" i="65"/>
  <c r="N149" i="65"/>
  <c r="O149" i="65"/>
  <c r="P149" i="65"/>
  <c r="Q149" i="65"/>
  <c r="R149" i="65"/>
  <c r="S149" i="65"/>
  <c r="T149" i="65"/>
  <c r="U149" i="65"/>
  <c r="V149" i="65"/>
  <c r="W149" i="65"/>
  <c r="X149" i="65"/>
  <c r="Y149" i="65"/>
  <c r="Z149" i="65"/>
  <c r="AA149" i="65"/>
  <c r="AB149" i="65"/>
  <c r="AC149" i="65"/>
  <c r="AD149" i="65"/>
  <c r="AE149" i="65"/>
  <c r="AF149" i="65"/>
  <c r="AG149" i="65"/>
  <c r="AH149" i="65"/>
  <c r="AI149" i="65"/>
  <c r="AJ149" i="65"/>
  <c r="AK149" i="65"/>
  <c r="AL149" i="65"/>
  <c r="AM149" i="65"/>
  <c r="AN149" i="65"/>
  <c r="AO149" i="65"/>
  <c r="AP149" i="65"/>
  <c r="AQ149" i="65"/>
  <c r="AR149" i="65"/>
  <c r="AS149" i="65"/>
  <c r="AT149" i="65"/>
  <c r="AU149" i="65"/>
  <c r="AV149" i="65"/>
  <c r="AW149" i="65"/>
  <c r="B149" i="65"/>
  <c r="C143" i="65"/>
  <c r="D143" i="65"/>
  <c r="E143" i="65"/>
  <c r="F143" i="65"/>
  <c r="G143" i="65"/>
  <c r="H143" i="65"/>
  <c r="I143" i="65"/>
  <c r="J143" i="65"/>
  <c r="K143" i="65"/>
  <c r="L143" i="65"/>
  <c r="M143" i="65"/>
  <c r="N143" i="65"/>
  <c r="O143" i="65"/>
  <c r="P143" i="65"/>
  <c r="Q143" i="65"/>
  <c r="R143" i="65"/>
  <c r="S143" i="65"/>
  <c r="T143" i="65"/>
  <c r="U143" i="65"/>
  <c r="V143" i="65"/>
  <c r="W143" i="65"/>
  <c r="X143" i="65"/>
  <c r="Y143" i="65"/>
  <c r="Z143" i="65"/>
  <c r="AA143" i="65"/>
  <c r="AB143" i="65"/>
  <c r="AC143" i="65"/>
  <c r="AD143" i="65"/>
  <c r="AE143" i="65"/>
  <c r="AF143" i="65"/>
  <c r="AG143" i="65"/>
  <c r="AH143" i="65"/>
  <c r="AI143" i="65"/>
  <c r="AJ143" i="65"/>
  <c r="AK143" i="65"/>
  <c r="AL143" i="65"/>
  <c r="AM143" i="65"/>
  <c r="AN143" i="65"/>
  <c r="AO143" i="65"/>
  <c r="AP143" i="65"/>
  <c r="AQ143" i="65"/>
  <c r="AR143" i="65"/>
  <c r="AS143" i="65"/>
  <c r="AT143" i="65"/>
  <c r="AU143" i="65"/>
  <c r="AV143" i="65"/>
  <c r="AW143" i="65"/>
  <c r="C144" i="65"/>
  <c r="D144" i="65"/>
  <c r="E144" i="65"/>
  <c r="F144" i="65"/>
  <c r="G144" i="65"/>
  <c r="H144" i="65"/>
  <c r="I144" i="65"/>
  <c r="J144" i="65"/>
  <c r="K144" i="65"/>
  <c r="L144" i="65"/>
  <c r="M144" i="65"/>
  <c r="N144" i="65"/>
  <c r="O144" i="65"/>
  <c r="P144" i="65"/>
  <c r="Q144" i="65"/>
  <c r="R144" i="65"/>
  <c r="S144" i="65"/>
  <c r="T144" i="65"/>
  <c r="U144" i="65"/>
  <c r="V144" i="65"/>
  <c r="W144" i="65"/>
  <c r="X144" i="65"/>
  <c r="Y144" i="65"/>
  <c r="Z144" i="65"/>
  <c r="AA144" i="65"/>
  <c r="AB144" i="65"/>
  <c r="AC144" i="65"/>
  <c r="AD144" i="65"/>
  <c r="AE144" i="65"/>
  <c r="AF144" i="65"/>
  <c r="AG144" i="65"/>
  <c r="AH144" i="65"/>
  <c r="AI144" i="65"/>
  <c r="AJ144" i="65"/>
  <c r="AK144" i="65"/>
  <c r="AL144" i="65"/>
  <c r="AM144" i="65"/>
  <c r="AN144" i="65"/>
  <c r="AO144" i="65"/>
  <c r="AP144" i="65"/>
  <c r="AQ144" i="65"/>
  <c r="AR144" i="65"/>
  <c r="AS144" i="65"/>
  <c r="AT144" i="65"/>
  <c r="AU144" i="65"/>
  <c r="AV144" i="65"/>
  <c r="AW144" i="65"/>
  <c r="C145" i="65"/>
  <c r="D145" i="65"/>
  <c r="E145" i="65"/>
  <c r="F145" i="65"/>
  <c r="G145" i="65"/>
  <c r="H145" i="65"/>
  <c r="I145" i="65"/>
  <c r="J145" i="65"/>
  <c r="K145" i="65"/>
  <c r="L145" i="65"/>
  <c r="M145" i="65"/>
  <c r="N145" i="65"/>
  <c r="O145" i="65"/>
  <c r="P145" i="65"/>
  <c r="Q145" i="65"/>
  <c r="R145" i="65"/>
  <c r="S145" i="65"/>
  <c r="T145" i="65"/>
  <c r="U145" i="65"/>
  <c r="V145" i="65"/>
  <c r="W145" i="65"/>
  <c r="X145" i="65"/>
  <c r="Y145" i="65"/>
  <c r="Z145" i="65"/>
  <c r="AA145" i="65"/>
  <c r="AB145" i="65"/>
  <c r="AC145" i="65"/>
  <c r="AD145" i="65"/>
  <c r="AE145" i="65"/>
  <c r="AF145" i="65"/>
  <c r="AG145" i="65"/>
  <c r="AH145" i="65"/>
  <c r="AI145" i="65"/>
  <c r="AJ145" i="65"/>
  <c r="AK145" i="65"/>
  <c r="AL145" i="65"/>
  <c r="AM145" i="65"/>
  <c r="AN145" i="65"/>
  <c r="AO145" i="65"/>
  <c r="AP145" i="65"/>
  <c r="AQ145" i="65"/>
  <c r="AR145" i="65"/>
  <c r="AS145" i="65"/>
  <c r="AT145" i="65"/>
  <c r="AU145" i="65"/>
  <c r="AV145" i="65"/>
  <c r="AW145" i="65"/>
  <c r="C146" i="65"/>
  <c r="D146" i="65"/>
  <c r="E146" i="65"/>
  <c r="F146" i="65"/>
  <c r="G146" i="65"/>
  <c r="H146" i="65"/>
  <c r="I146" i="65"/>
  <c r="J146" i="65"/>
  <c r="K146" i="65"/>
  <c r="L146" i="65"/>
  <c r="M146" i="65"/>
  <c r="N146" i="65"/>
  <c r="O146" i="65"/>
  <c r="P146" i="65"/>
  <c r="Q146" i="65"/>
  <c r="R146" i="65"/>
  <c r="S146" i="65"/>
  <c r="T146" i="65"/>
  <c r="U146" i="65"/>
  <c r="V146" i="65"/>
  <c r="W146" i="65"/>
  <c r="X146" i="65"/>
  <c r="Y146" i="65"/>
  <c r="Z146" i="65"/>
  <c r="AA146" i="65"/>
  <c r="AB146" i="65"/>
  <c r="AC146" i="65"/>
  <c r="AD146" i="65"/>
  <c r="AE146" i="65"/>
  <c r="AF146" i="65"/>
  <c r="AG146" i="65"/>
  <c r="AH146" i="65"/>
  <c r="AI146" i="65"/>
  <c r="AJ146" i="65"/>
  <c r="AK146" i="65"/>
  <c r="AL146" i="65"/>
  <c r="AM146" i="65"/>
  <c r="AN146" i="65"/>
  <c r="AO146" i="65"/>
  <c r="AP146" i="65"/>
  <c r="AQ146" i="65"/>
  <c r="AR146" i="65"/>
  <c r="AS146" i="65"/>
  <c r="AT146" i="65"/>
  <c r="AU146" i="65"/>
  <c r="AV146" i="65"/>
  <c r="AW146" i="65"/>
  <c r="C147" i="65"/>
  <c r="D147" i="65"/>
  <c r="E147" i="65"/>
  <c r="F147" i="65"/>
  <c r="G147" i="65"/>
  <c r="H147" i="65"/>
  <c r="I147" i="65"/>
  <c r="J147" i="65"/>
  <c r="K147" i="65"/>
  <c r="L147" i="65"/>
  <c r="M147" i="65"/>
  <c r="N147" i="65"/>
  <c r="O147" i="65"/>
  <c r="P147" i="65"/>
  <c r="Q147" i="65"/>
  <c r="R147" i="65"/>
  <c r="S147" i="65"/>
  <c r="T147" i="65"/>
  <c r="U147" i="65"/>
  <c r="V147" i="65"/>
  <c r="W147" i="65"/>
  <c r="X147" i="65"/>
  <c r="Y147" i="65"/>
  <c r="Z147" i="65"/>
  <c r="AA147" i="65"/>
  <c r="AB147" i="65"/>
  <c r="AC147" i="65"/>
  <c r="AD147" i="65"/>
  <c r="AE147" i="65"/>
  <c r="AF147" i="65"/>
  <c r="AG147" i="65"/>
  <c r="AH147" i="65"/>
  <c r="AI147" i="65"/>
  <c r="AJ147" i="65"/>
  <c r="AK147" i="65"/>
  <c r="AL147" i="65"/>
  <c r="AM147" i="65"/>
  <c r="AN147" i="65"/>
  <c r="AO147" i="65"/>
  <c r="AP147" i="65"/>
  <c r="AQ147" i="65"/>
  <c r="AR147" i="65"/>
  <c r="AS147" i="65"/>
  <c r="AT147" i="65"/>
  <c r="AU147" i="65"/>
  <c r="AV147" i="65"/>
  <c r="AW147" i="65"/>
  <c r="C148" i="65"/>
  <c r="D148" i="65"/>
  <c r="E148" i="65"/>
  <c r="F148" i="65"/>
  <c r="G148" i="65"/>
  <c r="H148" i="65"/>
  <c r="I148" i="65"/>
  <c r="J148" i="65"/>
  <c r="K148" i="65"/>
  <c r="L148" i="65"/>
  <c r="M148" i="65"/>
  <c r="N148" i="65"/>
  <c r="O148" i="65"/>
  <c r="P148" i="65"/>
  <c r="Q148" i="65"/>
  <c r="R148" i="65"/>
  <c r="S148" i="65"/>
  <c r="T148" i="65"/>
  <c r="U148" i="65"/>
  <c r="V148" i="65"/>
  <c r="W148" i="65"/>
  <c r="X148" i="65"/>
  <c r="Y148" i="65"/>
  <c r="Z148" i="65"/>
  <c r="AA148" i="65"/>
  <c r="AB148" i="65"/>
  <c r="AC148" i="65"/>
  <c r="AD148" i="65"/>
  <c r="AE148" i="65"/>
  <c r="AF148" i="65"/>
  <c r="AG148" i="65"/>
  <c r="AH148" i="65"/>
  <c r="AI148" i="65"/>
  <c r="AJ148" i="65"/>
  <c r="AK148" i="65"/>
  <c r="AL148" i="65"/>
  <c r="AM148" i="65"/>
  <c r="AN148" i="65"/>
  <c r="AO148" i="65"/>
  <c r="AP148" i="65"/>
  <c r="AQ148" i="65"/>
  <c r="AR148" i="65"/>
  <c r="AS148" i="65"/>
  <c r="AT148" i="65"/>
  <c r="AU148" i="65"/>
  <c r="AV148" i="65"/>
  <c r="AW148" i="65"/>
  <c r="B144" i="65"/>
  <c r="B145" i="65"/>
  <c r="B146" i="65"/>
  <c r="B147" i="65"/>
  <c r="B148" i="65"/>
  <c r="B143" i="65"/>
  <c r="F21" i="65"/>
  <c r="J21" i="65"/>
  <c r="N21" i="65"/>
  <c r="R21" i="65"/>
  <c r="V21" i="65"/>
  <c r="Z21" i="65"/>
  <c r="AD21" i="65"/>
  <c r="AH21" i="65"/>
  <c r="AL21" i="65"/>
  <c r="AP21" i="65"/>
  <c r="AT21" i="65"/>
  <c r="B21" i="65"/>
  <c r="C154" i="63"/>
  <c r="D154" i="63"/>
  <c r="E154" i="63"/>
  <c r="F154" i="63"/>
  <c r="G154" i="63"/>
  <c r="H154" i="63"/>
  <c r="I154" i="63"/>
  <c r="J154" i="63"/>
  <c r="K154" i="63"/>
  <c r="L154" i="63"/>
  <c r="M154" i="63"/>
  <c r="N154" i="63"/>
  <c r="O154" i="63"/>
  <c r="P154" i="63"/>
  <c r="Q154" i="63"/>
  <c r="R154" i="63"/>
  <c r="S154" i="63"/>
  <c r="T154" i="63"/>
  <c r="U154" i="63"/>
  <c r="V154" i="63"/>
  <c r="W154" i="63"/>
  <c r="X154" i="63"/>
  <c r="Y154" i="63"/>
  <c r="Z154" i="63"/>
  <c r="AA154" i="63"/>
  <c r="AB154" i="63"/>
  <c r="AC154" i="63"/>
  <c r="AD154" i="63"/>
  <c r="AE154" i="63"/>
  <c r="AF154" i="63"/>
  <c r="AG154" i="63"/>
  <c r="AH154" i="63"/>
  <c r="AI154" i="63"/>
  <c r="AJ154" i="63"/>
  <c r="AK154" i="63"/>
  <c r="AL154" i="63"/>
  <c r="AM154" i="63"/>
  <c r="AN154" i="63"/>
  <c r="AO154" i="63"/>
  <c r="AP154" i="63"/>
  <c r="AQ154" i="63"/>
  <c r="AR154" i="63"/>
  <c r="AS154" i="63"/>
  <c r="AT154" i="63"/>
  <c r="AU154" i="63"/>
  <c r="AV154" i="63"/>
  <c r="AW154" i="63"/>
  <c r="B154" i="63"/>
  <c r="C151" i="63"/>
  <c r="D151" i="63"/>
  <c r="E151" i="63"/>
  <c r="F151" i="63"/>
  <c r="G151" i="63"/>
  <c r="H151" i="63"/>
  <c r="I151" i="63"/>
  <c r="J151" i="63"/>
  <c r="K151" i="63"/>
  <c r="L151" i="63"/>
  <c r="M151" i="63"/>
  <c r="N151" i="63"/>
  <c r="O151" i="63"/>
  <c r="P151" i="63"/>
  <c r="Q151" i="63"/>
  <c r="R151" i="63"/>
  <c r="S151" i="63"/>
  <c r="T151" i="63"/>
  <c r="U151" i="63"/>
  <c r="V151" i="63"/>
  <c r="W151" i="63"/>
  <c r="X151" i="63"/>
  <c r="Y151" i="63"/>
  <c r="Z151" i="63"/>
  <c r="AA151" i="63"/>
  <c r="AB151" i="63"/>
  <c r="AC151" i="63"/>
  <c r="AD151" i="63"/>
  <c r="AE151" i="63"/>
  <c r="AF151" i="63"/>
  <c r="AG151" i="63"/>
  <c r="AH151" i="63"/>
  <c r="AI151" i="63"/>
  <c r="AJ151" i="63"/>
  <c r="AK151" i="63"/>
  <c r="AL151" i="63"/>
  <c r="AM151" i="63"/>
  <c r="AN151" i="63"/>
  <c r="AO151" i="63"/>
  <c r="AP151" i="63"/>
  <c r="AQ151" i="63"/>
  <c r="AR151" i="63"/>
  <c r="AS151" i="63"/>
  <c r="AT151" i="63"/>
  <c r="AU151" i="63"/>
  <c r="AV151" i="63"/>
  <c r="AW151" i="63"/>
  <c r="B151" i="63"/>
  <c r="C149" i="63"/>
  <c r="D149" i="63"/>
  <c r="E149" i="63"/>
  <c r="F149" i="63"/>
  <c r="G149" i="63"/>
  <c r="H149" i="63"/>
  <c r="I149" i="63"/>
  <c r="J149" i="63"/>
  <c r="K149" i="63"/>
  <c r="L149" i="63"/>
  <c r="M149" i="63"/>
  <c r="N149" i="63"/>
  <c r="O149" i="63"/>
  <c r="P149" i="63"/>
  <c r="Q149" i="63"/>
  <c r="R149" i="63"/>
  <c r="S149" i="63"/>
  <c r="T149" i="63"/>
  <c r="U149" i="63"/>
  <c r="V149" i="63"/>
  <c r="W149" i="63"/>
  <c r="X149" i="63"/>
  <c r="Y149" i="63"/>
  <c r="Z149" i="63"/>
  <c r="AA149" i="63"/>
  <c r="AB149" i="63"/>
  <c r="AC149" i="63"/>
  <c r="AD149" i="63"/>
  <c r="AE149" i="63"/>
  <c r="AF149" i="63"/>
  <c r="AG149" i="63"/>
  <c r="AH149" i="63"/>
  <c r="AI149" i="63"/>
  <c r="AJ149" i="63"/>
  <c r="AK149" i="63"/>
  <c r="AL149" i="63"/>
  <c r="AM149" i="63"/>
  <c r="AN149" i="63"/>
  <c r="AO149" i="63"/>
  <c r="AP149" i="63"/>
  <c r="AQ149" i="63"/>
  <c r="AR149" i="63"/>
  <c r="AS149" i="63"/>
  <c r="AT149" i="63"/>
  <c r="AU149" i="63"/>
  <c r="AV149" i="63"/>
  <c r="AW149" i="63"/>
  <c r="B149" i="63"/>
  <c r="C143" i="63"/>
  <c r="D143" i="63"/>
  <c r="E143" i="63"/>
  <c r="F143" i="63"/>
  <c r="G143" i="63"/>
  <c r="H143" i="63"/>
  <c r="I143" i="63"/>
  <c r="J143" i="63"/>
  <c r="K143" i="63"/>
  <c r="L143" i="63"/>
  <c r="M143" i="63"/>
  <c r="N143" i="63"/>
  <c r="O143" i="63"/>
  <c r="P143" i="63"/>
  <c r="Q143" i="63"/>
  <c r="R143" i="63"/>
  <c r="S143" i="63"/>
  <c r="T143" i="63"/>
  <c r="U143" i="63"/>
  <c r="V143" i="63"/>
  <c r="W143" i="63"/>
  <c r="X143" i="63"/>
  <c r="Y143" i="63"/>
  <c r="Z143" i="63"/>
  <c r="AA143" i="63"/>
  <c r="AB143" i="63"/>
  <c r="AC143" i="63"/>
  <c r="AD143" i="63"/>
  <c r="AE143" i="63"/>
  <c r="AF143" i="63"/>
  <c r="AG143" i="63"/>
  <c r="AH143" i="63"/>
  <c r="AI143" i="63"/>
  <c r="AJ143" i="63"/>
  <c r="AK143" i="63"/>
  <c r="AL143" i="63"/>
  <c r="AM143" i="63"/>
  <c r="AN143" i="63"/>
  <c r="AO143" i="63"/>
  <c r="AP143" i="63"/>
  <c r="AQ143" i="63"/>
  <c r="AR143" i="63"/>
  <c r="AS143" i="63"/>
  <c r="AT143" i="63"/>
  <c r="AU143" i="63"/>
  <c r="AV143" i="63"/>
  <c r="AW143" i="63"/>
  <c r="C144" i="63"/>
  <c r="D144" i="63"/>
  <c r="E144" i="63"/>
  <c r="F144" i="63"/>
  <c r="G144" i="63"/>
  <c r="H144" i="63"/>
  <c r="I144" i="63"/>
  <c r="J144" i="63"/>
  <c r="K144" i="63"/>
  <c r="L144" i="63"/>
  <c r="M144" i="63"/>
  <c r="N144" i="63"/>
  <c r="O144" i="63"/>
  <c r="P144" i="63"/>
  <c r="Q144" i="63"/>
  <c r="R144" i="63"/>
  <c r="S144" i="63"/>
  <c r="T144" i="63"/>
  <c r="U144" i="63"/>
  <c r="V144" i="63"/>
  <c r="W144" i="63"/>
  <c r="X144" i="63"/>
  <c r="Y144" i="63"/>
  <c r="Z144" i="63"/>
  <c r="AA144" i="63"/>
  <c r="AB144" i="63"/>
  <c r="AC144" i="63"/>
  <c r="AD144" i="63"/>
  <c r="AE144" i="63"/>
  <c r="AF144" i="63"/>
  <c r="AG144" i="63"/>
  <c r="AH144" i="63"/>
  <c r="AI144" i="63"/>
  <c r="AJ144" i="63"/>
  <c r="AK144" i="63"/>
  <c r="AL144" i="63"/>
  <c r="AM144" i="63"/>
  <c r="AN144" i="63"/>
  <c r="AO144" i="63"/>
  <c r="AP144" i="63"/>
  <c r="AQ144" i="63"/>
  <c r="AR144" i="63"/>
  <c r="AS144" i="63"/>
  <c r="AT144" i="63"/>
  <c r="AU144" i="63"/>
  <c r="AV144" i="63"/>
  <c r="AW144" i="63"/>
  <c r="C145" i="63"/>
  <c r="D145" i="63"/>
  <c r="E145" i="63"/>
  <c r="F145" i="63"/>
  <c r="G145" i="63"/>
  <c r="H145" i="63"/>
  <c r="I145" i="63"/>
  <c r="J145" i="63"/>
  <c r="K145" i="63"/>
  <c r="L145" i="63"/>
  <c r="M145" i="63"/>
  <c r="N145" i="63"/>
  <c r="O145" i="63"/>
  <c r="P145" i="63"/>
  <c r="Q145" i="63"/>
  <c r="R145" i="63"/>
  <c r="S145" i="63"/>
  <c r="T145" i="63"/>
  <c r="U145" i="63"/>
  <c r="V145" i="63"/>
  <c r="W145" i="63"/>
  <c r="X145" i="63"/>
  <c r="Y145" i="63"/>
  <c r="Z145" i="63"/>
  <c r="AA145" i="63"/>
  <c r="AB145" i="63"/>
  <c r="AC145" i="63"/>
  <c r="AD145" i="63"/>
  <c r="AE145" i="63"/>
  <c r="AF145" i="63"/>
  <c r="AG145" i="63"/>
  <c r="AH145" i="63"/>
  <c r="AI145" i="63"/>
  <c r="AJ145" i="63"/>
  <c r="AK145" i="63"/>
  <c r="AL145" i="63"/>
  <c r="AM145" i="63"/>
  <c r="AN145" i="63"/>
  <c r="AO145" i="63"/>
  <c r="AP145" i="63"/>
  <c r="AQ145" i="63"/>
  <c r="AR145" i="63"/>
  <c r="AS145" i="63"/>
  <c r="AT145" i="63"/>
  <c r="AU145" i="63"/>
  <c r="AV145" i="63"/>
  <c r="AW145" i="63"/>
  <c r="C146" i="63"/>
  <c r="D146" i="63"/>
  <c r="E146" i="63"/>
  <c r="F146" i="63"/>
  <c r="G146" i="63"/>
  <c r="H146" i="63"/>
  <c r="I146" i="63"/>
  <c r="J146" i="63"/>
  <c r="K146" i="63"/>
  <c r="L146" i="63"/>
  <c r="M146" i="63"/>
  <c r="N146" i="63"/>
  <c r="O146" i="63"/>
  <c r="P146" i="63"/>
  <c r="Q146" i="63"/>
  <c r="R146" i="63"/>
  <c r="S146" i="63"/>
  <c r="T146" i="63"/>
  <c r="U146" i="63"/>
  <c r="V146" i="63"/>
  <c r="W146" i="63"/>
  <c r="X146" i="63"/>
  <c r="Y146" i="63"/>
  <c r="Z146" i="63"/>
  <c r="AA146" i="63"/>
  <c r="AB146" i="63"/>
  <c r="AC146" i="63"/>
  <c r="AD146" i="63"/>
  <c r="AE146" i="63"/>
  <c r="AF146" i="63"/>
  <c r="AG146" i="63"/>
  <c r="AH146" i="63"/>
  <c r="AI146" i="63"/>
  <c r="AJ146" i="63"/>
  <c r="AK146" i="63"/>
  <c r="AL146" i="63"/>
  <c r="AM146" i="63"/>
  <c r="AN146" i="63"/>
  <c r="AO146" i="63"/>
  <c r="AP146" i="63"/>
  <c r="AQ146" i="63"/>
  <c r="AR146" i="63"/>
  <c r="AS146" i="63"/>
  <c r="AT146" i="63"/>
  <c r="AU146" i="63"/>
  <c r="AV146" i="63"/>
  <c r="AW146" i="63"/>
  <c r="C147" i="63"/>
  <c r="D147" i="63"/>
  <c r="E147" i="63"/>
  <c r="F147" i="63"/>
  <c r="G147" i="63"/>
  <c r="H147" i="63"/>
  <c r="I147" i="63"/>
  <c r="J147" i="63"/>
  <c r="K147" i="63"/>
  <c r="L147" i="63"/>
  <c r="M147" i="63"/>
  <c r="N147" i="63"/>
  <c r="O147" i="63"/>
  <c r="P147" i="63"/>
  <c r="Q147" i="63"/>
  <c r="R147" i="63"/>
  <c r="S147" i="63"/>
  <c r="T147" i="63"/>
  <c r="U147" i="63"/>
  <c r="V147" i="63"/>
  <c r="W147" i="63"/>
  <c r="X147" i="63"/>
  <c r="Y147" i="63"/>
  <c r="Z147" i="63"/>
  <c r="AA147" i="63"/>
  <c r="AB147" i="63"/>
  <c r="AC147" i="63"/>
  <c r="AD147" i="63"/>
  <c r="AE147" i="63"/>
  <c r="AF147" i="63"/>
  <c r="AG147" i="63"/>
  <c r="AH147" i="63"/>
  <c r="AI147" i="63"/>
  <c r="AJ147" i="63"/>
  <c r="AK147" i="63"/>
  <c r="AL147" i="63"/>
  <c r="AM147" i="63"/>
  <c r="AN147" i="63"/>
  <c r="AO147" i="63"/>
  <c r="AP147" i="63"/>
  <c r="AQ147" i="63"/>
  <c r="AR147" i="63"/>
  <c r="AS147" i="63"/>
  <c r="AT147" i="63"/>
  <c r="AU147" i="63"/>
  <c r="AV147" i="63"/>
  <c r="AW147" i="63"/>
  <c r="C148" i="63"/>
  <c r="D148" i="63"/>
  <c r="E148" i="63"/>
  <c r="F148" i="63"/>
  <c r="G148" i="63"/>
  <c r="H148" i="63"/>
  <c r="I148" i="63"/>
  <c r="J148" i="63"/>
  <c r="K148" i="63"/>
  <c r="L148" i="63"/>
  <c r="M148" i="63"/>
  <c r="N148" i="63"/>
  <c r="O148" i="63"/>
  <c r="P148" i="63"/>
  <c r="Q148" i="63"/>
  <c r="R148" i="63"/>
  <c r="S148" i="63"/>
  <c r="T148" i="63"/>
  <c r="U148" i="63"/>
  <c r="V148" i="63"/>
  <c r="W148" i="63"/>
  <c r="X148" i="63"/>
  <c r="Y148" i="63"/>
  <c r="Z148" i="63"/>
  <c r="AA148" i="63"/>
  <c r="AB148" i="63"/>
  <c r="AC148" i="63"/>
  <c r="AD148" i="63"/>
  <c r="AE148" i="63"/>
  <c r="AF148" i="63"/>
  <c r="AG148" i="63"/>
  <c r="AH148" i="63"/>
  <c r="AI148" i="63"/>
  <c r="AJ148" i="63"/>
  <c r="AK148" i="63"/>
  <c r="AL148" i="63"/>
  <c r="AM148" i="63"/>
  <c r="AN148" i="63"/>
  <c r="AO148" i="63"/>
  <c r="AP148" i="63"/>
  <c r="AQ148" i="63"/>
  <c r="AR148" i="63"/>
  <c r="AS148" i="63"/>
  <c r="AT148" i="63"/>
  <c r="AU148" i="63"/>
  <c r="AV148" i="63"/>
  <c r="AW148" i="63"/>
  <c r="B148" i="63"/>
  <c r="B144" i="63"/>
  <c r="B145" i="63"/>
  <c r="B146" i="63"/>
  <c r="B147" i="63"/>
  <c r="B143" i="63"/>
  <c r="F21" i="63"/>
  <c r="J21" i="63"/>
  <c r="N21" i="63"/>
  <c r="R21" i="63"/>
  <c r="V21" i="63"/>
  <c r="Z21" i="63"/>
  <c r="AD21" i="63"/>
  <c r="AH21" i="63"/>
  <c r="AL21" i="63"/>
  <c r="AP21" i="63"/>
  <c r="AT21" i="63"/>
  <c r="B21" i="63"/>
  <c r="C161" i="63"/>
  <c r="D161" i="63"/>
  <c r="E161" i="63"/>
  <c r="F161" i="63"/>
  <c r="G161" i="63"/>
  <c r="H161" i="63"/>
  <c r="I161" i="63"/>
  <c r="J161" i="63"/>
  <c r="K161" i="63"/>
  <c r="L161" i="63"/>
  <c r="M161" i="63"/>
  <c r="N161" i="63"/>
  <c r="O161" i="63"/>
  <c r="P161" i="63"/>
  <c r="Q161" i="63"/>
  <c r="R161" i="63"/>
  <c r="S161" i="63"/>
  <c r="T161" i="63"/>
  <c r="U161" i="63"/>
  <c r="V161" i="63"/>
  <c r="W161" i="63"/>
  <c r="X161" i="63"/>
  <c r="Y161" i="63"/>
  <c r="Z161" i="63"/>
  <c r="AA161" i="63"/>
  <c r="AB161" i="63"/>
  <c r="AC161" i="63"/>
  <c r="AD161" i="63"/>
  <c r="AE161" i="63"/>
  <c r="AF161" i="63"/>
  <c r="AG161" i="63"/>
  <c r="AH161" i="63"/>
  <c r="AI161" i="63"/>
  <c r="AJ161" i="63"/>
  <c r="AK161" i="63"/>
  <c r="AL161" i="63"/>
  <c r="AM161" i="63"/>
  <c r="AN161" i="63"/>
  <c r="AO161" i="63"/>
  <c r="AP161" i="63"/>
  <c r="AQ161" i="63"/>
  <c r="AR161" i="63"/>
  <c r="AS161" i="63"/>
  <c r="AT161" i="63"/>
  <c r="AU161" i="63"/>
  <c r="AV161" i="63"/>
  <c r="AW161" i="63"/>
  <c r="B161" i="63"/>
  <c r="F21" i="61"/>
  <c r="J21" i="61"/>
  <c r="N21" i="61"/>
  <c r="R21" i="61"/>
  <c r="V21" i="61"/>
  <c r="Z21" i="61"/>
  <c r="AD21" i="61"/>
  <c r="AH21" i="61"/>
  <c r="AL21" i="61"/>
  <c r="AP21" i="61"/>
  <c r="AT21" i="61"/>
  <c r="B21" i="61"/>
  <c r="F21" i="57"/>
  <c r="J21" i="57"/>
  <c r="N21" i="57"/>
  <c r="R21" i="57"/>
  <c r="V21" i="57"/>
  <c r="Z21" i="57"/>
  <c r="AD21" i="57"/>
  <c r="AH21" i="57"/>
  <c r="AL21" i="57"/>
  <c r="AP21" i="57"/>
  <c r="AT21" i="57"/>
  <c r="B21" i="57"/>
  <c r="C161" i="61"/>
  <c r="D161" i="61"/>
  <c r="E161" i="61"/>
  <c r="F161" i="61"/>
  <c r="G161" i="61"/>
  <c r="H161" i="61"/>
  <c r="I161" i="61"/>
  <c r="J161" i="61"/>
  <c r="K161" i="61"/>
  <c r="L161" i="61"/>
  <c r="M161" i="61"/>
  <c r="N161" i="61"/>
  <c r="O161" i="61"/>
  <c r="P161" i="61"/>
  <c r="Q161" i="61"/>
  <c r="R161" i="61"/>
  <c r="S161" i="61"/>
  <c r="T161" i="61"/>
  <c r="U161" i="61"/>
  <c r="V161" i="61"/>
  <c r="W161" i="61"/>
  <c r="X161" i="61"/>
  <c r="Y161" i="61"/>
  <c r="Z161" i="61"/>
  <c r="AA161" i="61"/>
  <c r="AB161" i="61"/>
  <c r="AC161" i="61"/>
  <c r="AD161" i="61"/>
  <c r="AE161" i="61"/>
  <c r="AF161" i="61"/>
  <c r="AG161" i="61"/>
  <c r="AH161" i="61"/>
  <c r="AI161" i="61"/>
  <c r="AJ161" i="61"/>
  <c r="AK161" i="61"/>
  <c r="AL161" i="61"/>
  <c r="AM161" i="61"/>
  <c r="AN161" i="61"/>
  <c r="AO161" i="61"/>
  <c r="AP161" i="61"/>
  <c r="AQ161" i="61"/>
  <c r="AR161" i="61"/>
  <c r="AS161" i="61"/>
  <c r="AT161" i="61"/>
  <c r="AU161" i="61"/>
  <c r="AV161" i="61"/>
  <c r="AW161" i="61"/>
  <c r="B161" i="61"/>
  <c r="C154" i="61"/>
  <c r="D154" i="61"/>
  <c r="E154" i="61"/>
  <c r="F154" i="61"/>
  <c r="G154" i="61"/>
  <c r="H154" i="61"/>
  <c r="I154" i="61"/>
  <c r="J154" i="61"/>
  <c r="K154" i="61"/>
  <c r="L154" i="61"/>
  <c r="M154" i="61"/>
  <c r="N154" i="61"/>
  <c r="O154" i="61"/>
  <c r="P154" i="61"/>
  <c r="Q154" i="61"/>
  <c r="R154" i="61"/>
  <c r="S154" i="61"/>
  <c r="T154" i="61"/>
  <c r="U154" i="61"/>
  <c r="V154" i="61"/>
  <c r="W154" i="61"/>
  <c r="X154" i="61"/>
  <c r="Y154" i="61"/>
  <c r="Z154" i="61"/>
  <c r="AA154" i="61"/>
  <c r="AB154" i="61"/>
  <c r="AC154" i="61"/>
  <c r="AD154" i="61"/>
  <c r="AE154" i="61"/>
  <c r="AF154" i="61"/>
  <c r="AG154" i="61"/>
  <c r="AH154" i="61"/>
  <c r="AI154" i="61"/>
  <c r="AJ154" i="61"/>
  <c r="AK154" i="61"/>
  <c r="AL154" i="61"/>
  <c r="AM154" i="61"/>
  <c r="AN154" i="61"/>
  <c r="AO154" i="61"/>
  <c r="AP154" i="61"/>
  <c r="AQ154" i="61"/>
  <c r="AR154" i="61"/>
  <c r="AS154" i="61"/>
  <c r="AT154" i="61"/>
  <c r="AU154" i="61"/>
  <c r="AV154" i="61"/>
  <c r="AW154" i="61"/>
  <c r="B154" i="61"/>
  <c r="C151" i="61"/>
  <c r="D151" i="61"/>
  <c r="E151" i="61"/>
  <c r="F151" i="61"/>
  <c r="G151" i="61"/>
  <c r="H151" i="61"/>
  <c r="I151" i="61"/>
  <c r="J151" i="61"/>
  <c r="K151" i="61"/>
  <c r="L151" i="61"/>
  <c r="M151" i="61"/>
  <c r="N151" i="61"/>
  <c r="O151" i="61"/>
  <c r="P151" i="61"/>
  <c r="Q151" i="61"/>
  <c r="R151" i="61"/>
  <c r="S151" i="61"/>
  <c r="T151" i="61"/>
  <c r="U151" i="61"/>
  <c r="V151" i="61"/>
  <c r="W151" i="61"/>
  <c r="X151" i="61"/>
  <c r="Y151" i="61"/>
  <c r="Z151" i="61"/>
  <c r="AA151" i="61"/>
  <c r="AB151" i="61"/>
  <c r="AC151" i="61"/>
  <c r="AD151" i="61"/>
  <c r="AE151" i="61"/>
  <c r="AF151" i="61"/>
  <c r="AG151" i="61"/>
  <c r="AH151" i="61"/>
  <c r="AI151" i="61"/>
  <c r="AJ151" i="61"/>
  <c r="AK151" i="61"/>
  <c r="AL151" i="61"/>
  <c r="AM151" i="61"/>
  <c r="AN151" i="61"/>
  <c r="AO151" i="61"/>
  <c r="AP151" i="61"/>
  <c r="AQ151" i="61"/>
  <c r="AR151" i="61"/>
  <c r="AS151" i="61"/>
  <c r="AT151" i="61"/>
  <c r="AU151" i="61"/>
  <c r="AV151" i="61"/>
  <c r="AW151" i="61"/>
  <c r="B151" i="61"/>
  <c r="C149" i="61"/>
  <c r="D149" i="61"/>
  <c r="E149" i="61"/>
  <c r="F149" i="61"/>
  <c r="G149" i="61"/>
  <c r="H149" i="61"/>
  <c r="I149" i="61"/>
  <c r="J149" i="61"/>
  <c r="K149" i="61"/>
  <c r="L149" i="61"/>
  <c r="M149" i="61"/>
  <c r="N149" i="61"/>
  <c r="O149" i="61"/>
  <c r="P149" i="61"/>
  <c r="Q149" i="61"/>
  <c r="R149" i="61"/>
  <c r="S149" i="61"/>
  <c r="T149" i="61"/>
  <c r="U149" i="61"/>
  <c r="V149" i="61"/>
  <c r="W149" i="61"/>
  <c r="X149" i="61"/>
  <c r="Y149" i="61"/>
  <c r="Z149" i="61"/>
  <c r="AA149" i="61"/>
  <c r="AB149" i="61"/>
  <c r="AC149" i="61"/>
  <c r="AD149" i="61"/>
  <c r="AE149" i="61"/>
  <c r="AF149" i="61"/>
  <c r="AG149" i="61"/>
  <c r="AH149" i="61"/>
  <c r="AI149" i="61"/>
  <c r="AJ149" i="61"/>
  <c r="AK149" i="61"/>
  <c r="AL149" i="61"/>
  <c r="AM149" i="61"/>
  <c r="AN149" i="61"/>
  <c r="AO149" i="61"/>
  <c r="AP149" i="61"/>
  <c r="AQ149" i="61"/>
  <c r="AR149" i="61"/>
  <c r="AS149" i="61"/>
  <c r="AT149" i="61"/>
  <c r="AU149" i="61"/>
  <c r="AV149" i="61"/>
  <c r="AW149" i="61"/>
  <c r="B149" i="61"/>
  <c r="C143" i="61"/>
  <c r="D143" i="61"/>
  <c r="E143" i="61"/>
  <c r="F143" i="61"/>
  <c r="G143" i="61"/>
  <c r="H143" i="61"/>
  <c r="I143" i="61"/>
  <c r="J143" i="61"/>
  <c r="K143" i="61"/>
  <c r="L143" i="61"/>
  <c r="M143" i="61"/>
  <c r="N143" i="61"/>
  <c r="O143" i="61"/>
  <c r="P143" i="61"/>
  <c r="Q143" i="61"/>
  <c r="R143" i="61"/>
  <c r="S143" i="61"/>
  <c r="T143" i="61"/>
  <c r="U143" i="61"/>
  <c r="V143" i="61"/>
  <c r="W143" i="61"/>
  <c r="X143" i="61"/>
  <c r="Y143" i="61"/>
  <c r="Z143" i="61"/>
  <c r="AA143" i="61"/>
  <c r="AB143" i="61"/>
  <c r="AC143" i="61"/>
  <c r="AD143" i="61"/>
  <c r="AE143" i="61"/>
  <c r="AF143" i="61"/>
  <c r="AG143" i="61"/>
  <c r="AH143" i="61"/>
  <c r="AI143" i="61"/>
  <c r="AJ143" i="61"/>
  <c r="AK143" i="61"/>
  <c r="AL143" i="61"/>
  <c r="AM143" i="61"/>
  <c r="AN143" i="61"/>
  <c r="AO143" i="61"/>
  <c r="AP143" i="61"/>
  <c r="AQ143" i="61"/>
  <c r="AR143" i="61"/>
  <c r="AS143" i="61"/>
  <c r="AT143" i="61"/>
  <c r="AU143" i="61"/>
  <c r="AV143" i="61"/>
  <c r="AW143" i="61"/>
  <c r="C144" i="61"/>
  <c r="D144" i="61"/>
  <c r="E144" i="61"/>
  <c r="F144" i="61"/>
  <c r="G144" i="61"/>
  <c r="H144" i="61"/>
  <c r="I144" i="61"/>
  <c r="J144" i="61"/>
  <c r="K144" i="61"/>
  <c r="L144" i="61"/>
  <c r="M144" i="61"/>
  <c r="N144" i="61"/>
  <c r="O144" i="61"/>
  <c r="P144" i="61"/>
  <c r="Q144" i="61"/>
  <c r="R144" i="61"/>
  <c r="S144" i="61"/>
  <c r="T144" i="61"/>
  <c r="U144" i="61"/>
  <c r="V144" i="61"/>
  <c r="W144" i="61"/>
  <c r="X144" i="61"/>
  <c r="Y144" i="61"/>
  <c r="Z144" i="61"/>
  <c r="AA144" i="61"/>
  <c r="AB144" i="61"/>
  <c r="AC144" i="61"/>
  <c r="AD144" i="61"/>
  <c r="AE144" i="61"/>
  <c r="AF144" i="61"/>
  <c r="AG144" i="61"/>
  <c r="AH144" i="61"/>
  <c r="AI144" i="61"/>
  <c r="AJ144" i="61"/>
  <c r="AK144" i="61"/>
  <c r="AL144" i="61"/>
  <c r="AM144" i="61"/>
  <c r="AN144" i="61"/>
  <c r="AO144" i="61"/>
  <c r="AP144" i="61"/>
  <c r="AQ144" i="61"/>
  <c r="AR144" i="61"/>
  <c r="AS144" i="61"/>
  <c r="AT144" i="61"/>
  <c r="AU144" i="61"/>
  <c r="AV144" i="61"/>
  <c r="AW144" i="61"/>
  <c r="C145" i="61"/>
  <c r="D145" i="61"/>
  <c r="E145" i="61"/>
  <c r="F145" i="61"/>
  <c r="G145" i="61"/>
  <c r="H145" i="61"/>
  <c r="I145" i="61"/>
  <c r="J145" i="61"/>
  <c r="K145" i="61"/>
  <c r="L145" i="61"/>
  <c r="M145" i="61"/>
  <c r="N145" i="61"/>
  <c r="O145" i="61"/>
  <c r="P145" i="61"/>
  <c r="Q145" i="61"/>
  <c r="R145" i="61"/>
  <c r="S145" i="61"/>
  <c r="T145" i="61"/>
  <c r="U145" i="61"/>
  <c r="V145" i="61"/>
  <c r="W145" i="61"/>
  <c r="X145" i="61"/>
  <c r="Y145" i="61"/>
  <c r="Z145" i="61"/>
  <c r="AA145" i="61"/>
  <c r="AB145" i="61"/>
  <c r="AC145" i="61"/>
  <c r="AD145" i="61"/>
  <c r="AE145" i="61"/>
  <c r="AF145" i="61"/>
  <c r="AG145" i="61"/>
  <c r="AH145" i="61"/>
  <c r="AI145" i="61"/>
  <c r="AJ145" i="61"/>
  <c r="AK145" i="61"/>
  <c r="AL145" i="61"/>
  <c r="AM145" i="61"/>
  <c r="AN145" i="61"/>
  <c r="AO145" i="61"/>
  <c r="AP145" i="61"/>
  <c r="AQ145" i="61"/>
  <c r="AR145" i="61"/>
  <c r="AS145" i="61"/>
  <c r="AT145" i="61"/>
  <c r="AU145" i="61"/>
  <c r="AV145" i="61"/>
  <c r="AW145" i="61"/>
  <c r="C146" i="61"/>
  <c r="D146" i="61"/>
  <c r="E146" i="61"/>
  <c r="F146" i="61"/>
  <c r="G146" i="61"/>
  <c r="H146" i="61"/>
  <c r="I146" i="61"/>
  <c r="J146" i="61"/>
  <c r="K146" i="61"/>
  <c r="L146" i="61"/>
  <c r="M146" i="61"/>
  <c r="N146" i="61"/>
  <c r="O146" i="61"/>
  <c r="P146" i="61"/>
  <c r="Q146" i="61"/>
  <c r="R146" i="61"/>
  <c r="S146" i="61"/>
  <c r="T146" i="61"/>
  <c r="U146" i="61"/>
  <c r="V146" i="61"/>
  <c r="W146" i="61"/>
  <c r="X146" i="61"/>
  <c r="Y146" i="61"/>
  <c r="Z146" i="61"/>
  <c r="AA146" i="61"/>
  <c r="AB146" i="61"/>
  <c r="AC146" i="61"/>
  <c r="AD146" i="61"/>
  <c r="AE146" i="61"/>
  <c r="AF146" i="61"/>
  <c r="AG146" i="61"/>
  <c r="AH146" i="61"/>
  <c r="AI146" i="61"/>
  <c r="AJ146" i="61"/>
  <c r="AK146" i="61"/>
  <c r="AL146" i="61"/>
  <c r="AM146" i="61"/>
  <c r="AN146" i="61"/>
  <c r="AO146" i="61"/>
  <c r="AP146" i="61"/>
  <c r="AQ146" i="61"/>
  <c r="AR146" i="61"/>
  <c r="AS146" i="61"/>
  <c r="AT146" i="61"/>
  <c r="AU146" i="61"/>
  <c r="AV146" i="61"/>
  <c r="AW146" i="61"/>
  <c r="C147" i="61"/>
  <c r="D147" i="61"/>
  <c r="E147" i="61"/>
  <c r="F147" i="61"/>
  <c r="G147" i="61"/>
  <c r="H147" i="61"/>
  <c r="I147" i="61"/>
  <c r="J147" i="61"/>
  <c r="K147" i="61"/>
  <c r="L147" i="61"/>
  <c r="M147" i="61"/>
  <c r="N147" i="61"/>
  <c r="O147" i="61"/>
  <c r="P147" i="61"/>
  <c r="Q147" i="61"/>
  <c r="R147" i="61"/>
  <c r="S147" i="61"/>
  <c r="T147" i="61"/>
  <c r="U147" i="61"/>
  <c r="V147" i="61"/>
  <c r="W147" i="61"/>
  <c r="X147" i="61"/>
  <c r="Y147" i="61"/>
  <c r="Z147" i="61"/>
  <c r="AA147" i="61"/>
  <c r="AB147" i="61"/>
  <c r="AC147" i="61"/>
  <c r="AD147" i="61"/>
  <c r="AE147" i="61"/>
  <c r="AF147" i="61"/>
  <c r="AG147" i="61"/>
  <c r="AH147" i="61"/>
  <c r="AI147" i="61"/>
  <c r="AJ147" i="61"/>
  <c r="AK147" i="61"/>
  <c r="AL147" i="61"/>
  <c r="AM147" i="61"/>
  <c r="AN147" i="61"/>
  <c r="AO147" i="61"/>
  <c r="AP147" i="61"/>
  <c r="AQ147" i="61"/>
  <c r="AR147" i="61"/>
  <c r="AS147" i="61"/>
  <c r="AT147" i="61"/>
  <c r="AU147" i="61"/>
  <c r="AV147" i="61"/>
  <c r="AW147" i="61"/>
  <c r="C148" i="61"/>
  <c r="D148" i="61"/>
  <c r="E148" i="61"/>
  <c r="F148" i="61"/>
  <c r="G148" i="61"/>
  <c r="H148" i="61"/>
  <c r="I148" i="61"/>
  <c r="J148" i="61"/>
  <c r="K148" i="61"/>
  <c r="L148" i="61"/>
  <c r="M148" i="61"/>
  <c r="N148" i="61"/>
  <c r="O148" i="61"/>
  <c r="P148" i="61"/>
  <c r="Q148" i="61"/>
  <c r="R148" i="61"/>
  <c r="S148" i="61"/>
  <c r="T148" i="61"/>
  <c r="U148" i="61"/>
  <c r="V148" i="61"/>
  <c r="W148" i="61"/>
  <c r="X148" i="61"/>
  <c r="Y148" i="61"/>
  <c r="Z148" i="61"/>
  <c r="AA148" i="61"/>
  <c r="AB148" i="61"/>
  <c r="AC148" i="61"/>
  <c r="AD148" i="61"/>
  <c r="AE148" i="61"/>
  <c r="AF148" i="61"/>
  <c r="AG148" i="61"/>
  <c r="AH148" i="61"/>
  <c r="AI148" i="61"/>
  <c r="AJ148" i="61"/>
  <c r="AK148" i="61"/>
  <c r="AL148" i="61"/>
  <c r="AM148" i="61"/>
  <c r="AN148" i="61"/>
  <c r="AO148" i="61"/>
  <c r="AP148" i="61"/>
  <c r="AQ148" i="61"/>
  <c r="AR148" i="61"/>
  <c r="AS148" i="61"/>
  <c r="AT148" i="61"/>
  <c r="AU148" i="61"/>
  <c r="AV148" i="61"/>
  <c r="AW148" i="61"/>
  <c r="B144" i="61"/>
  <c r="B145" i="61"/>
  <c r="B146" i="61"/>
  <c r="B147" i="61"/>
  <c r="B148" i="61"/>
  <c r="B143" i="61"/>
  <c r="C154" i="57"/>
  <c r="D154" i="57"/>
  <c r="E154" i="57"/>
  <c r="F154" i="57"/>
  <c r="G154" i="57"/>
  <c r="H154" i="57"/>
  <c r="I154" i="57"/>
  <c r="J154" i="57"/>
  <c r="K154" i="57"/>
  <c r="L154" i="57"/>
  <c r="M154" i="57"/>
  <c r="N154" i="57"/>
  <c r="O154" i="57"/>
  <c r="P154" i="57"/>
  <c r="Q154" i="57"/>
  <c r="R154" i="57"/>
  <c r="S154" i="57"/>
  <c r="T154" i="57"/>
  <c r="U154" i="57"/>
  <c r="V154" i="57"/>
  <c r="W154" i="57"/>
  <c r="X154" i="57"/>
  <c r="Y154" i="57"/>
  <c r="Z154" i="57"/>
  <c r="AA154" i="57"/>
  <c r="AB154" i="57"/>
  <c r="AC154" i="57"/>
  <c r="AD154" i="57"/>
  <c r="AE154" i="57"/>
  <c r="AF154" i="57"/>
  <c r="AG154" i="57"/>
  <c r="AH154" i="57"/>
  <c r="AI154" i="57"/>
  <c r="AJ154" i="57"/>
  <c r="AK154" i="57"/>
  <c r="AL154" i="57"/>
  <c r="AM154" i="57"/>
  <c r="AN154" i="57"/>
  <c r="AO154" i="57"/>
  <c r="AP154" i="57"/>
  <c r="AQ154" i="57"/>
  <c r="AR154" i="57"/>
  <c r="AS154" i="57"/>
  <c r="AT154" i="57"/>
  <c r="AU154" i="57"/>
  <c r="AV154" i="57"/>
  <c r="AW154" i="57"/>
  <c r="B154" i="57"/>
  <c r="C151" i="57"/>
  <c r="D151" i="57"/>
  <c r="E151" i="57"/>
  <c r="F151" i="57"/>
  <c r="G151" i="57"/>
  <c r="H151" i="57"/>
  <c r="I151" i="57"/>
  <c r="J151" i="57"/>
  <c r="K151" i="57"/>
  <c r="L151" i="57"/>
  <c r="M151" i="57"/>
  <c r="N151" i="57"/>
  <c r="O151" i="57"/>
  <c r="P151" i="57"/>
  <c r="Q151" i="57"/>
  <c r="R151" i="57"/>
  <c r="S151" i="57"/>
  <c r="T151" i="57"/>
  <c r="U151" i="57"/>
  <c r="V151" i="57"/>
  <c r="W151" i="57"/>
  <c r="X151" i="57"/>
  <c r="Y151" i="57"/>
  <c r="Z151" i="57"/>
  <c r="AA151" i="57"/>
  <c r="AB151" i="57"/>
  <c r="AC151" i="57"/>
  <c r="AD151" i="57"/>
  <c r="AE151" i="57"/>
  <c r="AF151" i="57"/>
  <c r="AG151" i="57"/>
  <c r="AH151" i="57"/>
  <c r="AI151" i="57"/>
  <c r="AJ151" i="57"/>
  <c r="AK151" i="57"/>
  <c r="AL151" i="57"/>
  <c r="AM151" i="57"/>
  <c r="AN151" i="57"/>
  <c r="AO151" i="57"/>
  <c r="AP151" i="57"/>
  <c r="AQ151" i="57"/>
  <c r="AR151" i="57"/>
  <c r="AS151" i="57"/>
  <c r="AT151" i="57"/>
  <c r="AU151" i="57"/>
  <c r="AV151" i="57"/>
  <c r="AW151" i="57"/>
  <c r="B151" i="57"/>
  <c r="AU149" i="57"/>
  <c r="C149" i="57"/>
  <c r="D149" i="57"/>
  <c r="E149" i="57"/>
  <c r="F149" i="57"/>
  <c r="G149" i="57"/>
  <c r="H149" i="57"/>
  <c r="I149" i="57"/>
  <c r="J149" i="57"/>
  <c r="K149" i="57"/>
  <c r="L149" i="57"/>
  <c r="M149" i="57"/>
  <c r="N149" i="57"/>
  <c r="O149" i="57"/>
  <c r="P149" i="57"/>
  <c r="Q149" i="57"/>
  <c r="R149" i="57"/>
  <c r="S149" i="57"/>
  <c r="T149" i="57"/>
  <c r="U149" i="57"/>
  <c r="V149" i="57"/>
  <c r="W149" i="57"/>
  <c r="X149" i="57"/>
  <c r="Y149" i="57"/>
  <c r="Z149" i="57"/>
  <c r="AA149" i="57"/>
  <c r="AB149" i="57"/>
  <c r="AC149" i="57"/>
  <c r="AD149" i="57"/>
  <c r="AE149" i="57"/>
  <c r="AF149" i="57"/>
  <c r="AG149" i="57"/>
  <c r="AH149" i="57"/>
  <c r="AI149" i="57"/>
  <c r="AJ149" i="57"/>
  <c r="AK149" i="57"/>
  <c r="AL149" i="57"/>
  <c r="AM149" i="57"/>
  <c r="AN149" i="57"/>
  <c r="AO149" i="57"/>
  <c r="AP149" i="57"/>
  <c r="AQ149" i="57"/>
  <c r="AR149" i="57"/>
  <c r="AS149" i="57"/>
  <c r="AT149" i="57"/>
  <c r="AV149" i="57"/>
  <c r="AW149" i="57"/>
  <c r="B149" i="57"/>
  <c r="C143" i="57"/>
  <c r="D143" i="57"/>
  <c r="E143" i="57"/>
  <c r="F143" i="57"/>
  <c r="G143" i="57"/>
  <c r="H143" i="57"/>
  <c r="I143" i="57"/>
  <c r="J143" i="57"/>
  <c r="K143" i="57"/>
  <c r="L143" i="57"/>
  <c r="M143" i="57"/>
  <c r="N143" i="57"/>
  <c r="O143" i="57"/>
  <c r="P143" i="57"/>
  <c r="Q143" i="57"/>
  <c r="R143" i="57"/>
  <c r="S143" i="57"/>
  <c r="T143" i="57"/>
  <c r="U143" i="57"/>
  <c r="V143" i="57"/>
  <c r="W143" i="57"/>
  <c r="X143" i="57"/>
  <c r="Y143" i="57"/>
  <c r="Z143" i="57"/>
  <c r="AA143" i="57"/>
  <c r="AB143" i="57"/>
  <c r="AC143" i="57"/>
  <c r="AD143" i="57"/>
  <c r="AE143" i="57"/>
  <c r="AF143" i="57"/>
  <c r="AG143" i="57"/>
  <c r="AH143" i="57"/>
  <c r="AI143" i="57"/>
  <c r="AJ143" i="57"/>
  <c r="AK143" i="57"/>
  <c r="AL143" i="57"/>
  <c r="AM143" i="57"/>
  <c r="AN143" i="57"/>
  <c r="AO143" i="57"/>
  <c r="AP143" i="57"/>
  <c r="AQ143" i="57"/>
  <c r="AR143" i="57"/>
  <c r="AS143" i="57"/>
  <c r="AT143" i="57"/>
  <c r="AU143" i="57"/>
  <c r="AV143" i="57"/>
  <c r="AW143" i="57"/>
  <c r="C144" i="57"/>
  <c r="D144" i="57"/>
  <c r="E144" i="57"/>
  <c r="F144" i="57"/>
  <c r="G144" i="57"/>
  <c r="H144" i="57"/>
  <c r="I144" i="57"/>
  <c r="J144" i="57"/>
  <c r="K144" i="57"/>
  <c r="L144" i="57"/>
  <c r="M144" i="57"/>
  <c r="N144" i="57"/>
  <c r="O144" i="57"/>
  <c r="P144" i="57"/>
  <c r="Q144" i="57"/>
  <c r="R144" i="57"/>
  <c r="S144" i="57"/>
  <c r="T144" i="57"/>
  <c r="U144" i="57"/>
  <c r="V144" i="57"/>
  <c r="W144" i="57"/>
  <c r="X144" i="57"/>
  <c r="Y144" i="57"/>
  <c r="Z144" i="57"/>
  <c r="AA144" i="57"/>
  <c r="AB144" i="57"/>
  <c r="AC144" i="57"/>
  <c r="AD144" i="57"/>
  <c r="AE144" i="57"/>
  <c r="AF144" i="57"/>
  <c r="AG144" i="57"/>
  <c r="AH144" i="57"/>
  <c r="AI144" i="57"/>
  <c r="AJ144" i="57"/>
  <c r="AK144" i="57"/>
  <c r="AL144" i="57"/>
  <c r="AM144" i="57"/>
  <c r="AN144" i="57"/>
  <c r="AO144" i="57"/>
  <c r="AP144" i="57"/>
  <c r="AQ144" i="57"/>
  <c r="AR144" i="57"/>
  <c r="AS144" i="57"/>
  <c r="AT144" i="57"/>
  <c r="AU144" i="57"/>
  <c r="AV144" i="57"/>
  <c r="AW144" i="57"/>
  <c r="C145" i="57"/>
  <c r="D145" i="57"/>
  <c r="E145" i="57"/>
  <c r="F145" i="57"/>
  <c r="G145" i="57"/>
  <c r="H145" i="57"/>
  <c r="I145" i="57"/>
  <c r="J145" i="57"/>
  <c r="K145" i="57"/>
  <c r="L145" i="57"/>
  <c r="M145" i="57"/>
  <c r="N145" i="57"/>
  <c r="O145" i="57"/>
  <c r="P145" i="57"/>
  <c r="Q145" i="57"/>
  <c r="R145" i="57"/>
  <c r="S145" i="57"/>
  <c r="T145" i="57"/>
  <c r="U145" i="57"/>
  <c r="V145" i="57"/>
  <c r="W145" i="57"/>
  <c r="X145" i="57"/>
  <c r="Y145" i="57"/>
  <c r="Z145" i="57"/>
  <c r="AA145" i="57"/>
  <c r="AB145" i="57"/>
  <c r="AC145" i="57"/>
  <c r="AD145" i="57"/>
  <c r="AE145" i="57"/>
  <c r="AF145" i="57"/>
  <c r="AG145" i="57"/>
  <c r="AH145" i="57"/>
  <c r="AI145" i="57"/>
  <c r="AJ145" i="57"/>
  <c r="AK145" i="57"/>
  <c r="AL145" i="57"/>
  <c r="AM145" i="57"/>
  <c r="AN145" i="57"/>
  <c r="AO145" i="57"/>
  <c r="AP145" i="57"/>
  <c r="AQ145" i="57"/>
  <c r="AR145" i="57"/>
  <c r="AS145" i="57"/>
  <c r="AT145" i="57"/>
  <c r="AU145" i="57"/>
  <c r="AV145" i="57"/>
  <c r="AW145" i="57"/>
  <c r="C146" i="57"/>
  <c r="D146" i="57"/>
  <c r="E146" i="57"/>
  <c r="F146" i="57"/>
  <c r="G146" i="57"/>
  <c r="H146" i="57"/>
  <c r="I146" i="57"/>
  <c r="J146" i="57"/>
  <c r="K146" i="57"/>
  <c r="L146" i="57"/>
  <c r="M146" i="57"/>
  <c r="N146" i="57"/>
  <c r="O146" i="57"/>
  <c r="P146" i="57"/>
  <c r="Q146" i="57"/>
  <c r="R146" i="57"/>
  <c r="S146" i="57"/>
  <c r="T146" i="57"/>
  <c r="U146" i="57"/>
  <c r="V146" i="57"/>
  <c r="W146" i="57"/>
  <c r="X146" i="57"/>
  <c r="Y146" i="57"/>
  <c r="Z146" i="57"/>
  <c r="AA146" i="57"/>
  <c r="AB146" i="57"/>
  <c r="AC146" i="57"/>
  <c r="AD146" i="57"/>
  <c r="AE146" i="57"/>
  <c r="AF146" i="57"/>
  <c r="AG146" i="57"/>
  <c r="AH146" i="57"/>
  <c r="AI146" i="57"/>
  <c r="AJ146" i="57"/>
  <c r="AK146" i="57"/>
  <c r="AL146" i="57"/>
  <c r="AM146" i="57"/>
  <c r="AN146" i="57"/>
  <c r="AO146" i="57"/>
  <c r="AP146" i="57"/>
  <c r="AQ146" i="57"/>
  <c r="AR146" i="57"/>
  <c r="AS146" i="57"/>
  <c r="AT146" i="57"/>
  <c r="AU146" i="57"/>
  <c r="AV146" i="57"/>
  <c r="AW146" i="57"/>
  <c r="C147" i="57"/>
  <c r="D147" i="57"/>
  <c r="E147" i="57"/>
  <c r="F147" i="57"/>
  <c r="G147" i="57"/>
  <c r="H147" i="57"/>
  <c r="I147" i="57"/>
  <c r="J147" i="57"/>
  <c r="K147" i="57"/>
  <c r="L147" i="57"/>
  <c r="M147" i="57"/>
  <c r="N147" i="57"/>
  <c r="O147" i="57"/>
  <c r="P147" i="57"/>
  <c r="Q147" i="57"/>
  <c r="R147" i="57"/>
  <c r="S147" i="57"/>
  <c r="T147" i="57"/>
  <c r="U147" i="57"/>
  <c r="V147" i="57"/>
  <c r="W147" i="57"/>
  <c r="X147" i="57"/>
  <c r="Y147" i="57"/>
  <c r="Z147" i="57"/>
  <c r="AA147" i="57"/>
  <c r="AB147" i="57"/>
  <c r="AC147" i="57"/>
  <c r="AD147" i="57"/>
  <c r="AE147" i="57"/>
  <c r="AF147" i="57"/>
  <c r="AG147" i="57"/>
  <c r="AH147" i="57"/>
  <c r="AI147" i="57"/>
  <c r="AJ147" i="57"/>
  <c r="AK147" i="57"/>
  <c r="AL147" i="57"/>
  <c r="AM147" i="57"/>
  <c r="AN147" i="57"/>
  <c r="AO147" i="57"/>
  <c r="AP147" i="57"/>
  <c r="AQ147" i="57"/>
  <c r="AR147" i="57"/>
  <c r="AS147" i="57"/>
  <c r="AT147" i="57"/>
  <c r="AU147" i="57"/>
  <c r="AV147" i="57"/>
  <c r="AW147" i="57"/>
  <c r="C148" i="57"/>
  <c r="D148" i="57"/>
  <c r="E148" i="57"/>
  <c r="F148" i="57"/>
  <c r="G148" i="57"/>
  <c r="H148" i="57"/>
  <c r="I148" i="57"/>
  <c r="J148" i="57"/>
  <c r="K148" i="57"/>
  <c r="L148" i="57"/>
  <c r="M148" i="57"/>
  <c r="N148" i="57"/>
  <c r="O148" i="57"/>
  <c r="P148" i="57"/>
  <c r="Q148" i="57"/>
  <c r="R148" i="57"/>
  <c r="S148" i="57"/>
  <c r="T148" i="57"/>
  <c r="U148" i="57"/>
  <c r="V148" i="57"/>
  <c r="W148" i="57"/>
  <c r="X148" i="57"/>
  <c r="Y148" i="57"/>
  <c r="Z148" i="57"/>
  <c r="AA148" i="57"/>
  <c r="AB148" i="57"/>
  <c r="AC148" i="57"/>
  <c r="AD148" i="57"/>
  <c r="AE148" i="57"/>
  <c r="AF148" i="57"/>
  <c r="AG148" i="57"/>
  <c r="AH148" i="57"/>
  <c r="AI148" i="57"/>
  <c r="AJ148" i="57"/>
  <c r="AK148" i="57"/>
  <c r="AL148" i="57"/>
  <c r="AM148" i="57"/>
  <c r="AN148" i="57"/>
  <c r="AO148" i="57"/>
  <c r="AP148" i="57"/>
  <c r="AQ148" i="57"/>
  <c r="AR148" i="57"/>
  <c r="AS148" i="57"/>
  <c r="AT148" i="57"/>
  <c r="AU148" i="57"/>
  <c r="AV148" i="57"/>
  <c r="AW148" i="57"/>
  <c r="B144" i="57"/>
  <c r="B145" i="57"/>
  <c r="B146" i="57"/>
  <c r="B147" i="57"/>
  <c r="B148" i="57"/>
  <c r="B143" i="57"/>
  <c r="C161" i="57"/>
  <c r="D161" i="57"/>
  <c r="E161" i="57"/>
  <c r="F161" i="57"/>
  <c r="G161" i="57"/>
  <c r="H161" i="57"/>
  <c r="I161" i="57"/>
  <c r="J161" i="57"/>
  <c r="K161" i="57"/>
  <c r="L161" i="57"/>
  <c r="M161" i="57"/>
  <c r="N161" i="57"/>
  <c r="O161" i="57"/>
  <c r="P161" i="57"/>
  <c r="Q161" i="57"/>
  <c r="R161" i="57"/>
  <c r="S161" i="57"/>
  <c r="T161" i="57"/>
  <c r="U161" i="57"/>
  <c r="V161" i="57"/>
  <c r="W161" i="57"/>
  <c r="X161" i="57"/>
  <c r="Y161" i="57"/>
  <c r="Z161" i="57"/>
  <c r="AA161" i="57"/>
  <c r="AB161" i="57"/>
  <c r="AC161" i="57"/>
  <c r="AD161" i="57"/>
  <c r="AE161" i="57"/>
  <c r="AF161" i="57"/>
  <c r="AG161" i="57"/>
  <c r="AH161" i="57"/>
  <c r="AI161" i="57"/>
  <c r="AJ161" i="57"/>
  <c r="AK161" i="57"/>
  <c r="AL161" i="57"/>
  <c r="AM161" i="57"/>
  <c r="AN161" i="57"/>
  <c r="AO161" i="57"/>
  <c r="AP161" i="57"/>
  <c r="AQ161" i="57"/>
  <c r="AR161" i="57"/>
  <c r="AS161" i="57"/>
  <c r="AT161" i="57"/>
  <c r="AU161" i="57"/>
  <c r="AV161" i="57"/>
  <c r="AW161" i="57"/>
  <c r="B161" i="57"/>
  <c r="C154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AA154" i="53"/>
  <c r="AB154" i="53"/>
  <c r="AC154" i="53"/>
  <c r="AD154" i="53"/>
  <c r="AE154" i="53"/>
  <c r="AF154" i="53"/>
  <c r="AG154" i="53"/>
  <c r="AH154" i="53"/>
  <c r="AI154" i="53"/>
  <c r="AJ154" i="53"/>
  <c r="AK154" i="53"/>
  <c r="AL154" i="53"/>
  <c r="AM154" i="53"/>
  <c r="AN154" i="53"/>
  <c r="AO154" i="53"/>
  <c r="AP154" i="53"/>
  <c r="AQ154" i="53"/>
  <c r="AR154" i="53"/>
  <c r="AS154" i="53"/>
  <c r="AT154" i="53"/>
  <c r="AU154" i="53"/>
  <c r="AV154" i="53"/>
  <c r="AW154" i="53"/>
  <c r="B154" i="53"/>
  <c r="C151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AA151" i="53"/>
  <c r="AB151" i="53"/>
  <c r="AC151" i="53"/>
  <c r="AD151" i="53"/>
  <c r="AE151" i="53"/>
  <c r="AF151" i="53"/>
  <c r="AG151" i="53"/>
  <c r="AH151" i="53"/>
  <c r="AI151" i="53"/>
  <c r="AJ151" i="53"/>
  <c r="AK151" i="53"/>
  <c r="AL151" i="53"/>
  <c r="AM151" i="53"/>
  <c r="AN151" i="53"/>
  <c r="AO151" i="53"/>
  <c r="AP151" i="53"/>
  <c r="AQ151" i="53"/>
  <c r="AR151" i="53"/>
  <c r="AS151" i="53"/>
  <c r="AT151" i="53"/>
  <c r="AU151" i="53"/>
  <c r="AV151" i="53"/>
  <c r="AW151" i="53"/>
  <c r="B151" i="53"/>
  <c r="C149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AA149" i="53"/>
  <c r="AB149" i="53"/>
  <c r="AC149" i="53"/>
  <c r="AD149" i="53"/>
  <c r="AE149" i="53"/>
  <c r="AF149" i="53"/>
  <c r="AG149" i="53"/>
  <c r="AH149" i="53"/>
  <c r="AI149" i="53"/>
  <c r="AJ149" i="53"/>
  <c r="AK149" i="53"/>
  <c r="AL149" i="53"/>
  <c r="AM149" i="53"/>
  <c r="AN149" i="53"/>
  <c r="AO149" i="53"/>
  <c r="AP149" i="53"/>
  <c r="AQ149" i="53"/>
  <c r="AR149" i="53"/>
  <c r="AS149" i="53"/>
  <c r="AT149" i="53"/>
  <c r="AU149" i="53"/>
  <c r="AV149" i="53"/>
  <c r="AW149" i="53"/>
  <c r="B149" i="53"/>
  <c r="C143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AA143" i="53"/>
  <c r="AB143" i="53"/>
  <c r="AC143" i="53"/>
  <c r="AD143" i="53"/>
  <c r="AE143" i="53"/>
  <c r="AF143" i="53"/>
  <c r="AG143" i="53"/>
  <c r="AH143" i="53"/>
  <c r="AI143" i="53"/>
  <c r="AJ143" i="53"/>
  <c r="AK143" i="53"/>
  <c r="AL143" i="53"/>
  <c r="AM143" i="53"/>
  <c r="AN143" i="53"/>
  <c r="AO143" i="53"/>
  <c r="AP143" i="53"/>
  <c r="AQ143" i="53"/>
  <c r="AR143" i="53"/>
  <c r="AS143" i="53"/>
  <c r="AT143" i="53"/>
  <c r="AU143" i="53"/>
  <c r="AV143" i="53"/>
  <c r="AW143" i="53"/>
  <c r="C144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AA144" i="53"/>
  <c r="AB144" i="53"/>
  <c r="AC144" i="53"/>
  <c r="AD144" i="53"/>
  <c r="AE144" i="53"/>
  <c r="AF144" i="53"/>
  <c r="AG144" i="53"/>
  <c r="AH144" i="53"/>
  <c r="AI144" i="53"/>
  <c r="AJ144" i="53"/>
  <c r="AK144" i="53"/>
  <c r="AL144" i="53"/>
  <c r="AM144" i="53"/>
  <c r="AN144" i="53"/>
  <c r="AO144" i="53"/>
  <c r="AP144" i="53"/>
  <c r="AQ144" i="53"/>
  <c r="AR144" i="53"/>
  <c r="AS144" i="53"/>
  <c r="AT144" i="53"/>
  <c r="AU144" i="53"/>
  <c r="AV144" i="53"/>
  <c r="AW144" i="53"/>
  <c r="C145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AA145" i="53"/>
  <c r="AB145" i="53"/>
  <c r="AC145" i="53"/>
  <c r="AD145" i="53"/>
  <c r="AE145" i="53"/>
  <c r="AF145" i="53"/>
  <c r="AG145" i="53"/>
  <c r="AH145" i="53"/>
  <c r="AI145" i="53"/>
  <c r="AJ145" i="53"/>
  <c r="AK145" i="53"/>
  <c r="AL145" i="53"/>
  <c r="AM145" i="53"/>
  <c r="AN145" i="53"/>
  <c r="AO145" i="53"/>
  <c r="AP145" i="53"/>
  <c r="AQ145" i="53"/>
  <c r="AR145" i="53"/>
  <c r="AS145" i="53"/>
  <c r="AT145" i="53"/>
  <c r="AU145" i="53"/>
  <c r="AV145" i="53"/>
  <c r="AW145" i="53"/>
  <c r="C146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AA146" i="53"/>
  <c r="AB146" i="53"/>
  <c r="AC146" i="53"/>
  <c r="AD146" i="53"/>
  <c r="AE146" i="53"/>
  <c r="AF146" i="53"/>
  <c r="AG146" i="53"/>
  <c r="AH146" i="53"/>
  <c r="AI146" i="53"/>
  <c r="AJ146" i="53"/>
  <c r="AK146" i="53"/>
  <c r="AL146" i="53"/>
  <c r="AM146" i="53"/>
  <c r="AN146" i="53"/>
  <c r="AO146" i="53"/>
  <c r="AP146" i="53"/>
  <c r="AQ146" i="53"/>
  <c r="AR146" i="53"/>
  <c r="AS146" i="53"/>
  <c r="AT146" i="53"/>
  <c r="AU146" i="53"/>
  <c r="AV146" i="53"/>
  <c r="AW146" i="53"/>
  <c r="C147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AA147" i="53"/>
  <c r="AB147" i="53"/>
  <c r="AC147" i="53"/>
  <c r="AD147" i="53"/>
  <c r="AE147" i="53"/>
  <c r="AF147" i="53"/>
  <c r="AG147" i="53"/>
  <c r="AH147" i="53"/>
  <c r="AI147" i="53"/>
  <c r="AJ147" i="53"/>
  <c r="AK147" i="53"/>
  <c r="AL147" i="53"/>
  <c r="AM147" i="53"/>
  <c r="AN147" i="53"/>
  <c r="AO147" i="53"/>
  <c r="AP147" i="53"/>
  <c r="AQ147" i="53"/>
  <c r="AR147" i="53"/>
  <c r="AS147" i="53"/>
  <c r="AT147" i="53"/>
  <c r="AU147" i="53"/>
  <c r="AV147" i="53"/>
  <c r="AW147" i="53"/>
  <c r="C148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AA148" i="53"/>
  <c r="AB148" i="53"/>
  <c r="AC148" i="53"/>
  <c r="AD148" i="53"/>
  <c r="AE148" i="53"/>
  <c r="AF148" i="53"/>
  <c r="AG148" i="53"/>
  <c r="AH148" i="53"/>
  <c r="AI148" i="53"/>
  <c r="AJ148" i="53"/>
  <c r="AK148" i="53"/>
  <c r="AL148" i="53"/>
  <c r="AM148" i="53"/>
  <c r="AN148" i="53"/>
  <c r="AO148" i="53"/>
  <c r="AP148" i="53"/>
  <c r="AQ148" i="53"/>
  <c r="AR148" i="53"/>
  <c r="AS148" i="53"/>
  <c r="AT148" i="53"/>
  <c r="AU148" i="53"/>
  <c r="AV148" i="53"/>
  <c r="AW148" i="53"/>
  <c r="B144" i="53"/>
  <c r="B145" i="53"/>
  <c r="B146" i="53"/>
  <c r="B147" i="53"/>
  <c r="B148" i="53"/>
  <c r="B143" i="53"/>
  <c r="F21" i="53"/>
  <c r="J21" i="53"/>
  <c r="N21" i="53"/>
  <c r="R21" i="53"/>
  <c r="V21" i="53"/>
  <c r="Z21" i="53"/>
  <c r="AD21" i="53"/>
  <c r="AH21" i="53"/>
  <c r="AL21" i="53"/>
  <c r="AP21" i="53"/>
  <c r="AT21" i="53"/>
  <c r="B21" i="53"/>
  <c r="Y161" i="53"/>
  <c r="Z161" i="53"/>
  <c r="AA161" i="53"/>
  <c r="AB161" i="53"/>
  <c r="AC161" i="53"/>
  <c r="AD161" i="53"/>
  <c r="AE161" i="53"/>
  <c r="AF161" i="53"/>
  <c r="AG161" i="53"/>
  <c r="AH161" i="53"/>
  <c r="AI161" i="53"/>
  <c r="AJ161" i="53"/>
  <c r="AK161" i="53"/>
  <c r="AL161" i="53"/>
  <c r="AM161" i="53"/>
  <c r="AN161" i="53"/>
  <c r="AO161" i="53"/>
  <c r="AP161" i="53"/>
  <c r="AQ161" i="53"/>
  <c r="AR161" i="53"/>
  <c r="AS161" i="53"/>
  <c r="AT161" i="53"/>
  <c r="AU161" i="53"/>
  <c r="AV161" i="53"/>
  <c r="AW161" i="53"/>
  <c r="C161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B161" i="53"/>
  <c r="C56" i="59" l="1"/>
  <c r="D56" i="59"/>
  <c r="E56" i="59"/>
  <c r="B56" i="59"/>
  <c r="C70" i="59"/>
  <c r="D70" i="59"/>
  <c r="E70" i="59"/>
  <c r="B70" i="59"/>
  <c r="C84" i="59"/>
  <c r="D84" i="59"/>
  <c r="E84" i="59"/>
  <c r="B84" i="59"/>
  <c r="C126" i="59"/>
  <c r="D126" i="59"/>
  <c r="E126" i="59"/>
  <c r="B126" i="59"/>
  <c r="B6" i="67"/>
  <c r="B7" i="67"/>
  <c r="B8" i="67"/>
  <c r="B9" i="67"/>
  <c r="B10" i="67"/>
  <c r="B5" i="67"/>
  <c r="B56" i="65" l="1"/>
  <c r="B98" i="65"/>
  <c r="B125" i="4"/>
  <c r="C126" i="65"/>
  <c r="D126" i="65"/>
  <c r="E126" i="65"/>
  <c r="B126" i="65"/>
  <c r="C84" i="65"/>
  <c r="D84" i="65"/>
  <c r="E84" i="65"/>
  <c r="B84" i="65"/>
  <c r="B70" i="65"/>
  <c r="C70" i="65"/>
  <c r="D70" i="65"/>
  <c r="E70" i="65"/>
  <c r="C56" i="65"/>
  <c r="D56" i="65"/>
  <c r="E56" i="65"/>
  <c r="B98" i="4"/>
  <c r="C56" i="63"/>
  <c r="D56" i="63"/>
  <c r="E56" i="63"/>
  <c r="B56" i="63"/>
  <c r="C70" i="63"/>
  <c r="D70" i="63"/>
  <c r="E70" i="63"/>
  <c r="B70" i="63"/>
  <c r="F70" i="63"/>
  <c r="C84" i="63"/>
  <c r="D84" i="63"/>
  <c r="E84" i="63"/>
  <c r="B84" i="63"/>
  <c r="C126" i="63"/>
  <c r="D126" i="63"/>
  <c r="E126" i="63"/>
  <c r="B126" i="63"/>
  <c r="E56" i="61"/>
  <c r="D56" i="61"/>
  <c r="C56" i="61"/>
  <c r="B56" i="61"/>
  <c r="E70" i="61"/>
  <c r="D70" i="61"/>
  <c r="C70" i="61"/>
  <c r="B70" i="61"/>
  <c r="E84" i="61"/>
  <c r="D84" i="61"/>
  <c r="C84" i="61"/>
  <c r="B84" i="61"/>
  <c r="B98" i="61"/>
  <c r="E112" i="61"/>
  <c r="D112" i="61"/>
  <c r="C112" i="61"/>
  <c r="B112" i="61"/>
  <c r="E126" i="61"/>
  <c r="D126" i="61"/>
  <c r="C126" i="61"/>
  <c r="B126" i="61"/>
  <c r="E56" i="57"/>
  <c r="D56" i="57"/>
  <c r="C56" i="57"/>
  <c r="B56" i="57"/>
  <c r="E70" i="57"/>
  <c r="D70" i="57"/>
  <c r="C70" i="57"/>
  <c r="B70" i="57"/>
  <c r="E84" i="57"/>
  <c r="D84" i="57"/>
  <c r="C84" i="57"/>
  <c r="B84" i="57"/>
  <c r="E126" i="57"/>
  <c r="D126" i="57"/>
  <c r="C126" i="57"/>
  <c r="B126" i="57"/>
  <c r="B84" i="53"/>
  <c r="C84" i="53"/>
  <c r="D84" i="53"/>
  <c r="E84" i="53"/>
  <c r="B98" i="53"/>
  <c r="E126" i="4"/>
  <c r="D126" i="4"/>
  <c r="C126" i="4"/>
  <c r="B126" i="4"/>
  <c r="E56" i="4"/>
  <c r="D56" i="4"/>
  <c r="C56" i="4"/>
  <c r="B56" i="4"/>
  <c r="E70" i="4"/>
  <c r="D70" i="4"/>
  <c r="C70" i="4"/>
  <c r="B70" i="4"/>
  <c r="E84" i="4"/>
  <c r="D84" i="4"/>
  <c r="C84" i="4"/>
  <c r="B84" i="4"/>
  <c r="B83" i="4"/>
  <c r="E98" i="4"/>
  <c r="D98" i="4"/>
  <c r="C98" i="4"/>
  <c r="E98" i="59"/>
  <c r="D98" i="59"/>
  <c r="C98" i="59"/>
  <c r="B98" i="59"/>
  <c r="E98" i="65"/>
  <c r="D98" i="65"/>
  <c r="C98" i="65"/>
  <c r="E98" i="63"/>
  <c r="D98" i="63"/>
  <c r="C98" i="63"/>
  <c r="B98" i="63"/>
  <c r="E98" i="61"/>
  <c r="D98" i="61"/>
  <c r="C98" i="61"/>
  <c r="E98" i="57"/>
  <c r="D98" i="57"/>
  <c r="C98" i="57"/>
  <c r="B98" i="57"/>
  <c r="E126" i="53"/>
  <c r="D126" i="53"/>
  <c r="C126" i="53"/>
  <c r="B126" i="53"/>
  <c r="E98" i="53"/>
  <c r="D98" i="53"/>
  <c r="C98" i="53"/>
  <c r="E70" i="53"/>
  <c r="D70" i="53"/>
  <c r="C70" i="53"/>
  <c r="B70" i="53"/>
  <c r="E56" i="53"/>
  <c r="D56" i="53"/>
  <c r="C56" i="53"/>
  <c r="B56" i="53"/>
  <c r="B112" i="4"/>
  <c r="E112" i="59"/>
  <c r="D112" i="59"/>
  <c r="C112" i="59"/>
  <c r="B112" i="59"/>
  <c r="E112" i="65"/>
  <c r="D112" i="65"/>
  <c r="C112" i="65"/>
  <c r="B112" i="65"/>
  <c r="E112" i="57"/>
  <c r="D112" i="57"/>
  <c r="C112" i="57"/>
  <c r="B112" i="57"/>
  <c r="E112" i="53"/>
  <c r="D112" i="53"/>
  <c r="C112" i="53"/>
  <c r="B112" i="53"/>
  <c r="E112" i="4"/>
  <c r="E113" i="4" s="1"/>
  <c r="D112" i="4"/>
  <c r="C112" i="4"/>
  <c r="E112" i="63"/>
  <c r="B99" i="4" l="1"/>
  <c r="B112" i="63"/>
  <c r="C112" i="63"/>
  <c r="D112" i="63"/>
  <c r="I98" i="65"/>
  <c r="H98" i="65"/>
  <c r="G98" i="65"/>
  <c r="K98" i="65" s="1"/>
  <c r="F98" i="65"/>
  <c r="I98" i="63"/>
  <c r="H98" i="63"/>
  <c r="L98" i="63" s="1"/>
  <c r="G98" i="63"/>
  <c r="K98" i="63" s="1"/>
  <c r="O98" i="63" s="1"/>
  <c r="F98" i="63"/>
  <c r="I98" i="61"/>
  <c r="H98" i="61"/>
  <c r="L98" i="61" s="1"/>
  <c r="G98" i="61"/>
  <c r="K98" i="61" s="1"/>
  <c r="O98" i="61" s="1"/>
  <c r="F98" i="61"/>
  <c r="F126" i="59"/>
  <c r="J126" i="59" s="1"/>
  <c r="N126" i="59" s="1"/>
  <c r="R126" i="59" s="1"/>
  <c r="V126" i="59" s="1"/>
  <c r="Z126" i="59" s="1"/>
  <c r="AD126" i="59" s="1"/>
  <c r="AH126" i="59" s="1"/>
  <c r="AL126" i="59" s="1"/>
  <c r="AP126" i="59" s="1"/>
  <c r="AT126" i="59" s="1"/>
  <c r="I98" i="59"/>
  <c r="H98" i="59"/>
  <c r="L98" i="59" s="1"/>
  <c r="G98" i="59"/>
  <c r="F98" i="59"/>
  <c r="AW26" i="57"/>
  <c r="AV26" i="57"/>
  <c r="AU26" i="57"/>
  <c r="AT26" i="57"/>
  <c r="AS26" i="57"/>
  <c r="AR26" i="57"/>
  <c r="AQ26" i="57"/>
  <c r="AP26" i="57"/>
  <c r="AO26" i="57"/>
  <c r="AN26" i="57"/>
  <c r="AM26" i="57"/>
  <c r="AL26" i="57"/>
  <c r="AK26" i="57"/>
  <c r="AJ26" i="57"/>
  <c r="AI26" i="57"/>
  <c r="AH26" i="57"/>
  <c r="AG26" i="57"/>
  <c r="AF26" i="57"/>
  <c r="AE26" i="57"/>
  <c r="AD26" i="57"/>
  <c r="AC26" i="57"/>
  <c r="AB26" i="57"/>
  <c r="AA26" i="57"/>
  <c r="Z26" i="57"/>
  <c r="Y26" i="57"/>
  <c r="X26" i="57"/>
  <c r="W26" i="57"/>
  <c r="V26" i="57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C26" i="57"/>
  <c r="B26" i="57"/>
  <c r="I98" i="57"/>
  <c r="H98" i="57"/>
  <c r="G98" i="57"/>
  <c r="K98" i="57" s="1"/>
  <c r="O98" i="57" s="1"/>
  <c r="S98" i="57" s="1"/>
  <c r="W98" i="57" s="1"/>
  <c r="AA98" i="57" s="1"/>
  <c r="F98" i="57"/>
  <c r="J98" i="59" l="1"/>
  <c r="P98" i="59"/>
  <c r="T98" i="59" s="1"/>
  <c r="M98" i="59"/>
  <c r="J98" i="65"/>
  <c r="N98" i="65" s="1"/>
  <c r="H70" i="57"/>
  <c r="G70" i="57"/>
  <c r="I70" i="57"/>
  <c r="F70" i="57"/>
  <c r="H126" i="57"/>
  <c r="G126" i="57"/>
  <c r="H70" i="53"/>
  <c r="L70" i="53" s="1"/>
  <c r="P70" i="53" s="1"/>
  <c r="T70" i="53" s="1"/>
  <c r="X70" i="53" s="1"/>
  <c r="AB70" i="53" s="1"/>
  <c r="AF70" i="53" s="1"/>
  <c r="AJ70" i="53" s="1"/>
  <c r="AN70" i="53" s="1"/>
  <c r="G70" i="53"/>
  <c r="K70" i="53" s="1"/>
  <c r="O70" i="53" s="1"/>
  <c r="S70" i="53" s="1"/>
  <c r="W70" i="53" s="1"/>
  <c r="AA70" i="53" s="1"/>
  <c r="AE70" i="53" s="1"/>
  <c r="AI70" i="53" s="1"/>
  <c r="AM70" i="53" s="1"/>
  <c r="AQ70" i="53" s="1"/>
  <c r="AU70" i="53" s="1"/>
  <c r="F70" i="53"/>
  <c r="J70" i="53" s="1"/>
  <c r="N70" i="53" s="1"/>
  <c r="R70" i="53" s="1"/>
  <c r="V70" i="53" s="1"/>
  <c r="Z70" i="53" s="1"/>
  <c r="AD70" i="53" s="1"/>
  <c r="AH70" i="53" s="1"/>
  <c r="AL70" i="53" s="1"/>
  <c r="AP70" i="53" s="1"/>
  <c r="AT70" i="53" s="1"/>
  <c r="F126" i="57"/>
  <c r="G112" i="57"/>
  <c r="K112" i="57" s="1"/>
  <c r="I70" i="53"/>
  <c r="M70" i="53" s="1"/>
  <c r="Q70" i="53" s="1"/>
  <c r="U70" i="53" s="1"/>
  <c r="Y70" i="53" s="1"/>
  <c r="AC70" i="53" s="1"/>
  <c r="AG70" i="53" s="1"/>
  <c r="AK70" i="53" s="1"/>
  <c r="AO70" i="53" s="1"/>
  <c r="AS70" i="53" s="1"/>
  <c r="AW70" i="53" s="1"/>
  <c r="I126" i="57"/>
  <c r="I126" i="65"/>
  <c r="H126" i="65"/>
  <c r="G126" i="65"/>
  <c r="F126" i="65"/>
  <c r="J126" i="65" s="1"/>
  <c r="N126" i="65" s="1"/>
  <c r="R126" i="65" s="1"/>
  <c r="V126" i="65" s="1"/>
  <c r="Z126" i="65" s="1"/>
  <c r="AD126" i="65" s="1"/>
  <c r="AH126" i="65" s="1"/>
  <c r="AL126" i="65" s="1"/>
  <c r="AP126" i="65" s="1"/>
  <c r="AT126" i="65" s="1"/>
  <c r="F126" i="63"/>
  <c r="G126" i="63"/>
  <c r="F126" i="61"/>
  <c r="H126" i="59"/>
  <c r="L126" i="59" s="1"/>
  <c r="P126" i="59" s="1"/>
  <c r="T126" i="59" s="1"/>
  <c r="X126" i="59" s="1"/>
  <c r="AB126" i="59" s="1"/>
  <c r="AF126" i="59" s="1"/>
  <c r="AJ126" i="59" s="1"/>
  <c r="AN126" i="59" s="1"/>
  <c r="AR126" i="59" s="1"/>
  <c r="AV126" i="59" s="1"/>
  <c r="I126" i="63"/>
  <c r="I126" i="61"/>
  <c r="I126" i="59"/>
  <c r="M126" i="59" s="1"/>
  <c r="Q126" i="59" s="1"/>
  <c r="U126" i="59" s="1"/>
  <c r="Y126" i="59" s="1"/>
  <c r="AC126" i="59" s="1"/>
  <c r="AG126" i="59" s="1"/>
  <c r="AK126" i="59" s="1"/>
  <c r="AO126" i="59" s="1"/>
  <c r="AS126" i="59" s="1"/>
  <c r="AW126" i="59" s="1"/>
  <c r="H126" i="63"/>
  <c r="H126" i="61"/>
  <c r="G126" i="59"/>
  <c r="K126" i="59" s="1"/>
  <c r="O126" i="59" s="1"/>
  <c r="S126" i="59" s="1"/>
  <c r="W126" i="59" s="1"/>
  <c r="AA126" i="59" s="1"/>
  <c r="AE126" i="59" s="1"/>
  <c r="AI126" i="59" s="1"/>
  <c r="AM126" i="59" s="1"/>
  <c r="AQ126" i="59" s="1"/>
  <c r="AU126" i="59" s="1"/>
  <c r="G126" i="61"/>
  <c r="O98" i="65"/>
  <c r="L98" i="65"/>
  <c r="M98" i="65"/>
  <c r="S98" i="63"/>
  <c r="P98" i="63"/>
  <c r="M98" i="63"/>
  <c r="J98" i="63"/>
  <c r="H112" i="57"/>
  <c r="L112" i="57" s="1"/>
  <c r="P112" i="57" s="1"/>
  <c r="I112" i="57"/>
  <c r="M112" i="57" s="1"/>
  <c r="S98" i="61"/>
  <c r="P98" i="61"/>
  <c r="M98" i="61"/>
  <c r="J98" i="61"/>
  <c r="N98" i="59"/>
  <c r="K98" i="59"/>
  <c r="M98" i="57"/>
  <c r="AE98" i="57"/>
  <c r="L98" i="57"/>
  <c r="J98" i="57"/>
  <c r="Q98" i="59" l="1"/>
  <c r="K126" i="65"/>
  <c r="L126" i="65"/>
  <c r="M126" i="65"/>
  <c r="L126" i="63"/>
  <c r="M126" i="63"/>
  <c r="K126" i="63"/>
  <c r="J126" i="63"/>
  <c r="K126" i="61"/>
  <c r="M126" i="61"/>
  <c r="L126" i="61"/>
  <c r="J126" i="61"/>
  <c r="M70" i="57"/>
  <c r="K70" i="57"/>
  <c r="L70" i="57"/>
  <c r="J70" i="57"/>
  <c r="M126" i="57"/>
  <c r="K126" i="57"/>
  <c r="L126" i="57"/>
  <c r="J126" i="57"/>
  <c r="H112" i="63"/>
  <c r="L112" i="63" s="1"/>
  <c r="P112" i="63" s="1"/>
  <c r="F112" i="63"/>
  <c r="J112" i="63" s="1"/>
  <c r="I112" i="63"/>
  <c r="M112" i="63" s="1"/>
  <c r="Q112" i="63" s="1"/>
  <c r="G112" i="63"/>
  <c r="K112" i="63" s="1"/>
  <c r="O112" i="63" s="1"/>
  <c r="H112" i="65"/>
  <c r="L112" i="65" s="1"/>
  <c r="P112" i="65" s="1"/>
  <c r="G112" i="65"/>
  <c r="K112" i="65" s="1"/>
  <c r="O112" i="65" s="1"/>
  <c r="F112" i="65"/>
  <c r="J112" i="65" s="1"/>
  <c r="N112" i="65" s="1"/>
  <c r="I112" i="65"/>
  <c r="M112" i="65" s="1"/>
  <c r="Q112" i="65" s="1"/>
  <c r="H56" i="57"/>
  <c r="G56" i="57"/>
  <c r="I56" i="57"/>
  <c r="F56" i="57"/>
  <c r="F112" i="57"/>
  <c r="J112" i="57" s="1"/>
  <c r="N112" i="57" s="1"/>
  <c r="H126" i="53"/>
  <c r="L126" i="53" s="1"/>
  <c r="P126" i="53" s="1"/>
  <c r="T126" i="53" s="1"/>
  <c r="X126" i="53" s="1"/>
  <c r="G126" i="53"/>
  <c r="K126" i="53" s="1"/>
  <c r="O126" i="53" s="1"/>
  <c r="S126" i="53" s="1"/>
  <c r="W126" i="53" s="1"/>
  <c r="AA126" i="53" s="1"/>
  <c r="AE126" i="53" s="1"/>
  <c r="AI126" i="53" s="1"/>
  <c r="AM126" i="53" s="1"/>
  <c r="AQ126" i="53" s="1"/>
  <c r="AU126" i="53" s="1"/>
  <c r="I126" i="53"/>
  <c r="M126" i="53" s="1"/>
  <c r="Q126" i="53" s="1"/>
  <c r="U126" i="53" s="1"/>
  <c r="Y126" i="53" s="1"/>
  <c r="AC126" i="53" s="1"/>
  <c r="AG126" i="53" s="1"/>
  <c r="AK126" i="53" s="1"/>
  <c r="AO126" i="53" s="1"/>
  <c r="AS126" i="53" s="1"/>
  <c r="AW126" i="53" s="1"/>
  <c r="F126" i="53"/>
  <c r="J126" i="53" s="1"/>
  <c r="N126" i="53" s="1"/>
  <c r="R126" i="53" s="1"/>
  <c r="V126" i="53" s="1"/>
  <c r="Z126" i="53" s="1"/>
  <c r="AD126" i="53" s="1"/>
  <c r="AH126" i="53" s="1"/>
  <c r="AL126" i="53" s="1"/>
  <c r="AP126" i="53" s="1"/>
  <c r="AT126" i="53" s="1"/>
  <c r="H84" i="57"/>
  <c r="G84" i="57"/>
  <c r="F84" i="57"/>
  <c r="I84" i="57"/>
  <c r="Q98" i="65"/>
  <c r="P98" i="65"/>
  <c r="S98" i="65"/>
  <c r="R98" i="65"/>
  <c r="N112" i="63"/>
  <c r="Q98" i="63"/>
  <c r="T98" i="63"/>
  <c r="W98" i="63"/>
  <c r="N98" i="63"/>
  <c r="U112" i="63"/>
  <c r="N98" i="61"/>
  <c r="Q98" i="61"/>
  <c r="W98" i="61"/>
  <c r="T98" i="61"/>
  <c r="F112" i="59"/>
  <c r="I112" i="59"/>
  <c r="H112" i="59"/>
  <c r="G112" i="59"/>
  <c r="X98" i="59"/>
  <c r="O98" i="59"/>
  <c r="R98" i="59"/>
  <c r="Q112" i="57"/>
  <c r="N98" i="57"/>
  <c r="O112" i="57"/>
  <c r="AI98" i="57"/>
  <c r="Q98" i="57"/>
  <c r="T112" i="57"/>
  <c r="P98" i="57"/>
  <c r="F112" i="53"/>
  <c r="AR70" i="53"/>
  <c r="J112" i="59" l="1"/>
  <c r="M112" i="59"/>
  <c r="K112" i="59"/>
  <c r="L112" i="59"/>
  <c r="U98" i="59"/>
  <c r="Q126" i="65"/>
  <c r="O126" i="65"/>
  <c r="P126" i="65"/>
  <c r="Q126" i="63"/>
  <c r="O126" i="63"/>
  <c r="P126" i="63"/>
  <c r="N126" i="63"/>
  <c r="Q126" i="61"/>
  <c r="P126" i="61"/>
  <c r="O126" i="61"/>
  <c r="N126" i="61"/>
  <c r="L56" i="57"/>
  <c r="M56" i="57"/>
  <c r="K56" i="57"/>
  <c r="J56" i="57"/>
  <c r="O70" i="57"/>
  <c r="P70" i="57"/>
  <c r="Q70" i="57"/>
  <c r="N70" i="57"/>
  <c r="K84" i="57"/>
  <c r="L84" i="57"/>
  <c r="M84" i="57"/>
  <c r="J84" i="57"/>
  <c r="O126" i="57"/>
  <c r="P126" i="57"/>
  <c r="Q126" i="57"/>
  <c r="N126" i="57"/>
  <c r="G112" i="61"/>
  <c r="F112" i="61"/>
  <c r="F56" i="65"/>
  <c r="I56" i="65"/>
  <c r="H56" i="65"/>
  <c r="I56" i="63"/>
  <c r="F56" i="63"/>
  <c r="I56" i="61"/>
  <c r="H56" i="59"/>
  <c r="L56" i="59" s="1"/>
  <c r="P56" i="59" s="1"/>
  <c r="T56" i="59" s="1"/>
  <c r="X56" i="59" s="1"/>
  <c r="AB56" i="59" s="1"/>
  <c r="AF56" i="59" s="1"/>
  <c r="AJ56" i="59" s="1"/>
  <c r="AN56" i="59" s="1"/>
  <c r="AR56" i="59" s="1"/>
  <c r="AV56" i="59" s="1"/>
  <c r="H56" i="63"/>
  <c r="F56" i="61"/>
  <c r="G56" i="59"/>
  <c r="K56" i="59" s="1"/>
  <c r="O56" i="59" s="1"/>
  <c r="S56" i="59" s="1"/>
  <c r="W56" i="59" s="1"/>
  <c r="AA56" i="59" s="1"/>
  <c r="AE56" i="59" s="1"/>
  <c r="AI56" i="59" s="1"/>
  <c r="AM56" i="59" s="1"/>
  <c r="AQ56" i="59" s="1"/>
  <c r="AU56" i="59" s="1"/>
  <c r="G56" i="63"/>
  <c r="F56" i="59"/>
  <c r="J56" i="59" s="1"/>
  <c r="N56" i="59" s="1"/>
  <c r="R56" i="59" s="1"/>
  <c r="V56" i="59" s="1"/>
  <c r="Z56" i="59" s="1"/>
  <c r="AD56" i="59" s="1"/>
  <c r="AH56" i="59" s="1"/>
  <c r="AL56" i="59" s="1"/>
  <c r="AP56" i="59" s="1"/>
  <c r="AT56" i="59" s="1"/>
  <c r="G56" i="65"/>
  <c r="H56" i="61"/>
  <c r="G56" i="61"/>
  <c r="I56" i="59"/>
  <c r="M56" i="59" s="1"/>
  <c r="Q56" i="59" s="1"/>
  <c r="U56" i="59" s="1"/>
  <c r="Y56" i="59" s="1"/>
  <c r="AC56" i="59" s="1"/>
  <c r="AG56" i="59" s="1"/>
  <c r="AK56" i="59" s="1"/>
  <c r="AO56" i="59" s="1"/>
  <c r="AS56" i="59" s="1"/>
  <c r="AW56" i="59" s="1"/>
  <c r="F70" i="65"/>
  <c r="J70" i="65" s="1"/>
  <c r="N70" i="65" s="1"/>
  <c r="R70" i="65" s="1"/>
  <c r="V70" i="65" s="1"/>
  <c r="Z70" i="65" s="1"/>
  <c r="AD70" i="65" s="1"/>
  <c r="AH70" i="65" s="1"/>
  <c r="AL70" i="65" s="1"/>
  <c r="AP70" i="65" s="1"/>
  <c r="AT70" i="65" s="1"/>
  <c r="I70" i="65"/>
  <c r="H70" i="65"/>
  <c r="I70" i="63"/>
  <c r="G70" i="63"/>
  <c r="I70" i="61"/>
  <c r="H70" i="59"/>
  <c r="L70" i="59" s="1"/>
  <c r="P70" i="59" s="1"/>
  <c r="T70" i="59" s="1"/>
  <c r="X70" i="59" s="1"/>
  <c r="AB70" i="59" s="1"/>
  <c r="AF70" i="59" s="1"/>
  <c r="AJ70" i="59" s="1"/>
  <c r="AN70" i="59" s="1"/>
  <c r="AR70" i="59" s="1"/>
  <c r="AV70" i="59" s="1"/>
  <c r="H70" i="63"/>
  <c r="G70" i="61"/>
  <c r="F70" i="59"/>
  <c r="J70" i="59" s="1"/>
  <c r="N70" i="59" s="1"/>
  <c r="R70" i="59" s="1"/>
  <c r="V70" i="59" s="1"/>
  <c r="Z70" i="59" s="1"/>
  <c r="AD70" i="59" s="1"/>
  <c r="AH70" i="59" s="1"/>
  <c r="AL70" i="59" s="1"/>
  <c r="AP70" i="59" s="1"/>
  <c r="AT70" i="59" s="1"/>
  <c r="F70" i="61"/>
  <c r="I70" i="59"/>
  <c r="M70" i="59" s="1"/>
  <c r="Q70" i="59" s="1"/>
  <c r="U70" i="59" s="1"/>
  <c r="Y70" i="59" s="1"/>
  <c r="AC70" i="59" s="1"/>
  <c r="AG70" i="59" s="1"/>
  <c r="AK70" i="59" s="1"/>
  <c r="AO70" i="59" s="1"/>
  <c r="AS70" i="59" s="1"/>
  <c r="AW70" i="59" s="1"/>
  <c r="G70" i="59"/>
  <c r="K70" i="59" s="1"/>
  <c r="O70" i="59" s="1"/>
  <c r="S70" i="59" s="1"/>
  <c r="W70" i="59" s="1"/>
  <c r="AA70" i="59" s="1"/>
  <c r="AE70" i="59" s="1"/>
  <c r="AI70" i="59" s="1"/>
  <c r="AM70" i="59" s="1"/>
  <c r="AQ70" i="59" s="1"/>
  <c r="AU70" i="59" s="1"/>
  <c r="H70" i="61"/>
  <c r="G70" i="65"/>
  <c r="G84" i="65"/>
  <c r="F84" i="65"/>
  <c r="J84" i="65" s="1"/>
  <c r="N84" i="65" s="1"/>
  <c r="R84" i="65" s="1"/>
  <c r="V84" i="65" s="1"/>
  <c r="Z84" i="65" s="1"/>
  <c r="AD84" i="65" s="1"/>
  <c r="AH84" i="65" s="1"/>
  <c r="AL84" i="65" s="1"/>
  <c r="AP84" i="65" s="1"/>
  <c r="AT84" i="65" s="1"/>
  <c r="I84" i="65"/>
  <c r="I84" i="63"/>
  <c r="H84" i="65"/>
  <c r="H84" i="63"/>
  <c r="H84" i="61"/>
  <c r="H84" i="59"/>
  <c r="L84" i="59" s="1"/>
  <c r="P84" i="59" s="1"/>
  <c r="T84" i="59" s="1"/>
  <c r="X84" i="59" s="1"/>
  <c r="AB84" i="59" s="1"/>
  <c r="AF84" i="59" s="1"/>
  <c r="AJ84" i="59" s="1"/>
  <c r="AN84" i="59" s="1"/>
  <c r="AR84" i="59" s="1"/>
  <c r="AV84" i="59" s="1"/>
  <c r="G84" i="61"/>
  <c r="F84" i="61"/>
  <c r="I84" i="59"/>
  <c r="M84" i="59" s="1"/>
  <c r="Q84" i="59" s="1"/>
  <c r="U84" i="59" s="1"/>
  <c r="Y84" i="59" s="1"/>
  <c r="AC84" i="59" s="1"/>
  <c r="AG84" i="59" s="1"/>
  <c r="AK84" i="59" s="1"/>
  <c r="AO84" i="59" s="1"/>
  <c r="AS84" i="59" s="1"/>
  <c r="AW84" i="59" s="1"/>
  <c r="I84" i="61"/>
  <c r="G84" i="63"/>
  <c r="G84" i="59"/>
  <c r="K84" i="59" s="1"/>
  <c r="O84" i="59" s="1"/>
  <c r="S84" i="59" s="1"/>
  <c r="W84" i="59" s="1"/>
  <c r="AA84" i="59" s="1"/>
  <c r="AE84" i="59" s="1"/>
  <c r="AI84" i="59" s="1"/>
  <c r="AM84" i="59" s="1"/>
  <c r="AQ84" i="59" s="1"/>
  <c r="AU84" i="59" s="1"/>
  <c r="F84" i="63"/>
  <c r="F84" i="59"/>
  <c r="J84" i="59" s="1"/>
  <c r="N84" i="59" s="1"/>
  <c r="R84" i="59" s="1"/>
  <c r="V84" i="59" s="1"/>
  <c r="Z84" i="59" s="1"/>
  <c r="AD84" i="59" s="1"/>
  <c r="AH84" i="59" s="1"/>
  <c r="AL84" i="59" s="1"/>
  <c r="AP84" i="59" s="1"/>
  <c r="AT84" i="59" s="1"/>
  <c r="U98" i="65"/>
  <c r="W98" i="65"/>
  <c r="T112" i="65"/>
  <c r="S112" i="65"/>
  <c r="T98" i="65"/>
  <c r="V98" i="65"/>
  <c r="R112" i="65"/>
  <c r="U112" i="65"/>
  <c r="T112" i="63"/>
  <c r="U98" i="63"/>
  <c r="R98" i="63"/>
  <c r="S112" i="63"/>
  <c r="X98" i="63"/>
  <c r="Y112" i="63"/>
  <c r="AA98" i="63"/>
  <c r="R112" i="63"/>
  <c r="H112" i="61"/>
  <c r="X98" i="61"/>
  <c r="AA98" i="61"/>
  <c r="U98" i="61"/>
  <c r="R98" i="61"/>
  <c r="AB98" i="59"/>
  <c r="N112" i="59"/>
  <c r="V98" i="59"/>
  <c r="S98" i="59"/>
  <c r="X112" i="57"/>
  <c r="AM98" i="57"/>
  <c r="R98" i="57"/>
  <c r="U98" i="57"/>
  <c r="T98" i="57"/>
  <c r="R112" i="57"/>
  <c r="S112" i="57"/>
  <c r="U112" i="57"/>
  <c r="J112" i="53"/>
  <c r="G112" i="53"/>
  <c r="K112" i="53" s="1"/>
  <c r="H112" i="53"/>
  <c r="AV70" i="53"/>
  <c r="AB126" i="53"/>
  <c r="P112" i="59" l="1"/>
  <c r="Q112" i="59"/>
  <c r="Y98" i="59"/>
  <c r="O112" i="59"/>
  <c r="J56" i="65"/>
  <c r="S126" i="65"/>
  <c r="T126" i="65"/>
  <c r="U126" i="65"/>
  <c r="M84" i="65"/>
  <c r="L84" i="65"/>
  <c r="K84" i="65"/>
  <c r="K70" i="65"/>
  <c r="L70" i="65"/>
  <c r="M70" i="65"/>
  <c r="L56" i="65"/>
  <c r="M56" i="65"/>
  <c r="K56" i="65"/>
  <c r="M56" i="63"/>
  <c r="L56" i="63"/>
  <c r="K56" i="63"/>
  <c r="J56" i="63"/>
  <c r="L70" i="63"/>
  <c r="M70" i="63"/>
  <c r="K70" i="63"/>
  <c r="J70" i="63"/>
  <c r="M84" i="63"/>
  <c r="L84" i="63"/>
  <c r="K84" i="63"/>
  <c r="J84" i="63"/>
  <c r="S126" i="63"/>
  <c r="T126" i="63"/>
  <c r="U126" i="63"/>
  <c r="R126" i="63"/>
  <c r="K56" i="61"/>
  <c r="L56" i="61"/>
  <c r="M56" i="61"/>
  <c r="J56" i="61"/>
  <c r="K70" i="61"/>
  <c r="M70" i="61"/>
  <c r="L70" i="61"/>
  <c r="J70" i="61"/>
  <c r="M84" i="61"/>
  <c r="L84" i="61"/>
  <c r="K84" i="61"/>
  <c r="J84" i="61"/>
  <c r="K112" i="61"/>
  <c r="L112" i="61"/>
  <c r="J112" i="61"/>
  <c r="T126" i="61"/>
  <c r="S126" i="61"/>
  <c r="U126" i="61"/>
  <c r="R126" i="61"/>
  <c r="Q56" i="57"/>
  <c r="O56" i="57"/>
  <c r="P56" i="57"/>
  <c r="N56" i="57"/>
  <c r="T70" i="57"/>
  <c r="U70" i="57"/>
  <c r="S70" i="57"/>
  <c r="R70" i="57"/>
  <c r="P84" i="57"/>
  <c r="Q84" i="57"/>
  <c r="O84" i="57"/>
  <c r="N84" i="57"/>
  <c r="T126" i="57"/>
  <c r="U126" i="57"/>
  <c r="S126" i="57"/>
  <c r="R126" i="57"/>
  <c r="V112" i="65"/>
  <c r="Z98" i="65"/>
  <c r="W112" i="65"/>
  <c r="Y112" i="65"/>
  <c r="X98" i="65"/>
  <c r="X112" i="65"/>
  <c r="Y98" i="65"/>
  <c r="AA98" i="65"/>
  <c r="V98" i="63"/>
  <c r="AB98" i="63"/>
  <c r="AC112" i="63"/>
  <c r="X112" i="63"/>
  <c r="V112" i="63"/>
  <c r="Y98" i="63"/>
  <c r="AE98" i="63"/>
  <c r="W112" i="63"/>
  <c r="AE98" i="61"/>
  <c r="AB98" i="61"/>
  <c r="Y98" i="61"/>
  <c r="V98" i="61"/>
  <c r="R112" i="59"/>
  <c r="Z98" i="59"/>
  <c r="AF98" i="59"/>
  <c r="W98" i="59"/>
  <c r="X98" i="57"/>
  <c r="W112" i="57"/>
  <c r="Y98" i="57"/>
  <c r="V98" i="57"/>
  <c r="AB112" i="57"/>
  <c r="Y112" i="57"/>
  <c r="V112" i="57"/>
  <c r="AQ98" i="57"/>
  <c r="N112" i="53"/>
  <c r="I112" i="53"/>
  <c r="O112" i="53"/>
  <c r="L112" i="53"/>
  <c r="AF126" i="53"/>
  <c r="U112" i="59" l="1"/>
  <c r="AC98" i="59"/>
  <c r="T112" i="59"/>
  <c r="S112" i="59"/>
  <c r="N56" i="65"/>
  <c r="Y126" i="65"/>
  <c r="W126" i="65"/>
  <c r="X126" i="65"/>
  <c r="O84" i="65"/>
  <c r="Q84" i="65"/>
  <c r="P84" i="65"/>
  <c r="P70" i="65"/>
  <c r="Q70" i="65"/>
  <c r="O70" i="65"/>
  <c r="Q56" i="65"/>
  <c r="O56" i="65"/>
  <c r="P56" i="65"/>
  <c r="Q56" i="63"/>
  <c r="O56" i="63"/>
  <c r="P56" i="63"/>
  <c r="N56" i="63"/>
  <c r="Q70" i="63"/>
  <c r="O70" i="63"/>
  <c r="P70" i="63"/>
  <c r="N70" i="63"/>
  <c r="P84" i="63"/>
  <c r="O84" i="63"/>
  <c r="Q84" i="63"/>
  <c r="N84" i="63"/>
  <c r="X126" i="63"/>
  <c r="Y126" i="63"/>
  <c r="W126" i="63"/>
  <c r="V126" i="63"/>
  <c r="P56" i="61"/>
  <c r="Q56" i="61"/>
  <c r="O56" i="61"/>
  <c r="N56" i="61"/>
  <c r="Q70" i="61"/>
  <c r="P70" i="61"/>
  <c r="O70" i="61"/>
  <c r="N70" i="61"/>
  <c r="P84" i="61"/>
  <c r="O84" i="61"/>
  <c r="Q84" i="61"/>
  <c r="N84" i="61"/>
  <c r="P112" i="61"/>
  <c r="O112" i="61"/>
  <c r="N112" i="61"/>
  <c r="W126" i="61"/>
  <c r="Y126" i="61"/>
  <c r="X126" i="61"/>
  <c r="V126" i="61"/>
  <c r="T56" i="57"/>
  <c r="U56" i="57"/>
  <c r="S56" i="57"/>
  <c r="R56" i="57"/>
  <c r="Y70" i="57"/>
  <c r="W70" i="57"/>
  <c r="X70" i="57"/>
  <c r="V70" i="57"/>
  <c r="S84" i="57"/>
  <c r="T84" i="57"/>
  <c r="U84" i="57"/>
  <c r="R84" i="57"/>
  <c r="Y126" i="57"/>
  <c r="W126" i="57"/>
  <c r="X126" i="57"/>
  <c r="V126" i="57"/>
  <c r="AB112" i="65"/>
  <c r="AC112" i="65"/>
  <c r="AD98" i="65"/>
  <c r="AC98" i="65"/>
  <c r="AA112" i="65"/>
  <c r="AE98" i="65"/>
  <c r="AB98" i="65"/>
  <c r="Z112" i="65"/>
  <c r="Z112" i="63"/>
  <c r="AG112" i="63"/>
  <c r="AC98" i="63"/>
  <c r="AB112" i="63"/>
  <c r="AF98" i="63"/>
  <c r="AA112" i="63"/>
  <c r="Z98" i="63"/>
  <c r="AI98" i="63"/>
  <c r="I112" i="61"/>
  <c r="AF98" i="61"/>
  <c r="AC98" i="61"/>
  <c r="Z98" i="61"/>
  <c r="AI98" i="61"/>
  <c r="V112" i="59"/>
  <c r="AJ98" i="59"/>
  <c r="AA98" i="59"/>
  <c r="AD98" i="59"/>
  <c r="Z112" i="57"/>
  <c r="AF112" i="57"/>
  <c r="AA112" i="57"/>
  <c r="AB98" i="57"/>
  <c r="AC112" i="57"/>
  <c r="AU98" i="57"/>
  <c r="Z98" i="57"/>
  <c r="AC98" i="57"/>
  <c r="R112" i="53"/>
  <c r="P112" i="53"/>
  <c r="S112" i="53"/>
  <c r="M112" i="53"/>
  <c r="AJ126" i="53"/>
  <c r="W112" i="59" l="1"/>
  <c r="AG98" i="59"/>
  <c r="X112" i="59"/>
  <c r="Y112" i="59"/>
  <c r="R56" i="65"/>
  <c r="AA126" i="65"/>
  <c r="AB126" i="65"/>
  <c r="AC126" i="65"/>
  <c r="T84" i="65"/>
  <c r="S84" i="65"/>
  <c r="U84" i="65"/>
  <c r="U70" i="65"/>
  <c r="S70" i="65"/>
  <c r="T70" i="65"/>
  <c r="S56" i="65"/>
  <c r="T56" i="65"/>
  <c r="U56" i="65"/>
  <c r="U56" i="63"/>
  <c r="T56" i="63"/>
  <c r="S56" i="63"/>
  <c r="R56" i="63"/>
  <c r="S70" i="63"/>
  <c r="T70" i="63"/>
  <c r="U70" i="63"/>
  <c r="R70" i="63"/>
  <c r="S84" i="63"/>
  <c r="U84" i="63"/>
  <c r="T84" i="63"/>
  <c r="R84" i="63"/>
  <c r="AC126" i="63"/>
  <c r="AA126" i="63"/>
  <c r="AB126" i="63"/>
  <c r="Z126" i="63"/>
  <c r="S56" i="61"/>
  <c r="T56" i="61"/>
  <c r="U56" i="61"/>
  <c r="R56" i="61"/>
  <c r="T70" i="61"/>
  <c r="S70" i="61"/>
  <c r="U70" i="61"/>
  <c r="R70" i="61"/>
  <c r="U84" i="61"/>
  <c r="T84" i="61"/>
  <c r="S84" i="61"/>
  <c r="R84" i="61"/>
  <c r="S112" i="61"/>
  <c r="M112" i="61"/>
  <c r="T112" i="61"/>
  <c r="R112" i="61"/>
  <c r="AC126" i="61"/>
  <c r="AB126" i="61"/>
  <c r="AA126" i="61"/>
  <c r="Z126" i="61"/>
  <c r="Y56" i="57"/>
  <c r="W56" i="57"/>
  <c r="X56" i="57"/>
  <c r="V56" i="57"/>
  <c r="AA70" i="57"/>
  <c r="AB70" i="57"/>
  <c r="AC70" i="57"/>
  <c r="Z70" i="57"/>
  <c r="X84" i="57"/>
  <c r="Y84" i="57"/>
  <c r="W84" i="57"/>
  <c r="V84" i="57"/>
  <c r="AA126" i="57"/>
  <c r="AB126" i="57"/>
  <c r="AC126" i="57"/>
  <c r="Z126" i="57"/>
  <c r="AD112" i="65"/>
  <c r="AF98" i="65"/>
  <c r="AG112" i="65"/>
  <c r="AI98" i="65"/>
  <c r="AE112" i="65"/>
  <c r="AG98" i="65"/>
  <c r="AH98" i="65"/>
  <c r="AF112" i="65"/>
  <c r="AJ98" i="63"/>
  <c r="AG98" i="63"/>
  <c r="AD98" i="63"/>
  <c r="AE112" i="63"/>
  <c r="AD112" i="63"/>
  <c r="AM98" i="63"/>
  <c r="AF112" i="63"/>
  <c r="AK112" i="63"/>
  <c r="AG98" i="61"/>
  <c r="AM98" i="61"/>
  <c r="AD98" i="61"/>
  <c r="AJ98" i="61"/>
  <c r="AE98" i="59"/>
  <c r="AH98" i="59"/>
  <c r="AN98" i="59"/>
  <c r="Z112" i="59"/>
  <c r="AG112" i="57"/>
  <c r="AE112" i="57"/>
  <c r="AD112" i="57"/>
  <c r="AD98" i="57"/>
  <c r="AF98" i="57"/>
  <c r="AJ112" i="57"/>
  <c r="AG98" i="57"/>
  <c r="V112" i="53"/>
  <c r="Q112" i="53"/>
  <c r="W112" i="53"/>
  <c r="T112" i="53"/>
  <c r="AN126" i="53"/>
  <c r="AK98" i="59" l="1"/>
  <c r="AC112" i="59"/>
  <c r="AB112" i="59"/>
  <c r="AA112" i="59"/>
  <c r="V56" i="65"/>
  <c r="AG126" i="65"/>
  <c r="AE126" i="65"/>
  <c r="AF126" i="65"/>
  <c r="W84" i="65"/>
  <c r="Y84" i="65"/>
  <c r="X84" i="65"/>
  <c r="W70" i="65"/>
  <c r="X70" i="65"/>
  <c r="Y70" i="65"/>
  <c r="X56" i="65"/>
  <c r="Y56" i="65"/>
  <c r="W56" i="65"/>
  <c r="Y56" i="63"/>
  <c r="W56" i="63"/>
  <c r="X56" i="63"/>
  <c r="V56" i="63"/>
  <c r="X70" i="63"/>
  <c r="Y70" i="63"/>
  <c r="W70" i="63"/>
  <c r="V70" i="63"/>
  <c r="Y84" i="63"/>
  <c r="X84" i="63"/>
  <c r="W84" i="63"/>
  <c r="V84" i="63"/>
  <c r="AE126" i="63"/>
  <c r="AF126" i="63"/>
  <c r="AG126" i="63"/>
  <c r="AD126" i="63"/>
  <c r="X56" i="61"/>
  <c r="Y56" i="61"/>
  <c r="W56" i="61"/>
  <c r="V56" i="61"/>
  <c r="W70" i="61"/>
  <c r="Y70" i="61"/>
  <c r="X70" i="61"/>
  <c r="V70" i="61"/>
  <c r="X84" i="61"/>
  <c r="W84" i="61"/>
  <c r="Y84" i="61"/>
  <c r="V84" i="61"/>
  <c r="Q112" i="61"/>
  <c r="X112" i="61"/>
  <c r="W112" i="61"/>
  <c r="V112" i="61"/>
  <c r="AF126" i="61"/>
  <c r="AE126" i="61"/>
  <c r="AG126" i="61"/>
  <c r="AD126" i="61"/>
  <c r="AB56" i="57"/>
  <c r="AC56" i="57"/>
  <c r="AA56" i="57"/>
  <c r="Z56" i="57"/>
  <c r="AF70" i="57"/>
  <c r="AG70" i="57"/>
  <c r="AE70" i="57"/>
  <c r="AD70" i="57"/>
  <c r="AA84" i="57"/>
  <c r="AB84" i="57"/>
  <c r="AC84" i="57"/>
  <c r="Z84" i="57"/>
  <c r="AF126" i="57"/>
  <c r="AG126" i="57"/>
  <c r="AE126" i="57"/>
  <c r="AD126" i="57"/>
  <c r="AK98" i="65"/>
  <c r="AM98" i="65"/>
  <c r="AL98" i="65"/>
  <c r="AK112" i="65"/>
  <c r="AJ112" i="65"/>
  <c r="AI112" i="65"/>
  <c r="AJ98" i="65"/>
  <c r="AH112" i="65"/>
  <c r="AO112" i="63"/>
  <c r="AH112" i="63"/>
  <c r="AJ112" i="63"/>
  <c r="AQ98" i="63"/>
  <c r="AI112" i="63"/>
  <c r="AK98" i="63"/>
  <c r="AN98" i="63"/>
  <c r="AH98" i="63"/>
  <c r="AQ98" i="61"/>
  <c r="AN98" i="61"/>
  <c r="AH98" i="61"/>
  <c r="AK98" i="61"/>
  <c r="AR98" i="59"/>
  <c r="AD112" i="59"/>
  <c r="AI98" i="59"/>
  <c r="AL98" i="59"/>
  <c r="AK98" i="57"/>
  <c r="AN112" i="57"/>
  <c r="AH112" i="57"/>
  <c r="AK112" i="57"/>
  <c r="AI112" i="57"/>
  <c r="AH98" i="57"/>
  <c r="AJ98" i="57"/>
  <c r="Z112" i="53"/>
  <c r="AA112" i="53"/>
  <c r="X112" i="53"/>
  <c r="U112" i="53"/>
  <c r="AR126" i="53"/>
  <c r="AG112" i="59" l="1"/>
  <c r="AF112" i="59"/>
  <c r="AO98" i="59"/>
  <c r="AE112" i="59"/>
  <c r="Z56" i="65"/>
  <c r="AI126" i="65"/>
  <c r="AJ126" i="65"/>
  <c r="AK126" i="65"/>
  <c r="AC84" i="65"/>
  <c r="AB84" i="65"/>
  <c r="AA84" i="65"/>
  <c r="AB70" i="65"/>
  <c r="AC70" i="65"/>
  <c r="AA70" i="65"/>
  <c r="AC56" i="65"/>
  <c r="AA56" i="65"/>
  <c r="AB56" i="65"/>
  <c r="AC56" i="63"/>
  <c r="AB56" i="63"/>
  <c r="AA56" i="63"/>
  <c r="Z56" i="63"/>
  <c r="AC70" i="63"/>
  <c r="AA70" i="63"/>
  <c r="AB70" i="63"/>
  <c r="Z70" i="63"/>
  <c r="AB84" i="63"/>
  <c r="AA84" i="63"/>
  <c r="AC84" i="63"/>
  <c r="Z84" i="63"/>
  <c r="AJ126" i="63"/>
  <c r="AK126" i="63"/>
  <c r="AI126" i="63"/>
  <c r="AH126" i="63"/>
  <c r="AC56" i="61"/>
  <c r="AA56" i="61"/>
  <c r="AB56" i="61"/>
  <c r="Z56" i="61"/>
  <c r="AC70" i="61"/>
  <c r="AB70" i="61"/>
  <c r="AA70" i="61"/>
  <c r="Z70" i="61"/>
  <c r="AC84" i="61"/>
  <c r="AB84" i="61"/>
  <c r="AA84" i="61"/>
  <c r="Z84" i="61"/>
  <c r="AB112" i="61"/>
  <c r="AA112" i="61"/>
  <c r="U112" i="61"/>
  <c r="Z112" i="61"/>
  <c r="AI126" i="61"/>
  <c r="AK126" i="61"/>
  <c r="AJ126" i="61"/>
  <c r="AH126" i="61"/>
  <c r="AG56" i="57"/>
  <c r="AK56" i="57" s="1"/>
  <c r="AO56" i="57" s="1"/>
  <c r="AS56" i="57" s="1"/>
  <c r="AW56" i="57" s="1"/>
  <c r="AE56" i="57"/>
  <c r="AI56" i="57" s="1"/>
  <c r="AM56" i="57" s="1"/>
  <c r="AQ56" i="57" s="1"/>
  <c r="AU56" i="57" s="1"/>
  <c r="AF56" i="57"/>
  <c r="AJ56" i="57" s="1"/>
  <c r="AN56" i="57" s="1"/>
  <c r="AR56" i="57" s="1"/>
  <c r="AV56" i="57" s="1"/>
  <c r="AD56" i="57"/>
  <c r="AH56" i="57" s="1"/>
  <c r="AL56" i="57" s="1"/>
  <c r="AP56" i="57" s="1"/>
  <c r="AT56" i="57" s="1"/>
  <c r="AK70" i="57"/>
  <c r="AI70" i="57"/>
  <c r="AJ70" i="57"/>
  <c r="AH70" i="57"/>
  <c r="AF84" i="57"/>
  <c r="AG84" i="57"/>
  <c r="AE84" i="57"/>
  <c r="AD84" i="57"/>
  <c r="AK126" i="57"/>
  <c r="AI126" i="57"/>
  <c r="AJ126" i="57"/>
  <c r="AH126" i="57"/>
  <c r="AN98" i="65"/>
  <c r="AQ98" i="65"/>
  <c r="AN112" i="65"/>
  <c r="AP98" i="65"/>
  <c r="AL112" i="65"/>
  <c r="AM112" i="65"/>
  <c r="AO112" i="65"/>
  <c r="AO98" i="65"/>
  <c r="AM112" i="63"/>
  <c r="AL112" i="63"/>
  <c r="AL98" i="63"/>
  <c r="AO98" i="63"/>
  <c r="AU98" i="63"/>
  <c r="AN112" i="63"/>
  <c r="AR98" i="63"/>
  <c r="AS112" i="63"/>
  <c r="AU98" i="61"/>
  <c r="AO98" i="61"/>
  <c r="AL98" i="61"/>
  <c r="AR98" i="61"/>
  <c r="AV98" i="59"/>
  <c r="AP98" i="59"/>
  <c r="AM98" i="59"/>
  <c r="AH112" i="59"/>
  <c r="AO98" i="57"/>
  <c r="AM112" i="57"/>
  <c r="AL112" i="57"/>
  <c r="AL98" i="57"/>
  <c r="AO112" i="57"/>
  <c r="AR112" i="57"/>
  <c r="AN98" i="57"/>
  <c r="AD112" i="53"/>
  <c r="AE112" i="53"/>
  <c r="AB112" i="53"/>
  <c r="Y112" i="53"/>
  <c r="AV126" i="53"/>
  <c r="AJ112" i="59" l="1"/>
  <c r="AS98" i="59"/>
  <c r="AK112" i="59"/>
  <c r="AI112" i="59"/>
  <c r="AD56" i="65"/>
  <c r="AO126" i="65"/>
  <c r="AM126" i="65"/>
  <c r="AN126" i="65"/>
  <c r="AF84" i="65"/>
  <c r="AE84" i="65"/>
  <c r="AG84" i="65"/>
  <c r="AG70" i="65"/>
  <c r="AE70" i="65"/>
  <c r="AF70" i="65"/>
  <c r="AE56" i="65"/>
  <c r="AF56" i="65"/>
  <c r="AG56" i="65"/>
  <c r="AG56" i="63"/>
  <c r="AE56" i="63"/>
  <c r="AF56" i="63"/>
  <c r="AD56" i="63"/>
  <c r="AE70" i="63"/>
  <c r="AF70" i="63"/>
  <c r="AG70" i="63"/>
  <c r="AD70" i="63"/>
  <c r="AE84" i="63"/>
  <c r="AG84" i="63"/>
  <c r="AF84" i="63"/>
  <c r="AD84" i="63"/>
  <c r="AO126" i="63"/>
  <c r="AM126" i="63"/>
  <c r="AN126" i="63"/>
  <c r="AL126" i="63"/>
  <c r="AE56" i="61"/>
  <c r="AF56" i="61"/>
  <c r="AG56" i="61"/>
  <c r="AD56" i="61"/>
  <c r="AF70" i="61"/>
  <c r="AE70" i="61"/>
  <c r="AG70" i="61"/>
  <c r="AD70" i="61"/>
  <c r="AF84" i="61"/>
  <c r="AE84" i="61"/>
  <c r="AG84" i="61"/>
  <c r="AD84" i="61"/>
  <c r="AE112" i="61"/>
  <c r="AF112" i="61"/>
  <c r="Y112" i="61"/>
  <c r="AD112" i="61"/>
  <c r="AO126" i="61"/>
  <c r="AN126" i="61"/>
  <c r="AM126" i="61"/>
  <c r="AL126" i="61"/>
  <c r="AM70" i="57"/>
  <c r="AN70" i="57"/>
  <c r="AO70" i="57"/>
  <c r="AL70" i="57"/>
  <c r="AI84" i="57"/>
  <c r="AJ84" i="57"/>
  <c r="AK84" i="57"/>
  <c r="AH84" i="57"/>
  <c r="AM126" i="57"/>
  <c r="AN126" i="57"/>
  <c r="AO126" i="57"/>
  <c r="AL126" i="57"/>
  <c r="AS112" i="65"/>
  <c r="AS98" i="65"/>
  <c r="AR112" i="65"/>
  <c r="AQ112" i="65"/>
  <c r="AR98" i="65"/>
  <c r="AP112" i="65"/>
  <c r="AT98" i="65"/>
  <c r="AU98" i="65"/>
  <c r="AS98" i="63"/>
  <c r="AR112" i="63"/>
  <c r="AV98" i="63"/>
  <c r="AW112" i="63"/>
  <c r="AP98" i="63"/>
  <c r="AP112" i="63"/>
  <c r="AQ112" i="63"/>
  <c r="AV98" i="61"/>
  <c r="AP98" i="61"/>
  <c r="AS98" i="61"/>
  <c r="AQ98" i="59"/>
  <c r="AL112" i="59"/>
  <c r="AT98" i="59"/>
  <c r="AP112" i="57"/>
  <c r="AQ112" i="57"/>
  <c r="AS112" i="57"/>
  <c r="AR98" i="57"/>
  <c r="AV112" i="57"/>
  <c r="AP98" i="57"/>
  <c r="AS98" i="57"/>
  <c r="AH112" i="53"/>
  <c r="AI112" i="53"/>
  <c r="AC112" i="53"/>
  <c r="AF112" i="53"/>
  <c r="AM112" i="59" l="1"/>
  <c r="AO112" i="59"/>
  <c r="AN112" i="59"/>
  <c r="AW98" i="59"/>
  <c r="AH56" i="65"/>
  <c r="AQ126" i="65"/>
  <c r="AR126" i="65"/>
  <c r="AS126" i="65"/>
  <c r="AI84" i="65"/>
  <c r="AK84" i="65"/>
  <c r="AJ84" i="65"/>
  <c r="AI70" i="65"/>
  <c r="AJ70" i="65"/>
  <c r="AK70" i="65"/>
  <c r="AJ56" i="65"/>
  <c r="AK56" i="65"/>
  <c r="AI56" i="65"/>
  <c r="AK56" i="63"/>
  <c r="AJ56" i="63"/>
  <c r="AI56" i="63"/>
  <c r="AH56" i="63"/>
  <c r="AJ70" i="63"/>
  <c r="AK70" i="63"/>
  <c r="AI70" i="63"/>
  <c r="AH70" i="63"/>
  <c r="AK84" i="63"/>
  <c r="AJ84" i="63"/>
  <c r="AI84" i="63"/>
  <c r="AH84" i="63"/>
  <c r="AQ126" i="63"/>
  <c r="AR126" i="63"/>
  <c r="AS126" i="63"/>
  <c r="AP126" i="63"/>
  <c r="AJ56" i="61"/>
  <c r="AK56" i="61"/>
  <c r="AI56" i="61"/>
  <c r="AH56" i="61"/>
  <c r="AK70" i="61"/>
  <c r="AJ70" i="61"/>
  <c r="AI70" i="61"/>
  <c r="AH70" i="61"/>
  <c r="AI84" i="61"/>
  <c r="AK84" i="61"/>
  <c r="AJ84" i="61"/>
  <c r="AH84" i="61"/>
  <c r="AI112" i="61"/>
  <c r="AJ112" i="61"/>
  <c r="AC112" i="61"/>
  <c r="AH112" i="61"/>
  <c r="AR126" i="61"/>
  <c r="AQ126" i="61"/>
  <c r="AS126" i="61"/>
  <c r="AP126" i="61"/>
  <c r="AR70" i="57"/>
  <c r="AS70" i="57"/>
  <c r="AQ70" i="57"/>
  <c r="AP70" i="57"/>
  <c r="AN84" i="57"/>
  <c r="AO84" i="57"/>
  <c r="AM84" i="57"/>
  <c r="AL84" i="57"/>
  <c r="AR126" i="57"/>
  <c r="AS126" i="57"/>
  <c r="AQ126" i="57"/>
  <c r="AP126" i="57"/>
  <c r="AW98" i="65"/>
  <c r="AT112" i="65"/>
  <c r="AW112" i="65"/>
  <c r="AV98" i="65"/>
  <c r="AU112" i="65"/>
  <c r="AV112" i="65"/>
  <c r="AV112" i="63"/>
  <c r="AU112" i="63"/>
  <c r="AT98" i="63"/>
  <c r="AT112" i="63"/>
  <c r="AW98" i="63"/>
  <c r="AW98" i="61"/>
  <c r="AT98" i="61"/>
  <c r="AP112" i="59"/>
  <c r="AU98" i="59"/>
  <c r="AW112" i="57"/>
  <c r="AT98" i="57"/>
  <c r="AV98" i="57"/>
  <c r="AW98" i="57"/>
  <c r="AU112" i="57"/>
  <c r="AT112" i="57"/>
  <c r="AL112" i="53"/>
  <c r="AJ112" i="53"/>
  <c r="AG112" i="53"/>
  <c r="AM112" i="53"/>
  <c r="AS112" i="59" l="1"/>
  <c r="AR112" i="59"/>
  <c r="AQ112" i="59"/>
  <c r="AL56" i="65"/>
  <c r="AW126" i="65"/>
  <c r="AU126" i="65"/>
  <c r="AV126" i="65"/>
  <c r="AO84" i="65"/>
  <c r="AN84" i="65"/>
  <c r="AM84" i="65"/>
  <c r="AN70" i="65"/>
  <c r="AO70" i="65"/>
  <c r="AM70" i="65"/>
  <c r="AO56" i="65"/>
  <c r="AM56" i="65"/>
  <c r="AN56" i="65"/>
  <c r="AO56" i="63"/>
  <c r="AM56" i="63"/>
  <c r="AN56" i="63"/>
  <c r="AL56" i="63"/>
  <c r="AO70" i="63"/>
  <c r="AM70" i="63"/>
  <c r="AN70" i="63"/>
  <c r="AL70" i="63"/>
  <c r="AN84" i="63"/>
  <c r="AM84" i="63"/>
  <c r="AO84" i="63"/>
  <c r="AL84" i="63"/>
  <c r="AV126" i="63"/>
  <c r="AW126" i="63"/>
  <c r="AU126" i="63"/>
  <c r="AT126" i="63"/>
  <c r="AO56" i="61"/>
  <c r="AM56" i="61"/>
  <c r="AN56" i="61"/>
  <c r="AL56" i="61"/>
  <c r="AN70" i="61"/>
  <c r="AM70" i="61"/>
  <c r="AO70" i="61"/>
  <c r="AL70" i="61"/>
  <c r="AO84" i="61"/>
  <c r="AN84" i="61"/>
  <c r="AM84" i="61"/>
  <c r="AL84" i="61"/>
  <c r="AN112" i="61"/>
  <c r="AM112" i="61"/>
  <c r="AG112" i="61"/>
  <c r="AL112" i="61"/>
  <c r="AU126" i="61"/>
  <c r="AW126" i="61"/>
  <c r="AV126" i="61"/>
  <c r="AT126" i="61"/>
  <c r="AW70" i="57"/>
  <c r="AU70" i="57"/>
  <c r="AV70" i="57"/>
  <c r="AT70" i="57"/>
  <c r="AQ84" i="57"/>
  <c r="AR84" i="57"/>
  <c r="AS84" i="57"/>
  <c r="AP84" i="57"/>
  <c r="AW126" i="57"/>
  <c r="AU126" i="57"/>
  <c r="AV126" i="57"/>
  <c r="AT126" i="57"/>
  <c r="AT112" i="59"/>
  <c r="AP112" i="53"/>
  <c r="AQ112" i="53"/>
  <c r="AK112" i="53"/>
  <c r="AN112" i="53"/>
  <c r="AU112" i="59" l="1"/>
  <c r="AW112" i="59"/>
  <c r="AV112" i="59"/>
  <c r="AP56" i="65"/>
  <c r="AR84" i="65"/>
  <c r="AQ84" i="65"/>
  <c r="AS84" i="65"/>
  <c r="AS70" i="65"/>
  <c r="AQ70" i="65"/>
  <c r="AR70" i="65"/>
  <c r="AQ56" i="65"/>
  <c r="AR56" i="65"/>
  <c r="AS56" i="65"/>
  <c r="AS56" i="63"/>
  <c r="AR56" i="63"/>
  <c r="AQ56" i="63"/>
  <c r="AP56" i="63"/>
  <c r="AQ70" i="63"/>
  <c r="AR70" i="63"/>
  <c r="AS70" i="63"/>
  <c r="AP70" i="63"/>
  <c r="AQ84" i="63"/>
  <c r="AS84" i="63"/>
  <c r="AR84" i="63"/>
  <c r="AP84" i="63"/>
  <c r="AQ56" i="61"/>
  <c r="AR56" i="61"/>
  <c r="AS56" i="61"/>
  <c r="AP56" i="61"/>
  <c r="AS70" i="61"/>
  <c r="AR70" i="61"/>
  <c r="AQ70" i="61"/>
  <c r="AP70" i="61"/>
  <c r="AR84" i="61"/>
  <c r="AQ84" i="61"/>
  <c r="AS84" i="61"/>
  <c r="AP84" i="61"/>
  <c r="AQ112" i="61"/>
  <c r="AK112" i="61"/>
  <c r="AR112" i="61"/>
  <c r="AP112" i="61"/>
  <c r="AV84" i="57"/>
  <c r="AW84" i="57"/>
  <c r="AU84" i="57"/>
  <c r="AT84" i="57"/>
  <c r="AT112" i="53"/>
  <c r="AU112" i="53"/>
  <c r="AR112" i="53"/>
  <c r="AO112" i="53"/>
  <c r="AT56" i="65" l="1"/>
  <c r="AU84" i="65"/>
  <c r="AW84" i="65"/>
  <c r="AV84" i="65"/>
  <c r="AU70" i="65"/>
  <c r="AV70" i="65"/>
  <c r="AW70" i="65"/>
  <c r="AV56" i="65"/>
  <c r="AW56" i="65"/>
  <c r="AU56" i="65"/>
  <c r="AW56" i="63"/>
  <c r="AU56" i="63"/>
  <c r="AV56" i="63"/>
  <c r="AT56" i="63"/>
  <c r="AV70" i="63"/>
  <c r="AW70" i="63"/>
  <c r="AU70" i="63"/>
  <c r="AT70" i="63"/>
  <c r="AW84" i="63"/>
  <c r="AV84" i="63"/>
  <c r="AU84" i="63"/>
  <c r="AT84" i="63"/>
  <c r="AV56" i="61"/>
  <c r="AW56" i="61"/>
  <c r="AU56" i="61"/>
  <c r="AT56" i="61"/>
  <c r="AV70" i="61"/>
  <c r="AU70" i="61"/>
  <c r="AW70" i="61"/>
  <c r="AT70" i="61"/>
  <c r="AU84" i="61"/>
  <c r="AW84" i="61"/>
  <c r="AV84" i="61"/>
  <c r="AT84" i="61"/>
  <c r="AO112" i="61"/>
  <c r="AV112" i="61"/>
  <c r="AU112" i="61"/>
  <c r="AT112" i="61"/>
  <c r="AV112" i="53"/>
  <c r="AS112" i="53"/>
  <c r="AS112" i="61" l="1"/>
  <c r="AW112" i="53"/>
  <c r="AW112" i="61" l="1"/>
  <c r="Q125" i="41" l="1"/>
  <c r="AB128" i="52"/>
  <c r="Y128" i="52"/>
  <c r="T127" i="52"/>
  <c r="Q127" i="52"/>
  <c r="T126" i="52"/>
  <c r="Q126" i="52"/>
  <c r="T125" i="52"/>
  <c r="Q125" i="52"/>
  <c r="T124" i="52"/>
  <c r="Q124" i="52"/>
  <c r="W128" i="52"/>
  <c r="T123" i="52"/>
  <c r="Q123" i="52"/>
  <c r="Q128" i="52" s="1"/>
  <c r="AB121" i="52"/>
  <c r="Y121" i="52"/>
  <c r="T120" i="52"/>
  <c r="Q120" i="52"/>
  <c r="T119" i="52"/>
  <c r="Q119" i="52"/>
  <c r="T118" i="52"/>
  <c r="Q118" i="52"/>
  <c r="T117" i="52"/>
  <c r="Q117" i="52"/>
  <c r="X121" i="52"/>
  <c r="T116" i="52"/>
  <c r="T121" i="52" s="1"/>
  <c r="Q116" i="52"/>
  <c r="C116" i="52"/>
  <c r="AB114" i="52"/>
  <c r="Y114" i="52"/>
  <c r="T113" i="52"/>
  <c r="Q113" i="52"/>
  <c r="T112" i="52"/>
  <c r="Q112" i="52"/>
  <c r="T111" i="52"/>
  <c r="Q111" i="52"/>
  <c r="T110" i="52"/>
  <c r="Q110" i="52"/>
  <c r="Z114" i="52"/>
  <c r="W114" i="52"/>
  <c r="T109" i="52"/>
  <c r="T114" i="52" s="1"/>
  <c r="Q109" i="52"/>
  <c r="Q114" i="52" s="1"/>
  <c r="C109" i="52"/>
  <c r="AB107" i="52"/>
  <c r="Y107" i="52"/>
  <c r="T106" i="52"/>
  <c r="Q106" i="52"/>
  <c r="T105" i="52"/>
  <c r="Q105" i="52"/>
  <c r="T104" i="52"/>
  <c r="Q104" i="52"/>
  <c r="T103" i="52"/>
  <c r="Q103" i="52"/>
  <c r="T102" i="52"/>
  <c r="Q102" i="52"/>
  <c r="AB100" i="52"/>
  <c r="Y100" i="52"/>
  <c r="T99" i="52"/>
  <c r="Q99" i="52"/>
  <c r="T98" i="52"/>
  <c r="Q98" i="52"/>
  <c r="T97" i="52"/>
  <c r="Q97" i="52"/>
  <c r="T96" i="52"/>
  <c r="Q96" i="52"/>
  <c r="T95" i="52"/>
  <c r="Q95" i="52"/>
  <c r="Q100" i="52" s="1"/>
  <c r="AB93" i="52"/>
  <c r="Y93" i="52"/>
  <c r="T92" i="52"/>
  <c r="Q92" i="52"/>
  <c r="T91" i="52"/>
  <c r="Q91" i="52"/>
  <c r="T90" i="52"/>
  <c r="Q90" i="52"/>
  <c r="T89" i="52"/>
  <c r="Q89" i="52"/>
  <c r="T88" i="52"/>
  <c r="T93" i="52" s="1"/>
  <c r="Q88" i="52"/>
  <c r="Q93" i="52" s="1"/>
  <c r="AB86" i="52"/>
  <c r="Y86" i="52"/>
  <c r="T85" i="52"/>
  <c r="Q85" i="52"/>
  <c r="T84" i="52"/>
  <c r="Q84" i="52"/>
  <c r="T83" i="52"/>
  <c r="Q83" i="52"/>
  <c r="T82" i="52"/>
  <c r="Q82" i="52"/>
  <c r="X86" i="52"/>
  <c r="T81" i="52"/>
  <c r="Q81" i="52"/>
  <c r="Q86" i="52" s="1"/>
  <c r="AB79" i="52"/>
  <c r="Y79" i="52"/>
  <c r="T78" i="52"/>
  <c r="Q78" i="52"/>
  <c r="T77" i="52"/>
  <c r="Q77" i="52"/>
  <c r="T76" i="52"/>
  <c r="Q76" i="52"/>
  <c r="T75" i="52"/>
  <c r="Q75" i="52"/>
  <c r="Z79" i="52"/>
  <c r="T74" i="52"/>
  <c r="T79" i="52" s="1"/>
  <c r="Q74" i="52"/>
  <c r="Q79" i="52" s="1"/>
  <c r="AB72" i="52"/>
  <c r="Y72" i="52"/>
  <c r="T71" i="52"/>
  <c r="Q71" i="52"/>
  <c r="T70" i="52"/>
  <c r="Q70" i="52"/>
  <c r="T69" i="52"/>
  <c r="Q69" i="52"/>
  <c r="T68" i="52"/>
  <c r="Q68" i="52"/>
  <c r="T67" i="52"/>
  <c r="Q67" i="52"/>
  <c r="Q72" i="52" s="1"/>
  <c r="AB65" i="52"/>
  <c r="Y65" i="52"/>
  <c r="T65" i="52"/>
  <c r="Q65" i="52"/>
  <c r="T64" i="52"/>
  <c r="Q64" i="52"/>
  <c r="T63" i="52"/>
  <c r="Q63" i="52"/>
  <c r="T62" i="52"/>
  <c r="Q62" i="52"/>
  <c r="T61" i="52"/>
  <c r="Q61" i="52"/>
  <c r="T60" i="52"/>
  <c r="Q60" i="52"/>
  <c r="AB58" i="52"/>
  <c r="Y58" i="52"/>
  <c r="T57" i="52"/>
  <c r="Q57" i="52"/>
  <c r="T56" i="52"/>
  <c r="Q56" i="52"/>
  <c r="T55" i="52"/>
  <c r="Q55" i="52"/>
  <c r="T54" i="52"/>
  <c r="T58" i="52" s="1"/>
  <c r="Q54" i="52"/>
  <c r="X58" i="52"/>
  <c r="T53" i="52"/>
  <c r="Q53" i="52"/>
  <c r="AB51" i="52"/>
  <c r="Y51" i="52"/>
  <c r="T50" i="52"/>
  <c r="Q50" i="52"/>
  <c r="Q51" i="52" s="1"/>
  <c r="T49" i="52"/>
  <c r="Q49" i="52"/>
  <c r="T48" i="52"/>
  <c r="Q48" i="52"/>
  <c r="T47" i="52"/>
  <c r="Q47" i="52"/>
  <c r="AA51" i="52"/>
  <c r="X51" i="52"/>
  <c r="T46" i="52"/>
  <c r="Q46" i="52"/>
  <c r="CW32" i="52"/>
  <c r="CV32" i="52"/>
  <c r="CU32" i="52"/>
  <c r="CT32" i="52"/>
  <c r="CS32" i="52"/>
  <c r="CR32" i="52"/>
  <c r="CQ32" i="52"/>
  <c r="CO32" i="52"/>
  <c r="CN32" i="52"/>
  <c r="CM32" i="52"/>
  <c r="CL32" i="52"/>
  <c r="CK32" i="52"/>
  <c r="CJ32" i="52"/>
  <c r="CI32" i="52"/>
  <c r="CG32" i="52"/>
  <c r="CF32" i="52"/>
  <c r="CE32" i="52"/>
  <c r="CD32" i="52"/>
  <c r="CC32" i="52"/>
  <c r="CB32" i="52"/>
  <c r="CA32" i="52"/>
  <c r="BY32" i="52"/>
  <c r="BX32" i="52"/>
  <c r="BW32" i="52"/>
  <c r="BV32" i="52"/>
  <c r="BU32" i="52"/>
  <c r="BT32" i="52"/>
  <c r="BS32" i="52"/>
  <c r="BQ32" i="52"/>
  <c r="BP32" i="52"/>
  <c r="BO32" i="52"/>
  <c r="BN32" i="52"/>
  <c r="BM32" i="52"/>
  <c r="BL32" i="52"/>
  <c r="BK32" i="52"/>
  <c r="BI32" i="52"/>
  <c r="BH32" i="52"/>
  <c r="BG32" i="52"/>
  <c r="BF32" i="52"/>
  <c r="BE32" i="52"/>
  <c r="BD32" i="52"/>
  <c r="BC32" i="52"/>
  <c r="BA32" i="52"/>
  <c r="AZ32" i="52"/>
  <c r="AY32" i="52"/>
  <c r="AX32" i="52"/>
  <c r="AW32" i="52"/>
  <c r="AV32" i="52"/>
  <c r="AU32" i="52"/>
  <c r="AS32" i="52"/>
  <c r="AR32" i="52"/>
  <c r="AQ32" i="52"/>
  <c r="AP32" i="52"/>
  <c r="AO32" i="52"/>
  <c r="AN32" i="52"/>
  <c r="AM32" i="52"/>
  <c r="AK32" i="52"/>
  <c r="AJ32" i="52"/>
  <c r="AI32" i="52"/>
  <c r="AH32" i="52"/>
  <c r="AG32" i="52"/>
  <c r="AF32" i="52"/>
  <c r="AE32" i="52"/>
  <c r="AC32" i="52"/>
  <c r="AB32" i="52"/>
  <c r="AA32" i="52"/>
  <c r="Z32" i="52"/>
  <c r="Y32" i="52"/>
  <c r="X32" i="52"/>
  <c r="W32" i="52"/>
  <c r="U32" i="52"/>
  <c r="T32" i="52"/>
  <c r="S32" i="52"/>
  <c r="R32" i="52"/>
  <c r="Q32" i="52"/>
  <c r="P32" i="52"/>
  <c r="O32" i="52"/>
  <c r="M32" i="52"/>
  <c r="L32" i="52"/>
  <c r="K32" i="52"/>
  <c r="J32" i="52"/>
  <c r="I32" i="52"/>
  <c r="H32" i="52"/>
  <c r="G32" i="52"/>
  <c r="CC25" i="52"/>
  <c r="AR25" i="52"/>
  <c r="Q25" i="52"/>
  <c r="L25" i="52"/>
  <c r="CV24" i="52"/>
  <c r="CV25" i="52" s="1"/>
  <c r="CK24" i="52"/>
  <c r="CK25" i="52" s="1"/>
  <c r="CC24" i="52"/>
  <c r="BX24" i="52"/>
  <c r="BX25" i="52" s="1"/>
  <c r="BU24" i="52"/>
  <c r="BU25" i="52" s="1"/>
  <c r="BP24" i="52"/>
  <c r="BP25" i="52" s="1"/>
  <c r="BE24" i="52"/>
  <c r="BE25" i="52" s="1"/>
  <c r="AW24" i="52"/>
  <c r="AW25" i="52" s="1"/>
  <c r="AR24" i="52"/>
  <c r="AO24" i="52"/>
  <c r="AO25" i="52" s="1"/>
  <c r="AJ24" i="52"/>
  <c r="AJ25" i="52" s="1"/>
  <c r="Q24" i="52"/>
  <c r="CV23" i="52"/>
  <c r="CS23" i="52"/>
  <c r="CN23" i="52"/>
  <c r="CK23" i="52"/>
  <c r="CF23" i="52"/>
  <c r="CF24" i="52" s="1"/>
  <c r="CF25" i="52" s="1"/>
  <c r="CC23" i="52"/>
  <c r="BX23" i="52"/>
  <c r="BU23" i="52"/>
  <c r="BP23" i="52"/>
  <c r="BM23" i="52"/>
  <c r="BH23" i="52"/>
  <c r="BE23" i="52"/>
  <c r="AZ23" i="52"/>
  <c r="AW23" i="52"/>
  <c r="AR23" i="52"/>
  <c r="AO23" i="52"/>
  <c r="AJ23" i="52"/>
  <c r="AG23" i="52"/>
  <c r="AB23" i="52"/>
  <c r="Y23" i="52"/>
  <c r="T23" i="52"/>
  <c r="T24" i="52" s="1"/>
  <c r="T25" i="52" s="1"/>
  <c r="Q23" i="52"/>
  <c r="L23" i="52"/>
  <c r="I23" i="52"/>
  <c r="I24" i="52" s="1"/>
  <c r="I25" i="52" s="1"/>
  <c r="Z12" i="52"/>
  <c r="Y12" i="52"/>
  <c r="X12" i="52"/>
  <c r="W12" i="52"/>
  <c r="R12" i="52"/>
  <c r="Q12" i="52"/>
  <c r="P12" i="52"/>
  <c r="O12" i="52"/>
  <c r="J12" i="52"/>
  <c r="I12" i="52"/>
  <c r="H12" i="52"/>
  <c r="G12" i="52"/>
  <c r="AA11" i="52"/>
  <c r="S11" i="52"/>
  <c r="S12" i="52" s="1"/>
  <c r="K11" i="52"/>
  <c r="K12" i="52" s="1"/>
  <c r="Z8" i="52"/>
  <c r="Y8" i="52"/>
  <c r="X8" i="52"/>
  <c r="R8" i="52"/>
  <c r="Q8" i="52"/>
  <c r="K8" i="52"/>
  <c r="J8" i="52"/>
  <c r="AA7" i="52"/>
  <c r="AA8" i="52" s="1"/>
  <c r="Y7" i="52"/>
  <c r="X7" i="52"/>
  <c r="W7" i="52"/>
  <c r="W8" i="52" s="1"/>
  <c r="Q7" i="52"/>
  <c r="P7" i="52"/>
  <c r="P8" i="52" s="1"/>
  <c r="O7" i="52"/>
  <c r="O8" i="52" s="1"/>
  <c r="K7" i="52"/>
  <c r="I7" i="52"/>
  <c r="I8" i="52" s="1"/>
  <c r="H7" i="52"/>
  <c r="H8" i="52" s="1"/>
  <c r="G7" i="52"/>
  <c r="G8" i="52" s="1"/>
  <c r="AA6" i="52"/>
  <c r="S6" i="52"/>
  <c r="K6" i="52"/>
  <c r="AA5" i="52"/>
  <c r="AA12" i="52" s="1"/>
  <c r="S5" i="52"/>
  <c r="S7" i="52" s="1"/>
  <c r="S8" i="52" s="1"/>
  <c r="K5" i="52"/>
  <c r="AB128" i="41"/>
  <c r="Y128" i="41"/>
  <c r="R127" i="41"/>
  <c r="P127" i="41"/>
  <c r="O127" i="41"/>
  <c r="T127" i="41"/>
  <c r="Q127" i="41"/>
  <c r="R126" i="41"/>
  <c r="O126" i="41"/>
  <c r="T126" i="41"/>
  <c r="Q126" i="41"/>
  <c r="P126" i="41"/>
  <c r="R125" i="41"/>
  <c r="AV27" i="65" s="1"/>
  <c r="P125" i="41"/>
  <c r="AV25" i="65" s="1"/>
  <c r="O125" i="41"/>
  <c r="AV26" i="65" s="1"/>
  <c r="T125" i="41"/>
  <c r="R124" i="41"/>
  <c r="AU27" i="65" s="1"/>
  <c r="P124" i="41"/>
  <c r="AU25" i="65" s="1"/>
  <c r="O124" i="41"/>
  <c r="T124" i="41"/>
  <c r="Q124" i="41"/>
  <c r="P123" i="41"/>
  <c r="AT25" i="65" s="1"/>
  <c r="T123" i="41"/>
  <c r="R123" i="41"/>
  <c r="AT27" i="65" s="1"/>
  <c r="Q123" i="41"/>
  <c r="AB121" i="41"/>
  <c r="Y121" i="41"/>
  <c r="P120" i="41"/>
  <c r="AS25" i="65" s="1"/>
  <c r="O120" i="41"/>
  <c r="AS26" i="65" s="1"/>
  <c r="T120" i="41"/>
  <c r="R120" i="41"/>
  <c r="AS27" i="65" s="1"/>
  <c r="Q120" i="41"/>
  <c r="R119" i="41"/>
  <c r="AR27" i="65" s="1"/>
  <c r="P119" i="41"/>
  <c r="AR25" i="65" s="1"/>
  <c r="O119" i="41"/>
  <c r="AR26" i="65" s="1"/>
  <c r="T119" i="41"/>
  <c r="Q119" i="41"/>
  <c r="R118" i="41"/>
  <c r="AQ27" i="65" s="1"/>
  <c r="O118" i="41"/>
  <c r="AQ26" i="65" s="1"/>
  <c r="T118" i="41"/>
  <c r="Q118" i="41"/>
  <c r="P118" i="41"/>
  <c r="AQ25" i="65" s="1"/>
  <c r="P117" i="41"/>
  <c r="O117" i="41"/>
  <c r="T117" i="41"/>
  <c r="R117" i="41"/>
  <c r="Q117" i="41"/>
  <c r="T116" i="41"/>
  <c r="R116" i="41"/>
  <c r="Q116" i="41"/>
  <c r="AB114" i="41"/>
  <c r="Y114" i="41"/>
  <c r="R113" i="41"/>
  <c r="P113" i="41"/>
  <c r="O113" i="41"/>
  <c r="T113" i="41"/>
  <c r="Q113" i="41"/>
  <c r="R112" i="41"/>
  <c r="P112" i="41"/>
  <c r="T112" i="41"/>
  <c r="Q112" i="41"/>
  <c r="O112" i="41"/>
  <c r="R111" i="41"/>
  <c r="AN27" i="65" s="1"/>
  <c r="P111" i="41"/>
  <c r="AN25" i="65" s="1"/>
  <c r="O111" i="41"/>
  <c r="AN26" i="65" s="1"/>
  <c r="T111" i="41"/>
  <c r="Q111" i="41"/>
  <c r="R110" i="41"/>
  <c r="AM27" i="65" s="1"/>
  <c r="P110" i="41"/>
  <c r="AM25" i="65" s="1"/>
  <c r="O110" i="41"/>
  <c r="AM26" i="65" s="1"/>
  <c r="T110" i="41"/>
  <c r="Q110" i="41"/>
  <c r="P109" i="41"/>
  <c r="AL25" i="65" s="1"/>
  <c r="T109" i="41"/>
  <c r="Q109" i="41"/>
  <c r="AB107" i="41"/>
  <c r="Y107" i="41"/>
  <c r="R106" i="41"/>
  <c r="AK27" i="65" s="1"/>
  <c r="P106" i="41"/>
  <c r="AK25" i="65" s="1"/>
  <c r="O106" i="41"/>
  <c r="AK26" i="65" s="1"/>
  <c r="T106" i="41"/>
  <c r="Q106" i="41"/>
  <c r="R105" i="41"/>
  <c r="AJ27" i="65" s="1"/>
  <c r="P105" i="41"/>
  <c r="AJ25" i="65" s="1"/>
  <c r="O105" i="41"/>
  <c r="AJ26" i="65" s="1"/>
  <c r="T105" i="41"/>
  <c r="Q105" i="41"/>
  <c r="R104" i="41"/>
  <c r="AI27" i="65" s="1"/>
  <c r="P104" i="41"/>
  <c r="AI25" i="65" s="1"/>
  <c r="O104" i="41"/>
  <c r="AI26" i="65" s="1"/>
  <c r="T104" i="41"/>
  <c r="Q104" i="41"/>
  <c r="R103" i="41"/>
  <c r="P103" i="41"/>
  <c r="O103" i="41"/>
  <c r="T103" i="41"/>
  <c r="Q103" i="41"/>
  <c r="P102" i="41"/>
  <c r="T102" i="41"/>
  <c r="R102" i="41"/>
  <c r="Q102" i="41"/>
  <c r="Q107" i="41" s="1"/>
  <c r="AB100" i="41"/>
  <c r="Y100" i="41"/>
  <c r="R99" i="41"/>
  <c r="AG27" i="65" s="1"/>
  <c r="P99" i="41"/>
  <c r="AG25" i="65" s="1"/>
  <c r="O99" i="41"/>
  <c r="AG26" i="65" s="1"/>
  <c r="T99" i="41"/>
  <c r="Q99" i="41"/>
  <c r="R98" i="41"/>
  <c r="AF27" i="65" s="1"/>
  <c r="P98" i="41"/>
  <c r="AF25" i="65" s="1"/>
  <c r="O98" i="41"/>
  <c r="AF26" i="65" s="1"/>
  <c r="T98" i="41"/>
  <c r="Q98" i="41"/>
  <c r="R97" i="41"/>
  <c r="AE27" i="65" s="1"/>
  <c r="P97" i="41"/>
  <c r="AE25" i="65" s="1"/>
  <c r="O97" i="41"/>
  <c r="AE26" i="65" s="1"/>
  <c r="T97" i="41"/>
  <c r="Q97" i="41"/>
  <c r="R96" i="41"/>
  <c r="P96" i="41"/>
  <c r="O96" i="41"/>
  <c r="T96" i="41"/>
  <c r="Q96" i="41"/>
  <c r="R95" i="41"/>
  <c r="P95" i="41"/>
  <c r="O95" i="41"/>
  <c r="T95" i="41"/>
  <c r="T100" i="41" s="1"/>
  <c r="Q95" i="41"/>
  <c r="AB93" i="41"/>
  <c r="Y93" i="41"/>
  <c r="R92" i="41"/>
  <c r="AC27" i="65" s="1"/>
  <c r="P92" i="41"/>
  <c r="AC25" i="65" s="1"/>
  <c r="O92" i="41"/>
  <c r="AC26" i="65" s="1"/>
  <c r="T92" i="41"/>
  <c r="Q92" i="41"/>
  <c r="R91" i="41"/>
  <c r="AB27" i="65" s="1"/>
  <c r="P91" i="41"/>
  <c r="AB25" i="65" s="1"/>
  <c r="O91" i="41"/>
  <c r="AB26" i="65" s="1"/>
  <c r="T91" i="41"/>
  <c r="Q91" i="41"/>
  <c r="R90" i="41"/>
  <c r="AA27" i="65" s="1"/>
  <c r="P90" i="41"/>
  <c r="AA25" i="65" s="1"/>
  <c r="O90" i="41"/>
  <c r="AA26" i="65" s="1"/>
  <c r="T90" i="41"/>
  <c r="Q90" i="41"/>
  <c r="R89" i="41"/>
  <c r="P89" i="41"/>
  <c r="O89" i="41"/>
  <c r="T89" i="41"/>
  <c r="Q89" i="41"/>
  <c r="O88" i="41"/>
  <c r="T88" i="41"/>
  <c r="T93" i="41" s="1"/>
  <c r="Q88" i="41"/>
  <c r="AB86" i="41"/>
  <c r="Y86" i="41"/>
  <c r="R85" i="41"/>
  <c r="P85" i="41"/>
  <c r="O85" i="41"/>
  <c r="T85" i="41"/>
  <c r="Q85" i="41"/>
  <c r="R84" i="41"/>
  <c r="P84" i="41"/>
  <c r="O84" i="41"/>
  <c r="T84" i="41"/>
  <c r="Q84" i="41"/>
  <c r="R83" i="41"/>
  <c r="X27" i="65" s="1"/>
  <c r="P83" i="41"/>
  <c r="X25" i="65" s="1"/>
  <c r="O83" i="41"/>
  <c r="X26" i="65" s="1"/>
  <c r="T83" i="41"/>
  <c r="Q83" i="41"/>
  <c r="P82" i="41"/>
  <c r="W25" i="65" s="1"/>
  <c r="O82" i="41"/>
  <c r="W26" i="65" s="1"/>
  <c r="T82" i="41"/>
  <c r="R82" i="41"/>
  <c r="W27" i="65" s="1"/>
  <c r="Q82" i="41"/>
  <c r="P81" i="41"/>
  <c r="V25" i="65" s="1"/>
  <c r="O81" i="41"/>
  <c r="V26" i="65" s="1"/>
  <c r="T81" i="41"/>
  <c r="T86" i="41" s="1"/>
  <c r="Q81" i="41"/>
  <c r="AB79" i="41"/>
  <c r="Y79" i="41"/>
  <c r="R78" i="41"/>
  <c r="U27" i="65" s="1"/>
  <c r="P78" i="41"/>
  <c r="U25" i="65" s="1"/>
  <c r="O78" i="41"/>
  <c r="U26" i="65" s="1"/>
  <c r="T78" i="41"/>
  <c r="Q78" i="41"/>
  <c r="P77" i="41"/>
  <c r="T25" i="65" s="1"/>
  <c r="O77" i="41"/>
  <c r="T77" i="41"/>
  <c r="R77" i="41"/>
  <c r="T27" i="65" s="1"/>
  <c r="Q77" i="41"/>
  <c r="R76" i="41"/>
  <c r="S27" i="65" s="1"/>
  <c r="P76" i="41"/>
  <c r="S25" i="65" s="1"/>
  <c r="O76" i="41"/>
  <c r="S26" i="65" s="1"/>
  <c r="T76" i="41"/>
  <c r="Q76" i="41"/>
  <c r="R75" i="41"/>
  <c r="P75" i="41"/>
  <c r="O75" i="41"/>
  <c r="T75" i="41"/>
  <c r="Q75" i="41"/>
  <c r="Q79" i="41" s="1"/>
  <c r="O74" i="41"/>
  <c r="T74" i="41"/>
  <c r="T79" i="41" s="1"/>
  <c r="Q74" i="41"/>
  <c r="AB72" i="41"/>
  <c r="Y72" i="41"/>
  <c r="T72" i="41"/>
  <c r="R71" i="41"/>
  <c r="P71" i="41"/>
  <c r="O71" i="41"/>
  <c r="T71" i="41"/>
  <c r="Q71" i="41"/>
  <c r="P70" i="41"/>
  <c r="O70" i="41"/>
  <c r="T70" i="41"/>
  <c r="R70" i="41"/>
  <c r="Q70" i="41"/>
  <c r="R69" i="41"/>
  <c r="P27" i="65" s="1"/>
  <c r="P69" i="41"/>
  <c r="P25" i="65" s="1"/>
  <c r="O69" i="41"/>
  <c r="P26" i="65" s="1"/>
  <c r="T69" i="41"/>
  <c r="Q69" i="41"/>
  <c r="R68" i="41"/>
  <c r="O27" i="65" s="1"/>
  <c r="P68" i="41"/>
  <c r="O25" i="65" s="1"/>
  <c r="O68" i="41"/>
  <c r="O26" i="65" s="1"/>
  <c r="T68" i="41"/>
  <c r="Q68" i="41"/>
  <c r="Q72" i="41" s="1"/>
  <c r="R67" i="41"/>
  <c r="N27" i="65" s="1"/>
  <c r="T67" i="41"/>
  <c r="Q67" i="41"/>
  <c r="O67" i="41"/>
  <c r="N26" i="65" s="1"/>
  <c r="AB65" i="41"/>
  <c r="Y65" i="41"/>
  <c r="T65" i="41"/>
  <c r="R64" i="41"/>
  <c r="P64" i="41"/>
  <c r="O64" i="41"/>
  <c r="T64" i="41"/>
  <c r="Q64" i="41"/>
  <c r="P63" i="41"/>
  <c r="O63" i="41"/>
  <c r="T63" i="41"/>
  <c r="R63" i="41"/>
  <c r="Q63" i="41"/>
  <c r="P62" i="41"/>
  <c r="L25" i="65" s="1"/>
  <c r="O62" i="41"/>
  <c r="L26" i="65" s="1"/>
  <c r="T62" i="41"/>
  <c r="R62" i="41"/>
  <c r="L27" i="65" s="1"/>
  <c r="Q62" i="41"/>
  <c r="R61" i="41"/>
  <c r="K27" i="65" s="1"/>
  <c r="P61" i="41"/>
  <c r="K25" i="65" s="1"/>
  <c r="T61" i="41"/>
  <c r="Q61" i="41"/>
  <c r="O61" i="41"/>
  <c r="K26" i="65" s="1"/>
  <c r="T60" i="41"/>
  <c r="Q60" i="41"/>
  <c r="Q65" i="41" s="1"/>
  <c r="AB58" i="41"/>
  <c r="Y58" i="41"/>
  <c r="R57" i="41"/>
  <c r="P57" i="41"/>
  <c r="O57" i="41"/>
  <c r="T57" i="41"/>
  <c r="Q57" i="41"/>
  <c r="P56" i="41"/>
  <c r="O56" i="41"/>
  <c r="T56" i="41"/>
  <c r="R56" i="41"/>
  <c r="Q56" i="41"/>
  <c r="R55" i="41"/>
  <c r="H27" i="65" s="1"/>
  <c r="P55" i="41"/>
  <c r="H25" i="65" s="1"/>
  <c r="O55" i="41"/>
  <c r="H26" i="65" s="1"/>
  <c r="T55" i="41"/>
  <c r="Q55" i="41"/>
  <c r="R54" i="41"/>
  <c r="G27" i="65" s="1"/>
  <c r="P54" i="41"/>
  <c r="G25" i="65" s="1"/>
  <c r="O54" i="41"/>
  <c r="G26" i="65" s="1"/>
  <c r="T54" i="41"/>
  <c r="Q54" i="41"/>
  <c r="P53" i="41"/>
  <c r="F25" i="65" s="1"/>
  <c r="T53" i="41"/>
  <c r="R53" i="41"/>
  <c r="F27" i="65" s="1"/>
  <c r="Q53" i="41"/>
  <c r="AB51" i="41"/>
  <c r="Y51" i="41"/>
  <c r="R50" i="41"/>
  <c r="P50" i="41"/>
  <c r="O50" i="41"/>
  <c r="T50" i="41"/>
  <c r="Q50" i="41"/>
  <c r="R49" i="41"/>
  <c r="P49" i="41"/>
  <c r="O49" i="41"/>
  <c r="T49" i="41"/>
  <c r="Q49" i="41"/>
  <c r="R48" i="41"/>
  <c r="D27" i="65" s="1"/>
  <c r="O48" i="41"/>
  <c r="D26" i="65" s="1"/>
  <c r="T48" i="41"/>
  <c r="Q48" i="41"/>
  <c r="P48" i="41"/>
  <c r="D25" i="65" s="1"/>
  <c r="R47" i="41"/>
  <c r="C27" i="65" s="1"/>
  <c r="T47" i="41"/>
  <c r="T51" i="41" s="1"/>
  <c r="Q47" i="41"/>
  <c r="Q51" i="41" s="1"/>
  <c r="P47" i="41"/>
  <c r="C25" i="65" s="1"/>
  <c r="O47" i="41"/>
  <c r="C26" i="65" s="1"/>
  <c r="R46" i="41"/>
  <c r="B27" i="65" s="1"/>
  <c r="T46" i="41"/>
  <c r="Q46" i="41"/>
  <c r="C53" i="52" l="1"/>
  <c r="I27" i="65"/>
  <c r="I25" i="65"/>
  <c r="Z65" i="41"/>
  <c r="M26" i="65"/>
  <c r="Q27" i="65"/>
  <c r="Y27" i="65"/>
  <c r="Z26" i="65"/>
  <c r="E25" i="65"/>
  <c r="AO26" i="65"/>
  <c r="E27" i="65"/>
  <c r="AH25" i="65"/>
  <c r="M27" i="65"/>
  <c r="AD26" i="65"/>
  <c r="AH27" i="65"/>
  <c r="AA58" i="41"/>
  <c r="M25" i="65"/>
  <c r="X79" i="41"/>
  <c r="AO27" i="65"/>
  <c r="AD25" i="65"/>
  <c r="AW26" i="65"/>
  <c r="AO25" i="65"/>
  <c r="AW25" i="65"/>
  <c r="Y26" i="65"/>
  <c r="I26" i="65"/>
  <c r="W65" i="41"/>
  <c r="Q25" i="65"/>
  <c r="Y25" i="65"/>
  <c r="X93" i="41"/>
  <c r="AD27" i="65"/>
  <c r="AP27" i="65"/>
  <c r="Z121" i="41"/>
  <c r="AW27" i="65"/>
  <c r="AU26" i="65"/>
  <c r="W51" i="41"/>
  <c r="AA65" i="41"/>
  <c r="E26" i="65"/>
  <c r="Q26" i="65"/>
  <c r="R26" i="65"/>
  <c r="T26" i="65"/>
  <c r="Z114" i="41"/>
  <c r="O46" i="41"/>
  <c r="X51" i="41"/>
  <c r="AA114" i="41"/>
  <c r="R58" i="41"/>
  <c r="W58" i="41"/>
  <c r="AA72" i="41"/>
  <c r="AA93" i="41"/>
  <c r="C88" i="52"/>
  <c r="AA51" i="41"/>
  <c r="Z58" i="41"/>
  <c r="X72" i="41"/>
  <c r="W86" i="41"/>
  <c r="P88" i="41"/>
  <c r="P116" i="41"/>
  <c r="AP25" i="65" s="1"/>
  <c r="X121" i="41"/>
  <c r="X114" i="41"/>
  <c r="X107" i="41"/>
  <c r="R109" i="41"/>
  <c r="R60" i="41"/>
  <c r="P67" i="41"/>
  <c r="N25" i="65" s="1"/>
  <c r="R100" i="41"/>
  <c r="AA65" i="52"/>
  <c r="C74" i="52"/>
  <c r="AA121" i="41"/>
  <c r="Z128" i="41"/>
  <c r="C67" i="52"/>
  <c r="C102" i="52"/>
  <c r="Z107" i="41"/>
  <c r="AA128" i="41"/>
  <c r="W65" i="52"/>
  <c r="BM24" i="52"/>
  <c r="BM25" i="52" s="1"/>
  <c r="AZ24" i="52"/>
  <c r="AZ25" i="52" s="1"/>
  <c r="Z72" i="52"/>
  <c r="BH24" i="52"/>
  <c r="BH25" i="52" s="1"/>
  <c r="Y24" i="52"/>
  <c r="Y25" i="52" s="1"/>
  <c r="AB24" i="52"/>
  <c r="AB25" i="52" s="1"/>
  <c r="CS24" i="52"/>
  <c r="CS25" i="52" s="1"/>
  <c r="AG24" i="52"/>
  <c r="AG25" i="52" s="1"/>
  <c r="CN24" i="52"/>
  <c r="CN25" i="52" s="1"/>
  <c r="W51" i="52"/>
  <c r="T72" i="52"/>
  <c r="AA93" i="52"/>
  <c r="Z93" i="52"/>
  <c r="X107" i="52"/>
  <c r="Z100" i="52"/>
  <c r="C46" i="52"/>
  <c r="Z51" i="52"/>
  <c r="AA58" i="52"/>
  <c r="Z65" i="52"/>
  <c r="X79" i="52"/>
  <c r="T51" i="52"/>
  <c r="W86" i="52"/>
  <c r="AA100" i="52"/>
  <c r="Q58" i="52"/>
  <c r="W58" i="52"/>
  <c r="C60" i="52"/>
  <c r="AA72" i="52"/>
  <c r="T100" i="52"/>
  <c r="AA107" i="52"/>
  <c r="Z58" i="52"/>
  <c r="X65" i="52"/>
  <c r="X72" i="52"/>
  <c r="T86" i="52"/>
  <c r="AA86" i="52"/>
  <c r="W93" i="52"/>
  <c r="C95" i="52"/>
  <c r="W100" i="52"/>
  <c r="Z107" i="52"/>
  <c r="Z121" i="52"/>
  <c r="W72" i="52"/>
  <c r="AA79" i="52"/>
  <c r="Z86" i="52"/>
  <c r="X100" i="52"/>
  <c r="T107" i="52"/>
  <c r="W79" i="52"/>
  <c r="C81" i="52"/>
  <c r="X93" i="52"/>
  <c r="W107" i="52"/>
  <c r="AA114" i="52"/>
  <c r="Q107" i="52"/>
  <c r="AA121" i="52"/>
  <c r="X128" i="52"/>
  <c r="X114" i="52"/>
  <c r="W121" i="52"/>
  <c r="C123" i="52"/>
  <c r="Z128" i="52"/>
  <c r="Q121" i="52"/>
  <c r="Q130" i="52" s="1"/>
  <c r="T128" i="52"/>
  <c r="AA128" i="52"/>
  <c r="P58" i="41"/>
  <c r="R51" i="41"/>
  <c r="X58" i="41"/>
  <c r="R81" i="41"/>
  <c r="V27" i="65" s="1"/>
  <c r="Z86" i="41"/>
  <c r="AA100" i="41"/>
  <c r="R128" i="41"/>
  <c r="P46" i="41"/>
  <c r="B25" i="65" s="1"/>
  <c r="T58" i="41"/>
  <c r="O60" i="41"/>
  <c r="J26" i="65" s="1"/>
  <c r="X65" i="41"/>
  <c r="O72" i="41"/>
  <c r="Q58" i="41"/>
  <c r="P60" i="41"/>
  <c r="J25" i="65" s="1"/>
  <c r="W72" i="41"/>
  <c r="P74" i="41"/>
  <c r="R25" i="65" s="1"/>
  <c r="AA86" i="41"/>
  <c r="R72" i="41"/>
  <c r="R74" i="41"/>
  <c r="Z79" i="41"/>
  <c r="W79" i="41"/>
  <c r="Q93" i="41"/>
  <c r="R88" i="41"/>
  <c r="Z27" i="65" s="1"/>
  <c r="Z93" i="41"/>
  <c r="Q100" i="41"/>
  <c r="Z51" i="41"/>
  <c r="O53" i="41"/>
  <c r="F26" i="65" s="1"/>
  <c r="O79" i="41"/>
  <c r="AA79" i="41"/>
  <c r="Z72" i="41"/>
  <c r="W93" i="41"/>
  <c r="Z100" i="41"/>
  <c r="W107" i="41"/>
  <c r="O102" i="41"/>
  <c r="AH26" i="65" s="1"/>
  <c r="P86" i="41"/>
  <c r="Q86" i="41"/>
  <c r="P100" i="41"/>
  <c r="O100" i="41"/>
  <c r="R107" i="41"/>
  <c r="R121" i="41"/>
  <c r="X86" i="41"/>
  <c r="X100" i="41"/>
  <c r="W100" i="41"/>
  <c r="O86" i="41"/>
  <c r="O93" i="41"/>
  <c r="W114" i="41"/>
  <c r="O109" i="41"/>
  <c r="AL26" i="65" s="1"/>
  <c r="W121" i="41"/>
  <c r="O116" i="41"/>
  <c r="AP26" i="65" s="1"/>
  <c r="W128" i="41"/>
  <c r="O123" i="41"/>
  <c r="AT26" i="65" s="1"/>
  <c r="X128" i="41"/>
  <c r="AA107" i="41"/>
  <c r="P107" i="41"/>
  <c r="T107" i="41"/>
  <c r="P114" i="41"/>
  <c r="T114" i="41"/>
  <c r="T121" i="41"/>
  <c r="P128" i="41"/>
  <c r="T128" i="41"/>
  <c r="Q114" i="41"/>
  <c r="Q121" i="41"/>
  <c r="Q128" i="41"/>
  <c r="P121" i="41" l="1"/>
  <c r="R65" i="41"/>
  <c r="J27" i="65"/>
  <c r="R114" i="41"/>
  <c r="AL27" i="65"/>
  <c r="O51" i="41"/>
  <c r="B26" i="65"/>
  <c r="R27" i="65"/>
  <c r="P93" i="41"/>
  <c r="Z25" i="65"/>
  <c r="P72" i="41"/>
  <c r="T130" i="52"/>
  <c r="O121" i="41"/>
  <c r="P79" i="41"/>
  <c r="P65" i="41"/>
  <c r="P51" i="41"/>
  <c r="O65" i="41"/>
  <c r="T130" i="41"/>
  <c r="O128" i="41"/>
  <c r="O114" i="41"/>
  <c r="O107" i="41"/>
  <c r="O58" i="41"/>
  <c r="R93" i="41"/>
  <c r="R86" i="41"/>
  <c r="Q130" i="41"/>
  <c r="R79" i="41"/>
  <c r="P130" i="41" l="1"/>
  <c r="R130" i="41"/>
  <c r="O130" i="41"/>
  <c r="AW5" i="24" l="1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C5" i="24"/>
  <c r="B5" i="24"/>
  <c r="T128" i="51"/>
  <c r="S128" i="51"/>
  <c r="O128" i="51"/>
  <c r="Z128" i="51"/>
  <c r="T121" i="51"/>
  <c r="S121" i="51"/>
  <c r="O121" i="51"/>
  <c r="T114" i="51"/>
  <c r="S114" i="51"/>
  <c r="O114" i="51"/>
  <c r="T107" i="51"/>
  <c r="S107" i="51"/>
  <c r="O107" i="51"/>
  <c r="T100" i="51"/>
  <c r="S100" i="51"/>
  <c r="O100" i="51"/>
  <c r="C95" i="51"/>
  <c r="T93" i="51"/>
  <c r="S93" i="51"/>
  <c r="O93" i="51"/>
  <c r="T86" i="51"/>
  <c r="S86" i="51"/>
  <c r="O86" i="51"/>
  <c r="T79" i="51"/>
  <c r="S79" i="51"/>
  <c r="O79" i="51"/>
  <c r="T72" i="51"/>
  <c r="S72" i="51"/>
  <c r="O72" i="51"/>
  <c r="T65" i="51"/>
  <c r="S65" i="51"/>
  <c r="O65" i="51"/>
  <c r="T58" i="51"/>
  <c r="S58" i="51"/>
  <c r="O58" i="51"/>
  <c r="T51" i="51"/>
  <c r="S51" i="51"/>
  <c r="O51" i="51"/>
  <c r="CW32" i="51"/>
  <c r="CV32" i="51"/>
  <c r="CU32" i="51"/>
  <c r="CT32" i="51"/>
  <c r="CS32" i="51"/>
  <c r="CR32" i="51"/>
  <c r="CQ32" i="51"/>
  <c r="CO32" i="51"/>
  <c r="CN32" i="51"/>
  <c r="CM32" i="51"/>
  <c r="CL32" i="51"/>
  <c r="CK32" i="51"/>
  <c r="CJ32" i="51"/>
  <c r="CI32" i="51"/>
  <c r="CG32" i="51"/>
  <c r="CF32" i="51"/>
  <c r="CE32" i="51"/>
  <c r="CD32" i="51"/>
  <c r="CC32" i="51"/>
  <c r="CB32" i="51"/>
  <c r="CA32" i="51"/>
  <c r="BY32" i="51"/>
  <c r="BX32" i="51"/>
  <c r="BW32" i="51"/>
  <c r="BV32" i="51"/>
  <c r="BU32" i="51"/>
  <c r="BT32" i="51"/>
  <c r="BS32" i="51"/>
  <c r="BQ32" i="51"/>
  <c r="BP32" i="51"/>
  <c r="BO32" i="51"/>
  <c r="BN32" i="51"/>
  <c r="BM32" i="51"/>
  <c r="BL32" i="51"/>
  <c r="BK32" i="51"/>
  <c r="BI32" i="51"/>
  <c r="BH32" i="51"/>
  <c r="BG32" i="51"/>
  <c r="BF32" i="51"/>
  <c r="BE32" i="51"/>
  <c r="BD32" i="51"/>
  <c r="BC32" i="51"/>
  <c r="BA32" i="51"/>
  <c r="AZ32" i="51"/>
  <c r="AY32" i="51"/>
  <c r="AX32" i="51"/>
  <c r="AW32" i="51"/>
  <c r="AV32" i="51"/>
  <c r="AU32" i="51"/>
  <c r="AS32" i="51"/>
  <c r="AR32" i="51"/>
  <c r="AQ32" i="51"/>
  <c r="AP32" i="51"/>
  <c r="AO32" i="51"/>
  <c r="AN32" i="51"/>
  <c r="AM32" i="51"/>
  <c r="AK32" i="51"/>
  <c r="AJ32" i="51"/>
  <c r="AI32" i="51"/>
  <c r="AH32" i="51"/>
  <c r="AG32" i="51"/>
  <c r="AF32" i="51"/>
  <c r="AE32" i="51"/>
  <c r="AC32" i="51"/>
  <c r="AB32" i="51"/>
  <c r="AA32" i="51"/>
  <c r="Z32" i="51"/>
  <c r="Y32" i="51"/>
  <c r="X32" i="51"/>
  <c r="W32" i="51"/>
  <c r="U32" i="51"/>
  <c r="T32" i="51"/>
  <c r="S32" i="51"/>
  <c r="R32" i="51"/>
  <c r="Q32" i="51"/>
  <c r="P32" i="51"/>
  <c r="O32" i="51"/>
  <c r="M32" i="51"/>
  <c r="L32" i="51"/>
  <c r="K32" i="51"/>
  <c r="J32" i="51"/>
  <c r="I32" i="51"/>
  <c r="H32" i="51"/>
  <c r="G32" i="51"/>
  <c r="L25" i="51"/>
  <c r="CI24" i="51"/>
  <c r="CI25" i="51" s="1"/>
  <c r="BP24" i="51"/>
  <c r="BP25" i="51" s="1"/>
  <c r="BG24" i="51"/>
  <c r="BG25" i="51" s="1"/>
  <c r="AB24" i="51"/>
  <c r="AB25" i="51" s="1"/>
  <c r="AA24" i="51"/>
  <c r="AA25" i="51" s="1"/>
  <c r="W24" i="51"/>
  <c r="W25" i="51" s="1"/>
  <c r="S24" i="51"/>
  <c r="S25" i="51" s="1"/>
  <c r="O24" i="51"/>
  <c r="O25" i="51" s="1"/>
  <c r="CV23" i="51"/>
  <c r="CV24" i="51" s="1"/>
  <c r="CV25" i="51" s="1"/>
  <c r="CU23" i="51"/>
  <c r="CQ23" i="51"/>
  <c r="CQ24" i="51" s="1"/>
  <c r="CQ25" i="51" s="1"/>
  <c r="CN23" i="51"/>
  <c r="CM23" i="51"/>
  <c r="CM24" i="51" s="1"/>
  <c r="CM25" i="51" s="1"/>
  <c r="CI23" i="51"/>
  <c r="CF23" i="51"/>
  <c r="CE23" i="51"/>
  <c r="CA23" i="51"/>
  <c r="BX23" i="51"/>
  <c r="BX24" i="51" s="1"/>
  <c r="BX25" i="51" s="1"/>
  <c r="BW23" i="51"/>
  <c r="BS23" i="51"/>
  <c r="BP23" i="51"/>
  <c r="BO23" i="51"/>
  <c r="BO24" i="51" s="1"/>
  <c r="BO25" i="51" s="1"/>
  <c r="BK23" i="51"/>
  <c r="BH23" i="51"/>
  <c r="BG23" i="51"/>
  <c r="BC23" i="51"/>
  <c r="AZ23" i="51"/>
  <c r="AY23" i="51"/>
  <c r="AU23" i="51"/>
  <c r="AR23" i="51"/>
  <c r="AQ23" i="51"/>
  <c r="AM23" i="51"/>
  <c r="AJ23" i="51"/>
  <c r="AJ24" i="51" s="1"/>
  <c r="AJ25" i="51" s="1"/>
  <c r="AI23" i="51"/>
  <c r="AE23" i="51"/>
  <c r="AE24" i="51" s="1"/>
  <c r="AE25" i="51" s="1"/>
  <c r="AB23" i="51"/>
  <c r="AA23" i="51"/>
  <c r="W23" i="51"/>
  <c r="T23" i="51"/>
  <c r="T24" i="51" s="1"/>
  <c r="T25" i="51" s="1"/>
  <c r="S23" i="51"/>
  <c r="O23" i="51"/>
  <c r="L23" i="51"/>
  <c r="K23" i="51"/>
  <c r="G23" i="51"/>
  <c r="CL23" i="51"/>
  <c r="Z12" i="51"/>
  <c r="Y12" i="51"/>
  <c r="X12" i="51"/>
  <c r="W12" i="51"/>
  <c r="R12" i="51"/>
  <c r="Q12" i="51"/>
  <c r="P12" i="51"/>
  <c r="O12" i="51"/>
  <c r="J12" i="51"/>
  <c r="I12" i="51"/>
  <c r="H12" i="51"/>
  <c r="G12" i="51"/>
  <c r="AA11" i="51"/>
  <c r="AA12" i="51" s="1"/>
  <c r="S11" i="51"/>
  <c r="S12" i="51" s="1"/>
  <c r="K11" i="51"/>
  <c r="Z8" i="51"/>
  <c r="W8" i="51"/>
  <c r="R8" i="51"/>
  <c r="O8" i="51"/>
  <c r="J8" i="51"/>
  <c r="Y7" i="51"/>
  <c r="Y8" i="51" s="1"/>
  <c r="X7" i="51"/>
  <c r="X8" i="51" s="1"/>
  <c r="W7" i="51"/>
  <c r="AA7" i="51" s="1"/>
  <c r="AA8" i="51" s="1"/>
  <c r="Q7" i="51"/>
  <c r="Q8" i="51" s="1"/>
  <c r="P7" i="51"/>
  <c r="P8" i="51" s="1"/>
  <c r="O7" i="51"/>
  <c r="I7" i="51"/>
  <c r="I8" i="51" s="1"/>
  <c r="H7" i="51"/>
  <c r="H8" i="51" s="1"/>
  <c r="G7" i="51"/>
  <c r="G8" i="51" s="1"/>
  <c r="AA6" i="51"/>
  <c r="S6" i="51"/>
  <c r="S7" i="51" s="1"/>
  <c r="S8" i="51" s="1"/>
  <c r="K6" i="51"/>
  <c r="AA5" i="51"/>
  <c r="S5" i="51"/>
  <c r="K5" i="51"/>
  <c r="K12" i="51" s="1"/>
  <c r="F127" i="50"/>
  <c r="D127" i="50"/>
  <c r="F126" i="50"/>
  <c r="D126" i="50"/>
  <c r="F125" i="50"/>
  <c r="D125" i="50"/>
  <c r="F124" i="50"/>
  <c r="D124" i="50"/>
  <c r="F123" i="50"/>
  <c r="D123" i="50"/>
  <c r="F120" i="50"/>
  <c r="D120" i="50"/>
  <c r="F119" i="50"/>
  <c r="D119" i="50"/>
  <c r="F118" i="50"/>
  <c r="D118" i="50"/>
  <c r="F117" i="50"/>
  <c r="D117" i="50"/>
  <c r="F116" i="50"/>
  <c r="D116" i="50"/>
  <c r="F113" i="50"/>
  <c r="D113" i="50"/>
  <c r="F112" i="50"/>
  <c r="D112" i="50"/>
  <c r="F111" i="50"/>
  <c r="D111" i="50"/>
  <c r="F110" i="50"/>
  <c r="D110" i="50"/>
  <c r="F109" i="50"/>
  <c r="D109" i="50"/>
  <c r="F106" i="50"/>
  <c r="D106" i="50"/>
  <c r="F105" i="50"/>
  <c r="D105" i="50"/>
  <c r="F104" i="50"/>
  <c r="D104" i="50"/>
  <c r="F103" i="50"/>
  <c r="D103" i="50"/>
  <c r="F102" i="50"/>
  <c r="D102" i="50"/>
  <c r="F99" i="50"/>
  <c r="D99" i="50"/>
  <c r="F98" i="50"/>
  <c r="D98" i="50"/>
  <c r="F97" i="50"/>
  <c r="D97" i="50"/>
  <c r="F96" i="50"/>
  <c r="D96" i="50"/>
  <c r="F95" i="50"/>
  <c r="D95" i="50"/>
  <c r="F92" i="50"/>
  <c r="D92" i="50"/>
  <c r="F91" i="50"/>
  <c r="D91" i="50"/>
  <c r="F90" i="50"/>
  <c r="D90" i="50"/>
  <c r="F89" i="50"/>
  <c r="D89" i="50"/>
  <c r="F88" i="50"/>
  <c r="D88" i="50"/>
  <c r="F85" i="50"/>
  <c r="D85" i="50"/>
  <c r="F84" i="50"/>
  <c r="D84" i="50"/>
  <c r="F83" i="50"/>
  <c r="D83" i="50"/>
  <c r="F82" i="50"/>
  <c r="D82" i="50"/>
  <c r="F81" i="50"/>
  <c r="D81" i="50"/>
  <c r="F78" i="50"/>
  <c r="D78" i="50"/>
  <c r="F77" i="50"/>
  <c r="D77" i="50"/>
  <c r="F76" i="50"/>
  <c r="D76" i="50"/>
  <c r="F75" i="50"/>
  <c r="D75" i="50"/>
  <c r="F74" i="50"/>
  <c r="D74" i="50"/>
  <c r="F71" i="50"/>
  <c r="D71" i="50"/>
  <c r="F70" i="50"/>
  <c r="D70" i="50"/>
  <c r="F69" i="50"/>
  <c r="D69" i="50"/>
  <c r="F68" i="50"/>
  <c r="D68" i="50"/>
  <c r="F67" i="50"/>
  <c r="D67" i="50"/>
  <c r="F64" i="50"/>
  <c r="D64" i="50"/>
  <c r="F63" i="50"/>
  <c r="D63" i="50"/>
  <c r="F62" i="50"/>
  <c r="D62" i="50"/>
  <c r="F61" i="50"/>
  <c r="D61" i="50"/>
  <c r="F60" i="50"/>
  <c r="D60" i="50"/>
  <c r="F57" i="50"/>
  <c r="D57" i="50"/>
  <c r="F56" i="50"/>
  <c r="D56" i="50"/>
  <c r="F55" i="50"/>
  <c r="D55" i="50"/>
  <c r="F54" i="50"/>
  <c r="D54" i="50"/>
  <c r="F53" i="50"/>
  <c r="D53" i="50"/>
  <c r="F50" i="50"/>
  <c r="D50" i="50"/>
  <c r="F49" i="50"/>
  <c r="D49" i="50"/>
  <c r="F48" i="50"/>
  <c r="D48" i="50"/>
  <c r="F47" i="50"/>
  <c r="D47" i="50"/>
  <c r="F46" i="50"/>
  <c r="D46" i="50"/>
  <c r="CU22" i="50"/>
  <c r="CU22" i="36" s="1"/>
  <c r="CQ22" i="50"/>
  <c r="CQ22" i="36" s="1"/>
  <c r="BN22" i="50"/>
  <c r="BN22" i="36" s="1"/>
  <c r="BH22" i="50"/>
  <c r="BH22" i="36" s="1"/>
  <c r="AH22" i="50"/>
  <c r="AH22" i="36" s="1"/>
  <c r="K22" i="50"/>
  <c r="K22" i="36" s="1"/>
  <c r="G22" i="50"/>
  <c r="G22" i="36" s="1"/>
  <c r="AB128" i="50"/>
  <c r="AA128" i="50"/>
  <c r="Z128" i="50"/>
  <c r="Y128" i="50"/>
  <c r="X128" i="50"/>
  <c r="W128" i="50"/>
  <c r="C123" i="50"/>
  <c r="AB121" i="50"/>
  <c r="AA121" i="50"/>
  <c r="Z121" i="50"/>
  <c r="Y121" i="50"/>
  <c r="X121" i="50"/>
  <c r="W121" i="50"/>
  <c r="C116" i="50"/>
  <c r="AB114" i="50"/>
  <c r="AA114" i="50"/>
  <c r="Z114" i="50"/>
  <c r="Y114" i="50"/>
  <c r="X114" i="50"/>
  <c r="W114" i="50"/>
  <c r="C109" i="50"/>
  <c r="AB107" i="50"/>
  <c r="AA107" i="50"/>
  <c r="Z107" i="50"/>
  <c r="Y107" i="50"/>
  <c r="X107" i="50"/>
  <c r="W107" i="50"/>
  <c r="AB100" i="50"/>
  <c r="AA100" i="50"/>
  <c r="Z100" i="50"/>
  <c r="Y100" i="50"/>
  <c r="X100" i="50"/>
  <c r="W100" i="50"/>
  <c r="C95" i="50"/>
  <c r="AB93" i="50"/>
  <c r="AA93" i="50"/>
  <c r="Z93" i="50"/>
  <c r="Y93" i="50"/>
  <c r="X93" i="50"/>
  <c r="W93" i="50"/>
  <c r="C88" i="50"/>
  <c r="AB86" i="50"/>
  <c r="AA86" i="50"/>
  <c r="Z86" i="50"/>
  <c r="Y86" i="50"/>
  <c r="X86" i="50"/>
  <c r="W86" i="50"/>
  <c r="C81" i="50"/>
  <c r="AB79" i="50"/>
  <c r="AA79" i="50"/>
  <c r="Z79" i="50"/>
  <c r="Y79" i="50"/>
  <c r="X79" i="50"/>
  <c r="W79" i="50"/>
  <c r="C74" i="50"/>
  <c r="AB72" i="50"/>
  <c r="Z72" i="50"/>
  <c r="Y72" i="50"/>
  <c r="X72" i="50"/>
  <c r="W72" i="50"/>
  <c r="C67" i="50"/>
  <c r="AB65" i="50"/>
  <c r="AA65" i="50"/>
  <c r="Z65" i="50"/>
  <c r="Y65" i="50"/>
  <c r="X65" i="50"/>
  <c r="W65" i="50"/>
  <c r="C60" i="50"/>
  <c r="AB58" i="50"/>
  <c r="AA58" i="50"/>
  <c r="Z58" i="50"/>
  <c r="Y58" i="50"/>
  <c r="X58" i="50"/>
  <c r="W58" i="50"/>
  <c r="AB51" i="50"/>
  <c r="AA51" i="50"/>
  <c r="Z51" i="50"/>
  <c r="Y51" i="50"/>
  <c r="X51" i="50"/>
  <c r="W51" i="50"/>
  <c r="C46" i="50"/>
  <c r="CW32" i="50"/>
  <c r="CV32" i="50"/>
  <c r="CU32" i="50"/>
  <c r="CT32" i="50"/>
  <c r="CS32" i="50"/>
  <c r="CR32" i="50"/>
  <c r="CQ32" i="50"/>
  <c r="CO32" i="50"/>
  <c r="CN32" i="50"/>
  <c r="CM32" i="50"/>
  <c r="CL32" i="50"/>
  <c r="CK32" i="50"/>
  <c r="CJ32" i="50"/>
  <c r="CI32" i="50"/>
  <c r="CG32" i="50"/>
  <c r="CF32" i="50"/>
  <c r="CE32" i="50"/>
  <c r="CD32" i="50"/>
  <c r="CC32" i="50"/>
  <c r="CB32" i="50"/>
  <c r="CA32" i="50"/>
  <c r="BY32" i="50"/>
  <c r="BX32" i="50"/>
  <c r="BW32" i="50"/>
  <c r="BV32" i="50"/>
  <c r="BU32" i="50"/>
  <c r="BT32" i="50"/>
  <c r="BS32" i="50"/>
  <c r="BQ32" i="50"/>
  <c r="BP32" i="50"/>
  <c r="BO32" i="50"/>
  <c r="BN32" i="50"/>
  <c r="BM32" i="50"/>
  <c r="BL32" i="50"/>
  <c r="BK32" i="50"/>
  <c r="BI32" i="50"/>
  <c r="BH32" i="50"/>
  <c r="BG32" i="50"/>
  <c r="BF32" i="50"/>
  <c r="BE32" i="50"/>
  <c r="BD32" i="50"/>
  <c r="BC32" i="50"/>
  <c r="BA32" i="50"/>
  <c r="AZ32" i="50"/>
  <c r="AY32" i="50"/>
  <c r="AX32" i="50"/>
  <c r="AW32" i="50"/>
  <c r="AV32" i="50"/>
  <c r="AU32" i="50"/>
  <c r="AS32" i="50"/>
  <c r="AR32" i="50"/>
  <c r="AQ32" i="50"/>
  <c r="AP32" i="50"/>
  <c r="AO32" i="50"/>
  <c r="AN32" i="50"/>
  <c r="AM32" i="50"/>
  <c r="AK32" i="50"/>
  <c r="AJ32" i="50"/>
  <c r="AI32" i="50"/>
  <c r="AH32" i="50"/>
  <c r="AG32" i="50"/>
  <c r="AF32" i="50"/>
  <c r="AE32" i="50"/>
  <c r="AC32" i="50"/>
  <c r="AB32" i="50"/>
  <c r="AA32" i="50"/>
  <c r="Z32" i="50"/>
  <c r="Y32" i="50"/>
  <c r="X32" i="50"/>
  <c r="W32" i="50"/>
  <c r="U32" i="50"/>
  <c r="T32" i="50"/>
  <c r="S32" i="50"/>
  <c r="R32" i="50"/>
  <c r="Q32" i="50"/>
  <c r="P32" i="50"/>
  <c r="O32" i="50"/>
  <c r="M32" i="50"/>
  <c r="L32" i="50"/>
  <c r="K32" i="50"/>
  <c r="J32" i="50"/>
  <c r="I32" i="50"/>
  <c r="H32" i="50"/>
  <c r="G32" i="50"/>
  <c r="Z12" i="50"/>
  <c r="Y12" i="50"/>
  <c r="X12" i="50"/>
  <c r="W12" i="50"/>
  <c r="R12" i="50"/>
  <c r="Q12" i="50"/>
  <c r="P12" i="50"/>
  <c r="O12" i="50"/>
  <c r="J12" i="50"/>
  <c r="I12" i="50"/>
  <c r="H12" i="50"/>
  <c r="G12" i="50"/>
  <c r="AA11" i="50"/>
  <c r="AA12" i="50" s="1"/>
  <c r="S11" i="50"/>
  <c r="S12" i="50" s="1"/>
  <c r="K11" i="50"/>
  <c r="Z8" i="50"/>
  <c r="W8" i="50"/>
  <c r="S8" i="50"/>
  <c r="R8" i="50"/>
  <c r="O8" i="50"/>
  <c r="J8" i="50"/>
  <c r="Y7" i="50"/>
  <c r="Y8" i="50" s="1"/>
  <c r="X7" i="50"/>
  <c r="X8" i="50" s="1"/>
  <c r="W7" i="50"/>
  <c r="Q7" i="50"/>
  <c r="Q8" i="50" s="1"/>
  <c r="P7" i="50"/>
  <c r="P8" i="50" s="1"/>
  <c r="O7" i="50"/>
  <c r="I7" i="50"/>
  <c r="I8" i="50" s="1"/>
  <c r="H7" i="50"/>
  <c r="H8" i="50" s="1"/>
  <c r="G7" i="50"/>
  <c r="G8" i="50" s="1"/>
  <c r="AA6" i="50"/>
  <c r="S6" i="50"/>
  <c r="S7" i="50" s="1"/>
  <c r="K6" i="50"/>
  <c r="AA5" i="50"/>
  <c r="S5" i="50"/>
  <c r="K5" i="50"/>
  <c r="K12" i="50" s="1"/>
  <c r="F1" i="49"/>
  <c r="J1" i="49"/>
  <c r="N1" i="49"/>
  <c r="R1" i="49"/>
  <c r="V1" i="49"/>
  <c r="Z1" i="49"/>
  <c r="AD1" i="49"/>
  <c r="AH1" i="49"/>
  <c r="AL1" i="49"/>
  <c r="AP1" i="49"/>
  <c r="AT1" i="49"/>
  <c r="B1" i="49"/>
  <c r="F127" i="41"/>
  <c r="D127" i="41"/>
  <c r="F126" i="41"/>
  <c r="D126" i="41"/>
  <c r="AV6" i="25"/>
  <c r="F125" i="41"/>
  <c r="D125" i="41"/>
  <c r="AU5" i="25"/>
  <c r="F124" i="41"/>
  <c r="D124" i="41"/>
  <c r="AT4" i="25"/>
  <c r="F123" i="41"/>
  <c r="D123" i="41"/>
  <c r="AS5" i="25"/>
  <c r="F120" i="41"/>
  <c r="D120" i="41"/>
  <c r="AR6" i="25"/>
  <c r="AR4" i="25"/>
  <c r="F119" i="41"/>
  <c r="D119" i="41"/>
  <c r="F118" i="41"/>
  <c r="D118" i="41"/>
  <c r="F117" i="41"/>
  <c r="D117" i="41"/>
  <c r="F116" i="41"/>
  <c r="D116" i="41"/>
  <c r="F113" i="41"/>
  <c r="D113" i="41"/>
  <c r="F112" i="41"/>
  <c r="D112" i="41"/>
  <c r="AN6" i="25"/>
  <c r="AN4" i="25"/>
  <c r="F111" i="41"/>
  <c r="D111" i="41"/>
  <c r="AM5" i="25"/>
  <c r="F110" i="41"/>
  <c r="D110" i="41"/>
  <c r="F109" i="41"/>
  <c r="D109" i="41"/>
  <c r="AK5" i="25"/>
  <c r="F106" i="41"/>
  <c r="D106" i="41"/>
  <c r="AJ6" i="25"/>
  <c r="AJ4" i="25"/>
  <c r="F105" i="41"/>
  <c r="D105" i="41"/>
  <c r="F104" i="41"/>
  <c r="D104" i="41"/>
  <c r="F103" i="41"/>
  <c r="D103" i="41"/>
  <c r="F102" i="41"/>
  <c r="D102" i="41"/>
  <c r="AG6" i="25"/>
  <c r="AG4" i="25"/>
  <c r="F99" i="41"/>
  <c r="D99" i="41"/>
  <c r="AF5" i="25"/>
  <c r="F98" i="41"/>
  <c r="D98" i="41"/>
  <c r="AE4" i="25"/>
  <c r="F97" i="41"/>
  <c r="D97" i="41"/>
  <c r="F96" i="41"/>
  <c r="D96" i="41"/>
  <c r="F95" i="41"/>
  <c r="D95" i="41"/>
  <c r="F92" i="41"/>
  <c r="D92" i="41"/>
  <c r="AB6" i="25"/>
  <c r="AB4" i="25"/>
  <c r="F91" i="41"/>
  <c r="D91" i="41"/>
  <c r="AA5" i="25"/>
  <c r="F90" i="41"/>
  <c r="D90" i="41"/>
  <c r="F89" i="41"/>
  <c r="D89" i="41"/>
  <c r="F88" i="41"/>
  <c r="D88" i="41"/>
  <c r="F85" i="41"/>
  <c r="D85" i="41"/>
  <c r="F84" i="41"/>
  <c r="D84" i="41"/>
  <c r="X6" i="25"/>
  <c r="X4" i="25"/>
  <c r="F83" i="41"/>
  <c r="D83" i="41"/>
  <c r="F82" i="41"/>
  <c r="D82" i="41"/>
  <c r="F81" i="41"/>
  <c r="D81" i="41"/>
  <c r="U5" i="25"/>
  <c r="F78" i="41"/>
  <c r="D78" i="41"/>
  <c r="T6" i="25"/>
  <c r="T4" i="25"/>
  <c r="F77" i="41"/>
  <c r="D77" i="41"/>
  <c r="S5" i="25"/>
  <c r="F76" i="41"/>
  <c r="D76" i="41"/>
  <c r="F75" i="41"/>
  <c r="D75" i="41"/>
  <c r="F74" i="41"/>
  <c r="D74" i="41"/>
  <c r="F71" i="41"/>
  <c r="D71" i="41"/>
  <c r="F70" i="41"/>
  <c r="D70" i="41"/>
  <c r="P6" i="25"/>
  <c r="P4" i="25"/>
  <c r="F69" i="41"/>
  <c r="D69" i="41"/>
  <c r="F68" i="41"/>
  <c r="D68" i="41"/>
  <c r="N4" i="25"/>
  <c r="F67" i="41"/>
  <c r="D67" i="41"/>
  <c r="F64" i="41"/>
  <c r="D64" i="41"/>
  <c r="M4" i="25"/>
  <c r="F63" i="41"/>
  <c r="D63" i="41"/>
  <c r="F62" i="41"/>
  <c r="D62" i="41"/>
  <c r="K6" i="25"/>
  <c r="F61" i="41"/>
  <c r="D61" i="41"/>
  <c r="F60" i="41"/>
  <c r="D60" i="41"/>
  <c r="F57" i="41"/>
  <c r="D57" i="41"/>
  <c r="F56" i="41"/>
  <c r="D56" i="41"/>
  <c r="H6" i="25"/>
  <c r="F55" i="41"/>
  <c r="D55" i="41"/>
  <c r="F54" i="41"/>
  <c r="D54" i="41"/>
  <c r="F6" i="25"/>
  <c r="F53" i="41"/>
  <c r="D53" i="41"/>
  <c r="F50" i="41"/>
  <c r="D50" i="41"/>
  <c r="F49" i="41"/>
  <c r="D49" i="41"/>
  <c r="D5" i="25"/>
  <c r="F48" i="41"/>
  <c r="D48" i="41"/>
  <c r="C6" i="25"/>
  <c r="F47" i="41"/>
  <c r="D47" i="41"/>
  <c r="F46" i="41"/>
  <c r="D46" i="41"/>
  <c r="CU22" i="41"/>
  <c r="BW22" i="41"/>
  <c r="BO22" i="41"/>
  <c r="AQ22" i="41"/>
  <c r="AI22" i="41"/>
  <c r="K22" i="41"/>
  <c r="P34" i="44"/>
  <c r="N32" i="44"/>
  <c r="M32" i="44"/>
  <c r="CM22" i="41" s="1"/>
  <c r="L32" i="44"/>
  <c r="L41" i="44" s="1"/>
  <c r="K32" i="44"/>
  <c r="J32" i="44"/>
  <c r="I32" i="44"/>
  <c r="BG22" i="41" s="1"/>
  <c r="H32" i="44"/>
  <c r="H41" i="44" s="1"/>
  <c r="G32" i="44"/>
  <c r="F32" i="44"/>
  <c r="E32" i="44"/>
  <c r="E41" i="44" s="1"/>
  <c r="D32" i="44"/>
  <c r="D41" i="44" s="1"/>
  <c r="C32" i="44"/>
  <c r="N29" i="44"/>
  <c r="M29" i="44"/>
  <c r="L29" i="44"/>
  <c r="K29" i="44"/>
  <c r="J29" i="44"/>
  <c r="I29" i="44"/>
  <c r="H29" i="44"/>
  <c r="G29" i="44"/>
  <c r="F29" i="44"/>
  <c r="E29" i="44"/>
  <c r="D29" i="44"/>
  <c r="O29" i="44" s="1"/>
  <c r="C29" i="44"/>
  <c r="N28" i="44"/>
  <c r="M28" i="44"/>
  <c r="M30" i="44" s="1"/>
  <c r="CN22" i="50" s="1"/>
  <c r="CN22" i="36" s="1"/>
  <c r="L28" i="44"/>
  <c r="L30" i="44" s="1"/>
  <c r="CF22" i="50" s="1"/>
  <c r="K28" i="44"/>
  <c r="J28" i="44"/>
  <c r="I28" i="44"/>
  <c r="I30" i="44" s="1"/>
  <c r="H28" i="44"/>
  <c r="H30" i="44" s="1"/>
  <c r="AZ22" i="50" s="1"/>
  <c r="G28" i="44"/>
  <c r="F28" i="44"/>
  <c r="E28" i="44"/>
  <c r="D28" i="44"/>
  <c r="D30" i="44" s="1"/>
  <c r="T22" i="50" s="1"/>
  <c r="C28" i="44"/>
  <c r="N26" i="44"/>
  <c r="CU22" i="43" s="1"/>
  <c r="M26" i="44"/>
  <c r="CM22" i="43" s="1"/>
  <c r="L26" i="44"/>
  <c r="CE22" i="43" s="1"/>
  <c r="K26" i="44"/>
  <c r="BW22" i="43" s="1"/>
  <c r="J26" i="44"/>
  <c r="BO22" i="43" s="1"/>
  <c r="I26" i="44"/>
  <c r="BG22" i="43" s="1"/>
  <c r="H26" i="44"/>
  <c r="AY22" i="43" s="1"/>
  <c r="G26" i="44"/>
  <c r="AQ22" i="43" s="1"/>
  <c r="F26" i="44"/>
  <c r="AI22" i="43" s="1"/>
  <c r="E26" i="44"/>
  <c r="AA22" i="43" s="1"/>
  <c r="D26" i="44"/>
  <c r="S22" i="43" s="1"/>
  <c r="C26" i="44"/>
  <c r="K22" i="43" s="1"/>
  <c r="N25" i="44"/>
  <c r="CU22" i="37" s="1"/>
  <c r="M25" i="44"/>
  <c r="CM22" i="37" s="1"/>
  <c r="L25" i="44"/>
  <c r="CE22" i="37" s="1"/>
  <c r="K25" i="44"/>
  <c r="BW22" i="37" s="1"/>
  <c r="J25" i="44"/>
  <c r="BO22" i="37" s="1"/>
  <c r="I25" i="44"/>
  <c r="BG22" i="37" s="1"/>
  <c r="H25" i="44"/>
  <c r="AY22" i="37" s="1"/>
  <c r="G25" i="44"/>
  <c r="AQ22" i="37" s="1"/>
  <c r="F25" i="44"/>
  <c r="AI22" i="37" s="1"/>
  <c r="E25" i="44"/>
  <c r="AA22" i="37" s="1"/>
  <c r="D25" i="44"/>
  <c r="S22" i="37" s="1"/>
  <c r="C25" i="44"/>
  <c r="K22" i="37" s="1"/>
  <c r="N24" i="44"/>
  <c r="CU22" i="52" s="1"/>
  <c r="M24" i="44"/>
  <c r="CM22" i="52" s="1"/>
  <c r="L24" i="44"/>
  <c r="CE22" i="52" s="1"/>
  <c r="K24" i="44"/>
  <c r="BW22" i="52" s="1"/>
  <c r="J24" i="44"/>
  <c r="BO22" i="52" s="1"/>
  <c r="I24" i="44"/>
  <c r="BG22" i="52" s="1"/>
  <c r="H24" i="44"/>
  <c r="AY22" i="52" s="1"/>
  <c r="G24" i="44"/>
  <c r="AQ22" i="52" s="1"/>
  <c r="F24" i="44"/>
  <c r="AI22" i="52" s="1"/>
  <c r="E24" i="44"/>
  <c r="AA22" i="52" s="1"/>
  <c r="D24" i="44"/>
  <c r="S22" i="52" s="1"/>
  <c r="C24" i="44"/>
  <c r="K22" i="52" s="1"/>
  <c r="N23" i="44"/>
  <c r="M23" i="44"/>
  <c r="CM22" i="50" s="1"/>
  <c r="CM22" i="36" s="1"/>
  <c r="CM23" i="36" s="1"/>
  <c r="L23" i="44"/>
  <c r="L22" i="44" s="1"/>
  <c r="K23" i="44"/>
  <c r="BW22" i="50" s="1"/>
  <c r="J23" i="44"/>
  <c r="BO22" i="50" s="1"/>
  <c r="BO22" i="36" s="1"/>
  <c r="BO23" i="36" s="1"/>
  <c r="I23" i="44"/>
  <c r="BG22" i="50" s="1"/>
  <c r="H23" i="44"/>
  <c r="H22" i="44" s="1"/>
  <c r="G23" i="44"/>
  <c r="AQ22" i="50" s="1"/>
  <c r="F23" i="44"/>
  <c r="AI22" i="50" s="1"/>
  <c r="AI22" i="36" s="1"/>
  <c r="AI23" i="36" s="1"/>
  <c r="E23" i="44"/>
  <c r="AA22" i="50" s="1"/>
  <c r="AA22" i="36" s="1"/>
  <c r="AA23" i="36" s="1"/>
  <c r="D23" i="44"/>
  <c r="D22" i="44" s="1"/>
  <c r="C23" i="44"/>
  <c r="N20" i="44"/>
  <c r="CT22" i="52" s="1"/>
  <c r="M20" i="44"/>
  <c r="CL22" i="52" s="1"/>
  <c r="L20" i="44"/>
  <c r="CD22" i="52" s="1"/>
  <c r="K20" i="44"/>
  <c r="BV22" i="52" s="1"/>
  <c r="J20" i="44"/>
  <c r="BN22" i="52" s="1"/>
  <c r="I20" i="44"/>
  <c r="BF22" i="52" s="1"/>
  <c r="H20" i="44"/>
  <c r="AX22" i="52" s="1"/>
  <c r="G20" i="44"/>
  <c r="AP22" i="52" s="1"/>
  <c r="F20" i="44"/>
  <c r="AH22" i="52" s="1"/>
  <c r="E20" i="44"/>
  <c r="Z22" i="52" s="1"/>
  <c r="D20" i="44"/>
  <c r="R22" i="52" s="1"/>
  <c r="C20" i="44"/>
  <c r="J22" i="52" s="1"/>
  <c r="N19" i="44"/>
  <c r="CT22" i="51" s="1"/>
  <c r="M19" i="44"/>
  <c r="CL22" i="51" s="1"/>
  <c r="L19" i="44"/>
  <c r="CD22" i="51" s="1"/>
  <c r="CD23" i="51" s="1"/>
  <c r="CD24" i="51" s="1"/>
  <c r="CD25" i="51" s="1"/>
  <c r="K19" i="44"/>
  <c r="BV22" i="51" s="1"/>
  <c r="J19" i="44"/>
  <c r="BN22" i="51" s="1"/>
  <c r="I19" i="44"/>
  <c r="BF22" i="51" s="1"/>
  <c r="BF23" i="51" s="1"/>
  <c r="BF24" i="51" s="1"/>
  <c r="BF25" i="51" s="1"/>
  <c r="H19" i="44"/>
  <c r="AX22" i="51" s="1"/>
  <c r="AX23" i="51" s="1"/>
  <c r="AX24" i="51" s="1"/>
  <c r="AX25" i="51" s="1"/>
  <c r="G19" i="44"/>
  <c r="AP22" i="51" s="1"/>
  <c r="F19" i="44"/>
  <c r="AH22" i="51" s="1"/>
  <c r="E19" i="44"/>
  <c r="Z22" i="51" s="1"/>
  <c r="Z23" i="51" s="1"/>
  <c r="D19" i="44"/>
  <c r="R22" i="51" s="1"/>
  <c r="R23" i="51" s="1"/>
  <c r="R24" i="51" s="1"/>
  <c r="R25" i="51" s="1"/>
  <c r="C19" i="44"/>
  <c r="J22" i="51" s="1"/>
  <c r="N18" i="44"/>
  <c r="CT22" i="50" s="1"/>
  <c r="M18" i="44"/>
  <c r="M17" i="44" s="1"/>
  <c r="L18" i="44"/>
  <c r="CD22" i="50" s="1"/>
  <c r="CD22" i="36" s="1"/>
  <c r="CD23" i="36" s="1"/>
  <c r="K18" i="44"/>
  <c r="BV22" i="50" s="1"/>
  <c r="BV22" i="36" s="1"/>
  <c r="J18" i="44"/>
  <c r="I18" i="44"/>
  <c r="I17" i="44" s="1"/>
  <c r="H18" i="44"/>
  <c r="H17" i="44" s="1"/>
  <c r="G18" i="44"/>
  <c r="AP22" i="50" s="1"/>
  <c r="AP22" i="36" s="1"/>
  <c r="F18" i="44"/>
  <c r="E18" i="44"/>
  <c r="Z22" i="50" s="1"/>
  <c r="D18" i="44"/>
  <c r="D17" i="44" s="1"/>
  <c r="C18" i="44"/>
  <c r="J22" i="50" s="1"/>
  <c r="J22" i="36" s="1"/>
  <c r="N15" i="44"/>
  <c r="CQ22" i="52" s="1"/>
  <c r="M15" i="44"/>
  <c r="CI22" i="52" s="1"/>
  <c r="L15" i="44"/>
  <c r="CA22" i="52" s="1"/>
  <c r="K15" i="44"/>
  <c r="BS22" i="52" s="1"/>
  <c r="J15" i="44"/>
  <c r="BK22" i="52" s="1"/>
  <c r="I15" i="44"/>
  <c r="BC22" i="52" s="1"/>
  <c r="H15" i="44"/>
  <c r="AU22" i="52" s="1"/>
  <c r="G15" i="44"/>
  <c r="AM22" i="52" s="1"/>
  <c r="F15" i="44"/>
  <c r="AE22" i="52" s="1"/>
  <c r="E15" i="44"/>
  <c r="W22" i="52" s="1"/>
  <c r="D15" i="44"/>
  <c r="C15" i="44"/>
  <c r="G22" i="52" s="1"/>
  <c r="N14" i="44"/>
  <c r="M14" i="44"/>
  <c r="CI22" i="50" s="1"/>
  <c r="CI22" i="36" s="1"/>
  <c r="CI23" i="36" s="1"/>
  <c r="L14" i="44"/>
  <c r="L13" i="44" s="1"/>
  <c r="K14" i="44"/>
  <c r="BS22" i="50" s="1"/>
  <c r="BS22" i="36" s="1"/>
  <c r="J14" i="44"/>
  <c r="BK22" i="50" s="1"/>
  <c r="I14" i="44"/>
  <c r="BC22" i="50" s="1"/>
  <c r="H14" i="44"/>
  <c r="H13" i="44" s="1"/>
  <c r="G14" i="44"/>
  <c r="AM22" i="50" s="1"/>
  <c r="AM22" i="36" s="1"/>
  <c r="AM23" i="36" s="1"/>
  <c r="AM24" i="36" s="1"/>
  <c r="AM25" i="36" s="1"/>
  <c r="F14" i="44"/>
  <c r="AE22" i="50" s="1"/>
  <c r="AE22" i="36" s="1"/>
  <c r="AE23" i="36" s="1"/>
  <c r="E14" i="44"/>
  <c r="E13" i="44" s="1"/>
  <c r="D14" i="44"/>
  <c r="O14" i="44" s="1"/>
  <c r="C14" i="44"/>
  <c r="N11" i="44"/>
  <c r="CS22" i="51" s="1"/>
  <c r="M11" i="44"/>
  <c r="CK22" i="51" s="1"/>
  <c r="L11" i="44"/>
  <c r="CC22" i="51" s="1"/>
  <c r="CC23" i="51" s="1"/>
  <c r="K11" i="44"/>
  <c r="BU22" i="51" s="1"/>
  <c r="J11" i="44"/>
  <c r="BM22" i="51" s="1"/>
  <c r="I11" i="44"/>
  <c r="BE22" i="51" s="1"/>
  <c r="H11" i="44"/>
  <c r="AW22" i="51" s="1"/>
  <c r="AW23" i="51" s="1"/>
  <c r="AW24" i="51" s="1"/>
  <c r="AW25" i="51" s="1"/>
  <c r="G11" i="44"/>
  <c r="AO22" i="51" s="1"/>
  <c r="F11" i="44"/>
  <c r="AG22" i="51" s="1"/>
  <c r="E11" i="44"/>
  <c r="Y22" i="51" s="1"/>
  <c r="D11" i="44"/>
  <c r="Q22" i="51" s="1"/>
  <c r="Q23" i="51" s="1"/>
  <c r="C11" i="44"/>
  <c r="I22" i="51" s="1"/>
  <c r="N10" i="44"/>
  <c r="CS22" i="50" s="1"/>
  <c r="CS22" i="36" s="1"/>
  <c r="M10" i="44"/>
  <c r="M9" i="44" s="1"/>
  <c r="L10" i="44"/>
  <c r="L9" i="44" s="1"/>
  <c r="K10" i="44"/>
  <c r="BU22" i="50" s="1"/>
  <c r="J10" i="44"/>
  <c r="BM22" i="50" s="1"/>
  <c r="BM22" i="36" s="1"/>
  <c r="I10" i="44"/>
  <c r="I9" i="44" s="1"/>
  <c r="H10" i="44"/>
  <c r="H9" i="44" s="1"/>
  <c r="G10" i="44"/>
  <c r="AO22" i="50" s="1"/>
  <c r="F10" i="44"/>
  <c r="AG22" i="50" s="1"/>
  <c r="AG22" i="36" s="1"/>
  <c r="E10" i="44"/>
  <c r="Y22" i="50" s="1"/>
  <c r="D10" i="44"/>
  <c r="D9" i="44" s="1"/>
  <c r="C10" i="44"/>
  <c r="I22" i="50" s="1"/>
  <c r="N7" i="44"/>
  <c r="CR22" i="37" s="1"/>
  <c r="M7" i="44"/>
  <c r="CJ22" i="37" s="1"/>
  <c r="L7" i="44"/>
  <c r="K7" i="44"/>
  <c r="BT22" i="37" s="1"/>
  <c r="J7" i="44"/>
  <c r="BL22" i="37" s="1"/>
  <c r="I7" i="44"/>
  <c r="H7" i="44"/>
  <c r="G7" i="44"/>
  <c r="AN22" i="37" s="1"/>
  <c r="F7" i="44"/>
  <c r="AF22" i="37" s="1"/>
  <c r="E7" i="44"/>
  <c r="X22" i="37" s="1"/>
  <c r="D7" i="44"/>
  <c r="C7" i="44"/>
  <c r="H22" i="37" s="1"/>
  <c r="N6" i="44"/>
  <c r="CR22" i="52" s="1"/>
  <c r="M6" i="44"/>
  <c r="L6" i="44"/>
  <c r="K6" i="44"/>
  <c r="BT22" i="52" s="1"/>
  <c r="J6" i="44"/>
  <c r="BL22" i="52" s="1"/>
  <c r="I6" i="44"/>
  <c r="BD22" i="52" s="1"/>
  <c r="H6" i="44"/>
  <c r="AV22" i="52" s="1"/>
  <c r="G6" i="44"/>
  <c r="AN22" i="52" s="1"/>
  <c r="F6" i="44"/>
  <c r="AF22" i="52" s="1"/>
  <c r="E6" i="44"/>
  <c r="D6" i="44"/>
  <c r="C6" i="44"/>
  <c r="H22" i="52" s="1"/>
  <c r="N5" i="44"/>
  <c r="CR22" i="51" s="1"/>
  <c r="M5" i="44"/>
  <c r="L5" i="44"/>
  <c r="CB22" i="51" s="1"/>
  <c r="K5" i="44"/>
  <c r="BT22" i="51" s="1"/>
  <c r="J5" i="44"/>
  <c r="BL22" i="51" s="1"/>
  <c r="I5" i="44"/>
  <c r="BD22" i="51" s="1"/>
  <c r="H5" i="44"/>
  <c r="AV22" i="51" s="1"/>
  <c r="P85" i="51" s="1"/>
  <c r="G5" i="44"/>
  <c r="AN22" i="51" s="1"/>
  <c r="F5" i="44"/>
  <c r="AF22" i="51" s="1"/>
  <c r="E5" i="44"/>
  <c r="D5" i="44"/>
  <c r="C5" i="44"/>
  <c r="H22" i="51" s="1"/>
  <c r="N4" i="44"/>
  <c r="CR22" i="50" s="1"/>
  <c r="M4" i="44"/>
  <c r="CJ22" i="50" s="1"/>
  <c r="L4" i="44"/>
  <c r="CB22" i="50" s="1"/>
  <c r="CB23" i="50" s="1"/>
  <c r="K4" i="44"/>
  <c r="BT22" i="50" s="1"/>
  <c r="BT22" i="36" s="1"/>
  <c r="BT23" i="36" s="1"/>
  <c r="J4" i="44"/>
  <c r="BL22" i="50" s="1"/>
  <c r="I4" i="44"/>
  <c r="BD22" i="50" s="1"/>
  <c r="H4" i="44"/>
  <c r="H36" i="44" s="1"/>
  <c r="G4" i="44"/>
  <c r="AN22" i="50" s="1"/>
  <c r="AN22" i="36" s="1"/>
  <c r="AN23" i="36" s="1"/>
  <c r="F4" i="44"/>
  <c r="AF22" i="50" s="1"/>
  <c r="E4" i="44"/>
  <c r="X22" i="50" s="1"/>
  <c r="D4" i="44"/>
  <c r="D36" i="44" s="1"/>
  <c r="C4" i="44"/>
  <c r="H22" i="50" s="1"/>
  <c r="H22" i="36" s="1"/>
  <c r="H23" i="36" s="1"/>
  <c r="K41" i="44"/>
  <c r="G41" i="44"/>
  <c r="C41" i="44"/>
  <c r="K37" i="44"/>
  <c r="L36" i="44"/>
  <c r="N41" i="44"/>
  <c r="M41" i="44"/>
  <c r="J41" i="44"/>
  <c r="I41" i="44"/>
  <c r="F41" i="44"/>
  <c r="E30" i="44"/>
  <c r="AB22" i="50" s="1"/>
  <c r="N30" i="44"/>
  <c r="CV22" i="50" s="1"/>
  <c r="CV22" i="36" s="1"/>
  <c r="CV23" i="36" s="1"/>
  <c r="J30" i="44"/>
  <c r="BP22" i="50" s="1"/>
  <c r="BP22" i="36" s="1"/>
  <c r="BP23" i="36" s="1"/>
  <c r="F30" i="44"/>
  <c r="AJ22" i="50" s="1"/>
  <c r="AJ22" i="36" s="1"/>
  <c r="AJ23" i="36" s="1"/>
  <c r="K30" i="44"/>
  <c r="BX22" i="50" s="1"/>
  <c r="BX22" i="36" s="1"/>
  <c r="BX23" i="36" s="1"/>
  <c r="G30" i="44"/>
  <c r="AR22" i="50" s="1"/>
  <c r="C30" i="44"/>
  <c r="L22" i="50" s="1"/>
  <c r="L22" i="36" s="1"/>
  <c r="N40" i="44"/>
  <c r="M40" i="44"/>
  <c r="K40" i="44"/>
  <c r="J40" i="44"/>
  <c r="I40" i="44"/>
  <c r="G40" i="44"/>
  <c r="F40" i="44"/>
  <c r="E40" i="44"/>
  <c r="C40" i="44"/>
  <c r="N39" i="44"/>
  <c r="M22" i="44"/>
  <c r="J39" i="44"/>
  <c r="F39" i="44"/>
  <c r="E22" i="44"/>
  <c r="O25" i="44"/>
  <c r="N22" i="44"/>
  <c r="K38" i="44"/>
  <c r="J22" i="44"/>
  <c r="G38" i="44"/>
  <c r="F22" i="44"/>
  <c r="C38" i="44"/>
  <c r="K22" i="44"/>
  <c r="G22" i="44"/>
  <c r="C22" i="44"/>
  <c r="E17" i="44"/>
  <c r="O20" i="44"/>
  <c r="N17" i="44"/>
  <c r="J17" i="44"/>
  <c r="F17" i="44"/>
  <c r="O19" i="44"/>
  <c r="K17" i="44"/>
  <c r="G17" i="44"/>
  <c r="C17" i="44"/>
  <c r="L17" i="44"/>
  <c r="M13" i="44"/>
  <c r="I13" i="44"/>
  <c r="N13" i="44"/>
  <c r="J13" i="44"/>
  <c r="F13" i="44"/>
  <c r="K13" i="44"/>
  <c r="G13" i="44"/>
  <c r="C13" i="44"/>
  <c r="E9" i="44"/>
  <c r="N9" i="44"/>
  <c r="K9" i="44"/>
  <c r="J9" i="44"/>
  <c r="G9" i="44"/>
  <c r="F9" i="44"/>
  <c r="C9" i="44"/>
  <c r="K39" i="44"/>
  <c r="G39" i="44"/>
  <c r="C39" i="44"/>
  <c r="I38" i="44"/>
  <c r="N37" i="44"/>
  <c r="J37" i="44"/>
  <c r="I37" i="44"/>
  <c r="F37" i="44"/>
  <c r="N3" i="44"/>
  <c r="K36" i="44"/>
  <c r="K42" i="44" s="1"/>
  <c r="J3" i="44"/>
  <c r="G36" i="44"/>
  <c r="F3" i="44"/>
  <c r="C36" i="44"/>
  <c r="K3" i="44"/>
  <c r="G3" i="44"/>
  <c r="AB128" i="43"/>
  <c r="Y128" i="43"/>
  <c r="R127" i="43"/>
  <c r="P127" i="43"/>
  <c r="O127" i="43"/>
  <c r="T127" i="43"/>
  <c r="Q127" i="43"/>
  <c r="R126" i="43"/>
  <c r="P126" i="43"/>
  <c r="O126" i="43"/>
  <c r="AW26" i="63" s="1"/>
  <c r="T126" i="43"/>
  <c r="Q126" i="43"/>
  <c r="R125" i="43"/>
  <c r="P125" i="43"/>
  <c r="O125" i="43"/>
  <c r="T125" i="43"/>
  <c r="Q125" i="43"/>
  <c r="Q128" i="43" s="1"/>
  <c r="R124" i="43"/>
  <c r="P124" i="43"/>
  <c r="O124" i="43"/>
  <c r="T124" i="43"/>
  <c r="Q124" i="43"/>
  <c r="O123" i="43"/>
  <c r="AT26" i="63" s="1"/>
  <c r="T123" i="43"/>
  <c r="T128" i="43" s="1"/>
  <c r="Q123" i="43"/>
  <c r="AB121" i="43"/>
  <c r="Y121" i="43"/>
  <c r="P120" i="43"/>
  <c r="O120" i="43"/>
  <c r="AS26" i="63" s="1"/>
  <c r="T120" i="43"/>
  <c r="R120" i="43"/>
  <c r="Q120" i="43"/>
  <c r="R119" i="43"/>
  <c r="O119" i="43"/>
  <c r="AR26" i="63" s="1"/>
  <c r="T119" i="43"/>
  <c r="Q119" i="43"/>
  <c r="P119" i="43"/>
  <c r="P118" i="43"/>
  <c r="O118" i="43"/>
  <c r="AQ26" i="63" s="1"/>
  <c r="T118" i="43"/>
  <c r="R118" i="43"/>
  <c r="Q118" i="43"/>
  <c r="P117" i="43"/>
  <c r="O117" i="43"/>
  <c r="T117" i="43"/>
  <c r="R117" i="43"/>
  <c r="Q117" i="43"/>
  <c r="R116" i="43"/>
  <c r="P116" i="43"/>
  <c r="O116" i="43"/>
  <c r="T116" i="43"/>
  <c r="Q116" i="43"/>
  <c r="Q121" i="43" s="1"/>
  <c r="AB114" i="43"/>
  <c r="Y114" i="43"/>
  <c r="R113" i="43"/>
  <c r="P113" i="43"/>
  <c r="O113" i="43"/>
  <c r="T113" i="43"/>
  <c r="Q113" i="43"/>
  <c r="P112" i="43"/>
  <c r="O112" i="43"/>
  <c r="T112" i="43"/>
  <c r="R112" i="43"/>
  <c r="Q112" i="43"/>
  <c r="R111" i="43"/>
  <c r="P111" i="43"/>
  <c r="O111" i="43"/>
  <c r="AN26" i="63" s="1"/>
  <c r="T111" i="43"/>
  <c r="Q111" i="43"/>
  <c r="R110" i="43"/>
  <c r="P110" i="43"/>
  <c r="T110" i="43"/>
  <c r="Q110" i="43"/>
  <c r="O110" i="43"/>
  <c r="R109" i="43"/>
  <c r="AL27" i="63" s="1"/>
  <c r="P109" i="43"/>
  <c r="AL25" i="63" s="1"/>
  <c r="T109" i="43"/>
  <c r="T114" i="43" s="1"/>
  <c r="Q109" i="43"/>
  <c r="AB107" i="43"/>
  <c r="Y107" i="43"/>
  <c r="R106" i="43"/>
  <c r="O106" i="43"/>
  <c r="AK26" i="63" s="1"/>
  <c r="T106" i="43"/>
  <c r="Q106" i="43"/>
  <c r="P106" i="43"/>
  <c r="R105" i="43"/>
  <c r="P105" i="43"/>
  <c r="O105" i="43"/>
  <c r="AJ26" i="63" s="1"/>
  <c r="T105" i="43"/>
  <c r="Q105" i="43"/>
  <c r="R104" i="43"/>
  <c r="P104" i="43"/>
  <c r="O104" i="43"/>
  <c r="AI26" i="63" s="1"/>
  <c r="T104" i="43"/>
  <c r="Q104" i="43"/>
  <c r="P103" i="43"/>
  <c r="O103" i="43"/>
  <c r="T103" i="43"/>
  <c r="R103" i="43"/>
  <c r="Q103" i="43"/>
  <c r="T102" i="43"/>
  <c r="T107" i="43" s="1"/>
  <c r="R102" i="43"/>
  <c r="Q102" i="43"/>
  <c r="Q107" i="43" s="1"/>
  <c r="AB100" i="43"/>
  <c r="Y100" i="43"/>
  <c r="R99" i="43"/>
  <c r="P99" i="43"/>
  <c r="O99" i="43"/>
  <c r="AG26" i="63" s="1"/>
  <c r="T99" i="43"/>
  <c r="Q99" i="43"/>
  <c r="R98" i="43"/>
  <c r="P98" i="43"/>
  <c r="O98" i="43"/>
  <c r="T98" i="43"/>
  <c r="Q98" i="43"/>
  <c r="R97" i="43"/>
  <c r="P97" i="43"/>
  <c r="O97" i="43"/>
  <c r="AE26" i="63" s="1"/>
  <c r="T97" i="43"/>
  <c r="Q97" i="43"/>
  <c r="P96" i="43"/>
  <c r="T96" i="43"/>
  <c r="R96" i="43"/>
  <c r="Q96" i="43"/>
  <c r="O96" i="43"/>
  <c r="R95" i="43"/>
  <c r="P95" i="43"/>
  <c r="O95" i="43"/>
  <c r="T95" i="43"/>
  <c r="T100" i="43" s="1"/>
  <c r="Q95" i="43"/>
  <c r="AB93" i="43"/>
  <c r="Y93" i="43"/>
  <c r="R92" i="43"/>
  <c r="P92" i="43"/>
  <c r="O92" i="43"/>
  <c r="AC26" i="63" s="1"/>
  <c r="T92" i="43"/>
  <c r="Q92" i="43"/>
  <c r="P91" i="43"/>
  <c r="O91" i="43"/>
  <c r="AB26" i="63" s="1"/>
  <c r="T91" i="43"/>
  <c r="R91" i="43"/>
  <c r="Q91" i="43"/>
  <c r="R90" i="43"/>
  <c r="P90" i="43"/>
  <c r="O90" i="43"/>
  <c r="AA26" i="63" s="1"/>
  <c r="T90" i="43"/>
  <c r="Q90" i="43"/>
  <c r="R89" i="43"/>
  <c r="P89" i="43"/>
  <c r="O89" i="43"/>
  <c r="T89" i="43"/>
  <c r="Q89" i="43"/>
  <c r="P88" i="43"/>
  <c r="O88" i="43"/>
  <c r="T88" i="43"/>
  <c r="T93" i="43" s="1"/>
  <c r="Q88" i="43"/>
  <c r="Q93" i="43" s="1"/>
  <c r="AB86" i="43"/>
  <c r="Y86" i="43"/>
  <c r="P85" i="43"/>
  <c r="O85" i="43"/>
  <c r="T85" i="43"/>
  <c r="R85" i="43"/>
  <c r="Q85" i="43"/>
  <c r="R84" i="43"/>
  <c r="P84" i="43"/>
  <c r="O84" i="43"/>
  <c r="T84" i="43"/>
  <c r="Q84" i="43"/>
  <c r="R83" i="43"/>
  <c r="P83" i="43"/>
  <c r="O83" i="43"/>
  <c r="T83" i="43"/>
  <c r="Q83" i="43"/>
  <c r="P82" i="43"/>
  <c r="O82" i="43"/>
  <c r="W26" i="63" s="1"/>
  <c r="T82" i="43"/>
  <c r="R82" i="43"/>
  <c r="Q82" i="43"/>
  <c r="R81" i="43"/>
  <c r="V27" i="63" s="1"/>
  <c r="P81" i="43"/>
  <c r="V25" i="63" s="1"/>
  <c r="T81" i="43"/>
  <c r="T86" i="43" s="1"/>
  <c r="Q81" i="43"/>
  <c r="Q86" i="43" s="1"/>
  <c r="AB79" i="43"/>
  <c r="Y79" i="43"/>
  <c r="R78" i="43"/>
  <c r="P78" i="43"/>
  <c r="O78" i="43"/>
  <c r="U26" i="63" s="1"/>
  <c r="T78" i="43"/>
  <c r="Q78" i="43"/>
  <c r="R77" i="43"/>
  <c r="O77" i="43"/>
  <c r="T26" i="63" s="1"/>
  <c r="T77" i="43"/>
  <c r="Q77" i="43"/>
  <c r="P77" i="43"/>
  <c r="R76" i="43"/>
  <c r="P76" i="43"/>
  <c r="O76" i="43"/>
  <c r="S26" i="63" s="1"/>
  <c r="T76" i="43"/>
  <c r="Q76" i="43"/>
  <c r="P75" i="43"/>
  <c r="O75" i="43"/>
  <c r="T75" i="43"/>
  <c r="R75" i="43"/>
  <c r="Q75" i="43"/>
  <c r="P74" i="43"/>
  <c r="O74" i="43"/>
  <c r="T74" i="43"/>
  <c r="R74" i="43"/>
  <c r="Q74" i="43"/>
  <c r="Q79" i="43" s="1"/>
  <c r="AB72" i="43"/>
  <c r="Y72" i="43"/>
  <c r="P71" i="43"/>
  <c r="O71" i="43"/>
  <c r="T71" i="43"/>
  <c r="R71" i="43"/>
  <c r="Q71" i="43"/>
  <c r="R70" i="43"/>
  <c r="P70" i="43"/>
  <c r="Q25" i="63" s="1"/>
  <c r="O70" i="43"/>
  <c r="T70" i="43"/>
  <c r="Q70" i="43"/>
  <c r="R69" i="43"/>
  <c r="P69" i="43"/>
  <c r="O69" i="43"/>
  <c r="P26" i="63" s="1"/>
  <c r="T69" i="43"/>
  <c r="Q69" i="43"/>
  <c r="R68" i="43"/>
  <c r="P68" i="43"/>
  <c r="O68" i="43"/>
  <c r="T68" i="43"/>
  <c r="Q68" i="43"/>
  <c r="R67" i="43"/>
  <c r="N27" i="63" s="1"/>
  <c r="P67" i="43"/>
  <c r="N25" i="63" s="1"/>
  <c r="O67" i="43"/>
  <c r="N26" i="63" s="1"/>
  <c r="T67" i="43"/>
  <c r="T72" i="43" s="1"/>
  <c r="Q67" i="43"/>
  <c r="Q72" i="43" s="1"/>
  <c r="AB65" i="43"/>
  <c r="Y65" i="43"/>
  <c r="P64" i="43"/>
  <c r="O64" i="43"/>
  <c r="T64" i="43"/>
  <c r="R64" i="43"/>
  <c r="Q64" i="43"/>
  <c r="R63" i="43"/>
  <c r="P63" i="43"/>
  <c r="O63" i="43"/>
  <c r="T63" i="43"/>
  <c r="Q63" i="43"/>
  <c r="P62" i="43"/>
  <c r="T62" i="43"/>
  <c r="R62" i="43"/>
  <c r="Q62" i="43"/>
  <c r="O62" i="43"/>
  <c r="P61" i="43"/>
  <c r="K25" i="63" s="1"/>
  <c r="O61" i="43"/>
  <c r="T61" i="43"/>
  <c r="R61" i="43"/>
  <c r="Q61" i="43"/>
  <c r="P60" i="43"/>
  <c r="J25" i="63" s="1"/>
  <c r="T60" i="43"/>
  <c r="T65" i="43" s="1"/>
  <c r="R60" i="43"/>
  <c r="Q60" i="43"/>
  <c r="AB58" i="43"/>
  <c r="Y58" i="43"/>
  <c r="Q58" i="43"/>
  <c r="R57" i="43"/>
  <c r="P57" i="43"/>
  <c r="O57" i="43"/>
  <c r="T57" i="43"/>
  <c r="Q57" i="43"/>
  <c r="R56" i="43"/>
  <c r="I27" i="63" s="1"/>
  <c r="P56" i="43"/>
  <c r="I25" i="63" s="1"/>
  <c r="O56" i="43"/>
  <c r="I26" i="63" s="1"/>
  <c r="T56" i="43"/>
  <c r="Q56" i="43"/>
  <c r="P55" i="43"/>
  <c r="O55" i="43"/>
  <c r="H26" i="63" s="1"/>
  <c r="T55" i="43"/>
  <c r="Q55" i="43"/>
  <c r="P54" i="43"/>
  <c r="O54" i="43"/>
  <c r="G26" i="63" s="1"/>
  <c r="T54" i="43"/>
  <c r="R54" i="43"/>
  <c r="Q54" i="43"/>
  <c r="R53" i="43"/>
  <c r="O53" i="43"/>
  <c r="F26" i="63" s="1"/>
  <c r="T53" i="43"/>
  <c r="T58" i="43" s="1"/>
  <c r="Q53" i="43"/>
  <c r="AB51" i="43"/>
  <c r="Y51" i="43"/>
  <c r="P50" i="43"/>
  <c r="O50" i="43"/>
  <c r="T50" i="43"/>
  <c r="R50" i="43"/>
  <c r="Q50" i="43"/>
  <c r="R49" i="43"/>
  <c r="P49" i="43"/>
  <c r="O49" i="43"/>
  <c r="T49" i="43"/>
  <c r="Q49" i="43"/>
  <c r="P48" i="43"/>
  <c r="O48" i="43"/>
  <c r="D26" i="63" s="1"/>
  <c r="T48" i="43"/>
  <c r="R48" i="43"/>
  <c r="Q48" i="43"/>
  <c r="R47" i="43"/>
  <c r="O47" i="43"/>
  <c r="C26" i="63" s="1"/>
  <c r="T47" i="43"/>
  <c r="Q47" i="43"/>
  <c r="P47" i="43"/>
  <c r="T46" i="43"/>
  <c r="T51" i="43" s="1"/>
  <c r="R46" i="43"/>
  <c r="B27" i="63" s="1"/>
  <c r="Q46" i="43"/>
  <c r="Q51" i="43" s="1"/>
  <c r="CW32" i="43"/>
  <c r="CV32" i="43"/>
  <c r="CU32" i="43"/>
  <c r="CT32" i="43"/>
  <c r="CS32" i="43"/>
  <c r="CR32" i="43"/>
  <c r="CQ32" i="43"/>
  <c r="CO32" i="43"/>
  <c r="CN32" i="43"/>
  <c r="CM32" i="43"/>
  <c r="CL32" i="43"/>
  <c r="CK32" i="43"/>
  <c r="CJ32" i="43"/>
  <c r="CI32" i="43"/>
  <c r="CG32" i="43"/>
  <c r="CF32" i="43"/>
  <c r="CE32" i="43"/>
  <c r="CD32" i="43"/>
  <c r="CC32" i="43"/>
  <c r="CB32" i="43"/>
  <c r="CA32" i="43"/>
  <c r="BY32" i="43"/>
  <c r="BX32" i="43"/>
  <c r="BW32" i="43"/>
  <c r="BV32" i="43"/>
  <c r="BU32" i="43"/>
  <c r="BT32" i="43"/>
  <c r="BS32" i="43"/>
  <c r="BQ32" i="43"/>
  <c r="BP32" i="43"/>
  <c r="BO32" i="43"/>
  <c r="BN32" i="43"/>
  <c r="BM32" i="43"/>
  <c r="BL32" i="43"/>
  <c r="BK32" i="43"/>
  <c r="BI32" i="43"/>
  <c r="BH32" i="43"/>
  <c r="BG32" i="43"/>
  <c r="BF32" i="43"/>
  <c r="BE32" i="43"/>
  <c r="BD32" i="43"/>
  <c r="BC32" i="43"/>
  <c r="BA32" i="43"/>
  <c r="AZ32" i="43"/>
  <c r="AY32" i="43"/>
  <c r="AX32" i="43"/>
  <c r="AW32" i="43"/>
  <c r="AV32" i="43"/>
  <c r="AU32" i="43"/>
  <c r="AS32" i="43"/>
  <c r="AR32" i="43"/>
  <c r="AQ32" i="43"/>
  <c r="AP32" i="43"/>
  <c r="AO32" i="43"/>
  <c r="AN32" i="43"/>
  <c r="AM32" i="43"/>
  <c r="AK32" i="43"/>
  <c r="AJ32" i="43"/>
  <c r="AI32" i="43"/>
  <c r="AH32" i="43"/>
  <c r="AG32" i="43"/>
  <c r="AF32" i="43"/>
  <c r="AE32" i="43"/>
  <c r="AC32" i="43"/>
  <c r="AB32" i="43"/>
  <c r="AA32" i="43"/>
  <c r="Z32" i="43"/>
  <c r="Y32" i="43"/>
  <c r="X32" i="43"/>
  <c r="W32" i="43"/>
  <c r="U32" i="43"/>
  <c r="T32" i="43"/>
  <c r="S32" i="43"/>
  <c r="R32" i="43"/>
  <c r="Q32" i="43"/>
  <c r="P32" i="43"/>
  <c r="O32" i="43"/>
  <c r="M32" i="43"/>
  <c r="L32" i="43"/>
  <c r="K32" i="43"/>
  <c r="J32" i="43"/>
  <c r="I32" i="43"/>
  <c r="H32" i="43"/>
  <c r="G32" i="43"/>
  <c r="L25" i="43"/>
  <c r="CV24" i="43"/>
  <c r="CV25" i="43" s="1"/>
  <c r="CR24" i="43"/>
  <c r="CR25" i="43" s="1"/>
  <c r="CI24" i="43"/>
  <c r="CI25" i="43" s="1"/>
  <c r="CD24" i="43"/>
  <c r="CD25" i="43" s="1"/>
  <c r="BU24" i="43"/>
  <c r="BU25" i="43" s="1"/>
  <c r="BP24" i="43"/>
  <c r="BP25" i="43" s="1"/>
  <c r="BL24" i="43"/>
  <c r="BL25" i="43" s="1"/>
  <c r="BC24" i="43"/>
  <c r="BC25" i="43" s="1"/>
  <c r="AX24" i="43"/>
  <c r="AX25" i="43" s="1"/>
  <c r="AO24" i="43"/>
  <c r="AO25" i="43" s="1"/>
  <c r="AJ24" i="43"/>
  <c r="AJ25" i="43" s="1"/>
  <c r="AF24" i="43"/>
  <c r="AF25" i="43" s="1"/>
  <c r="W24" i="43"/>
  <c r="W25" i="43" s="1"/>
  <c r="R24" i="43"/>
  <c r="R25" i="43" s="1"/>
  <c r="CV23" i="43"/>
  <c r="CT23" i="43"/>
  <c r="CT24" i="43" s="1"/>
  <c r="CT25" i="43" s="1"/>
  <c r="CS23" i="43"/>
  <c r="CR23" i="43"/>
  <c r="CQ23" i="43"/>
  <c r="CQ24" i="43" s="1"/>
  <c r="CQ25" i="43" s="1"/>
  <c r="CN23" i="43"/>
  <c r="CL23" i="43"/>
  <c r="CL24" i="43" s="1"/>
  <c r="CL25" i="43" s="1"/>
  <c r="CK23" i="43"/>
  <c r="CK24" i="43" s="1"/>
  <c r="CK25" i="43" s="1"/>
  <c r="CJ23" i="43"/>
  <c r="CI23" i="43"/>
  <c r="CF23" i="43"/>
  <c r="CF24" i="43" s="1"/>
  <c r="CF25" i="43" s="1"/>
  <c r="CD23" i="43"/>
  <c r="CC23" i="43"/>
  <c r="CC24" i="43" s="1"/>
  <c r="CC25" i="43" s="1"/>
  <c r="CB23" i="43"/>
  <c r="CB24" i="43" s="1"/>
  <c r="CB25" i="43" s="1"/>
  <c r="CA23" i="43"/>
  <c r="BX23" i="43"/>
  <c r="BX24" i="43" s="1"/>
  <c r="BX25" i="43" s="1"/>
  <c r="BV23" i="43"/>
  <c r="BU23" i="43"/>
  <c r="BT23" i="43"/>
  <c r="BT24" i="43" s="1"/>
  <c r="BT25" i="43" s="1"/>
  <c r="BS23" i="43"/>
  <c r="BS24" i="43" s="1"/>
  <c r="BS25" i="43" s="1"/>
  <c r="BP23" i="43"/>
  <c r="BN23" i="43"/>
  <c r="BN24" i="43" s="1"/>
  <c r="BN25" i="43" s="1"/>
  <c r="BM23" i="43"/>
  <c r="BL23" i="43"/>
  <c r="BK23" i="43"/>
  <c r="BK24" i="43" s="1"/>
  <c r="BK25" i="43" s="1"/>
  <c r="BH23" i="43"/>
  <c r="BF23" i="43"/>
  <c r="BF24" i="43" s="1"/>
  <c r="BF25" i="43" s="1"/>
  <c r="BE23" i="43"/>
  <c r="BE24" i="43" s="1"/>
  <c r="BE25" i="43" s="1"/>
  <c r="BD23" i="43"/>
  <c r="BC23" i="43"/>
  <c r="AZ23" i="43"/>
  <c r="AZ24" i="43" s="1"/>
  <c r="AZ25" i="43" s="1"/>
  <c r="AX23" i="43"/>
  <c r="AW23" i="43"/>
  <c r="AW24" i="43" s="1"/>
  <c r="AW25" i="43" s="1"/>
  <c r="AV23" i="43"/>
  <c r="AV24" i="43" s="1"/>
  <c r="AV25" i="43" s="1"/>
  <c r="AU23" i="43"/>
  <c r="AR23" i="43"/>
  <c r="AR24" i="43" s="1"/>
  <c r="AR25" i="43" s="1"/>
  <c r="AP23" i="43"/>
  <c r="AO23" i="43"/>
  <c r="AN23" i="43"/>
  <c r="AN24" i="43" s="1"/>
  <c r="AN25" i="43" s="1"/>
  <c r="AM23" i="43"/>
  <c r="AM24" i="43" s="1"/>
  <c r="AM25" i="43" s="1"/>
  <c r="AJ23" i="43"/>
  <c r="AH23" i="43"/>
  <c r="AH24" i="43" s="1"/>
  <c r="AH25" i="43" s="1"/>
  <c r="AG23" i="43"/>
  <c r="AF23" i="43"/>
  <c r="AE23" i="43"/>
  <c r="AE24" i="43" s="1"/>
  <c r="AE25" i="43" s="1"/>
  <c r="AB23" i="43"/>
  <c r="Z23" i="43"/>
  <c r="Z24" i="43" s="1"/>
  <c r="Z25" i="43" s="1"/>
  <c r="Y23" i="43"/>
  <c r="Y24" i="43" s="1"/>
  <c r="Y25" i="43" s="1"/>
  <c r="X23" i="43"/>
  <c r="W23" i="43"/>
  <c r="T23" i="43"/>
  <c r="T24" i="43" s="1"/>
  <c r="T25" i="43" s="1"/>
  <c r="R23" i="43"/>
  <c r="Q23" i="43"/>
  <c r="Q24" i="43" s="1"/>
  <c r="Q25" i="43" s="1"/>
  <c r="P23" i="43"/>
  <c r="P24" i="43" s="1"/>
  <c r="P25" i="43" s="1"/>
  <c r="O23" i="43"/>
  <c r="L23" i="43"/>
  <c r="J23" i="43"/>
  <c r="I23" i="43"/>
  <c r="H23" i="43"/>
  <c r="H24" i="43" s="1"/>
  <c r="H25" i="43" s="1"/>
  <c r="G23" i="43"/>
  <c r="CW22" i="43"/>
  <c r="CQ27" i="43" s="1"/>
  <c r="BY22" i="43"/>
  <c r="BO23" i="43"/>
  <c r="BO24" i="43" s="1"/>
  <c r="BO25" i="43" s="1"/>
  <c r="AI23" i="43"/>
  <c r="AI24" i="43" s="1"/>
  <c r="AI25" i="43" s="1"/>
  <c r="Z12" i="43"/>
  <c r="Y12" i="43"/>
  <c r="X12" i="43"/>
  <c r="W12" i="43"/>
  <c r="R12" i="43"/>
  <c r="Q12" i="43"/>
  <c r="P12" i="43"/>
  <c r="O12" i="43"/>
  <c r="J12" i="43"/>
  <c r="I12" i="43"/>
  <c r="H12" i="43"/>
  <c r="G12" i="43"/>
  <c r="AA11" i="43"/>
  <c r="AA12" i="43" s="1"/>
  <c r="S11" i="43"/>
  <c r="S12" i="43" s="1"/>
  <c r="K11" i="43"/>
  <c r="K12" i="43" s="1"/>
  <c r="Z8" i="43"/>
  <c r="Y8" i="43"/>
  <c r="R8" i="43"/>
  <c r="Q8" i="43"/>
  <c r="O8" i="43"/>
  <c r="J8" i="43"/>
  <c r="Y7" i="43"/>
  <c r="X7" i="43"/>
  <c r="X8" i="43" s="1"/>
  <c r="W7" i="43"/>
  <c r="AA7" i="43" s="1"/>
  <c r="AA8" i="43" s="1"/>
  <c r="Q7" i="43"/>
  <c r="P7" i="43"/>
  <c r="P8" i="43" s="1"/>
  <c r="O7" i="43"/>
  <c r="I7" i="43"/>
  <c r="I8" i="43" s="1"/>
  <c r="H7" i="43"/>
  <c r="H8" i="43" s="1"/>
  <c r="G7" i="43"/>
  <c r="G8" i="43" s="1"/>
  <c r="AA6" i="43"/>
  <c r="S6" i="43"/>
  <c r="K6" i="43"/>
  <c r="AA5" i="43"/>
  <c r="S5" i="43"/>
  <c r="S7" i="43" s="1"/>
  <c r="S8" i="43" s="1"/>
  <c r="K5" i="43"/>
  <c r="AV5" i="25"/>
  <c r="AU6" i="25"/>
  <c r="AT5" i="25"/>
  <c r="AS6" i="25"/>
  <c r="AS4" i="25"/>
  <c r="AR5" i="25"/>
  <c r="AQ6" i="25"/>
  <c r="AQ4" i="25"/>
  <c r="C116" i="41"/>
  <c r="C109" i="41"/>
  <c r="AN5" i="25"/>
  <c r="AM4" i="25"/>
  <c r="AM6" i="25"/>
  <c r="AL5" i="25"/>
  <c r="AK6" i="25"/>
  <c r="AK4" i="25"/>
  <c r="AI6" i="25"/>
  <c r="AI4" i="25"/>
  <c r="C102" i="41"/>
  <c r="AG5" i="25"/>
  <c r="AF6" i="25"/>
  <c r="AF4" i="25"/>
  <c r="AE5" i="25"/>
  <c r="C95" i="41"/>
  <c r="AC6" i="25"/>
  <c r="AC4" i="25"/>
  <c r="AA6" i="25"/>
  <c r="AA4" i="25"/>
  <c r="C88" i="41"/>
  <c r="W4" i="25"/>
  <c r="W6" i="25"/>
  <c r="C81" i="41"/>
  <c r="U4" i="25"/>
  <c r="U6" i="25"/>
  <c r="T5" i="25"/>
  <c r="S4" i="25"/>
  <c r="S6" i="25"/>
  <c r="C74" i="41"/>
  <c r="O6" i="25"/>
  <c r="O4" i="25"/>
  <c r="C67" i="41"/>
  <c r="C60" i="41"/>
  <c r="L6" i="25"/>
  <c r="L4" i="25"/>
  <c r="H4" i="25"/>
  <c r="G4" i="25"/>
  <c r="G6" i="25"/>
  <c r="D6" i="25"/>
  <c r="D4" i="25"/>
  <c r="C5" i="25"/>
  <c r="B4" i="25"/>
  <c r="C46" i="41"/>
  <c r="CW32" i="41"/>
  <c r="CV32" i="41"/>
  <c r="CU32" i="41"/>
  <c r="CT32" i="41"/>
  <c r="CS32" i="41"/>
  <c r="CR32" i="41"/>
  <c r="CQ32" i="41"/>
  <c r="CO32" i="41"/>
  <c r="CN32" i="41"/>
  <c r="CM32" i="41"/>
  <c r="CL32" i="41"/>
  <c r="CK32" i="41"/>
  <c r="CJ32" i="41"/>
  <c r="CI32" i="41"/>
  <c r="CG32" i="41"/>
  <c r="CF32" i="41"/>
  <c r="CE32" i="41"/>
  <c r="CD32" i="41"/>
  <c r="CC32" i="41"/>
  <c r="CB32" i="41"/>
  <c r="CA32" i="41"/>
  <c r="BY32" i="41"/>
  <c r="BX32" i="41"/>
  <c r="BW32" i="41"/>
  <c r="BV32" i="41"/>
  <c r="BU32" i="41"/>
  <c r="BT32" i="41"/>
  <c r="BS32" i="41"/>
  <c r="BQ32" i="41"/>
  <c r="BP32" i="41"/>
  <c r="BO32" i="41"/>
  <c r="BN32" i="41"/>
  <c r="BM32" i="41"/>
  <c r="BL32" i="41"/>
  <c r="BK32" i="41"/>
  <c r="BI32" i="41"/>
  <c r="BH32" i="41"/>
  <c r="BG32" i="41"/>
  <c r="BF32" i="41"/>
  <c r="BE32" i="41"/>
  <c r="BD32" i="41"/>
  <c r="BC32" i="41"/>
  <c r="BA32" i="41"/>
  <c r="AZ32" i="41"/>
  <c r="AY32" i="41"/>
  <c r="AX32" i="41"/>
  <c r="AW32" i="41"/>
  <c r="AV32" i="41"/>
  <c r="AU32" i="41"/>
  <c r="AS32" i="41"/>
  <c r="AR32" i="41"/>
  <c r="AQ32" i="41"/>
  <c r="AP32" i="41"/>
  <c r="AO32" i="41"/>
  <c r="AN32" i="41"/>
  <c r="AM32" i="41"/>
  <c r="AK32" i="41"/>
  <c r="AJ32" i="41"/>
  <c r="AI32" i="41"/>
  <c r="AH32" i="41"/>
  <c r="AG32" i="41"/>
  <c r="AF32" i="41"/>
  <c r="AE32" i="41"/>
  <c r="AC32" i="41"/>
  <c r="AB32" i="41"/>
  <c r="AA32" i="41"/>
  <c r="Z32" i="41"/>
  <c r="Y32" i="41"/>
  <c r="X32" i="41"/>
  <c r="W32" i="41"/>
  <c r="U32" i="41"/>
  <c r="T32" i="41"/>
  <c r="S32" i="41"/>
  <c r="R32" i="41"/>
  <c r="Q32" i="41"/>
  <c r="P32" i="41"/>
  <c r="O32" i="41"/>
  <c r="M32" i="41"/>
  <c r="L32" i="41"/>
  <c r="K32" i="41"/>
  <c r="J32" i="41"/>
  <c r="I32" i="41"/>
  <c r="H32" i="41"/>
  <c r="G32" i="41"/>
  <c r="L25" i="41"/>
  <c r="CT24" i="41"/>
  <c r="CT25" i="41" s="1"/>
  <c r="CS24" i="41"/>
  <c r="CS25" i="41" s="1"/>
  <c r="CQ24" i="41"/>
  <c r="CQ25" i="41" s="1"/>
  <c r="CN24" i="41"/>
  <c r="CN25" i="41" s="1"/>
  <c r="CL24" i="41"/>
  <c r="CL25" i="41" s="1"/>
  <c r="CK24" i="41"/>
  <c r="CK25" i="41" s="1"/>
  <c r="CJ24" i="41"/>
  <c r="CJ25" i="41" s="1"/>
  <c r="CF24" i="41"/>
  <c r="CF25" i="41" s="1"/>
  <c r="CC24" i="41"/>
  <c r="CC25" i="41" s="1"/>
  <c r="CB24" i="41"/>
  <c r="CB25" i="41" s="1"/>
  <c r="CA24" i="41"/>
  <c r="CA25" i="41" s="1"/>
  <c r="BX24" i="41"/>
  <c r="BX25" i="41" s="1"/>
  <c r="BV24" i="41"/>
  <c r="BV25" i="41" s="1"/>
  <c r="BT24" i="41"/>
  <c r="BT25" i="41" s="1"/>
  <c r="BS24" i="41"/>
  <c r="BS25" i="41" s="1"/>
  <c r="BN24" i="41"/>
  <c r="BN25" i="41" s="1"/>
  <c r="BM24" i="41"/>
  <c r="BM25" i="41" s="1"/>
  <c r="BK24" i="41"/>
  <c r="BK25" i="41" s="1"/>
  <c r="BH24" i="41"/>
  <c r="BH25" i="41" s="1"/>
  <c r="BF24" i="41"/>
  <c r="BF25" i="41" s="1"/>
  <c r="BE24" i="41"/>
  <c r="BE25" i="41" s="1"/>
  <c r="BD24" i="41"/>
  <c r="BD25" i="41" s="1"/>
  <c r="AZ24" i="41"/>
  <c r="AZ25" i="41" s="1"/>
  <c r="AW24" i="41"/>
  <c r="AW25" i="41" s="1"/>
  <c r="AV24" i="41"/>
  <c r="AV25" i="41" s="1"/>
  <c r="AU24" i="41"/>
  <c r="AU25" i="41" s="1"/>
  <c r="AR24" i="41"/>
  <c r="AR25" i="41" s="1"/>
  <c r="AP24" i="41"/>
  <c r="AP25" i="41" s="1"/>
  <c r="AN24" i="41"/>
  <c r="AN25" i="41" s="1"/>
  <c r="AM24" i="41"/>
  <c r="AM25" i="41" s="1"/>
  <c r="AH24" i="41"/>
  <c r="AH25" i="41" s="1"/>
  <c r="AG24" i="41"/>
  <c r="AG25" i="41" s="1"/>
  <c r="AE24" i="41"/>
  <c r="AE25" i="41" s="1"/>
  <c r="AB24" i="41"/>
  <c r="AB25" i="41" s="1"/>
  <c r="Z24" i="41"/>
  <c r="Z25" i="41" s="1"/>
  <c r="Y24" i="41"/>
  <c r="Y25" i="41" s="1"/>
  <c r="X24" i="41"/>
  <c r="X25" i="41" s="1"/>
  <c r="T24" i="41"/>
  <c r="T25" i="41" s="1"/>
  <c r="Q24" i="41"/>
  <c r="Q25" i="41" s="1"/>
  <c r="P24" i="41"/>
  <c r="P25" i="41" s="1"/>
  <c r="O24" i="41"/>
  <c r="O25" i="41" s="1"/>
  <c r="CV23" i="41"/>
  <c r="CV24" i="41" s="1"/>
  <c r="CV25" i="41" s="1"/>
  <c r="CT23" i="41"/>
  <c r="CS23" i="41"/>
  <c r="CR23" i="41"/>
  <c r="CQ23" i="41"/>
  <c r="CN23" i="41"/>
  <c r="CL23" i="41"/>
  <c r="CK23" i="41"/>
  <c r="CJ23" i="41"/>
  <c r="CI23" i="41"/>
  <c r="CI24" i="41" s="1"/>
  <c r="CI25" i="41" s="1"/>
  <c r="CF23" i="41"/>
  <c r="CD23" i="41"/>
  <c r="CD24" i="41" s="1"/>
  <c r="CD25" i="41" s="1"/>
  <c r="CC23" i="41"/>
  <c r="CB23" i="41"/>
  <c r="CA23" i="41"/>
  <c r="BX23" i="41"/>
  <c r="BW23" i="41"/>
  <c r="BW24" i="41" s="1"/>
  <c r="BW25" i="41" s="1"/>
  <c r="BV23" i="41"/>
  <c r="BU23" i="41"/>
  <c r="BU24" i="41" s="1"/>
  <c r="BU25" i="41" s="1"/>
  <c r="BT23" i="41"/>
  <c r="BS23" i="41"/>
  <c r="BP23" i="41"/>
  <c r="BP24" i="41" s="1"/>
  <c r="BP25" i="41" s="1"/>
  <c r="BN23" i="41"/>
  <c r="BM23" i="41"/>
  <c r="BL23" i="41"/>
  <c r="BL24" i="41" s="1"/>
  <c r="BL25" i="41" s="1"/>
  <c r="BK23" i="41"/>
  <c r="BH23" i="41"/>
  <c r="BF23" i="41"/>
  <c r="BE23" i="41"/>
  <c r="BD23" i="41"/>
  <c r="BC23" i="41"/>
  <c r="BC24" i="41" s="1"/>
  <c r="BC25" i="41" s="1"/>
  <c r="AZ23" i="41"/>
  <c r="AX23" i="41"/>
  <c r="AX24" i="41" s="1"/>
  <c r="AX25" i="41" s="1"/>
  <c r="AW23" i="41"/>
  <c r="AV23" i="41"/>
  <c r="AU23" i="41"/>
  <c r="AR23" i="41"/>
  <c r="AP23" i="41"/>
  <c r="AO23" i="41"/>
  <c r="AN23" i="41"/>
  <c r="AM23" i="41"/>
  <c r="AJ23" i="41"/>
  <c r="AJ24" i="41" s="1"/>
  <c r="AJ25" i="41" s="1"/>
  <c r="AH23" i="41"/>
  <c r="AG23" i="41"/>
  <c r="AF23" i="41"/>
  <c r="AF24" i="41" s="1"/>
  <c r="AF25" i="41" s="1"/>
  <c r="AE23" i="41"/>
  <c r="AB23" i="41"/>
  <c r="Z23" i="41"/>
  <c r="Y23" i="41"/>
  <c r="X23" i="41"/>
  <c r="W23" i="41"/>
  <c r="T23" i="41"/>
  <c r="R23" i="41"/>
  <c r="R24" i="41" s="1"/>
  <c r="R25" i="41" s="1"/>
  <c r="Q23" i="41"/>
  <c r="P23" i="41"/>
  <c r="O23" i="41"/>
  <c r="L23" i="41"/>
  <c r="K23" i="41"/>
  <c r="K24" i="41" s="1"/>
  <c r="K25" i="41" s="1"/>
  <c r="J23" i="41"/>
  <c r="I23" i="41"/>
  <c r="H23" i="41"/>
  <c r="G23" i="41"/>
  <c r="G24" i="41" s="1"/>
  <c r="G25" i="41" s="1"/>
  <c r="Z12" i="41"/>
  <c r="Y12" i="41"/>
  <c r="X12" i="41"/>
  <c r="W12" i="41"/>
  <c r="R12" i="41"/>
  <c r="Q12" i="41"/>
  <c r="P12" i="41"/>
  <c r="O12" i="41"/>
  <c r="J12" i="41"/>
  <c r="I12" i="41"/>
  <c r="H12" i="41"/>
  <c r="G12" i="41"/>
  <c r="AA11" i="41"/>
  <c r="S11" i="41"/>
  <c r="K11" i="41"/>
  <c r="Z8" i="41"/>
  <c r="X8" i="41"/>
  <c r="W8" i="41"/>
  <c r="R8" i="41"/>
  <c r="P8" i="41"/>
  <c r="J8" i="41"/>
  <c r="Y7" i="41"/>
  <c r="Y8" i="41" s="1"/>
  <c r="X7" i="41"/>
  <c r="W7" i="41"/>
  <c r="Q7" i="41"/>
  <c r="Q8" i="41" s="1"/>
  <c r="P7" i="41"/>
  <c r="O7" i="41"/>
  <c r="O8" i="41" s="1"/>
  <c r="I7" i="41"/>
  <c r="K7" i="41" s="1"/>
  <c r="K8" i="41" s="1"/>
  <c r="H7" i="41"/>
  <c r="H8" i="41" s="1"/>
  <c r="G7" i="41"/>
  <c r="G8" i="41" s="1"/>
  <c r="AA6" i="41"/>
  <c r="S6" i="41"/>
  <c r="S7" i="41" s="1"/>
  <c r="S8" i="41" s="1"/>
  <c r="K6" i="41"/>
  <c r="AA5" i="41"/>
  <c r="AA12" i="41" s="1"/>
  <c r="S5" i="41"/>
  <c r="S12" i="41" s="1"/>
  <c r="K5" i="41"/>
  <c r="K12" i="41" s="1"/>
  <c r="C95" i="38"/>
  <c r="C151" i="38" s="1"/>
  <c r="C204" i="38" s="1"/>
  <c r="C261" i="38" s="1"/>
  <c r="C283" i="38" s="1"/>
  <c r="C320" i="38" s="1"/>
  <c r="C335" i="38" s="1"/>
  <c r="C338" i="38" s="1"/>
  <c r="G95" i="38"/>
  <c r="G151" i="38" s="1"/>
  <c r="G204" i="38" s="1"/>
  <c r="G261" i="38" s="1"/>
  <c r="G283" i="38" s="1"/>
  <c r="G320" i="38" s="1"/>
  <c r="G335" i="38" s="1"/>
  <c r="G338" i="38" s="1"/>
  <c r="K95" i="38"/>
  <c r="K151" i="38" s="1"/>
  <c r="K204" i="38" s="1"/>
  <c r="K261" i="38" s="1"/>
  <c r="K283" i="38" s="1"/>
  <c r="K320" i="38" s="1"/>
  <c r="K335" i="38" s="1"/>
  <c r="K338" i="38" s="1"/>
  <c r="H50" i="39"/>
  <c r="I50" i="39" s="1"/>
  <c r="K50" i="39" s="1"/>
  <c r="H48" i="39"/>
  <c r="O332" i="38" s="1"/>
  <c r="F48" i="39"/>
  <c r="F46" i="39"/>
  <c r="H46" i="39" s="1"/>
  <c r="O44" i="39"/>
  <c r="H44" i="39"/>
  <c r="O43" i="39"/>
  <c r="H43" i="39"/>
  <c r="F43" i="39"/>
  <c r="O42" i="39"/>
  <c r="L42" i="39"/>
  <c r="I42" i="39"/>
  <c r="H42" i="39"/>
  <c r="O275" i="38" s="1"/>
  <c r="F42" i="39"/>
  <c r="N41" i="39"/>
  <c r="O41" i="39" s="1"/>
  <c r="K41" i="39"/>
  <c r="L41" i="39" s="1"/>
  <c r="H41" i="39"/>
  <c r="F41" i="39"/>
  <c r="F40" i="39"/>
  <c r="E40" i="39"/>
  <c r="H40" i="39" s="1"/>
  <c r="I40" i="39" s="1"/>
  <c r="E39" i="39"/>
  <c r="D39" i="39"/>
  <c r="F39" i="39" s="1"/>
  <c r="C39" i="39"/>
  <c r="N37" i="39"/>
  <c r="O37" i="39" s="1"/>
  <c r="K37" i="39"/>
  <c r="L37" i="39" s="1"/>
  <c r="H37" i="39"/>
  <c r="O233" i="38" s="1"/>
  <c r="H233" i="38" s="1"/>
  <c r="F37" i="39"/>
  <c r="H36" i="39"/>
  <c r="F36" i="39"/>
  <c r="I35" i="39"/>
  <c r="F35" i="39"/>
  <c r="H35" i="39" s="1"/>
  <c r="C35" i="39"/>
  <c r="F34" i="39"/>
  <c r="H34" i="39" s="1"/>
  <c r="E33" i="39"/>
  <c r="F33" i="39" s="1"/>
  <c r="D33" i="39"/>
  <c r="C33" i="39"/>
  <c r="N31" i="39"/>
  <c r="O31" i="39" s="1"/>
  <c r="K31" i="39"/>
  <c r="L31" i="39" s="1"/>
  <c r="O197" i="38"/>
  <c r="F31" i="39"/>
  <c r="H30" i="39"/>
  <c r="F30" i="39"/>
  <c r="I29" i="39"/>
  <c r="F29" i="39"/>
  <c r="H29" i="39" s="1"/>
  <c r="E29" i="39"/>
  <c r="E28" i="39"/>
  <c r="D28" i="39"/>
  <c r="F28" i="39" s="1"/>
  <c r="C28" i="39"/>
  <c r="F26" i="39"/>
  <c r="H26" i="39" s="1"/>
  <c r="K25" i="39"/>
  <c r="H25" i="39"/>
  <c r="I25" i="39" s="1"/>
  <c r="F25" i="39"/>
  <c r="E24" i="39"/>
  <c r="D24" i="39"/>
  <c r="F24" i="39" s="1"/>
  <c r="C24" i="39"/>
  <c r="F22" i="39"/>
  <c r="H22" i="39" s="1"/>
  <c r="K21" i="39"/>
  <c r="H21" i="39"/>
  <c r="I21" i="39" s="1"/>
  <c r="F21" i="39"/>
  <c r="F20" i="39"/>
  <c r="H20" i="39" s="1"/>
  <c r="H19" i="39"/>
  <c r="F19" i="39"/>
  <c r="I18" i="39"/>
  <c r="F18" i="39"/>
  <c r="H18" i="39" s="1"/>
  <c r="H17" i="39"/>
  <c r="I17" i="39" s="1"/>
  <c r="K17" i="39" s="1"/>
  <c r="F17" i="39"/>
  <c r="F16" i="39"/>
  <c r="H16" i="39" s="1"/>
  <c r="E15" i="39"/>
  <c r="D15" i="39"/>
  <c r="C15" i="39"/>
  <c r="K13" i="39"/>
  <c r="H13" i="39"/>
  <c r="I13" i="39" s="1"/>
  <c r="F13" i="39"/>
  <c r="C13" i="39"/>
  <c r="H11" i="39"/>
  <c r="O89" i="38" s="1"/>
  <c r="N89" i="38" s="1"/>
  <c r="F10" i="39"/>
  <c r="H10" i="39" s="1"/>
  <c r="H9" i="39"/>
  <c r="F9" i="39"/>
  <c r="I8" i="39"/>
  <c r="F8" i="39"/>
  <c r="H8" i="39" s="1"/>
  <c r="E8" i="39"/>
  <c r="E7" i="39"/>
  <c r="C7" i="39"/>
  <c r="C5" i="39"/>
  <c r="C52" i="39" s="1"/>
  <c r="AD332" i="38"/>
  <c r="L332" i="38"/>
  <c r="D332" i="38"/>
  <c r="O331" i="38"/>
  <c r="O330" i="38"/>
  <c r="O329" i="38"/>
  <c r="O328" i="38"/>
  <c r="O327" i="38"/>
  <c r="O326" i="38"/>
  <c r="O325" i="38"/>
  <c r="O324" i="38"/>
  <c r="O323" i="38"/>
  <c r="O322" i="38"/>
  <c r="O321" i="38"/>
  <c r="O313" i="38"/>
  <c r="O312" i="38"/>
  <c r="O311" i="38"/>
  <c r="O310" i="38"/>
  <c r="O307" i="38"/>
  <c r="O306" i="38"/>
  <c r="O305" i="38"/>
  <c r="O304" i="38"/>
  <c r="O303" i="38"/>
  <c r="O302" i="38"/>
  <c r="O301" i="38"/>
  <c r="O300" i="38"/>
  <c r="O299" i="38"/>
  <c r="O298" i="38"/>
  <c r="O297" i="38"/>
  <c r="O296" i="38"/>
  <c r="O295" i="38"/>
  <c r="O294" i="38"/>
  <c r="O293" i="38"/>
  <c r="O292" i="38"/>
  <c r="O291" i="38"/>
  <c r="O290" i="38"/>
  <c r="O289" i="38"/>
  <c r="O287" i="38"/>
  <c r="O286" i="38"/>
  <c r="O285" i="38"/>
  <c r="AD284" i="38"/>
  <c r="L275" i="38"/>
  <c r="D275" i="38"/>
  <c r="O271" i="38"/>
  <c r="O270" i="38"/>
  <c r="O269" i="38"/>
  <c r="O268" i="38"/>
  <c r="O267" i="38"/>
  <c r="O266" i="38"/>
  <c r="O265" i="38"/>
  <c r="O264" i="38"/>
  <c r="O263" i="38"/>
  <c r="O251" i="38"/>
  <c r="AD250" i="38"/>
  <c r="O248" i="38"/>
  <c r="O247" i="38"/>
  <c r="O246" i="38"/>
  <c r="O245" i="38"/>
  <c r="O244" i="38"/>
  <c r="O243" i="38"/>
  <c r="O242" i="38"/>
  <c r="O241" i="38"/>
  <c r="O240" i="38"/>
  <c r="O239" i="38"/>
  <c r="O238" i="38"/>
  <c r="O237" i="38"/>
  <c r="O236" i="38"/>
  <c r="AD235" i="38"/>
  <c r="AD233" i="38"/>
  <c r="L233" i="38"/>
  <c r="D233" i="38"/>
  <c r="O231" i="38"/>
  <c r="O230" i="38"/>
  <c r="O229" i="38"/>
  <c r="O228" i="38"/>
  <c r="O227" i="38"/>
  <c r="O226" i="38"/>
  <c r="O225" i="38"/>
  <c r="O224" i="38"/>
  <c r="O223" i="38"/>
  <c r="O222" i="38"/>
  <c r="O221" i="38"/>
  <c r="O220" i="38"/>
  <c r="O219" i="38"/>
  <c r="O218" i="38"/>
  <c r="O217" i="38"/>
  <c r="O216" i="38"/>
  <c r="O215" i="38"/>
  <c r="O214" i="38"/>
  <c r="O213" i="38"/>
  <c r="O212" i="38"/>
  <c r="O211" i="38"/>
  <c r="O210" i="38"/>
  <c r="O209" i="38"/>
  <c r="O208" i="38"/>
  <c r="O207" i="38"/>
  <c r="O206" i="38"/>
  <c r="AD205" i="38"/>
  <c r="O198" i="38"/>
  <c r="AD197" i="38"/>
  <c r="K197" i="38"/>
  <c r="O196" i="38"/>
  <c r="O195" i="38"/>
  <c r="O194" i="38"/>
  <c r="O193" i="38"/>
  <c r="O192" i="38"/>
  <c r="O191" i="38"/>
  <c r="O190" i="38"/>
  <c r="O189" i="38"/>
  <c r="O188" i="38"/>
  <c r="O187" i="38"/>
  <c r="O186" i="38"/>
  <c r="O185" i="38"/>
  <c r="O184" i="38"/>
  <c r="AD183" i="38"/>
  <c r="O181" i="38"/>
  <c r="O179" i="38"/>
  <c r="O178" i="38"/>
  <c r="O177" i="38"/>
  <c r="O176" i="38"/>
  <c r="O175" i="38"/>
  <c r="O174" i="38"/>
  <c r="O173" i="38"/>
  <c r="O172" i="38"/>
  <c r="O171" i="38"/>
  <c r="O170" i="38"/>
  <c r="O169" i="38"/>
  <c r="O168" i="38"/>
  <c r="O167" i="38"/>
  <c r="O166" i="38"/>
  <c r="O165" i="38"/>
  <c r="O164" i="38"/>
  <c r="O163" i="38"/>
  <c r="O162" i="38"/>
  <c r="O161" i="38"/>
  <c r="O160" i="38"/>
  <c r="O159" i="38"/>
  <c r="O158" i="38"/>
  <c r="O157" i="38"/>
  <c r="O156" i="38"/>
  <c r="O155" i="38"/>
  <c r="O154" i="38"/>
  <c r="O153" i="38"/>
  <c r="AD152" i="38"/>
  <c r="O145" i="38"/>
  <c r="O144" i="38"/>
  <c r="AD143" i="38"/>
  <c r="N143" i="38"/>
  <c r="M143" i="38"/>
  <c r="L143" i="38"/>
  <c r="K143" i="38"/>
  <c r="J143" i="38"/>
  <c r="I143" i="38"/>
  <c r="H143" i="38"/>
  <c r="G143" i="38"/>
  <c r="F143" i="38"/>
  <c r="E143" i="38"/>
  <c r="D143" i="38"/>
  <c r="C143" i="38"/>
  <c r="O142" i="38"/>
  <c r="O141" i="38"/>
  <c r="O140" i="38"/>
  <c r="O139" i="38"/>
  <c r="O138" i="38"/>
  <c r="O137" i="38"/>
  <c r="O136" i="38"/>
  <c r="O135" i="38"/>
  <c r="O134" i="38"/>
  <c r="O133" i="38"/>
  <c r="O132" i="38"/>
  <c r="O131" i="38"/>
  <c r="O130" i="38"/>
  <c r="O129" i="38"/>
  <c r="O128" i="38"/>
  <c r="O127" i="38"/>
  <c r="O126" i="38"/>
  <c r="O125" i="38"/>
  <c r="O124" i="38"/>
  <c r="AD123" i="38"/>
  <c r="O121" i="38"/>
  <c r="O120" i="38"/>
  <c r="O119" i="38"/>
  <c r="O118" i="38"/>
  <c r="O117" i="38"/>
  <c r="O116" i="38"/>
  <c r="O115" i="38"/>
  <c r="O114" i="38"/>
  <c r="O113" i="38"/>
  <c r="O112" i="38"/>
  <c r="O111" i="38"/>
  <c r="O110" i="38"/>
  <c r="O109" i="38"/>
  <c r="O108" i="38"/>
  <c r="O107" i="38"/>
  <c r="O106" i="38"/>
  <c r="O105" i="38"/>
  <c r="O104" i="38"/>
  <c r="O103" i="38"/>
  <c r="O102" i="38"/>
  <c r="O101" i="38"/>
  <c r="O100" i="38"/>
  <c r="O99" i="38"/>
  <c r="O98" i="38"/>
  <c r="O97" i="38"/>
  <c r="AD96" i="38"/>
  <c r="O87" i="38"/>
  <c r="O86" i="38"/>
  <c r="O85" i="38"/>
  <c r="O84" i="38"/>
  <c r="O83" i="38"/>
  <c r="O82" i="38"/>
  <c r="O81" i="38"/>
  <c r="O80" i="38"/>
  <c r="O79" i="38"/>
  <c r="AD78" i="38"/>
  <c r="O76" i="38"/>
  <c r="O75" i="38"/>
  <c r="O74" i="38"/>
  <c r="O73" i="38"/>
  <c r="O72" i="38"/>
  <c r="O71" i="38"/>
  <c r="O70" i="38"/>
  <c r="O69" i="38"/>
  <c r="AD68" i="38"/>
  <c r="AD66" i="38"/>
  <c r="O64" i="38"/>
  <c r="O63" i="38"/>
  <c r="O62" i="38"/>
  <c r="O61" i="38"/>
  <c r="O60" i="38"/>
  <c r="O59" i="38"/>
  <c r="O58" i="38"/>
  <c r="O57" i="38"/>
  <c r="O56" i="38"/>
  <c r="O55" i="38"/>
  <c r="O54" i="38"/>
  <c r="O53" i="38"/>
  <c r="O52" i="38"/>
  <c r="O51" i="38"/>
  <c r="O50" i="38"/>
  <c r="O49" i="38"/>
  <c r="O48" i="38"/>
  <c r="O47" i="38"/>
  <c r="O46" i="38"/>
  <c r="O45" i="38"/>
  <c r="O44" i="38"/>
  <c r="O43" i="38"/>
  <c r="O42" i="38"/>
  <c r="O41" i="38"/>
  <c r="O40" i="38"/>
  <c r="O39" i="38"/>
  <c r="AD38" i="38"/>
  <c r="O35" i="38"/>
  <c r="O34" i="38"/>
  <c r="AD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P33" i="38" s="1"/>
  <c r="O31" i="38"/>
  <c r="O30" i="38"/>
  <c r="O29" i="38"/>
  <c r="O28" i="38"/>
  <c r="O27" i="38"/>
  <c r="O26" i="38"/>
  <c r="O25" i="38"/>
  <c r="O24" i="38"/>
  <c r="O23" i="38"/>
  <c r="O22" i="38"/>
  <c r="O21" i="38"/>
  <c r="O20" i="38"/>
  <c r="O19" i="38"/>
  <c r="O18" i="38"/>
  <c r="O17" i="38"/>
  <c r="O16" i="38"/>
  <c r="O15" i="38"/>
  <c r="O14" i="38"/>
  <c r="O13" i="38"/>
  <c r="O12" i="38"/>
  <c r="O11" i="38"/>
  <c r="O10" i="38"/>
  <c r="O9" i="38"/>
  <c r="O8" i="38"/>
  <c r="O7" i="38"/>
  <c r="O6" i="38"/>
  <c r="AD5" i="38"/>
  <c r="N95" i="38"/>
  <c r="N151" i="38" s="1"/>
  <c r="N204" i="38" s="1"/>
  <c r="N261" i="38" s="1"/>
  <c r="N283" i="38" s="1"/>
  <c r="N320" i="38" s="1"/>
  <c r="N335" i="38" s="1"/>
  <c r="N338" i="38" s="1"/>
  <c r="M95" i="38"/>
  <c r="M151" i="38" s="1"/>
  <c r="M204" i="38" s="1"/>
  <c r="M261" i="38" s="1"/>
  <c r="M283" i="38" s="1"/>
  <c r="M320" i="38" s="1"/>
  <c r="M335" i="38" s="1"/>
  <c r="M338" i="38" s="1"/>
  <c r="L95" i="38"/>
  <c r="L151" i="38" s="1"/>
  <c r="L204" i="38" s="1"/>
  <c r="L261" i="38" s="1"/>
  <c r="L283" i="38" s="1"/>
  <c r="L320" i="38" s="1"/>
  <c r="L335" i="38" s="1"/>
  <c r="L338" i="38" s="1"/>
  <c r="J95" i="38"/>
  <c r="J151" i="38" s="1"/>
  <c r="J204" i="38" s="1"/>
  <c r="J261" i="38" s="1"/>
  <c r="J283" i="38" s="1"/>
  <c r="J320" i="38" s="1"/>
  <c r="J335" i="38" s="1"/>
  <c r="J338" i="38" s="1"/>
  <c r="I95" i="38"/>
  <c r="I151" i="38" s="1"/>
  <c r="I204" i="38" s="1"/>
  <c r="I261" i="38" s="1"/>
  <c r="I283" i="38" s="1"/>
  <c r="I320" i="38" s="1"/>
  <c r="I335" i="38" s="1"/>
  <c r="I338" i="38" s="1"/>
  <c r="H95" i="38"/>
  <c r="H151" i="38" s="1"/>
  <c r="H204" i="38" s="1"/>
  <c r="H261" i="38" s="1"/>
  <c r="H283" i="38" s="1"/>
  <c r="H320" i="38" s="1"/>
  <c r="H335" i="38" s="1"/>
  <c r="H338" i="38" s="1"/>
  <c r="F95" i="38"/>
  <c r="F151" i="38" s="1"/>
  <c r="F204" i="38" s="1"/>
  <c r="F261" i="38" s="1"/>
  <c r="F283" i="38" s="1"/>
  <c r="F320" i="38" s="1"/>
  <c r="F335" i="38" s="1"/>
  <c r="F338" i="38" s="1"/>
  <c r="E95" i="38"/>
  <c r="E151" i="38" s="1"/>
  <c r="E204" i="38" s="1"/>
  <c r="E261" i="38" s="1"/>
  <c r="E283" i="38" s="1"/>
  <c r="E320" i="38" s="1"/>
  <c r="E335" i="38" s="1"/>
  <c r="E338" i="38" s="1"/>
  <c r="D95" i="38"/>
  <c r="D151" i="38" s="1"/>
  <c r="D204" i="38" s="1"/>
  <c r="D261" i="38" s="1"/>
  <c r="D283" i="38" s="1"/>
  <c r="D320" i="38" s="1"/>
  <c r="D335" i="38" s="1"/>
  <c r="D338" i="38" s="1"/>
  <c r="AB128" i="37"/>
  <c r="Y128" i="37"/>
  <c r="R127" i="37"/>
  <c r="O127" i="37"/>
  <c r="T127" i="37"/>
  <c r="Q127" i="37"/>
  <c r="O126" i="37"/>
  <c r="T126" i="37"/>
  <c r="R126" i="37"/>
  <c r="Q126" i="37"/>
  <c r="R125" i="37"/>
  <c r="O125" i="37"/>
  <c r="T125" i="37"/>
  <c r="Q125" i="37"/>
  <c r="O124" i="37"/>
  <c r="T124" i="37"/>
  <c r="R124" i="37"/>
  <c r="Q124" i="37"/>
  <c r="T123" i="37"/>
  <c r="T128" i="37" s="1"/>
  <c r="R123" i="37"/>
  <c r="Q123" i="37"/>
  <c r="Q128" i="37" s="1"/>
  <c r="AB121" i="37"/>
  <c r="Y121" i="37"/>
  <c r="R120" i="37"/>
  <c r="O120" i="37"/>
  <c r="T120" i="37"/>
  <c r="Q120" i="37"/>
  <c r="O119" i="37"/>
  <c r="T119" i="37"/>
  <c r="R119" i="37"/>
  <c r="Q119" i="37"/>
  <c r="R118" i="37"/>
  <c r="O118" i="37"/>
  <c r="T118" i="37"/>
  <c r="Q118" i="37"/>
  <c r="O117" i="37"/>
  <c r="T117" i="37"/>
  <c r="R117" i="37"/>
  <c r="Q117" i="37"/>
  <c r="O116" i="37"/>
  <c r="T116" i="37"/>
  <c r="T121" i="37" s="1"/>
  <c r="Q116" i="37"/>
  <c r="Q121" i="37" s="1"/>
  <c r="AB114" i="37"/>
  <c r="Y114" i="37"/>
  <c r="R113" i="37"/>
  <c r="O113" i="37"/>
  <c r="T113" i="37"/>
  <c r="Q113" i="37"/>
  <c r="T112" i="37"/>
  <c r="R112" i="37"/>
  <c r="Q112" i="37"/>
  <c r="O112" i="37"/>
  <c r="R111" i="37"/>
  <c r="O111" i="37"/>
  <c r="T111" i="37"/>
  <c r="Q111" i="37"/>
  <c r="T110" i="37"/>
  <c r="R110" i="37"/>
  <c r="Q110" i="37"/>
  <c r="O110" i="37"/>
  <c r="T109" i="37"/>
  <c r="T114" i="37" s="1"/>
  <c r="Q109" i="37"/>
  <c r="Q114" i="37" s="1"/>
  <c r="AB107" i="37"/>
  <c r="Y107" i="37"/>
  <c r="R106" i="37"/>
  <c r="O106" i="37"/>
  <c r="T106" i="37"/>
  <c r="Q106" i="37"/>
  <c r="R105" i="37"/>
  <c r="O105" i="37"/>
  <c r="T105" i="37"/>
  <c r="Q105" i="37"/>
  <c r="R104" i="37"/>
  <c r="O104" i="37"/>
  <c r="T104" i="37"/>
  <c r="Q104" i="37"/>
  <c r="R103" i="37"/>
  <c r="T103" i="37"/>
  <c r="Q103" i="37"/>
  <c r="O102" i="37"/>
  <c r="T102" i="37"/>
  <c r="T107" i="37" s="1"/>
  <c r="Q102" i="37"/>
  <c r="Q107" i="37" s="1"/>
  <c r="AB100" i="37"/>
  <c r="Y100" i="37"/>
  <c r="O99" i="37"/>
  <c r="T99" i="37"/>
  <c r="R99" i="37"/>
  <c r="Q99" i="37"/>
  <c r="R98" i="37"/>
  <c r="O98" i="37"/>
  <c r="T98" i="37"/>
  <c r="Q98" i="37"/>
  <c r="O97" i="37"/>
  <c r="T97" i="37"/>
  <c r="R97" i="37"/>
  <c r="Q97" i="37"/>
  <c r="R96" i="37"/>
  <c r="O96" i="37"/>
  <c r="T96" i="37"/>
  <c r="Q96" i="37"/>
  <c r="O95" i="37"/>
  <c r="T95" i="37"/>
  <c r="T100" i="37" s="1"/>
  <c r="R95" i="37"/>
  <c r="Q95" i="37"/>
  <c r="Q100" i="37" s="1"/>
  <c r="AB93" i="37"/>
  <c r="Y93" i="37"/>
  <c r="O92" i="37"/>
  <c r="T92" i="37"/>
  <c r="R92" i="37"/>
  <c r="Q92" i="37"/>
  <c r="R91" i="37"/>
  <c r="O91" i="37"/>
  <c r="T91" i="37"/>
  <c r="Q91" i="37"/>
  <c r="R90" i="37"/>
  <c r="O90" i="37"/>
  <c r="T90" i="37"/>
  <c r="Q90" i="37"/>
  <c r="R89" i="37"/>
  <c r="O89" i="37"/>
  <c r="T89" i="37"/>
  <c r="Q89" i="37"/>
  <c r="O88" i="37"/>
  <c r="T88" i="37"/>
  <c r="R88" i="37"/>
  <c r="Q88" i="37"/>
  <c r="Q93" i="37" s="1"/>
  <c r="AB86" i="37"/>
  <c r="Y86" i="37"/>
  <c r="R85" i="37"/>
  <c r="O85" i="37"/>
  <c r="T85" i="37"/>
  <c r="Q85" i="37"/>
  <c r="R84" i="37"/>
  <c r="O84" i="37"/>
  <c r="T84" i="37"/>
  <c r="Q84" i="37"/>
  <c r="R83" i="37"/>
  <c r="O83" i="37"/>
  <c r="T83" i="37"/>
  <c r="Q83" i="37"/>
  <c r="O82" i="37"/>
  <c r="T82" i="37"/>
  <c r="R82" i="37"/>
  <c r="Q82" i="37"/>
  <c r="O81" i="37"/>
  <c r="T81" i="37"/>
  <c r="T86" i="37" s="1"/>
  <c r="Q81" i="37"/>
  <c r="Q86" i="37" s="1"/>
  <c r="AB79" i="37"/>
  <c r="Y79" i="37"/>
  <c r="R78" i="37"/>
  <c r="O78" i="37"/>
  <c r="T78" i="37"/>
  <c r="Q78" i="37"/>
  <c r="Q79" i="37" s="1"/>
  <c r="R77" i="37"/>
  <c r="O77" i="37"/>
  <c r="T77" i="37"/>
  <c r="Q77" i="37"/>
  <c r="R76" i="37"/>
  <c r="O76" i="37"/>
  <c r="T76" i="37"/>
  <c r="Q76" i="37"/>
  <c r="R75" i="37"/>
  <c r="O75" i="37"/>
  <c r="T75" i="37"/>
  <c r="Q75" i="37"/>
  <c r="R74" i="37"/>
  <c r="O74" i="37"/>
  <c r="T74" i="37"/>
  <c r="T79" i="37" s="1"/>
  <c r="Q74" i="37"/>
  <c r="AB72" i="37"/>
  <c r="Y72" i="37"/>
  <c r="R71" i="37"/>
  <c r="O71" i="37"/>
  <c r="T71" i="37"/>
  <c r="Q71" i="37"/>
  <c r="O70" i="37"/>
  <c r="T70" i="37"/>
  <c r="Q70" i="37"/>
  <c r="R69" i="37"/>
  <c r="O69" i="37"/>
  <c r="T69" i="37"/>
  <c r="Q69" i="37"/>
  <c r="T68" i="37"/>
  <c r="R68" i="37"/>
  <c r="Q68" i="37"/>
  <c r="O68" i="37"/>
  <c r="R67" i="37"/>
  <c r="T67" i="37"/>
  <c r="T72" i="37" s="1"/>
  <c r="Q67" i="37"/>
  <c r="Q72" i="37" s="1"/>
  <c r="AB65" i="37"/>
  <c r="Y65" i="37"/>
  <c r="Q65" i="37"/>
  <c r="R64" i="37"/>
  <c r="O64" i="37"/>
  <c r="T64" i="37"/>
  <c r="Q64" i="37"/>
  <c r="O63" i="37"/>
  <c r="T63" i="37"/>
  <c r="R63" i="37"/>
  <c r="Q63" i="37"/>
  <c r="R62" i="37"/>
  <c r="O62" i="37"/>
  <c r="T62" i="37"/>
  <c r="Q62" i="37"/>
  <c r="R61" i="37"/>
  <c r="O61" i="37"/>
  <c r="T61" i="37"/>
  <c r="Q61" i="37"/>
  <c r="T60" i="37"/>
  <c r="T65" i="37" s="1"/>
  <c r="R60" i="37"/>
  <c r="Q60" i="37"/>
  <c r="O60" i="37"/>
  <c r="AB58" i="37"/>
  <c r="Y58" i="37"/>
  <c r="R57" i="37"/>
  <c r="O57" i="37"/>
  <c r="T57" i="37"/>
  <c r="Q57" i="37"/>
  <c r="R56" i="37"/>
  <c r="O56" i="37"/>
  <c r="T56" i="37"/>
  <c r="Q56" i="37"/>
  <c r="R55" i="37"/>
  <c r="O55" i="37"/>
  <c r="T55" i="37"/>
  <c r="Q55" i="37"/>
  <c r="R54" i="37"/>
  <c r="O54" i="37"/>
  <c r="T54" i="37"/>
  <c r="Q54" i="37"/>
  <c r="O53" i="37"/>
  <c r="T53" i="37"/>
  <c r="Q53" i="37"/>
  <c r="AB51" i="37"/>
  <c r="Y51" i="37"/>
  <c r="Q51" i="37"/>
  <c r="R50" i="37"/>
  <c r="O50" i="37"/>
  <c r="T50" i="37"/>
  <c r="Q50" i="37"/>
  <c r="R49" i="37"/>
  <c r="O49" i="37"/>
  <c r="T49" i="37"/>
  <c r="Q49" i="37"/>
  <c r="R48" i="37"/>
  <c r="O48" i="37"/>
  <c r="T48" i="37"/>
  <c r="Q48" i="37"/>
  <c r="R47" i="37"/>
  <c r="O47" i="37"/>
  <c r="T47" i="37"/>
  <c r="Q47" i="37"/>
  <c r="R46" i="37"/>
  <c r="O46" i="37"/>
  <c r="T46" i="37"/>
  <c r="T51" i="37" s="1"/>
  <c r="Q46" i="37"/>
  <c r="CW32" i="37"/>
  <c r="CV32" i="37"/>
  <c r="CU32" i="37"/>
  <c r="CT32" i="37"/>
  <c r="CS32" i="37"/>
  <c r="CR32" i="37"/>
  <c r="CQ32" i="37"/>
  <c r="CO32" i="37"/>
  <c r="CN32" i="37"/>
  <c r="CM32" i="37"/>
  <c r="CL32" i="37"/>
  <c r="CK32" i="37"/>
  <c r="CJ32" i="37"/>
  <c r="CI32" i="37"/>
  <c r="CG32" i="37"/>
  <c r="CF32" i="37"/>
  <c r="CE32" i="37"/>
  <c r="CD32" i="37"/>
  <c r="CC32" i="37"/>
  <c r="CB32" i="37"/>
  <c r="CA32" i="37"/>
  <c r="BY32" i="37"/>
  <c r="BX32" i="37"/>
  <c r="BW32" i="37"/>
  <c r="BV32" i="37"/>
  <c r="BU32" i="37"/>
  <c r="BT32" i="37"/>
  <c r="BS32" i="37"/>
  <c r="BQ32" i="37"/>
  <c r="BP32" i="37"/>
  <c r="BO32" i="37"/>
  <c r="BN32" i="37"/>
  <c r="BM32" i="37"/>
  <c r="BL32" i="37"/>
  <c r="BK32" i="37"/>
  <c r="BI32" i="37"/>
  <c r="BH32" i="37"/>
  <c r="BG32" i="37"/>
  <c r="BF32" i="37"/>
  <c r="BE32" i="37"/>
  <c r="BD32" i="37"/>
  <c r="BC32" i="37"/>
  <c r="BA32" i="37"/>
  <c r="AZ32" i="37"/>
  <c r="AY32" i="37"/>
  <c r="AX32" i="37"/>
  <c r="AW32" i="37"/>
  <c r="AV32" i="37"/>
  <c r="AU32" i="37"/>
  <c r="AS32" i="37"/>
  <c r="AR32" i="37"/>
  <c r="AQ32" i="37"/>
  <c r="AP32" i="37"/>
  <c r="AO32" i="37"/>
  <c r="AN32" i="37"/>
  <c r="AM32" i="37"/>
  <c r="AK32" i="37"/>
  <c r="AJ32" i="37"/>
  <c r="AI32" i="37"/>
  <c r="AH32" i="37"/>
  <c r="AG32" i="37"/>
  <c r="AF32" i="37"/>
  <c r="AE32" i="37"/>
  <c r="AC32" i="37"/>
  <c r="AB32" i="37"/>
  <c r="AA32" i="37"/>
  <c r="Z32" i="37"/>
  <c r="Y32" i="37"/>
  <c r="X32" i="37"/>
  <c r="W32" i="37"/>
  <c r="U32" i="37"/>
  <c r="T32" i="37"/>
  <c r="S32" i="37"/>
  <c r="R32" i="37"/>
  <c r="Q32" i="37"/>
  <c r="P32" i="37"/>
  <c r="O32" i="37"/>
  <c r="M32" i="37"/>
  <c r="L32" i="37"/>
  <c r="K32" i="37"/>
  <c r="J32" i="37"/>
  <c r="I32" i="37"/>
  <c r="H32" i="37"/>
  <c r="G32" i="37"/>
  <c r="BU25" i="37"/>
  <c r="BC25" i="37"/>
  <c r="AO25" i="37"/>
  <c r="AJ25" i="37"/>
  <c r="W25" i="37"/>
  <c r="R25" i="37"/>
  <c r="L25" i="37"/>
  <c r="I25" i="37"/>
  <c r="CV24" i="37"/>
  <c r="CV25" i="37" s="1"/>
  <c r="CI24" i="37"/>
  <c r="CI25" i="37" s="1"/>
  <c r="CD24" i="37"/>
  <c r="CD25" i="37" s="1"/>
  <c r="BU24" i="37"/>
  <c r="BP24" i="37"/>
  <c r="BP25" i="37" s="1"/>
  <c r="BC24" i="37"/>
  <c r="AX24" i="37"/>
  <c r="AX25" i="37" s="1"/>
  <c r="AO24" i="37"/>
  <c r="AJ24" i="37"/>
  <c r="W24" i="37"/>
  <c r="R24" i="37"/>
  <c r="CV23" i="37"/>
  <c r="CT23" i="37"/>
  <c r="CS23" i="37"/>
  <c r="CQ23" i="37"/>
  <c r="CN23" i="37"/>
  <c r="CL23" i="37"/>
  <c r="CK23" i="37"/>
  <c r="CI23" i="37"/>
  <c r="CF23" i="37"/>
  <c r="CD23" i="37"/>
  <c r="CC23" i="37"/>
  <c r="CA23" i="37"/>
  <c r="BX23" i="37"/>
  <c r="BV23" i="37"/>
  <c r="BU23" i="37"/>
  <c r="BS23" i="37"/>
  <c r="BP23" i="37"/>
  <c r="BN23" i="37"/>
  <c r="BM23" i="37"/>
  <c r="BK23" i="37"/>
  <c r="BH23" i="37"/>
  <c r="BF23" i="37"/>
  <c r="BE23" i="37"/>
  <c r="BC23" i="37"/>
  <c r="AZ23" i="37"/>
  <c r="AX23" i="37"/>
  <c r="AW23" i="37"/>
  <c r="AU23" i="37"/>
  <c r="AR23" i="37"/>
  <c r="AP23" i="37"/>
  <c r="AO23" i="37"/>
  <c r="AM23" i="37"/>
  <c r="AJ23" i="37"/>
  <c r="AH23" i="37"/>
  <c r="AG23" i="37"/>
  <c r="AE23" i="37"/>
  <c r="AB23" i="37"/>
  <c r="Z23" i="37"/>
  <c r="Y23" i="37"/>
  <c r="W23" i="37"/>
  <c r="T23" i="37"/>
  <c r="R23" i="37"/>
  <c r="Q23" i="37"/>
  <c r="O23" i="37"/>
  <c r="L23" i="37"/>
  <c r="J23" i="37"/>
  <c r="J24" i="37" s="1"/>
  <c r="J25" i="37" s="1"/>
  <c r="I23" i="37"/>
  <c r="I24" i="37" s="1"/>
  <c r="G23" i="37"/>
  <c r="G24" i="37" s="1"/>
  <c r="G25" i="37" s="1"/>
  <c r="CU23" i="37"/>
  <c r="CM23" i="37"/>
  <c r="BW23" i="37"/>
  <c r="BO23" i="37"/>
  <c r="BG23" i="37"/>
  <c r="AQ23" i="37"/>
  <c r="AN23" i="37"/>
  <c r="AA23" i="37"/>
  <c r="AA24" i="37" s="1"/>
  <c r="AA25" i="37" s="1"/>
  <c r="X23" i="37"/>
  <c r="Z12" i="37"/>
  <c r="Y12" i="37"/>
  <c r="X12" i="37"/>
  <c r="W12" i="37"/>
  <c r="R12" i="37"/>
  <c r="Q12" i="37"/>
  <c r="P12" i="37"/>
  <c r="O12" i="37"/>
  <c r="J12" i="37"/>
  <c r="I12" i="37"/>
  <c r="H12" i="37"/>
  <c r="G12" i="37"/>
  <c r="AA11" i="37"/>
  <c r="AA12" i="37" s="1"/>
  <c r="S11" i="37"/>
  <c r="S12" i="37" s="1"/>
  <c r="K11" i="37"/>
  <c r="K12" i="37" s="1"/>
  <c r="Z8" i="37"/>
  <c r="Y8" i="37"/>
  <c r="R8" i="37"/>
  <c r="O8" i="37"/>
  <c r="J8" i="37"/>
  <c r="Y7" i="37"/>
  <c r="X7" i="37"/>
  <c r="X8" i="37" s="1"/>
  <c r="W7" i="37"/>
  <c r="Q7" i="37"/>
  <c r="Q8" i="37" s="1"/>
  <c r="P7" i="37"/>
  <c r="P8" i="37" s="1"/>
  <c r="O7" i="37"/>
  <c r="I7" i="37"/>
  <c r="I8" i="37" s="1"/>
  <c r="H7" i="37"/>
  <c r="H8" i="37" s="1"/>
  <c r="G7" i="37"/>
  <c r="G8" i="37" s="1"/>
  <c r="AA6" i="37"/>
  <c r="S6" i="37"/>
  <c r="S7" i="37" s="1"/>
  <c r="S8" i="37" s="1"/>
  <c r="K6" i="37"/>
  <c r="AA5" i="37"/>
  <c r="S5" i="37"/>
  <c r="K5" i="37"/>
  <c r="A126" i="36"/>
  <c r="A125" i="36"/>
  <c r="A124" i="36"/>
  <c r="C123" i="36"/>
  <c r="A123" i="36"/>
  <c r="A120" i="36"/>
  <c r="A119" i="36"/>
  <c r="A118" i="36"/>
  <c r="A117" i="36"/>
  <c r="C116" i="36"/>
  <c r="A112" i="36"/>
  <c r="A111" i="36"/>
  <c r="A110" i="36"/>
  <c r="C109" i="36"/>
  <c r="A109" i="36"/>
  <c r="A105" i="36"/>
  <c r="A104" i="36"/>
  <c r="A103" i="36"/>
  <c r="C102" i="36"/>
  <c r="A102" i="36"/>
  <c r="A99" i="36"/>
  <c r="A98" i="36"/>
  <c r="A97" i="36"/>
  <c r="A96" i="36"/>
  <c r="C95" i="36"/>
  <c r="A92" i="36"/>
  <c r="A91" i="36"/>
  <c r="A90" i="36"/>
  <c r="A89" i="36"/>
  <c r="C88" i="36"/>
  <c r="A84" i="36"/>
  <c r="A83" i="36"/>
  <c r="A82" i="36"/>
  <c r="C81" i="36"/>
  <c r="A81" i="36"/>
  <c r="A78" i="36"/>
  <c r="A77" i="36"/>
  <c r="A76" i="36"/>
  <c r="A75" i="36"/>
  <c r="C74" i="36"/>
  <c r="A70" i="36"/>
  <c r="A69" i="36"/>
  <c r="A68" i="36"/>
  <c r="C67" i="36"/>
  <c r="A67" i="36"/>
  <c r="A63" i="36"/>
  <c r="A62" i="36"/>
  <c r="A61" i="36"/>
  <c r="C60" i="36"/>
  <c r="A60" i="36"/>
  <c r="A56" i="36"/>
  <c r="A55" i="36"/>
  <c r="A54" i="36"/>
  <c r="C53" i="36"/>
  <c r="A53" i="36"/>
  <c r="A49" i="36"/>
  <c r="F48" i="36"/>
  <c r="A48" i="36"/>
  <c r="F47" i="36"/>
  <c r="A47" i="36"/>
  <c r="C46" i="36"/>
  <c r="A46" i="36"/>
  <c r="CW32" i="36"/>
  <c r="CV32" i="36"/>
  <c r="CU32" i="36"/>
  <c r="CT32" i="36"/>
  <c r="CS32" i="36"/>
  <c r="CR32" i="36"/>
  <c r="CQ32" i="36"/>
  <c r="CO32" i="36"/>
  <c r="CN32" i="36"/>
  <c r="CM32" i="36"/>
  <c r="CL32" i="36"/>
  <c r="CK32" i="36"/>
  <c r="CJ32" i="36"/>
  <c r="CI32" i="36"/>
  <c r="CG32" i="36"/>
  <c r="CF32" i="36"/>
  <c r="CE32" i="36"/>
  <c r="CD32" i="36"/>
  <c r="CC32" i="36"/>
  <c r="CB32" i="36"/>
  <c r="CA32" i="36"/>
  <c r="BY32" i="36"/>
  <c r="BX32" i="36"/>
  <c r="BW32" i="36"/>
  <c r="BV32" i="36"/>
  <c r="BU32" i="36"/>
  <c r="BT32" i="36"/>
  <c r="BS32" i="36"/>
  <c r="BQ32" i="36"/>
  <c r="BP32" i="36"/>
  <c r="BO32" i="36"/>
  <c r="BN32" i="36"/>
  <c r="BM32" i="36"/>
  <c r="BL32" i="36"/>
  <c r="BK32" i="36"/>
  <c r="BI32" i="36"/>
  <c r="BH32" i="36"/>
  <c r="BG32" i="36"/>
  <c r="BF32" i="36"/>
  <c r="BE32" i="36"/>
  <c r="BD32" i="36"/>
  <c r="BC32" i="36"/>
  <c r="BA32" i="36"/>
  <c r="AZ32" i="36"/>
  <c r="AY32" i="36"/>
  <c r="AX32" i="36"/>
  <c r="AW32" i="36"/>
  <c r="AV32" i="36"/>
  <c r="AU32" i="36"/>
  <c r="AS32" i="36"/>
  <c r="AR32" i="36"/>
  <c r="AQ32" i="36"/>
  <c r="AP32" i="36"/>
  <c r="AO32" i="36"/>
  <c r="AN32" i="36"/>
  <c r="AM32" i="36"/>
  <c r="AK32" i="36"/>
  <c r="AJ32" i="36"/>
  <c r="AI32" i="36"/>
  <c r="AH32" i="36"/>
  <c r="AG32" i="36"/>
  <c r="AF32" i="36"/>
  <c r="AE32" i="36"/>
  <c r="AC32" i="36"/>
  <c r="AB32" i="36"/>
  <c r="AA32" i="36"/>
  <c r="Z32" i="36"/>
  <c r="Y32" i="36"/>
  <c r="X32" i="36"/>
  <c r="W32" i="36"/>
  <c r="U32" i="36"/>
  <c r="T32" i="36"/>
  <c r="S32" i="36"/>
  <c r="R32" i="36"/>
  <c r="Q32" i="36"/>
  <c r="P32" i="36"/>
  <c r="O32" i="36"/>
  <c r="M32" i="36"/>
  <c r="L32" i="36"/>
  <c r="K32" i="36"/>
  <c r="J32" i="36"/>
  <c r="I32" i="36"/>
  <c r="H32" i="36"/>
  <c r="G32" i="36"/>
  <c r="CU23" i="36"/>
  <c r="CQ23" i="36"/>
  <c r="BN23" i="36"/>
  <c r="BN24" i="36" s="1"/>
  <c r="BN25" i="36" s="1"/>
  <c r="AH23" i="36"/>
  <c r="AH24" i="36" s="1"/>
  <c r="AH25" i="36" s="1"/>
  <c r="L23" i="36"/>
  <c r="K23" i="36"/>
  <c r="Z12" i="36"/>
  <c r="Y12" i="36"/>
  <c r="X12" i="36"/>
  <c r="W12" i="36"/>
  <c r="R12" i="36"/>
  <c r="Q12" i="36"/>
  <c r="P12" i="36"/>
  <c r="O12" i="36"/>
  <c r="J12" i="36"/>
  <c r="I12" i="36"/>
  <c r="H12" i="36"/>
  <c r="G12" i="36"/>
  <c r="AA11" i="36"/>
  <c r="S11" i="36"/>
  <c r="S12" i="36" s="1"/>
  <c r="K11" i="36"/>
  <c r="K12" i="36" s="1"/>
  <c r="Z8" i="36"/>
  <c r="Y8" i="36"/>
  <c r="R8" i="36"/>
  <c r="J8" i="36"/>
  <c r="Y7" i="36"/>
  <c r="X7" i="36"/>
  <c r="X8" i="36" s="1"/>
  <c r="W7" i="36"/>
  <c r="AA7" i="36" s="1"/>
  <c r="AA8" i="36" s="1"/>
  <c r="Q7" i="36"/>
  <c r="Q8" i="36" s="1"/>
  <c r="P7" i="36"/>
  <c r="P8" i="36" s="1"/>
  <c r="O7" i="36"/>
  <c r="O8" i="36" s="1"/>
  <c r="I7" i="36"/>
  <c r="I8" i="36" s="1"/>
  <c r="H7" i="36"/>
  <c r="H8" i="36" s="1"/>
  <c r="G7" i="36"/>
  <c r="K7" i="36" s="1"/>
  <c r="K8" i="36" s="1"/>
  <c r="AA6" i="36"/>
  <c r="S6" i="36"/>
  <c r="S7" i="36" s="1"/>
  <c r="S8" i="36" s="1"/>
  <c r="K6" i="36"/>
  <c r="AA5" i="36"/>
  <c r="AA12" i="36" s="1"/>
  <c r="S5" i="36"/>
  <c r="K5" i="36"/>
  <c r="AR22" i="36" l="1"/>
  <c r="AR23" i="36" s="1"/>
  <c r="AR23" i="50"/>
  <c r="AR24" i="50" s="1"/>
  <c r="AR25" i="50" s="1"/>
  <c r="I22" i="36"/>
  <c r="I23" i="36" s="1"/>
  <c r="Q48" i="50"/>
  <c r="AO22" i="36"/>
  <c r="Q78" i="50"/>
  <c r="BU22" i="36"/>
  <c r="BU23" i="36" s="1"/>
  <c r="Q103" i="50"/>
  <c r="S77" i="50"/>
  <c r="AQ22" i="36"/>
  <c r="AQ23" i="36" s="1"/>
  <c r="AQ23" i="50"/>
  <c r="BW23" i="50"/>
  <c r="BW22" i="36"/>
  <c r="BW23" i="36" s="1"/>
  <c r="AB22" i="36"/>
  <c r="T64" i="50"/>
  <c r="T64" i="36" s="1"/>
  <c r="T22" i="36"/>
  <c r="T23" i="36" s="1"/>
  <c r="T24" i="36" s="1"/>
  <c r="T25" i="36" s="1"/>
  <c r="T23" i="50"/>
  <c r="T24" i="50" s="1"/>
  <c r="T25" i="50" s="1"/>
  <c r="AZ22" i="36"/>
  <c r="AZ23" i="36" s="1"/>
  <c r="AZ24" i="36" s="1"/>
  <c r="AZ25" i="36" s="1"/>
  <c r="AZ23" i="50"/>
  <c r="CF22" i="36"/>
  <c r="CF23" i="36" s="1"/>
  <c r="CF23" i="50"/>
  <c r="CF24" i="50" s="1"/>
  <c r="CF25" i="50" s="1"/>
  <c r="Y22" i="36"/>
  <c r="Y23" i="36" s="1"/>
  <c r="Y23" i="50"/>
  <c r="BC22" i="36"/>
  <c r="BC23" i="36" s="1"/>
  <c r="O90" i="50"/>
  <c r="Z22" i="36"/>
  <c r="Z23" i="36" s="1"/>
  <c r="Z23" i="50"/>
  <c r="BG22" i="36"/>
  <c r="BG23" i="36" s="1"/>
  <c r="S88" i="50"/>
  <c r="S91" i="41"/>
  <c r="S89" i="41"/>
  <c r="U89" i="41" s="1"/>
  <c r="S92" i="41"/>
  <c r="S90" i="41"/>
  <c r="S88" i="41"/>
  <c r="BI22" i="41"/>
  <c r="BF27" i="41" s="1"/>
  <c r="BG23" i="41"/>
  <c r="S120" i="41"/>
  <c r="S118" i="41"/>
  <c r="S117" i="41"/>
  <c r="U117" i="41" s="1"/>
  <c r="S119" i="41"/>
  <c r="S116" i="41"/>
  <c r="CO22" i="41"/>
  <c r="CL27" i="41" s="1"/>
  <c r="CM23" i="41"/>
  <c r="CM24" i="41" s="1"/>
  <c r="CM25" i="41" s="1"/>
  <c r="BK22" i="36"/>
  <c r="BK23" i="36" s="1"/>
  <c r="BK23" i="50"/>
  <c r="CT23" i="50"/>
  <c r="CT22" i="36"/>
  <c r="O106" i="36"/>
  <c r="O5" i="44"/>
  <c r="P22" i="51"/>
  <c r="O6" i="44"/>
  <c r="P22" i="52"/>
  <c r="AV23" i="52"/>
  <c r="P82" i="52"/>
  <c r="P84" i="52"/>
  <c r="P83" i="52"/>
  <c r="P85" i="52"/>
  <c r="P81" i="52"/>
  <c r="AV27" i="52"/>
  <c r="L38" i="44"/>
  <c r="CB22" i="52"/>
  <c r="D39" i="44"/>
  <c r="P22" i="37"/>
  <c r="H39" i="44"/>
  <c r="AV22" i="37"/>
  <c r="L39" i="44"/>
  <c r="CB22" i="37"/>
  <c r="CB22" i="36" s="1"/>
  <c r="CB23" i="36" s="1"/>
  <c r="O15" i="44"/>
  <c r="O22" i="52"/>
  <c r="O83" i="52"/>
  <c r="O82" i="52"/>
  <c r="O81" i="52"/>
  <c r="O84" i="52"/>
  <c r="O85" i="52"/>
  <c r="AU23" i="52"/>
  <c r="BA22" i="52"/>
  <c r="AX27" i="52" s="1"/>
  <c r="AU27" i="52"/>
  <c r="CA23" i="52"/>
  <c r="O113" i="52"/>
  <c r="O112" i="52"/>
  <c r="O110" i="52"/>
  <c r="O109" i="52"/>
  <c r="CG22" i="52"/>
  <c r="O111" i="52"/>
  <c r="R55" i="52"/>
  <c r="R23" i="52"/>
  <c r="R57" i="52"/>
  <c r="R53" i="52"/>
  <c r="R56" i="52"/>
  <c r="R54" i="52"/>
  <c r="R83" i="52"/>
  <c r="R82" i="52"/>
  <c r="R84" i="52"/>
  <c r="AX23" i="52"/>
  <c r="AX24" i="52" s="1"/>
  <c r="AX25" i="52" s="1"/>
  <c r="R85" i="52"/>
  <c r="R81" i="52"/>
  <c r="R109" i="52"/>
  <c r="CD23" i="52"/>
  <c r="R113" i="52"/>
  <c r="R111" i="52"/>
  <c r="R110" i="52"/>
  <c r="R112" i="52"/>
  <c r="S23" i="52"/>
  <c r="S55" i="52"/>
  <c r="S56" i="52"/>
  <c r="S53" i="52"/>
  <c r="S57" i="52"/>
  <c r="S54" i="52"/>
  <c r="AY23" i="52"/>
  <c r="S83" i="52"/>
  <c r="S84" i="52"/>
  <c r="S81" i="52"/>
  <c r="S85" i="52"/>
  <c r="S82" i="52"/>
  <c r="AY27" i="52"/>
  <c r="CE23" i="52"/>
  <c r="S111" i="52"/>
  <c r="S112" i="52"/>
  <c r="S113" i="52"/>
  <c r="S110" i="52"/>
  <c r="S109" i="52"/>
  <c r="M22" i="41"/>
  <c r="S49" i="41"/>
  <c r="S47" i="41"/>
  <c r="S48" i="41"/>
  <c r="S50" i="41"/>
  <c r="U50" i="41" s="1"/>
  <c r="S46" i="41"/>
  <c r="AQ23" i="41"/>
  <c r="AQ24" i="41" s="1"/>
  <c r="AQ25" i="41" s="1"/>
  <c r="S78" i="41"/>
  <c r="S76" i="41"/>
  <c r="S74" i="41"/>
  <c r="S75" i="41"/>
  <c r="U75" i="41" s="1"/>
  <c r="S77" i="41"/>
  <c r="BY22" i="41"/>
  <c r="S105" i="41"/>
  <c r="S103" i="41"/>
  <c r="S106" i="41"/>
  <c r="U106" i="41" s="1"/>
  <c r="S104" i="41"/>
  <c r="S102" i="41"/>
  <c r="R22" i="50"/>
  <c r="R22" i="36" s="1"/>
  <c r="R23" i="36" s="1"/>
  <c r="AX22" i="50"/>
  <c r="AX22" i="36" s="1"/>
  <c r="AX23" i="36" s="1"/>
  <c r="C3" i="44"/>
  <c r="F34" i="44"/>
  <c r="O10" i="44"/>
  <c r="AY6" i="49" s="1"/>
  <c r="C37" i="44"/>
  <c r="E37" i="44"/>
  <c r="X22" i="51"/>
  <c r="P61" i="51" s="1"/>
  <c r="M37" i="44"/>
  <c r="CJ22" i="51"/>
  <c r="CJ22" i="36" s="1"/>
  <c r="E38" i="44"/>
  <c r="X22" i="52"/>
  <c r="BD23" i="52"/>
  <c r="P88" i="52"/>
  <c r="P91" i="52"/>
  <c r="P89" i="52"/>
  <c r="P90" i="52"/>
  <c r="P92" i="52"/>
  <c r="BD27" i="52"/>
  <c r="M38" i="44"/>
  <c r="CJ22" i="52"/>
  <c r="I39" i="44"/>
  <c r="BD22" i="37"/>
  <c r="BD22" i="36" s="1"/>
  <c r="O64" i="52"/>
  <c r="O63" i="52"/>
  <c r="AC22" i="52"/>
  <c r="O61" i="52"/>
  <c r="W23" i="52"/>
  <c r="O60" i="52"/>
  <c r="O62" i="52"/>
  <c r="W27" i="52"/>
  <c r="O90" i="52"/>
  <c r="O92" i="52"/>
  <c r="O91" i="52"/>
  <c r="O88" i="52"/>
  <c r="BC23" i="52"/>
  <c r="O89" i="52"/>
  <c r="U89" i="52" s="1"/>
  <c r="BI22" i="52"/>
  <c r="O118" i="52"/>
  <c r="O120" i="52"/>
  <c r="CI23" i="52"/>
  <c r="O119" i="52"/>
  <c r="O116" i="52"/>
  <c r="O117" i="52"/>
  <c r="Z23" i="52"/>
  <c r="R63" i="52"/>
  <c r="R60" i="52"/>
  <c r="R64" i="52"/>
  <c r="R62" i="52"/>
  <c r="R61" i="52"/>
  <c r="Z27" i="52"/>
  <c r="R89" i="52"/>
  <c r="R90" i="52"/>
  <c r="R92" i="52"/>
  <c r="BF23" i="52"/>
  <c r="R88" i="52"/>
  <c r="R91" i="52"/>
  <c r="BF27" i="52"/>
  <c r="R119" i="52"/>
  <c r="CL23" i="52"/>
  <c r="R116" i="52"/>
  <c r="R118" i="52"/>
  <c r="R120" i="52"/>
  <c r="R117" i="52"/>
  <c r="S60" i="52"/>
  <c r="S64" i="52"/>
  <c r="S62" i="52"/>
  <c r="S61" i="52"/>
  <c r="AA23" i="52"/>
  <c r="S63" i="52"/>
  <c r="AA27" i="52"/>
  <c r="S89" i="52"/>
  <c r="S90" i="52"/>
  <c r="BG23" i="52"/>
  <c r="S88" i="52"/>
  <c r="S92" i="52"/>
  <c r="S91" i="52"/>
  <c r="BG27" i="52"/>
  <c r="S118" i="52"/>
  <c r="S117" i="52"/>
  <c r="S120" i="52"/>
  <c r="S119" i="52"/>
  <c r="S116" i="52"/>
  <c r="CM23" i="52"/>
  <c r="S22" i="41"/>
  <c r="AY22" i="41"/>
  <c r="CE22" i="41"/>
  <c r="AH23" i="50"/>
  <c r="O22" i="50"/>
  <c r="O22" i="36" s="1"/>
  <c r="S22" i="50"/>
  <c r="AU22" i="50"/>
  <c r="AU22" i="36" s="1"/>
  <c r="AY22" i="50"/>
  <c r="AY22" i="36" s="1"/>
  <c r="BE22" i="50"/>
  <c r="CA22" i="50"/>
  <c r="CA22" i="36" s="1"/>
  <c r="CE22" i="50"/>
  <c r="CE22" i="36" s="1"/>
  <c r="CK22" i="50"/>
  <c r="R118" i="36"/>
  <c r="H38" i="44"/>
  <c r="G37" i="44"/>
  <c r="P67" i="52"/>
  <c r="P71" i="52"/>
  <c r="P68" i="52"/>
  <c r="P70" i="52"/>
  <c r="P69" i="52"/>
  <c r="AF23" i="52"/>
  <c r="P97" i="52"/>
  <c r="P95" i="52"/>
  <c r="P99" i="52"/>
  <c r="P96" i="52"/>
  <c r="BL23" i="52"/>
  <c r="P98" i="52"/>
  <c r="P124" i="52"/>
  <c r="P126" i="52"/>
  <c r="P127" i="52"/>
  <c r="P125" i="52"/>
  <c r="CR23" i="52"/>
  <c r="CR24" i="52" s="1"/>
  <c r="CR25" i="52" s="1"/>
  <c r="P123" i="52"/>
  <c r="CR27" i="52"/>
  <c r="AF22" i="36"/>
  <c r="AF23" i="36" s="1"/>
  <c r="BL22" i="36"/>
  <c r="BL23" i="36" s="1"/>
  <c r="CR22" i="36"/>
  <c r="CR23" i="36" s="1"/>
  <c r="AE23" i="52"/>
  <c r="O67" i="52"/>
  <c r="AK22" i="52"/>
  <c r="AF27" i="52" s="1"/>
  <c r="O71" i="52"/>
  <c r="O69" i="52"/>
  <c r="O70" i="52"/>
  <c r="O68" i="52"/>
  <c r="BK23" i="52"/>
  <c r="O99" i="52"/>
  <c r="BQ22" i="52"/>
  <c r="O96" i="52"/>
  <c r="O95" i="52"/>
  <c r="O98" i="52"/>
  <c r="O97" i="52"/>
  <c r="O125" i="52"/>
  <c r="CQ23" i="52"/>
  <c r="O126" i="52"/>
  <c r="CW22" i="52"/>
  <c r="O124" i="52"/>
  <c r="O123" i="52"/>
  <c r="O127" i="52"/>
  <c r="CQ27" i="52"/>
  <c r="AH23" i="52"/>
  <c r="R70" i="52"/>
  <c r="R67" i="52"/>
  <c r="R68" i="52"/>
  <c r="R71" i="52"/>
  <c r="R69" i="52"/>
  <c r="BN23" i="52"/>
  <c r="R95" i="52"/>
  <c r="R97" i="52"/>
  <c r="R96" i="52"/>
  <c r="R99" i="52"/>
  <c r="R98" i="52"/>
  <c r="CT23" i="52"/>
  <c r="R127" i="52"/>
  <c r="R124" i="52"/>
  <c r="R126" i="52"/>
  <c r="R123" i="52"/>
  <c r="R125" i="52"/>
  <c r="CT27" i="52"/>
  <c r="AI23" i="52"/>
  <c r="AI24" i="52" s="1"/>
  <c r="AI25" i="52" s="1"/>
  <c r="S67" i="52"/>
  <c r="S70" i="52"/>
  <c r="S68" i="52"/>
  <c r="S69" i="52"/>
  <c r="S71" i="52"/>
  <c r="S96" i="52"/>
  <c r="BO23" i="52"/>
  <c r="BO24" i="52" s="1"/>
  <c r="BO25" i="52" s="1"/>
  <c r="S98" i="52"/>
  <c r="S97" i="52"/>
  <c r="S99" i="52"/>
  <c r="S95" i="52"/>
  <c r="S127" i="52"/>
  <c r="S123" i="52"/>
  <c r="S126" i="52"/>
  <c r="S125" i="52"/>
  <c r="S124" i="52"/>
  <c r="CU23" i="52"/>
  <c r="AA22" i="41"/>
  <c r="CU23" i="50"/>
  <c r="P22" i="50"/>
  <c r="AV22" i="50"/>
  <c r="BF22" i="50"/>
  <c r="BF22" i="36" s="1"/>
  <c r="BF23" i="36" s="1"/>
  <c r="CL22" i="50"/>
  <c r="CL22" i="36" s="1"/>
  <c r="CL23" i="36" s="1"/>
  <c r="O11" i="44"/>
  <c r="D40" i="44"/>
  <c r="H40" i="44"/>
  <c r="L40" i="44"/>
  <c r="P46" i="52"/>
  <c r="H23" i="52"/>
  <c r="P48" i="52"/>
  <c r="P49" i="52"/>
  <c r="P50" i="52"/>
  <c r="P47" i="52"/>
  <c r="H27" i="52"/>
  <c r="P78" i="52"/>
  <c r="P75" i="52"/>
  <c r="AN23" i="52"/>
  <c r="P74" i="52"/>
  <c r="P76" i="52"/>
  <c r="P77" i="52"/>
  <c r="BT23" i="52"/>
  <c r="P104" i="52"/>
  <c r="P106" i="52"/>
  <c r="P103" i="52"/>
  <c r="P102" i="52"/>
  <c r="P105" i="52"/>
  <c r="O46" i="52"/>
  <c r="M22" i="52"/>
  <c r="O48" i="52"/>
  <c r="O50" i="52"/>
  <c r="O47" i="52"/>
  <c r="O49" i="52"/>
  <c r="G23" i="52"/>
  <c r="G27" i="52"/>
  <c r="AM23" i="52"/>
  <c r="O78" i="52"/>
  <c r="O74" i="52"/>
  <c r="O76" i="52"/>
  <c r="O75" i="52"/>
  <c r="AS22" i="52"/>
  <c r="O77" i="52"/>
  <c r="AM27" i="52"/>
  <c r="BS23" i="52"/>
  <c r="O104" i="52"/>
  <c r="O103" i="52"/>
  <c r="O106" i="52"/>
  <c r="BY22" i="52"/>
  <c r="BV27" i="52" s="1"/>
  <c r="O105" i="52"/>
  <c r="O102" i="52"/>
  <c r="R46" i="52"/>
  <c r="J23" i="52"/>
  <c r="R49" i="52"/>
  <c r="R47" i="52"/>
  <c r="R50" i="52"/>
  <c r="R48" i="52"/>
  <c r="J27" i="52"/>
  <c r="R75" i="52"/>
  <c r="AP23" i="52"/>
  <c r="R78" i="52"/>
  <c r="R77" i="52"/>
  <c r="R76" i="52"/>
  <c r="R74" i="52"/>
  <c r="AP27" i="52"/>
  <c r="BV23" i="52"/>
  <c r="R103" i="52"/>
  <c r="R102" i="52"/>
  <c r="R105" i="52"/>
  <c r="R106" i="52"/>
  <c r="R104" i="52"/>
  <c r="K23" i="52"/>
  <c r="S46" i="52"/>
  <c r="S49" i="52"/>
  <c r="S48" i="52"/>
  <c r="S47" i="52"/>
  <c r="S50" i="52"/>
  <c r="K27" i="52"/>
  <c r="S74" i="52"/>
  <c r="AQ23" i="52"/>
  <c r="AQ24" i="52" s="1"/>
  <c r="AQ25" i="52" s="1"/>
  <c r="S75" i="52"/>
  <c r="S77" i="52"/>
  <c r="S76" i="52"/>
  <c r="S78" i="52"/>
  <c r="AQ27" i="52"/>
  <c r="BW23" i="52"/>
  <c r="S104" i="52"/>
  <c r="S103" i="52"/>
  <c r="S102" i="52"/>
  <c r="S106" i="52"/>
  <c r="S105" i="52"/>
  <c r="S70" i="41"/>
  <c r="S68" i="41"/>
  <c r="S71" i="41"/>
  <c r="U71" i="41" s="1"/>
  <c r="S69" i="41"/>
  <c r="S67" i="41"/>
  <c r="S99" i="41"/>
  <c r="S97" i="41"/>
  <c r="S98" i="41"/>
  <c r="S96" i="41"/>
  <c r="U96" i="41" s="1"/>
  <c r="S95" i="41"/>
  <c r="S127" i="41"/>
  <c r="U127" i="41" s="1"/>
  <c r="S125" i="41"/>
  <c r="S124" i="41"/>
  <c r="S126" i="41"/>
  <c r="S123" i="41"/>
  <c r="Q22" i="50"/>
  <c r="Q22" i="36" s="1"/>
  <c r="Q23" i="36" s="1"/>
  <c r="W22" i="50"/>
  <c r="AW22" i="50"/>
  <c r="AW22" i="36" s="1"/>
  <c r="AW23" i="36" s="1"/>
  <c r="CC22" i="50"/>
  <c r="B26" i="61"/>
  <c r="C26" i="61"/>
  <c r="O47" i="36"/>
  <c r="D26" i="61"/>
  <c r="B49" i="37"/>
  <c r="K26" i="61"/>
  <c r="L26" i="61"/>
  <c r="O26" i="61"/>
  <c r="R27" i="61"/>
  <c r="X26" i="61"/>
  <c r="Y26" i="61"/>
  <c r="AF26" i="61"/>
  <c r="AJ26" i="61"/>
  <c r="O105" i="36"/>
  <c r="AO27" i="61"/>
  <c r="B27" i="61"/>
  <c r="E27" i="61"/>
  <c r="V26" i="61"/>
  <c r="Y27" i="61"/>
  <c r="Z27" i="61"/>
  <c r="AD26" i="61"/>
  <c r="I26" i="61"/>
  <c r="J26" i="61"/>
  <c r="AA26" i="61"/>
  <c r="O90" i="36"/>
  <c r="AM26" i="61"/>
  <c r="AO26" i="61"/>
  <c r="AR26" i="61"/>
  <c r="AT27" i="61"/>
  <c r="I27" i="61"/>
  <c r="N27" i="61"/>
  <c r="R67" i="36"/>
  <c r="R26" i="61"/>
  <c r="S26" i="61"/>
  <c r="O76" i="36"/>
  <c r="T26" i="61"/>
  <c r="Z26" i="61"/>
  <c r="AC26" i="61"/>
  <c r="AD27" i="61"/>
  <c r="R95" i="36"/>
  <c r="AU26" i="61"/>
  <c r="AW26" i="61"/>
  <c r="M26" i="61"/>
  <c r="AK22" i="43"/>
  <c r="AF27" i="43" s="1"/>
  <c r="Y25" i="63"/>
  <c r="AD26" i="63"/>
  <c r="W65" i="43"/>
  <c r="Y27" i="63"/>
  <c r="AO27" i="63"/>
  <c r="AP27" i="63"/>
  <c r="M27" i="61"/>
  <c r="C53" i="43"/>
  <c r="AD27" i="63"/>
  <c r="AP26" i="61"/>
  <c r="R26" i="63"/>
  <c r="AP26" i="63"/>
  <c r="Z4" i="23"/>
  <c r="Z25" i="63"/>
  <c r="F6" i="23"/>
  <c r="F27" i="63"/>
  <c r="AF5" i="23"/>
  <c r="AF26" i="63"/>
  <c r="M6" i="23"/>
  <c r="M27" i="63"/>
  <c r="Q26" i="63"/>
  <c r="E26" i="63"/>
  <c r="AC4" i="23"/>
  <c r="AC25" i="63"/>
  <c r="G6" i="22"/>
  <c r="G27" i="61"/>
  <c r="H6" i="22"/>
  <c r="H27" i="61"/>
  <c r="J6" i="22"/>
  <c r="J27" i="61"/>
  <c r="L6" i="22"/>
  <c r="L27" i="61"/>
  <c r="T6" i="22"/>
  <c r="T27" i="61"/>
  <c r="U6" i="22"/>
  <c r="U27" i="61"/>
  <c r="C88" i="37"/>
  <c r="AA93" i="37"/>
  <c r="AC6" i="22"/>
  <c r="AC27" i="61"/>
  <c r="AE6" i="22"/>
  <c r="AE27" i="61"/>
  <c r="AF6" i="22"/>
  <c r="AF27" i="61"/>
  <c r="AQ5" i="22"/>
  <c r="AQ26" i="61"/>
  <c r="AV6" i="22"/>
  <c r="AV27" i="61"/>
  <c r="G6" i="23"/>
  <c r="G27" i="63"/>
  <c r="L4" i="23"/>
  <c r="L25" i="63"/>
  <c r="O4" i="23"/>
  <c r="O25" i="63"/>
  <c r="P4" i="23"/>
  <c r="P25" i="63"/>
  <c r="S4" i="23"/>
  <c r="S25" i="63"/>
  <c r="X5" i="23"/>
  <c r="X26" i="63"/>
  <c r="AC6" i="23"/>
  <c r="AC27" i="63"/>
  <c r="AE6" i="23"/>
  <c r="AE27" i="63"/>
  <c r="AF4" i="23"/>
  <c r="AF25" i="63"/>
  <c r="AJ6" i="23"/>
  <c r="AJ27" i="63"/>
  <c r="AK4" i="23"/>
  <c r="AK25" i="63"/>
  <c r="AM6" i="23"/>
  <c r="AM27" i="63"/>
  <c r="AN4" i="23"/>
  <c r="AN25" i="63"/>
  <c r="AA121" i="43"/>
  <c r="AQ4" i="23"/>
  <c r="AQ25" i="63"/>
  <c r="AU5" i="23"/>
  <c r="AU26" i="63"/>
  <c r="D6" i="22"/>
  <c r="D27" i="61"/>
  <c r="P5" i="22"/>
  <c r="P26" i="61"/>
  <c r="X6" i="22"/>
  <c r="X27" i="61"/>
  <c r="AB6" i="22"/>
  <c r="AB27" i="61"/>
  <c r="AG5" i="22"/>
  <c r="AG26" i="61"/>
  <c r="AI5" i="22"/>
  <c r="AI26" i="61"/>
  <c r="AK5" i="22"/>
  <c r="AK26" i="61"/>
  <c r="AN5" i="22"/>
  <c r="AN26" i="61"/>
  <c r="C6" i="23"/>
  <c r="C27" i="63"/>
  <c r="D4" i="23"/>
  <c r="D25" i="63"/>
  <c r="G4" i="23"/>
  <c r="G25" i="63"/>
  <c r="H4" i="23"/>
  <c r="H25" i="63"/>
  <c r="L5" i="23"/>
  <c r="L26" i="63"/>
  <c r="U6" i="23"/>
  <c r="U27" i="63"/>
  <c r="AE4" i="23"/>
  <c r="AE25" i="63"/>
  <c r="AI6" i="23"/>
  <c r="AI27" i="63"/>
  <c r="AJ4" i="23"/>
  <c r="AJ25" i="63"/>
  <c r="AM5" i="23"/>
  <c r="AM26" i="63"/>
  <c r="AM4" i="23"/>
  <c r="AM25" i="63"/>
  <c r="AS6" i="23"/>
  <c r="AS27" i="63"/>
  <c r="AW6" i="23"/>
  <c r="AW27" i="63"/>
  <c r="Y4" i="24"/>
  <c r="Y25" i="57"/>
  <c r="C53" i="37"/>
  <c r="O6" i="22"/>
  <c r="O27" i="61"/>
  <c r="P6" i="22"/>
  <c r="P27" i="61"/>
  <c r="W5" i="22"/>
  <c r="W26" i="61"/>
  <c r="AB5" i="22"/>
  <c r="AB26" i="61"/>
  <c r="AG6" i="22"/>
  <c r="AG27" i="61"/>
  <c r="AI6" i="22"/>
  <c r="AI27" i="61"/>
  <c r="AJ6" i="22"/>
  <c r="AJ27" i="61"/>
  <c r="AK6" i="22"/>
  <c r="AK27" i="61"/>
  <c r="AM6" i="22"/>
  <c r="AM27" i="61"/>
  <c r="AN6" i="22"/>
  <c r="AN27" i="61"/>
  <c r="AS5" i="22"/>
  <c r="AS26" i="61"/>
  <c r="AW6" i="22"/>
  <c r="AW27" i="61"/>
  <c r="AT6" i="22"/>
  <c r="D6" i="23"/>
  <c r="D27" i="63"/>
  <c r="E25" i="63"/>
  <c r="C60" i="43"/>
  <c r="J6" i="23"/>
  <c r="J27" i="63"/>
  <c r="K5" i="23"/>
  <c r="K26" i="63"/>
  <c r="L6" i="23"/>
  <c r="L27" i="63"/>
  <c r="M26" i="63"/>
  <c r="O6" i="23"/>
  <c r="O27" i="63"/>
  <c r="P6" i="23"/>
  <c r="P27" i="63"/>
  <c r="R25" i="63"/>
  <c r="S6" i="23"/>
  <c r="S27" i="63"/>
  <c r="T4" i="23"/>
  <c r="T25" i="63"/>
  <c r="W4" i="23"/>
  <c r="W25" i="63"/>
  <c r="X4" i="23"/>
  <c r="X25" i="63"/>
  <c r="Y26" i="63"/>
  <c r="AA4" i="23"/>
  <c r="AA25" i="63"/>
  <c r="AD25" i="63"/>
  <c r="AF6" i="23"/>
  <c r="AF27" i="63"/>
  <c r="AG4" i="23"/>
  <c r="AG25" i="63"/>
  <c r="AH27" i="63"/>
  <c r="AK6" i="23"/>
  <c r="AK27" i="63"/>
  <c r="AN6" i="23"/>
  <c r="AN27" i="63"/>
  <c r="AO26" i="63"/>
  <c r="AQ6" i="23"/>
  <c r="AQ27" i="63"/>
  <c r="AR4" i="23"/>
  <c r="AR25" i="63"/>
  <c r="AU4" i="23"/>
  <c r="AU25" i="63"/>
  <c r="C6" i="22"/>
  <c r="C27" i="61"/>
  <c r="F5" i="22"/>
  <c r="F26" i="61"/>
  <c r="Q26" i="61"/>
  <c r="E26" i="61"/>
  <c r="S6" i="22"/>
  <c r="S27" i="61"/>
  <c r="W6" i="22"/>
  <c r="W27" i="61"/>
  <c r="AA6" i="22"/>
  <c r="AA27" i="61"/>
  <c r="AR6" i="22"/>
  <c r="AR27" i="61"/>
  <c r="AS6" i="22"/>
  <c r="AS27" i="61"/>
  <c r="AU6" i="22"/>
  <c r="AU27" i="61"/>
  <c r="O60" i="43"/>
  <c r="K6" i="23"/>
  <c r="K27" i="63"/>
  <c r="O5" i="23"/>
  <c r="O26" i="63"/>
  <c r="AB6" i="23"/>
  <c r="AB27" i="63"/>
  <c r="AV6" i="23"/>
  <c r="AV27" i="63"/>
  <c r="BQ22" i="37"/>
  <c r="BK27" i="37" s="1"/>
  <c r="G5" i="22"/>
  <c r="G26" i="61"/>
  <c r="H5" i="22"/>
  <c r="H26" i="61"/>
  <c r="K6" i="22"/>
  <c r="K27" i="61"/>
  <c r="U5" i="22"/>
  <c r="U26" i="61"/>
  <c r="AE5" i="22"/>
  <c r="AE26" i="61"/>
  <c r="AA107" i="37"/>
  <c r="AQ6" i="22"/>
  <c r="AQ27" i="61"/>
  <c r="AV5" i="22"/>
  <c r="AV26" i="61"/>
  <c r="C4" i="23"/>
  <c r="C25" i="63"/>
  <c r="E27" i="63"/>
  <c r="M25" i="63"/>
  <c r="Q6" i="23"/>
  <c r="Q27" i="63"/>
  <c r="R27" i="63"/>
  <c r="T6" i="23"/>
  <c r="T27" i="63"/>
  <c r="U4" i="23"/>
  <c r="U25" i="63"/>
  <c r="W6" i="23"/>
  <c r="W27" i="63"/>
  <c r="X6" i="23"/>
  <c r="X27" i="63"/>
  <c r="Z26" i="63"/>
  <c r="AA6" i="23"/>
  <c r="AA27" i="63"/>
  <c r="AB4" i="23"/>
  <c r="AB25" i="63"/>
  <c r="AG6" i="23"/>
  <c r="AG27" i="63"/>
  <c r="AI4" i="23"/>
  <c r="AI25" i="63"/>
  <c r="AO25" i="63"/>
  <c r="AP25" i="63"/>
  <c r="AR6" i="23"/>
  <c r="AR27" i="63"/>
  <c r="AS4" i="23"/>
  <c r="AS25" i="63"/>
  <c r="AU6" i="23"/>
  <c r="AU27" i="63"/>
  <c r="AV5" i="23"/>
  <c r="AV26" i="63"/>
  <c r="AV4" i="23"/>
  <c r="AV25" i="63"/>
  <c r="AW25" i="63"/>
  <c r="K4" i="24"/>
  <c r="K25" i="57"/>
  <c r="BQ22" i="43"/>
  <c r="BK27" i="43" s="1"/>
  <c r="C102" i="43"/>
  <c r="Z51" i="51"/>
  <c r="P49" i="51"/>
  <c r="S68" i="37"/>
  <c r="C60" i="37"/>
  <c r="Z65" i="37"/>
  <c r="R79" i="43"/>
  <c r="P64" i="37"/>
  <c r="AI23" i="37"/>
  <c r="AI24" i="37" s="1"/>
  <c r="AI25" i="37" s="1"/>
  <c r="Y5" i="22"/>
  <c r="C95" i="37"/>
  <c r="C109" i="37"/>
  <c r="S53" i="43"/>
  <c r="Z65" i="43"/>
  <c r="M5" i="23"/>
  <c r="C109" i="43"/>
  <c r="C123" i="43"/>
  <c r="C109" i="51"/>
  <c r="X79" i="37"/>
  <c r="X128" i="37"/>
  <c r="E4" i="23"/>
  <c r="AA72" i="43"/>
  <c r="Y6" i="23"/>
  <c r="X93" i="43"/>
  <c r="AO6" i="23"/>
  <c r="X121" i="51"/>
  <c r="I5" i="22"/>
  <c r="C67" i="37"/>
  <c r="CW22" i="37"/>
  <c r="CV27" i="37" s="1"/>
  <c r="Z72" i="37"/>
  <c r="CU27" i="43"/>
  <c r="X65" i="43"/>
  <c r="AA79" i="43"/>
  <c r="C81" i="43"/>
  <c r="Z86" i="43"/>
  <c r="AW4" i="23"/>
  <c r="C53" i="51"/>
  <c r="Y58" i="51"/>
  <c r="Z79" i="51"/>
  <c r="C81" i="51"/>
  <c r="Z86" i="51"/>
  <c r="Z93" i="51"/>
  <c r="Y107" i="51"/>
  <c r="BI22" i="37"/>
  <c r="BF27" i="37" s="1"/>
  <c r="C46" i="37"/>
  <c r="W72" i="37"/>
  <c r="Z100" i="37"/>
  <c r="U22" i="43"/>
  <c r="X51" i="43"/>
  <c r="P46" i="43"/>
  <c r="P51" i="43" s="1"/>
  <c r="R55" i="43"/>
  <c r="Z58" i="43"/>
  <c r="C67" i="43"/>
  <c r="W86" i="43"/>
  <c r="O81" i="43"/>
  <c r="X107" i="43"/>
  <c r="P102" i="43"/>
  <c r="AH25" i="63" s="1"/>
  <c r="R70" i="37"/>
  <c r="M22" i="36"/>
  <c r="K27" i="36" s="1"/>
  <c r="BY22" i="36"/>
  <c r="CW22" i="36"/>
  <c r="CT27" i="36"/>
  <c r="G23" i="36"/>
  <c r="G24" i="36" s="1"/>
  <c r="G25" i="36" s="1"/>
  <c r="BS23" i="36"/>
  <c r="BS24" i="36" s="1"/>
  <c r="BS25" i="36" s="1"/>
  <c r="S46" i="37"/>
  <c r="AK22" i="37"/>
  <c r="AI27" i="37" s="1"/>
  <c r="S47" i="37"/>
  <c r="S47" i="36" s="1"/>
  <c r="Z51" i="37"/>
  <c r="W58" i="37"/>
  <c r="O58" i="37"/>
  <c r="AA65" i="37"/>
  <c r="O67" i="37"/>
  <c r="X72" i="37"/>
  <c r="S71" i="37"/>
  <c r="C74" i="37"/>
  <c r="AA79" i="37"/>
  <c r="W86" i="37"/>
  <c r="C81" i="37"/>
  <c r="R109" i="37"/>
  <c r="Z114" i="37"/>
  <c r="W121" i="43"/>
  <c r="W114" i="37"/>
  <c r="O109" i="37"/>
  <c r="AJ27" i="43"/>
  <c r="R123" i="43"/>
  <c r="Z128" i="43"/>
  <c r="AK22" i="36"/>
  <c r="AH27" i="36" s="1"/>
  <c r="CT23" i="36"/>
  <c r="CT24" i="36" s="1"/>
  <c r="CT25" i="36" s="1"/>
  <c r="AC22" i="37"/>
  <c r="Z27" i="37" s="1"/>
  <c r="CO22" i="37"/>
  <c r="K23" i="37"/>
  <c r="K24" i="37" s="1"/>
  <c r="K25" i="37" s="1"/>
  <c r="X58" i="37"/>
  <c r="W65" i="37"/>
  <c r="M6" i="22"/>
  <c r="Z79" i="37"/>
  <c r="X86" i="37"/>
  <c r="Y6" i="22"/>
  <c r="X100" i="37"/>
  <c r="CG22" i="43"/>
  <c r="C95" i="43"/>
  <c r="Z93" i="37"/>
  <c r="C102" i="37"/>
  <c r="AO6" i="22"/>
  <c r="C46" i="43"/>
  <c r="I6" i="23"/>
  <c r="W72" i="43"/>
  <c r="X79" i="43"/>
  <c r="W100" i="43"/>
  <c r="AA128" i="43"/>
  <c r="Y51" i="51"/>
  <c r="C123" i="37"/>
  <c r="AA51" i="43"/>
  <c r="AA58" i="43"/>
  <c r="M4" i="23"/>
  <c r="O72" i="43"/>
  <c r="Y4" i="23"/>
  <c r="AA93" i="43"/>
  <c r="AA107" i="43"/>
  <c r="W114" i="43"/>
  <c r="X121" i="43"/>
  <c r="W93" i="37"/>
  <c r="AO5" i="22"/>
  <c r="AA121" i="37"/>
  <c r="S67" i="43"/>
  <c r="N28" i="63" s="1"/>
  <c r="N52" i="63" s="1"/>
  <c r="BA22" i="43"/>
  <c r="AV27" i="43" s="1"/>
  <c r="CU23" i="43"/>
  <c r="CU24" i="43" s="1"/>
  <c r="CU25" i="43" s="1"/>
  <c r="W58" i="43"/>
  <c r="O65" i="43"/>
  <c r="O109" i="43"/>
  <c r="AL26" i="63" s="1"/>
  <c r="C116" i="43"/>
  <c r="Z121" i="43"/>
  <c r="Z65" i="51"/>
  <c r="M22" i="51"/>
  <c r="X51" i="51"/>
  <c r="P50" i="51"/>
  <c r="E4" i="24" s="1"/>
  <c r="C67" i="51"/>
  <c r="R68" i="51"/>
  <c r="Q76" i="51"/>
  <c r="C88" i="51"/>
  <c r="C102" i="51"/>
  <c r="Y65" i="51"/>
  <c r="X72" i="51"/>
  <c r="Y114" i="51"/>
  <c r="X128" i="51"/>
  <c r="C46" i="51"/>
  <c r="Z58" i="51"/>
  <c r="C60" i="51"/>
  <c r="Y72" i="51"/>
  <c r="C74" i="51"/>
  <c r="Z114" i="51"/>
  <c r="Z121" i="51"/>
  <c r="P54" i="51"/>
  <c r="P70" i="51"/>
  <c r="P68" i="51"/>
  <c r="P78" i="51"/>
  <c r="P76" i="51"/>
  <c r="P74" i="51"/>
  <c r="P75" i="51"/>
  <c r="P90" i="51"/>
  <c r="P88" i="51"/>
  <c r="P92" i="51"/>
  <c r="P91" i="51"/>
  <c r="P96" i="51"/>
  <c r="P95" i="51"/>
  <c r="P113" i="51"/>
  <c r="P111" i="51"/>
  <c r="P112" i="51"/>
  <c r="P109" i="51"/>
  <c r="P119" i="51"/>
  <c r="P117" i="51"/>
  <c r="P120" i="51"/>
  <c r="AS25" i="57" s="1"/>
  <c r="P118" i="51"/>
  <c r="P116" i="51"/>
  <c r="P127" i="51"/>
  <c r="P125" i="51"/>
  <c r="P123" i="51"/>
  <c r="P126" i="51"/>
  <c r="P124" i="51"/>
  <c r="H23" i="51"/>
  <c r="AN23" i="51"/>
  <c r="P47" i="51"/>
  <c r="Q50" i="51"/>
  <c r="Q49" i="51"/>
  <c r="Q48" i="51"/>
  <c r="Q47" i="51"/>
  <c r="Q46" i="51"/>
  <c r="Q57" i="51"/>
  <c r="Q56" i="51"/>
  <c r="Q55" i="51"/>
  <c r="Q54" i="51"/>
  <c r="Q53" i="51"/>
  <c r="Q64" i="51"/>
  <c r="Q63" i="51"/>
  <c r="Q62" i="51"/>
  <c r="Q61" i="51"/>
  <c r="K28" i="57" s="1"/>
  <c r="Q60" i="51"/>
  <c r="J28" i="57" s="1"/>
  <c r="Q71" i="51"/>
  <c r="Q69" i="51"/>
  <c r="Q68" i="51"/>
  <c r="Q67" i="51"/>
  <c r="Q77" i="51"/>
  <c r="Q75" i="51"/>
  <c r="Q85" i="51"/>
  <c r="Y28" i="57" s="1"/>
  <c r="Q83" i="51"/>
  <c r="Q81" i="51"/>
  <c r="Q92" i="51"/>
  <c r="Q89" i="51"/>
  <c r="Q88" i="51"/>
  <c r="Q98" i="51"/>
  <c r="Q96" i="51"/>
  <c r="Q106" i="51"/>
  <c r="Q104" i="51"/>
  <c r="Q102" i="51"/>
  <c r="Q103" i="51"/>
  <c r="Q110" i="51"/>
  <c r="Q112" i="51"/>
  <c r="Q120" i="51"/>
  <c r="Q118" i="51"/>
  <c r="Q116" i="51"/>
  <c r="Q117" i="51"/>
  <c r="Q126" i="51"/>
  <c r="Q124" i="51"/>
  <c r="Q123" i="51"/>
  <c r="AT28" i="57" s="1"/>
  <c r="I23" i="51"/>
  <c r="AF23" i="51"/>
  <c r="AO23" i="51"/>
  <c r="BL23" i="51"/>
  <c r="BU23" i="51"/>
  <c r="CR23" i="51"/>
  <c r="AI24" i="51"/>
  <c r="AI25" i="51" s="1"/>
  <c r="AR24" i="51"/>
  <c r="AR25" i="51" s="1"/>
  <c r="BK24" i="51"/>
  <c r="BK25" i="51" s="1"/>
  <c r="CC24" i="51"/>
  <c r="CC25" i="51" s="1"/>
  <c r="CL24" i="51"/>
  <c r="CL25" i="51" s="1"/>
  <c r="CU24" i="51"/>
  <c r="CU25" i="51" s="1"/>
  <c r="P48" i="51"/>
  <c r="P53" i="51"/>
  <c r="R54" i="51"/>
  <c r="P62" i="51"/>
  <c r="P67" i="51"/>
  <c r="R70" i="51"/>
  <c r="P98" i="51"/>
  <c r="AF25" i="57" s="1"/>
  <c r="P84" i="51"/>
  <c r="P82" i="51"/>
  <c r="P83" i="51"/>
  <c r="P105" i="51"/>
  <c r="P103" i="51"/>
  <c r="P106" i="51"/>
  <c r="BT23" i="51"/>
  <c r="K7" i="51"/>
  <c r="K8" i="51" s="1"/>
  <c r="R50" i="51"/>
  <c r="R49" i="51"/>
  <c r="R48" i="51"/>
  <c r="R47" i="51"/>
  <c r="R46" i="51"/>
  <c r="B29" i="57" s="1"/>
  <c r="R55" i="51"/>
  <c r="R56" i="51"/>
  <c r="R57" i="51"/>
  <c r="R53" i="51"/>
  <c r="R64" i="51"/>
  <c r="R63" i="51"/>
  <c r="R62" i="51"/>
  <c r="R62" i="36" s="1"/>
  <c r="R61" i="51"/>
  <c r="R60" i="51"/>
  <c r="R71" i="51"/>
  <c r="R69" i="51"/>
  <c r="R67" i="51"/>
  <c r="R77" i="51"/>
  <c r="R75" i="51"/>
  <c r="R85" i="51"/>
  <c r="R83" i="51"/>
  <c r="R81" i="51"/>
  <c r="R82" i="51"/>
  <c r="R89" i="51"/>
  <c r="R92" i="51"/>
  <c r="R90" i="51"/>
  <c r="R98" i="51"/>
  <c r="R99" i="51"/>
  <c r="R106" i="51"/>
  <c r="R104" i="51"/>
  <c r="R102" i="51"/>
  <c r="R105" i="51"/>
  <c r="R112" i="51"/>
  <c r="R113" i="51"/>
  <c r="R111" i="51"/>
  <c r="R110" i="51"/>
  <c r="R109" i="51"/>
  <c r="R120" i="51"/>
  <c r="R118" i="51"/>
  <c r="R116" i="51"/>
  <c r="R119" i="51"/>
  <c r="R117" i="51"/>
  <c r="R126" i="51"/>
  <c r="R124" i="51"/>
  <c r="R127" i="51"/>
  <c r="R125" i="51"/>
  <c r="R123" i="51"/>
  <c r="J23" i="51"/>
  <c r="X23" i="51"/>
  <c r="AG23" i="51"/>
  <c r="AP23" i="51"/>
  <c r="AU24" i="51"/>
  <c r="AU25" i="51" s="1"/>
  <c r="AY24" i="51"/>
  <c r="AY25" i="51" s="1"/>
  <c r="BD23" i="51"/>
  <c r="BH24" i="51"/>
  <c r="BH25" i="51" s="1"/>
  <c r="BM23" i="51"/>
  <c r="BV23" i="51"/>
  <c r="CA24" i="51"/>
  <c r="CA25" i="51" s="1"/>
  <c r="CE24" i="51"/>
  <c r="CE25" i="51" s="1"/>
  <c r="CJ23" i="51"/>
  <c r="CN24" i="51"/>
  <c r="CN25" i="51" s="1"/>
  <c r="CS23" i="51"/>
  <c r="BC24" i="51"/>
  <c r="BC25" i="51" s="1"/>
  <c r="P55" i="51"/>
  <c r="G25" i="57" s="1"/>
  <c r="Q70" i="51"/>
  <c r="R78" i="51"/>
  <c r="P89" i="51"/>
  <c r="Z25" i="57" s="1"/>
  <c r="Q90" i="51"/>
  <c r="AW4" i="25"/>
  <c r="U22" i="51"/>
  <c r="AC22" i="51"/>
  <c r="AK22" i="51"/>
  <c r="AF27" i="51" s="1"/>
  <c r="AS22" i="51"/>
  <c r="BA22" i="51"/>
  <c r="BI22" i="51"/>
  <c r="BD27" i="51" s="1"/>
  <c r="BQ22" i="51"/>
  <c r="BM27" i="51" s="1"/>
  <c r="BY22" i="51"/>
  <c r="BV27" i="51" s="1"/>
  <c r="CG22" i="51"/>
  <c r="CC27" i="51" s="1"/>
  <c r="CO22" i="51"/>
  <c r="CW22" i="51"/>
  <c r="CR27" i="51" s="1"/>
  <c r="P23" i="51"/>
  <c r="Y23" i="51"/>
  <c r="AH23" i="51"/>
  <c r="AM24" i="51"/>
  <c r="AM25" i="51" s="1"/>
  <c r="AQ24" i="51"/>
  <c r="AQ25" i="51" s="1"/>
  <c r="AV23" i="51"/>
  <c r="AZ24" i="51"/>
  <c r="AZ25" i="51" s="1"/>
  <c r="BE23" i="51"/>
  <c r="BN23" i="51"/>
  <c r="BS24" i="51"/>
  <c r="BS25" i="51" s="1"/>
  <c r="BW24" i="51"/>
  <c r="BW25" i="51" s="1"/>
  <c r="CB23" i="51"/>
  <c r="CF24" i="51"/>
  <c r="CF25" i="51" s="1"/>
  <c r="CK23" i="51"/>
  <c r="CT23" i="51"/>
  <c r="G24" i="51"/>
  <c r="G25" i="51" s="1"/>
  <c r="K24" i="51"/>
  <c r="K25" i="51" s="1"/>
  <c r="Q24" i="51"/>
  <c r="Q25" i="51" s="1"/>
  <c r="Z24" i="51"/>
  <c r="Z25" i="51" s="1"/>
  <c r="P46" i="51"/>
  <c r="P56" i="51"/>
  <c r="P57" i="51"/>
  <c r="X65" i="51"/>
  <c r="P60" i="51"/>
  <c r="P63" i="51"/>
  <c r="P64" i="51"/>
  <c r="Q78" i="51"/>
  <c r="P97" i="51"/>
  <c r="AE25" i="57" s="1"/>
  <c r="P104" i="51"/>
  <c r="P69" i="51"/>
  <c r="R76" i="51"/>
  <c r="P77" i="51"/>
  <c r="T25" i="57" s="1"/>
  <c r="Q84" i="51"/>
  <c r="R96" i="51"/>
  <c r="R103" i="51"/>
  <c r="X79" i="51"/>
  <c r="R84" i="51"/>
  <c r="R88" i="51"/>
  <c r="R91" i="51"/>
  <c r="X58" i="51"/>
  <c r="P71" i="51"/>
  <c r="Y79" i="51"/>
  <c r="Q74" i="51"/>
  <c r="X86" i="51"/>
  <c r="P81" i="51"/>
  <c r="Y86" i="51"/>
  <c r="Y100" i="51"/>
  <c r="Q95" i="51"/>
  <c r="Q99" i="51"/>
  <c r="Q119" i="51"/>
  <c r="Z72" i="51"/>
  <c r="X93" i="51"/>
  <c r="R95" i="51"/>
  <c r="Q97" i="51"/>
  <c r="Z100" i="51"/>
  <c r="R74" i="51"/>
  <c r="Q82" i="51"/>
  <c r="Y93" i="51"/>
  <c r="Q91" i="51"/>
  <c r="R97" i="51"/>
  <c r="P99" i="51"/>
  <c r="AG25" i="57" s="1"/>
  <c r="P110" i="51"/>
  <c r="Y121" i="51"/>
  <c r="S130" i="51"/>
  <c r="X100" i="51"/>
  <c r="X107" i="51"/>
  <c r="P102" i="51"/>
  <c r="Q105" i="51"/>
  <c r="Q109" i="51"/>
  <c r="Q111" i="51"/>
  <c r="C123" i="51"/>
  <c r="Q127" i="51"/>
  <c r="Z107" i="51"/>
  <c r="O130" i="51"/>
  <c r="Q113" i="51"/>
  <c r="Q125" i="51"/>
  <c r="C116" i="51"/>
  <c r="T130" i="51"/>
  <c r="X114" i="51"/>
  <c r="Y128" i="51"/>
  <c r="Z24" i="50"/>
  <c r="Z25" i="50" s="1"/>
  <c r="CU24" i="50"/>
  <c r="CU25" i="50" s="1"/>
  <c r="BW24" i="50"/>
  <c r="BW25" i="50" s="1"/>
  <c r="S50" i="50"/>
  <c r="S47" i="50"/>
  <c r="S46" i="50"/>
  <c r="B29" i="53" s="1"/>
  <c r="S48" i="50"/>
  <c r="U22" i="50"/>
  <c r="R27" i="50" s="1"/>
  <c r="AK22" i="50"/>
  <c r="AI27" i="50" s="1"/>
  <c r="O70" i="50"/>
  <c r="O68" i="50"/>
  <c r="O103" i="50"/>
  <c r="O106" i="50"/>
  <c r="O102" i="50"/>
  <c r="O105" i="50"/>
  <c r="AK26" i="53" s="1"/>
  <c r="BY22" i="50"/>
  <c r="BT27" i="50" s="1"/>
  <c r="Q111" i="50"/>
  <c r="Q112" i="50"/>
  <c r="CG22" i="50"/>
  <c r="O127" i="50"/>
  <c r="O127" i="36" s="1"/>
  <c r="O126" i="50"/>
  <c r="O125" i="50"/>
  <c r="O125" i="36" s="1"/>
  <c r="O123" i="50"/>
  <c r="O124" i="50"/>
  <c r="CW22" i="50"/>
  <c r="CS27" i="50" s="1"/>
  <c r="AQ24" i="50"/>
  <c r="AQ25" i="50" s="1"/>
  <c r="BS23" i="50"/>
  <c r="CT24" i="50"/>
  <c r="CT25" i="50" s="1"/>
  <c r="P48" i="50"/>
  <c r="P47" i="50"/>
  <c r="P46" i="50"/>
  <c r="P49" i="50"/>
  <c r="P50" i="50"/>
  <c r="T47" i="50"/>
  <c r="T46" i="50"/>
  <c r="T48" i="50"/>
  <c r="T49" i="50"/>
  <c r="T50" i="50"/>
  <c r="T50" i="36" s="1"/>
  <c r="P84" i="50"/>
  <c r="P82" i="50"/>
  <c r="P83" i="50"/>
  <c r="X25" i="53" s="1"/>
  <c r="P81" i="50"/>
  <c r="P85" i="50"/>
  <c r="T84" i="50"/>
  <c r="T84" i="36" s="1"/>
  <c r="T82" i="50"/>
  <c r="T85" i="50"/>
  <c r="T81" i="50"/>
  <c r="T83" i="50"/>
  <c r="Q90" i="50"/>
  <c r="Q89" i="50"/>
  <c r="BI22" i="50"/>
  <c r="BE27" i="50" s="1"/>
  <c r="R99" i="50"/>
  <c r="R97" i="50"/>
  <c r="R98" i="50"/>
  <c r="R98" i="36" s="1"/>
  <c r="R96" i="50"/>
  <c r="R96" i="36" s="1"/>
  <c r="R95" i="50"/>
  <c r="P106" i="50"/>
  <c r="P105" i="50"/>
  <c r="P103" i="50"/>
  <c r="P104" i="50"/>
  <c r="P102" i="50"/>
  <c r="T106" i="50"/>
  <c r="T106" i="36" s="1"/>
  <c r="T105" i="50"/>
  <c r="T104" i="50"/>
  <c r="T102" i="50"/>
  <c r="T103" i="50"/>
  <c r="H23" i="50"/>
  <c r="Q23" i="50"/>
  <c r="AI23" i="50"/>
  <c r="BT23" i="50"/>
  <c r="CC23" i="50"/>
  <c r="CL23" i="50"/>
  <c r="O67" i="50"/>
  <c r="O71" i="50"/>
  <c r="O71" i="36" s="1"/>
  <c r="O78" i="50"/>
  <c r="O76" i="50"/>
  <c r="O74" i="50"/>
  <c r="O77" i="50"/>
  <c r="O77" i="36" s="1"/>
  <c r="O75" i="50"/>
  <c r="O75" i="36" s="1"/>
  <c r="AS22" i="50"/>
  <c r="AR28" i="50" s="1"/>
  <c r="S78" i="50"/>
  <c r="S76" i="50"/>
  <c r="S74" i="50"/>
  <c r="R29" i="53" s="1"/>
  <c r="S75" i="50"/>
  <c r="Q83" i="50"/>
  <c r="Q82" i="50"/>
  <c r="Q85" i="50"/>
  <c r="Q81" i="50"/>
  <c r="BA22" i="50"/>
  <c r="AU27" i="50" s="1"/>
  <c r="R92" i="50"/>
  <c r="R92" i="36" s="1"/>
  <c r="R91" i="50"/>
  <c r="R90" i="50"/>
  <c r="R88" i="50"/>
  <c r="R88" i="36" s="1"/>
  <c r="R89" i="50"/>
  <c r="O99" i="50"/>
  <c r="O98" i="50"/>
  <c r="O97" i="50"/>
  <c r="O96" i="50"/>
  <c r="O96" i="36" s="1"/>
  <c r="O95" i="50"/>
  <c r="BQ22" i="50"/>
  <c r="S98" i="50"/>
  <c r="S99" i="50"/>
  <c r="S96" i="50"/>
  <c r="S95" i="50"/>
  <c r="S97" i="50"/>
  <c r="K23" i="50"/>
  <c r="AM23" i="50"/>
  <c r="AV23" i="50"/>
  <c r="BN23" i="50"/>
  <c r="BK24" i="50"/>
  <c r="BK25" i="50" s="1"/>
  <c r="L25" i="50"/>
  <c r="S49" i="50"/>
  <c r="O48" i="50"/>
  <c r="O47" i="50"/>
  <c r="O46" i="50"/>
  <c r="O50" i="50"/>
  <c r="O50" i="36" s="1"/>
  <c r="O49" i="50"/>
  <c r="M22" i="50"/>
  <c r="Q56" i="50"/>
  <c r="Q55" i="50"/>
  <c r="Q53" i="50"/>
  <c r="Q57" i="50"/>
  <c r="Q54" i="50"/>
  <c r="Q54" i="36" s="1"/>
  <c r="R64" i="50"/>
  <c r="R64" i="36" s="1"/>
  <c r="R62" i="50"/>
  <c r="R61" i="50"/>
  <c r="R60" i="50"/>
  <c r="R60" i="36" s="1"/>
  <c r="R63" i="50"/>
  <c r="S71" i="50"/>
  <c r="S70" i="50"/>
  <c r="Q29" i="53" s="1"/>
  <c r="S69" i="50"/>
  <c r="S68" i="50"/>
  <c r="S67" i="50"/>
  <c r="N29" i="53" s="1"/>
  <c r="BM27" i="50"/>
  <c r="S103" i="50"/>
  <c r="S104" i="50"/>
  <c r="S102" i="50"/>
  <c r="S106" i="50"/>
  <c r="S105" i="50"/>
  <c r="BW27" i="50"/>
  <c r="R119" i="50"/>
  <c r="R117" i="50"/>
  <c r="R117" i="36" s="1"/>
  <c r="R116" i="50"/>
  <c r="R120" i="50"/>
  <c r="R118" i="50"/>
  <c r="S127" i="50"/>
  <c r="S126" i="50"/>
  <c r="S125" i="50"/>
  <c r="S123" i="50"/>
  <c r="S124" i="50"/>
  <c r="G23" i="50"/>
  <c r="Y24" i="50"/>
  <c r="Y25" i="50" s="1"/>
  <c r="AH24" i="50"/>
  <c r="AH25" i="50" s="1"/>
  <c r="AZ24" i="50"/>
  <c r="AZ25" i="50" s="1"/>
  <c r="CB24" i="50"/>
  <c r="CB25" i="50" s="1"/>
  <c r="Y5" i="25"/>
  <c r="AO6" i="25"/>
  <c r="AW5" i="25"/>
  <c r="AA7" i="50"/>
  <c r="AA8" i="50" s="1"/>
  <c r="P57" i="50"/>
  <c r="P55" i="50"/>
  <c r="P53" i="50"/>
  <c r="T57" i="50"/>
  <c r="T56" i="50"/>
  <c r="T55" i="50"/>
  <c r="T54" i="50"/>
  <c r="T54" i="36" s="1"/>
  <c r="T53" i="50"/>
  <c r="Q61" i="50"/>
  <c r="Q64" i="50"/>
  <c r="Q64" i="36" s="1"/>
  <c r="Q63" i="50"/>
  <c r="Q60" i="50"/>
  <c r="Q62" i="50"/>
  <c r="AC22" i="50"/>
  <c r="X27" i="50" s="1"/>
  <c r="R70" i="50"/>
  <c r="Q28" i="53" s="1"/>
  <c r="R68" i="50"/>
  <c r="R71" i="50"/>
  <c r="R71" i="36" s="1"/>
  <c r="R69" i="50"/>
  <c r="R67" i="50"/>
  <c r="N28" i="53" s="1"/>
  <c r="P78" i="50"/>
  <c r="P77" i="50"/>
  <c r="P76" i="50"/>
  <c r="P75" i="50"/>
  <c r="P74" i="50"/>
  <c r="T78" i="50"/>
  <c r="T77" i="50"/>
  <c r="T76" i="50"/>
  <c r="T75" i="50"/>
  <c r="T75" i="36" s="1"/>
  <c r="T74" i="50"/>
  <c r="P113" i="50"/>
  <c r="P111" i="50"/>
  <c r="P112" i="50"/>
  <c r="P110" i="50"/>
  <c r="P109" i="50"/>
  <c r="CB27" i="50"/>
  <c r="T113" i="50"/>
  <c r="T111" i="50"/>
  <c r="T112" i="50"/>
  <c r="T110" i="50"/>
  <c r="T110" i="36" s="1"/>
  <c r="T109" i="50"/>
  <c r="Q120" i="50"/>
  <c r="Q118" i="50"/>
  <c r="Q119" i="50"/>
  <c r="Q117" i="50"/>
  <c r="Q117" i="36" s="1"/>
  <c r="Q116" i="50"/>
  <c r="CO22" i="50"/>
  <c r="CJ27" i="50" s="1"/>
  <c r="R124" i="50"/>
  <c r="R124" i="36" s="1"/>
  <c r="R125" i="50"/>
  <c r="R123" i="50"/>
  <c r="AT28" i="53" s="1"/>
  <c r="R127" i="50"/>
  <c r="R127" i="36" s="1"/>
  <c r="R126" i="50"/>
  <c r="L23" i="50"/>
  <c r="AE23" i="50"/>
  <c r="AN23" i="50"/>
  <c r="AW23" i="50"/>
  <c r="BF23" i="50"/>
  <c r="BO23" i="50"/>
  <c r="BX23" i="50"/>
  <c r="CQ23" i="50"/>
  <c r="AN27" i="50"/>
  <c r="CQ27" i="50"/>
  <c r="O69" i="50"/>
  <c r="O69" i="36" s="1"/>
  <c r="Q84" i="50"/>
  <c r="Q84" i="36" s="1"/>
  <c r="O104" i="50"/>
  <c r="K7" i="50"/>
  <c r="K8" i="50" s="1"/>
  <c r="Q49" i="50"/>
  <c r="Q50" i="50"/>
  <c r="Q50" i="36" s="1"/>
  <c r="Q47" i="50"/>
  <c r="R56" i="50"/>
  <c r="R54" i="50"/>
  <c r="R54" i="36" s="1"/>
  <c r="R57" i="50"/>
  <c r="O62" i="50"/>
  <c r="L26" i="53" s="1"/>
  <c r="O63" i="50"/>
  <c r="O60" i="50"/>
  <c r="O64" i="50"/>
  <c r="O64" i="36" s="1"/>
  <c r="S64" i="50"/>
  <c r="S63" i="50"/>
  <c r="S62" i="50"/>
  <c r="S61" i="50"/>
  <c r="P71" i="50"/>
  <c r="P69" i="50"/>
  <c r="P67" i="50"/>
  <c r="P70" i="50"/>
  <c r="P68" i="50"/>
  <c r="T71" i="50"/>
  <c r="T71" i="36" s="1"/>
  <c r="T69" i="50"/>
  <c r="T67" i="50"/>
  <c r="T70" i="50"/>
  <c r="T68" i="50"/>
  <c r="Q77" i="50"/>
  <c r="Q75" i="50"/>
  <c r="Q75" i="36" s="1"/>
  <c r="R85" i="50"/>
  <c r="R83" i="50"/>
  <c r="R81" i="50"/>
  <c r="R84" i="50"/>
  <c r="R84" i="36" s="1"/>
  <c r="O92" i="50"/>
  <c r="O91" i="50"/>
  <c r="O89" i="50"/>
  <c r="O88" i="50"/>
  <c r="O88" i="36" s="1"/>
  <c r="S92" i="50"/>
  <c r="S89" i="50"/>
  <c r="Z29" i="53" s="1"/>
  <c r="S91" i="50"/>
  <c r="S90" i="50"/>
  <c r="P98" i="50"/>
  <c r="P96" i="50"/>
  <c r="P95" i="50"/>
  <c r="P97" i="50"/>
  <c r="P99" i="50"/>
  <c r="T98" i="50"/>
  <c r="T96" i="50"/>
  <c r="T96" i="36" s="1"/>
  <c r="T95" i="50"/>
  <c r="T99" i="50"/>
  <c r="T97" i="50"/>
  <c r="Q106" i="50"/>
  <c r="Q106" i="36" s="1"/>
  <c r="Q105" i="50"/>
  <c r="Q104" i="50"/>
  <c r="Q102" i="50"/>
  <c r="R112" i="50"/>
  <c r="R110" i="50"/>
  <c r="R110" i="36" s="1"/>
  <c r="R109" i="50"/>
  <c r="AL28" i="53" s="1"/>
  <c r="R111" i="50"/>
  <c r="R113" i="50"/>
  <c r="O119" i="50"/>
  <c r="O117" i="50"/>
  <c r="O117" i="36" s="1"/>
  <c r="O116" i="50"/>
  <c r="O118" i="50"/>
  <c r="O120" i="50"/>
  <c r="S119" i="50"/>
  <c r="S117" i="50"/>
  <c r="S116" i="50"/>
  <c r="S118" i="50"/>
  <c r="S120" i="50"/>
  <c r="P127" i="50"/>
  <c r="P126" i="50"/>
  <c r="P125" i="50"/>
  <c r="P123" i="50"/>
  <c r="AT25" i="53" s="1"/>
  <c r="P124" i="50"/>
  <c r="T127" i="50"/>
  <c r="T127" i="36" s="1"/>
  <c r="T126" i="50"/>
  <c r="T125" i="50"/>
  <c r="T123" i="50"/>
  <c r="T124" i="50"/>
  <c r="I23" i="50"/>
  <c r="R23" i="50"/>
  <c r="W23" i="50"/>
  <c r="AA23" i="50"/>
  <c r="AF23" i="50"/>
  <c r="AJ23" i="50"/>
  <c r="AO23" i="50"/>
  <c r="AX23" i="50"/>
  <c r="BC23" i="50"/>
  <c r="BG23" i="50"/>
  <c r="BL23" i="50"/>
  <c r="BP23" i="50"/>
  <c r="BU23" i="50"/>
  <c r="CD23" i="50"/>
  <c r="CI23" i="50"/>
  <c r="CM23" i="50"/>
  <c r="CR23" i="50"/>
  <c r="CV23" i="50"/>
  <c r="Q76" i="50"/>
  <c r="R82" i="50"/>
  <c r="R82" i="36" s="1"/>
  <c r="R50" i="50"/>
  <c r="R50" i="36" s="1"/>
  <c r="R49" i="50"/>
  <c r="R48" i="50"/>
  <c r="R46" i="50"/>
  <c r="R46" i="36" s="1"/>
  <c r="O57" i="50"/>
  <c r="O56" i="50"/>
  <c r="O55" i="50"/>
  <c r="O53" i="50"/>
  <c r="O53" i="36" s="1"/>
  <c r="O54" i="50"/>
  <c r="O54" i="36" s="1"/>
  <c r="S54" i="50"/>
  <c r="S57" i="50"/>
  <c r="S55" i="50"/>
  <c r="S53" i="50"/>
  <c r="P63" i="50"/>
  <c r="M25" i="53" s="1"/>
  <c r="P60" i="50"/>
  <c r="P64" i="50"/>
  <c r="P61" i="50"/>
  <c r="K25" i="53" s="1"/>
  <c r="P62" i="50"/>
  <c r="T63" i="50"/>
  <c r="T62" i="50"/>
  <c r="T61" i="50"/>
  <c r="T60" i="50"/>
  <c r="Q71" i="50"/>
  <c r="Q71" i="36" s="1"/>
  <c r="Q69" i="50"/>
  <c r="Q67" i="50"/>
  <c r="Q70" i="50"/>
  <c r="Q68" i="50"/>
  <c r="R77" i="50"/>
  <c r="R76" i="50"/>
  <c r="R78" i="50"/>
  <c r="R75" i="50"/>
  <c r="R75" i="36" s="1"/>
  <c r="R74" i="50"/>
  <c r="R74" i="36" s="1"/>
  <c r="O85" i="50"/>
  <c r="O81" i="50"/>
  <c r="O82" i="50"/>
  <c r="O84" i="50"/>
  <c r="O84" i="36" s="1"/>
  <c r="O83" i="50"/>
  <c r="S85" i="50"/>
  <c r="S84" i="50"/>
  <c r="S83" i="50"/>
  <c r="S82" i="50"/>
  <c r="S81" i="50"/>
  <c r="P91" i="50"/>
  <c r="P90" i="50"/>
  <c r="P89" i="50"/>
  <c r="P92" i="50"/>
  <c r="P88" i="50"/>
  <c r="T92" i="50"/>
  <c r="T91" i="50"/>
  <c r="T90" i="50"/>
  <c r="T89" i="50"/>
  <c r="T88" i="50"/>
  <c r="T88" i="36" s="1"/>
  <c r="Q95" i="50"/>
  <c r="Q97" i="50"/>
  <c r="Q96" i="50"/>
  <c r="Q96" i="36" s="1"/>
  <c r="Q99" i="50"/>
  <c r="Q98" i="50"/>
  <c r="R105" i="50"/>
  <c r="R103" i="50"/>
  <c r="R104" i="50"/>
  <c r="R106" i="50"/>
  <c r="R106" i="36" s="1"/>
  <c r="R102" i="50"/>
  <c r="O113" i="50"/>
  <c r="O112" i="50"/>
  <c r="O112" i="36" s="1"/>
  <c r="O111" i="50"/>
  <c r="O110" i="50"/>
  <c r="O110" i="36" s="1"/>
  <c r="O109" i="50"/>
  <c r="S109" i="50"/>
  <c r="S112" i="50"/>
  <c r="S113" i="50"/>
  <c r="S110" i="50"/>
  <c r="S111" i="50"/>
  <c r="P120" i="50"/>
  <c r="P118" i="50"/>
  <c r="P116" i="50"/>
  <c r="P119" i="50"/>
  <c r="P117" i="50"/>
  <c r="T120" i="50"/>
  <c r="T118" i="50"/>
  <c r="T119" i="50"/>
  <c r="T117" i="50"/>
  <c r="T117" i="36" s="1"/>
  <c r="T116" i="50"/>
  <c r="Q124" i="50"/>
  <c r="Q127" i="50"/>
  <c r="Q127" i="36" s="1"/>
  <c r="Q126" i="50"/>
  <c r="Q125" i="50"/>
  <c r="Q123" i="50"/>
  <c r="J23" i="50"/>
  <c r="O23" i="50"/>
  <c r="S23" i="50"/>
  <c r="X23" i="50"/>
  <c r="AB23" i="50"/>
  <c r="AG23" i="50"/>
  <c r="AP23" i="50"/>
  <c r="AU23" i="50"/>
  <c r="AY23" i="50"/>
  <c r="BD23" i="50"/>
  <c r="BH23" i="50"/>
  <c r="BM23" i="50"/>
  <c r="BV23" i="50"/>
  <c r="CA23" i="50"/>
  <c r="CE23" i="50"/>
  <c r="CJ23" i="50"/>
  <c r="CN23" i="50"/>
  <c r="CS23" i="50"/>
  <c r="Q46" i="50"/>
  <c r="R47" i="50"/>
  <c r="R53" i="50"/>
  <c r="F28" i="53" s="1"/>
  <c r="R55" i="50"/>
  <c r="S60" i="50"/>
  <c r="Q74" i="50"/>
  <c r="C53" i="50"/>
  <c r="C102" i="50"/>
  <c r="C128" i="50" s="1"/>
  <c r="M5" i="25"/>
  <c r="Z5" i="25"/>
  <c r="V6" i="25"/>
  <c r="R6" i="25"/>
  <c r="E4" i="25"/>
  <c r="Y4" i="25"/>
  <c r="C4" i="25"/>
  <c r="K4" i="25"/>
  <c r="Z6" i="25"/>
  <c r="I4" i="25"/>
  <c r="Y6" i="25"/>
  <c r="AP6" i="25"/>
  <c r="AS22" i="41"/>
  <c r="N34" i="44"/>
  <c r="D13" i="44"/>
  <c r="G42" i="44"/>
  <c r="D38" i="44"/>
  <c r="O32" i="44"/>
  <c r="CZ22" i="41" s="1"/>
  <c r="K34" i="44"/>
  <c r="J34" i="44"/>
  <c r="O41" i="44"/>
  <c r="C42" i="44"/>
  <c r="K43" i="44"/>
  <c r="O9" i="44"/>
  <c r="G34" i="44"/>
  <c r="O13" i="44"/>
  <c r="AY5" i="49" s="1"/>
  <c r="O40" i="44"/>
  <c r="O7" i="44"/>
  <c r="O18" i="44"/>
  <c r="C34" i="44"/>
  <c r="J38" i="44"/>
  <c r="E39" i="44"/>
  <c r="M39" i="44"/>
  <c r="D3" i="44"/>
  <c r="D34" i="44" s="1"/>
  <c r="H3" i="44"/>
  <c r="H34" i="44" s="1"/>
  <c r="L3" i="44"/>
  <c r="L34" i="44" s="1"/>
  <c r="O4" i="44"/>
  <c r="AY4" i="49" s="1"/>
  <c r="I22" i="44"/>
  <c r="O24" i="44"/>
  <c r="E36" i="44"/>
  <c r="E42" i="44" s="1"/>
  <c r="I36" i="44"/>
  <c r="I42" i="44" s="1"/>
  <c r="M36" i="44"/>
  <c r="M42" i="44" s="1"/>
  <c r="D37" i="44"/>
  <c r="H37" i="44"/>
  <c r="H42" i="44" s="1"/>
  <c r="L37" i="44"/>
  <c r="L42" i="44" s="1"/>
  <c r="O23" i="44"/>
  <c r="AY8" i="49" s="1"/>
  <c r="O28" i="44"/>
  <c r="O30" i="44" s="1"/>
  <c r="AY9" i="49" s="1"/>
  <c r="F38" i="44"/>
  <c r="N38" i="44"/>
  <c r="E3" i="44"/>
  <c r="E34" i="44" s="1"/>
  <c r="I3" i="44"/>
  <c r="I34" i="44" s="1"/>
  <c r="M3" i="44"/>
  <c r="M34" i="44" s="1"/>
  <c r="F36" i="44"/>
  <c r="J36" i="44"/>
  <c r="N36" i="44"/>
  <c r="N42" i="44" s="1"/>
  <c r="N43" i="44" s="1"/>
  <c r="O26" i="44"/>
  <c r="CZ22" i="43" s="1"/>
  <c r="BX27" i="43"/>
  <c r="BT27" i="43"/>
  <c r="BS27" i="43"/>
  <c r="BV27" i="43"/>
  <c r="BU27" i="43"/>
  <c r="S50" i="43"/>
  <c r="U50" i="43" s="1"/>
  <c r="S48" i="43"/>
  <c r="S47" i="43"/>
  <c r="S46" i="43"/>
  <c r="B28" i="63" s="1"/>
  <c r="S78" i="43"/>
  <c r="S76" i="43"/>
  <c r="S74" i="43"/>
  <c r="S92" i="43"/>
  <c r="S90" i="43"/>
  <c r="S88" i="43"/>
  <c r="S89" i="43"/>
  <c r="U89" i="43" s="1"/>
  <c r="S120" i="43"/>
  <c r="S118" i="43"/>
  <c r="S116" i="43"/>
  <c r="W8" i="43"/>
  <c r="M22" i="43"/>
  <c r="AC22" i="43"/>
  <c r="AS22" i="43"/>
  <c r="AQ27" i="43" s="1"/>
  <c r="BI22" i="43"/>
  <c r="CO22" i="43"/>
  <c r="CM27" i="43" s="1"/>
  <c r="AA23" i="43"/>
  <c r="BG23" i="43"/>
  <c r="BI23" i="43" s="1"/>
  <c r="CM23" i="43"/>
  <c r="I24" i="43"/>
  <c r="I25" i="43" s="1"/>
  <c r="O24" i="43"/>
  <c r="O25" i="43" s="1"/>
  <c r="X24" i="43"/>
  <c r="X25" i="43" s="1"/>
  <c r="AB24" i="43"/>
  <c r="AB25" i="43" s="1"/>
  <c r="AG24" i="43"/>
  <c r="AG25" i="43" s="1"/>
  <c r="AP24" i="43"/>
  <c r="AP25" i="43" s="1"/>
  <c r="AU24" i="43"/>
  <c r="AU25" i="43" s="1"/>
  <c r="BD24" i="43"/>
  <c r="BD25" i="43" s="1"/>
  <c r="BH24" i="43"/>
  <c r="BH25" i="43" s="1"/>
  <c r="BM24" i="43"/>
  <c r="BM25" i="43" s="1"/>
  <c r="BV24" i="43"/>
  <c r="BV25" i="43" s="1"/>
  <c r="CA24" i="43"/>
  <c r="CA25" i="43" s="1"/>
  <c r="CJ24" i="43"/>
  <c r="CJ25" i="43" s="1"/>
  <c r="CN24" i="43"/>
  <c r="CN25" i="43" s="1"/>
  <c r="CS24" i="43"/>
  <c r="CS25" i="43" s="1"/>
  <c r="AG27" i="43"/>
  <c r="AU27" i="43"/>
  <c r="BM27" i="43"/>
  <c r="E5" i="23"/>
  <c r="B50" i="43"/>
  <c r="B49" i="43"/>
  <c r="Q65" i="43"/>
  <c r="K4" i="23"/>
  <c r="N6" i="23"/>
  <c r="R72" i="43"/>
  <c r="Q4" i="23"/>
  <c r="S106" i="43"/>
  <c r="U106" i="43" s="1"/>
  <c r="S104" i="43"/>
  <c r="S102" i="43"/>
  <c r="AH28" i="63" s="1"/>
  <c r="K7" i="43"/>
  <c r="K8" i="43" s="1"/>
  <c r="S55" i="43"/>
  <c r="S54" i="43"/>
  <c r="S57" i="43"/>
  <c r="U57" i="43" s="1"/>
  <c r="S71" i="43"/>
  <c r="U71" i="43" s="1"/>
  <c r="S69" i="43"/>
  <c r="S84" i="43"/>
  <c r="S82" i="43"/>
  <c r="S95" i="43"/>
  <c r="S99" i="43"/>
  <c r="S97" i="43"/>
  <c r="U97" i="43" s="1"/>
  <c r="S111" i="43"/>
  <c r="S109" i="43"/>
  <c r="U109" i="43" s="1"/>
  <c r="S113" i="43"/>
  <c r="S126" i="43"/>
  <c r="S125" i="43"/>
  <c r="S123" i="43"/>
  <c r="AT28" i="63" s="1"/>
  <c r="S124" i="43"/>
  <c r="AU28" i="63" s="1"/>
  <c r="S23" i="43"/>
  <c r="U23" i="43" s="1"/>
  <c r="AK23" i="43"/>
  <c r="AK24" i="43" s="1"/>
  <c r="AK25" i="43" s="1"/>
  <c r="AY23" i="43"/>
  <c r="BA23" i="43" s="1"/>
  <c r="BA24" i="43" s="1"/>
  <c r="BA25" i="43" s="1"/>
  <c r="BQ23" i="43"/>
  <c r="CE23" i="43"/>
  <c r="J24" i="43"/>
  <c r="J25" i="43" s="1"/>
  <c r="AH27" i="43"/>
  <c r="AZ27" i="43"/>
  <c r="BW27" i="43"/>
  <c r="W51" i="43"/>
  <c r="O46" i="43"/>
  <c r="B26" i="63" s="1"/>
  <c r="S63" i="43"/>
  <c r="C74" i="43"/>
  <c r="AH6" i="23"/>
  <c r="R107" i="43"/>
  <c r="CV27" i="43"/>
  <c r="CR27" i="43"/>
  <c r="CT27" i="43"/>
  <c r="K23" i="43"/>
  <c r="AQ23" i="43"/>
  <c r="BW23" i="43"/>
  <c r="BY23" i="43" s="1"/>
  <c r="G24" i="43"/>
  <c r="G25" i="43" s="1"/>
  <c r="AI27" i="43"/>
  <c r="CS27" i="43"/>
  <c r="S56" i="43"/>
  <c r="F5" i="23"/>
  <c r="O58" i="43"/>
  <c r="H5" i="23"/>
  <c r="J4" i="23"/>
  <c r="P65" i="43"/>
  <c r="S62" i="43"/>
  <c r="S68" i="43"/>
  <c r="S77" i="43"/>
  <c r="B6" i="23"/>
  <c r="R51" i="43"/>
  <c r="Z51" i="43"/>
  <c r="C5" i="23"/>
  <c r="D5" i="23"/>
  <c r="E6" i="23"/>
  <c r="I5" i="23"/>
  <c r="S61" i="43"/>
  <c r="N5" i="23"/>
  <c r="S70" i="43"/>
  <c r="S96" i="43"/>
  <c r="U96" i="43" s="1"/>
  <c r="S49" i="43"/>
  <c r="X58" i="43"/>
  <c r="P53" i="43"/>
  <c r="F25" i="63" s="1"/>
  <c r="G5" i="23"/>
  <c r="I4" i="23"/>
  <c r="AA65" i="43"/>
  <c r="S60" i="43"/>
  <c r="S64" i="43"/>
  <c r="U64" i="43" s="1"/>
  <c r="N4" i="23"/>
  <c r="P72" i="43"/>
  <c r="P5" i="23"/>
  <c r="X72" i="43"/>
  <c r="S83" i="43"/>
  <c r="X28" i="63" s="1"/>
  <c r="R88" i="43"/>
  <c r="Z27" i="63" s="1"/>
  <c r="Z93" i="43"/>
  <c r="AB5" i="23"/>
  <c r="AA100" i="43"/>
  <c r="AR5" i="23"/>
  <c r="R6" i="23"/>
  <c r="Z79" i="43"/>
  <c r="S75" i="43"/>
  <c r="U75" i="43" s="1"/>
  <c r="S5" i="23"/>
  <c r="T5" i="23"/>
  <c r="W79" i="43"/>
  <c r="V4" i="23"/>
  <c r="P86" i="43"/>
  <c r="W5" i="23"/>
  <c r="U82" i="43"/>
  <c r="AD5" i="23"/>
  <c r="S98" i="43"/>
  <c r="AF28" i="63" s="1"/>
  <c r="X100" i="43"/>
  <c r="S112" i="43"/>
  <c r="AN28" i="63" s="1"/>
  <c r="Q5" i="23"/>
  <c r="Z72" i="43"/>
  <c r="T79" i="43"/>
  <c r="T130" i="43" s="1"/>
  <c r="V6" i="23"/>
  <c r="R86" i="43"/>
  <c r="Y5" i="23"/>
  <c r="U84" i="43"/>
  <c r="S85" i="43"/>
  <c r="U85" i="43" s="1"/>
  <c r="Z5" i="23"/>
  <c r="O93" i="43"/>
  <c r="AA5" i="23"/>
  <c r="AC5" i="23"/>
  <c r="P93" i="43"/>
  <c r="Q100" i="43"/>
  <c r="AD4" i="23"/>
  <c r="P100" i="43"/>
  <c r="AE5" i="23"/>
  <c r="P107" i="43"/>
  <c r="W107" i="43"/>
  <c r="O102" i="43"/>
  <c r="AH26" i="63" s="1"/>
  <c r="O114" i="43"/>
  <c r="S117" i="43"/>
  <c r="U117" i="43" s="1"/>
  <c r="R65" i="43"/>
  <c r="R4" i="23"/>
  <c r="P79" i="43"/>
  <c r="R5" i="23"/>
  <c r="O79" i="43"/>
  <c r="U5" i="23"/>
  <c r="S81" i="43"/>
  <c r="V28" i="63" s="1"/>
  <c r="AA86" i="43"/>
  <c r="C88" i="43"/>
  <c r="S91" i="43"/>
  <c r="AD6" i="23"/>
  <c r="R100" i="43"/>
  <c r="AG5" i="23"/>
  <c r="O100" i="43"/>
  <c r="S105" i="43"/>
  <c r="AK5" i="23"/>
  <c r="Q114" i="43"/>
  <c r="Q130" i="43" s="1"/>
  <c r="AL4" i="23"/>
  <c r="P114" i="43"/>
  <c r="AN5" i="23"/>
  <c r="X114" i="43"/>
  <c r="X128" i="43"/>
  <c r="P123" i="43"/>
  <c r="AT25" i="63" s="1"/>
  <c r="O86" i="43"/>
  <c r="X86" i="43"/>
  <c r="W93" i="43"/>
  <c r="Z100" i="43"/>
  <c r="AH4" i="23"/>
  <c r="Z107" i="43"/>
  <c r="AJ5" i="23"/>
  <c r="AL6" i="23"/>
  <c r="R114" i="43"/>
  <c r="AO4" i="23"/>
  <c r="S103" i="43"/>
  <c r="AI5" i="23"/>
  <c r="S110" i="43"/>
  <c r="U110" i="43" s="1"/>
  <c r="AP6" i="23"/>
  <c r="R121" i="43"/>
  <c r="T121" i="43"/>
  <c r="AA114" i="43"/>
  <c r="AO5" i="23"/>
  <c r="Z114" i="43"/>
  <c r="AP4" i="23"/>
  <c r="P121" i="43"/>
  <c r="AP5" i="23"/>
  <c r="O121" i="43"/>
  <c r="AS5" i="23"/>
  <c r="U120" i="43"/>
  <c r="AW5" i="23"/>
  <c r="AQ5" i="23"/>
  <c r="S119" i="43"/>
  <c r="AT5" i="23"/>
  <c r="O128" i="43"/>
  <c r="S127" i="43"/>
  <c r="U127" i="43" s="1"/>
  <c r="W128" i="43"/>
  <c r="L17" i="39"/>
  <c r="N17" i="39" s="1"/>
  <c r="O17" i="39" s="1"/>
  <c r="F7" i="39"/>
  <c r="D5" i="39"/>
  <c r="D52" i="39" s="1"/>
  <c r="O123" i="38"/>
  <c r="N197" i="38"/>
  <c r="I197" i="38"/>
  <c r="D197" i="38"/>
  <c r="M197" i="38"/>
  <c r="H197" i="38"/>
  <c r="C197" i="38"/>
  <c r="L197" i="38"/>
  <c r="G197" i="38"/>
  <c r="K16" i="39"/>
  <c r="I16" i="39"/>
  <c r="H15" i="39"/>
  <c r="L43" i="39"/>
  <c r="I43" i="39"/>
  <c r="O276" i="38"/>
  <c r="Q46" i="39"/>
  <c r="O284" i="38"/>
  <c r="I46" i="39"/>
  <c r="K46" i="39" s="1"/>
  <c r="E197" i="38"/>
  <c r="H7" i="39"/>
  <c r="Q4" i="39"/>
  <c r="Q26" i="39" s="1"/>
  <c r="O5" i="38"/>
  <c r="Q8" i="39"/>
  <c r="K8" i="39"/>
  <c r="O38" i="38"/>
  <c r="I9" i="39"/>
  <c r="K9" i="39" s="1"/>
  <c r="Q20" i="39"/>
  <c r="I20" i="39"/>
  <c r="K20" i="39" s="1"/>
  <c r="I22" i="39"/>
  <c r="K22" i="39" s="1"/>
  <c r="I26" i="39"/>
  <c r="K26" i="39" s="1"/>
  <c r="H28" i="39"/>
  <c r="I28" i="39" s="1"/>
  <c r="O152" i="38"/>
  <c r="Q29" i="39"/>
  <c r="K29" i="39"/>
  <c r="O183" i="38"/>
  <c r="Q30" i="39"/>
  <c r="K30" i="39"/>
  <c r="I30" i="39"/>
  <c r="L13" i="39"/>
  <c r="N13" i="39" s="1"/>
  <c r="O13" i="39" s="1"/>
  <c r="E5" i="39"/>
  <c r="F15" i="39"/>
  <c r="L21" i="39"/>
  <c r="N21" i="39" s="1"/>
  <c r="O21" i="39" s="1"/>
  <c r="N25" i="39"/>
  <c r="L25" i="39"/>
  <c r="K233" i="38"/>
  <c r="G233" i="38"/>
  <c r="C233" i="38"/>
  <c r="N233" i="38"/>
  <c r="J233" i="38"/>
  <c r="F233" i="38"/>
  <c r="P233" i="38" s="1"/>
  <c r="M233" i="38"/>
  <c r="I233" i="38"/>
  <c r="E233" i="38"/>
  <c r="H39" i="39"/>
  <c r="I39" i="39" s="1"/>
  <c r="O273" i="38"/>
  <c r="Q40" i="39"/>
  <c r="K40" i="39"/>
  <c r="L44" i="39"/>
  <c r="O277" i="38"/>
  <c r="I44" i="39"/>
  <c r="K332" i="38"/>
  <c r="G332" i="38"/>
  <c r="C332" i="38"/>
  <c r="P332" i="38" s="1"/>
  <c r="N332" i="38"/>
  <c r="J332" i="38"/>
  <c r="F332" i="38"/>
  <c r="M332" i="38"/>
  <c r="I332" i="38"/>
  <c r="E332" i="38"/>
  <c r="H332" i="38"/>
  <c r="K10" i="39"/>
  <c r="O66" i="38"/>
  <c r="Q18" i="39"/>
  <c r="K18" i="39"/>
  <c r="Q19" i="39"/>
  <c r="K19" i="39"/>
  <c r="I19" i="39"/>
  <c r="Q34" i="39"/>
  <c r="I34" i="39"/>
  <c r="K34" i="39" s="1"/>
  <c r="H33" i="39"/>
  <c r="I33" i="39" s="1"/>
  <c r="O205" i="38"/>
  <c r="O235" i="38"/>
  <c r="Q35" i="39"/>
  <c r="K35" i="39"/>
  <c r="Q36" i="39"/>
  <c r="I36" i="39"/>
  <c r="K36" i="39" s="1"/>
  <c r="O250" i="38"/>
  <c r="K250" i="38" s="1"/>
  <c r="O274" i="38"/>
  <c r="I41" i="39"/>
  <c r="K275" i="38"/>
  <c r="C275" i="38"/>
  <c r="H275" i="38"/>
  <c r="N275" i="38"/>
  <c r="G275" i="38"/>
  <c r="N50" i="39"/>
  <c r="O50" i="39" s="1"/>
  <c r="L50" i="39"/>
  <c r="O96" i="38"/>
  <c r="O336" i="38"/>
  <c r="I8" i="41"/>
  <c r="L27" i="41"/>
  <c r="H27" i="41"/>
  <c r="AR27" i="41"/>
  <c r="AN27" i="41"/>
  <c r="BX27" i="41"/>
  <c r="BT27" i="41"/>
  <c r="M23" i="41"/>
  <c r="J28" i="41" s="1"/>
  <c r="AS23" i="41"/>
  <c r="AM28" i="41" s="1"/>
  <c r="BY23" i="41"/>
  <c r="BY24" i="41" s="1"/>
  <c r="BY25" i="41" s="1"/>
  <c r="I24" i="41"/>
  <c r="I25" i="41" s="1"/>
  <c r="J27" i="41"/>
  <c r="AO27" i="41"/>
  <c r="BG27" i="41"/>
  <c r="BS27" i="41"/>
  <c r="CK27" i="41"/>
  <c r="E5" i="25"/>
  <c r="B49" i="41"/>
  <c r="G5" i="25"/>
  <c r="AQ5" i="25"/>
  <c r="O68" i="38"/>
  <c r="AA7" i="41"/>
  <c r="AA8" i="41" s="1"/>
  <c r="AV7" i="25"/>
  <c r="AU7" i="25"/>
  <c r="CU27" i="41"/>
  <c r="S23" i="41"/>
  <c r="U23" i="41" s="1"/>
  <c r="AY23" i="41"/>
  <c r="CE23" i="41"/>
  <c r="J24" i="41"/>
  <c r="J25" i="41" s="1"/>
  <c r="K27" i="41"/>
  <c r="AP27" i="41"/>
  <c r="BC27" i="41"/>
  <c r="BH27" i="41"/>
  <c r="BU27" i="41"/>
  <c r="CM27" i="41"/>
  <c r="F4" i="25"/>
  <c r="F5" i="25"/>
  <c r="I5" i="25"/>
  <c r="J4" i="25"/>
  <c r="P7" i="25"/>
  <c r="Z4" i="25"/>
  <c r="AO5" i="25"/>
  <c r="O278" i="38"/>
  <c r="U22" i="41"/>
  <c r="AK22" i="41"/>
  <c r="BA22" i="41"/>
  <c r="AY27" i="41" s="1"/>
  <c r="BQ22" i="41"/>
  <c r="CG22" i="41"/>
  <c r="CW22" i="41"/>
  <c r="BI23" i="41"/>
  <c r="CO23" i="41"/>
  <c r="CO24" i="41" s="1"/>
  <c r="CO25" i="41" s="1"/>
  <c r="G27" i="41"/>
  <c r="S27" i="41"/>
  <c r="AQ27" i="41"/>
  <c r="BD27" i="41"/>
  <c r="BV27" i="41"/>
  <c r="CI27" i="41"/>
  <c r="CN27" i="41"/>
  <c r="D7" i="25"/>
  <c r="E6" i="25"/>
  <c r="B50" i="41"/>
  <c r="L5" i="25"/>
  <c r="I11" i="39"/>
  <c r="K11" i="39" s="1"/>
  <c r="H24" i="39"/>
  <c r="I24" i="39" s="1"/>
  <c r="I48" i="39"/>
  <c r="K48" i="39" s="1"/>
  <c r="AI7" i="25"/>
  <c r="AQ7" i="25"/>
  <c r="AI23" i="41"/>
  <c r="AN28" i="41"/>
  <c r="BA23" i="41"/>
  <c r="AX28" i="41" s="1"/>
  <c r="BO23" i="41"/>
  <c r="BT28" i="41"/>
  <c r="CU23" i="41"/>
  <c r="H24" i="41"/>
  <c r="H25" i="41" s="1"/>
  <c r="W24" i="41"/>
  <c r="W25" i="41" s="1"/>
  <c r="AO24" i="41"/>
  <c r="AO25" i="41" s="1"/>
  <c r="BG24" i="41"/>
  <c r="BG25" i="41" s="1"/>
  <c r="CR24" i="41"/>
  <c r="CR25" i="41" s="1"/>
  <c r="I27" i="41"/>
  <c r="AM27" i="41"/>
  <c r="BE27" i="41"/>
  <c r="BW27" i="41"/>
  <c r="CJ27" i="41"/>
  <c r="H5" i="25"/>
  <c r="I6" i="25"/>
  <c r="K5" i="25"/>
  <c r="AB5" i="25"/>
  <c r="AL4" i="25"/>
  <c r="C53" i="41"/>
  <c r="U7" i="25"/>
  <c r="V4" i="25"/>
  <c r="AI5" i="25"/>
  <c r="M6" i="25"/>
  <c r="N6" i="25"/>
  <c r="O5" i="25"/>
  <c r="P5" i="25"/>
  <c r="Q5" i="25"/>
  <c r="W5" i="25"/>
  <c r="X5" i="25"/>
  <c r="AA7" i="25"/>
  <c r="AD5" i="25"/>
  <c r="AP5" i="25"/>
  <c r="N5" i="25"/>
  <c r="AE6" i="25"/>
  <c r="AH4" i="25"/>
  <c r="O7" i="25"/>
  <c r="Q6" i="25"/>
  <c r="AC5" i="25"/>
  <c r="AF7" i="25"/>
  <c r="AU4" i="25"/>
  <c r="T7" i="25"/>
  <c r="AE7" i="25"/>
  <c r="AL6" i="25"/>
  <c r="AH5" i="25"/>
  <c r="Q4" i="25"/>
  <c r="V5" i="25"/>
  <c r="AG7" i="25"/>
  <c r="AO4" i="25"/>
  <c r="AS7" i="25"/>
  <c r="AV4" i="25"/>
  <c r="AJ5" i="25"/>
  <c r="C123" i="41"/>
  <c r="AJ7" i="25"/>
  <c r="AT6" i="25"/>
  <c r="AW6" i="25"/>
  <c r="O33" i="38"/>
  <c r="G89" i="38"/>
  <c r="E5" i="38"/>
  <c r="I5" i="38"/>
  <c r="M5" i="38"/>
  <c r="D89" i="38"/>
  <c r="H89" i="38"/>
  <c r="L89" i="38"/>
  <c r="N123" i="38"/>
  <c r="M123" i="38"/>
  <c r="N250" i="38"/>
  <c r="J250" i="38"/>
  <c r="F250" i="38"/>
  <c r="M250" i="38"/>
  <c r="I250" i="38"/>
  <c r="E250" i="38"/>
  <c r="L250" i="38"/>
  <c r="H250" i="38"/>
  <c r="D250" i="38"/>
  <c r="F5" i="38"/>
  <c r="J5" i="38"/>
  <c r="D38" i="38"/>
  <c r="H38" i="38"/>
  <c r="L38" i="38"/>
  <c r="D68" i="38"/>
  <c r="H68" i="38"/>
  <c r="L68" i="38"/>
  <c r="E89" i="38"/>
  <c r="I89" i="38"/>
  <c r="M89" i="38"/>
  <c r="F123" i="38"/>
  <c r="J123" i="38"/>
  <c r="O253" i="38"/>
  <c r="N205" i="38"/>
  <c r="J205" i="38"/>
  <c r="F205" i="38"/>
  <c r="M205" i="38"/>
  <c r="I205" i="38"/>
  <c r="E205" i="38"/>
  <c r="L205" i="38"/>
  <c r="H205" i="38"/>
  <c r="D205" i="38"/>
  <c r="C250" i="38"/>
  <c r="C89" i="38"/>
  <c r="K89" i="38"/>
  <c r="E38" i="38"/>
  <c r="I38" i="38"/>
  <c r="H66" i="38"/>
  <c r="E68" i="38"/>
  <c r="I68" i="38"/>
  <c r="F89" i="38"/>
  <c r="J89" i="38"/>
  <c r="C123" i="38"/>
  <c r="G123" i="38"/>
  <c r="K123" i="38"/>
  <c r="C205" i="38"/>
  <c r="N235" i="38"/>
  <c r="J235" i="38"/>
  <c r="F235" i="38"/>
  <c r="M235" i="38"/>
  <c r="I235" i="38"/>
  <c r="E235" i="38"/>
  <c r="L235" i="38"/>
  <c r="H235" i="38"/>
  <c r="D235" i="38"/>
  <c r="G250" i="38"/>
  <c r="O143" i="38"/>
  <c r="O146" i="38" s="1"/>
  <c r="E152" i="38"/>
  <c r="I152" i="38"/>
  <c r="M152" i="38"/>
  <c r="F183" i="38"/>
  <c r="J183" i="38"/>
  <c r="F197" i="38"/>
  <c r="J197" i="38"/>
  <c r="E273" i="38"/>
  <c r="I273" i="38"/>
  <c r="M273" i="38"/>
  <c r="E275" i="38"/>
  <c r="P275" i="38" s="1"/>
  <c r="I275" i="38"/>
  <c r="M275" i="38"/>
  <c r="E277" i="38"/>
  <c r="I277" i="38"/>
  <c r="M277" i="38"/>
  <c r="F284" i="38"/>
  <c r="F315" i="38" s="1"/>
  <c r="J284" i="38"/>
  <c r="J315" i="38" s="1"/>
  <c r="N284" i="38"/>
  <c r="N315" i="38" s="1"/>
  <c r="F336" i="38"/>
  <c r="J336" i="38"/>
  <c r="N336" i="38"/>
  <c r="F152" i="38"/>
  <c r="F199" i="38" s="1"/>
  <c r="J152" i="38"/>
  <c r="N152" i="38"/>
  <c r="F273" i="38"/>
  <c r="J273" i="38"/>
  <c r="H274" i="38"/>
  <c r="F275" i="38"/>
  <c r="J275" i="38"/>
  <c r="F277" i="38"/>
  <c r="J277" i="38"/>
  <c r="D336" i="38"/>
  <c r="H336" i="38"/>
  <c r="R24" i="36"/>
  <c r="R25" i="36" s="1"/>
  <c r="AR24" i="36"/>
  <c r="AR25" i="36" s="1"/>
  <c r="BK24" i="36"/>
  <c r="BK25" i="36" s="1"/>
  <c r="BU24" i="36"/>
  <c r="BU25" i="36" s="1"/>
  <c r="Z24" i="36"/>
  <c r="Z25" i="36" s="1"/>
  <c r="AF24" i="36"/>
  <c r="AF25" i="36" s="1"/>
  <c r="AJ24" i="36"/>
  <c r="AJ25" i="36" s="1"/>
  <c r="BF24" i="36"/>
  <c r="BF25" i="36" s="1"/>
  <c r="BL24" i="36"/>
  <c r="BL25" i="36" s="1"/>
  <c r="BP24" i="36"/>
  <c r="BP25" i="36" s="1"/>
  <c r="CR24" i="36"/>
  <c r="CR25" i="36" s="1"/>
  <c r="CV24" i="36"/>
  <c r="CV25" i="36" s="1"/>
  <c r="H24" i="36"/>
  <c r="H25" i="36" s="1"/>
  <c r="AN24" i="36"/>
  <c r="AN25" i="36" s="1"/>
  <c r="AX24" i="36"/>
  <c r="AX25" i="36" s="1"/>
  <c r="BT24" i="36"/>
  <c r="BT25" i="36" s="1"/>
  <c r="CD24" i="36"/>
  <c r="CD25" i="36" s="1"/>
  <c r="I24" i="36"/>
  <c r="I25" i="36" s="1"/>
  <c r="AE24" i="36"/>
  <c r="AE25" i="36" s="1"/>
  <c r="AI24" i="36"/>
  <c r="AI25" i="36" s="1"/>
  <c r="BO24" i="36"/>
  <c r="BO25" i="36" s="1"/>
  <c r="Q24" i="36"/>
  <c r="Q25" i="36" s="1"/>
  <c r="AA24" i="36"/>
  <c r="AA25" i="36" s="1"/>
  <c r="AW24" i="36"/>
  <c r="AW25" i="36" s="1"/>
  <c r="BC24" i="36"/>
  <c r="BC25" i="36" s="1"/>
  <c r="BG24" i="36"/>
  <c r="BG25" i="36" s="1"/>
  <c r="CI24" i="36"/>
  <c r="CI25" i="36" s="1"/>
  <c r="CM24" i="36"/>
  <c r="CM25" i="36" s="1"/>
  <c r="BX24" i="36"/>
  <c r="BX25" i="36" s="1"/>
  <c r="CL24" i="36"/>
  <c r="CL25" i="36" s="1"/>
  <c r="CQ24" i="36"/>
  <c r="CQ25" i="36" s="1"/>
  <c r="CU24" i="36"/>
  <c r="CU25" i="36" s="1"/>
  <c r="CF24" i="36"/>
  <c r="CF25" i="36" s="1"/>
  <c r="G8" i="36"/>
  <c r="CB24" i="36"/>
  <c r="CB25" i="36" s="1"/>
  <c r="F49" i="36"/>
  <c r="W8" i="36"/>
  <c r="L27" i="36"/>
  <c r="L25" i="36"/>
  <c r="BW24" i="36"/>
  <c r="BW25" i="36" s="1"/>
  <c r="BQ22" i="36"/>
  <c r="BL27" i="36" s="1"/>
  <c r="K24" i="36"/>
  <c r="K25" i="36" s="1"/>
  <c r="AJ27" i="36"/>
  <c r="CV27" i="36"/>
  <c r="J23" i="36"/>
  <c r="O23" i="36"/>
  <c r="AB23" i="36"/>
  <c r="AG23" i="36"/>
  <c r="AK23" i="36" s="1"/>
  <c r="AP23" i="36"/>
  <c r="AU23" i="36"/>
  <c r="AY23" i="36"/>
  <c r="BD23" i="36"/>
  <c r="BH23" i="36"/>
  <c r="BM23" i="36"/>
  <c r="BQ23" i="36" s="1"/>
  <c r="BV23" i="36"/>
  <c r="CA23" i="36"/>
  <c r="CE23" i="36"/>
  <c r="CJ23" i="36"/>
  <c r="CN23" i="36"/>
  <c r="CS23" i="36"/>
  <c r="Y24" i="36"/>
  <c r="Y25" i="36" s="1"/>
  <c r="AQ24" i="36"/>
  <c r="AQ25" i="36" s="1"/>
  <c r="P49" i="37"/>
  <c r="P49" i="36" s="1"/>
  <c r="M22" i="37"/>
  <c r="H23" i="37"/>
  <c r="AC23" i="37"/>
  <c r="AB28" i="37" s="1"/>
  <c r="X24" i="37"/>
  <c r="X25" i="37" s="1"/>
  <c r="P104" i="37"/>
  <c r="BY22" i="37"/>
  <c r="P102" i="37"/>
  <c r="P102" i="36" s="1"/>
  <c r="P106" i="37"/>
  <c r="BT23" i="37"/>
  <c r="BY23" i="37" s="1"/>
  <c r="BW28" i="37" s="1"/>
  <c r="AA58" i="37"/>
  <c r="S53" i="37"/>
  <c r="K5" i="22"/>
  <c r="P50" i="37"/>
  <c r="P50" i="36" s="1"/>
  <c r="S83" i="37"/>
  <c r="S83" i="36" s="1"/>
  <c r="S85" i="37"/>
  <c r="S85" i="36" s="1"/>
  <c r="S81" i="37"/>
  <c r="AY23" i="37"/>
  <c r="Z24" i="37"/>
  <c r="Z25" i="37" s="1"/>
  <c r="AN24" i="37"/>
  <c r="AN25" i="37" s="1"/>
  <c r="AR24" i="37"/>
  <c r="AR25" i="37" s="1"/>
  <c r="BF24" i="37"/>
  <c r="BF25" i="37" s="1"/>
  <c r="BX24" i="37"/>
  <c r="BX25" i="37" s="1"/>
  <c r="CL24" i="37"/>
  <c r="CL25" i="37" s="1"/>
  <c r="AJ5" i="22"/>
  <c r="P78" i="37"/>
  <c r="P77" i="37"/>
  <c r="P77" i="36" s="1"/>
  <c r="P75" i="37"/>
  <c r="P75" i="36" s="1"/>
  <c r="P74" i="37"/>
  <c r="P74" i="36" s="1"/>
  <c r="P76" i="37"/>
  <c r="P76" i="36" s="1"/>
  <c r="AS22" i="37"/>
  <c r="BO24" i="37"/>
  <c r="BO25" i="37" s="1"/>
  <c r="CU24" i="37"/>
  <c r="CU25" i="37" s="1"/>
  <c r="CM24" i="37"/>
  <c r="CM25" i="37" s="1"/>
  <c r="AA7" i="37"/>
  <c r="AA8" i="37" s="1"/>
  <c r="S23" i="37"/>
  <c r="S112" i="37"/>
  <c r="S112" i="36" s="1"/>
  <c r="S110" i="37"/>
  <c r="S110" i="36" s="1"/>
  <c r="CE23" i="37"/>
  <c r="Q24" i="37"/>
  <c r="Q25" i="37" s="1"/>
  <c r="AE24" i="37"/>
  <c r="AE25" i="37" s="1"/>
  <c r="AW24" i="37"/>
  <c r="AW25" i="37" s="1"/>
  <c r="BK24" i="37"/>
  <c r="BK25" i="37" s="1"/>
  <c r="CC24" i="37"/>
  <c r="CC25" i="37" s="1"/>
  <c r="CQ24" i="37"/>
  <c r="CQ25" i="37" s="1"/>
  <c r="BG24" i="37"/>
  <c r="BG25" i="37" s="1"/>
  <c r="P48" i="37"/>
  <c r="P48" i="36" s="1"/>
  <c r="W8" i="37"/>
  <c r="U22" i="37"/>
  <c r="P71" i="37"/>
  <c r="P71" i="36" s="1"/>
  <c r="P69" i="37"/>
  <c r="P67" i="37"/>
  <c r="S76" i="37"/>
  <c r="S76" i="36" s="1"/>
  <c r="S74" i="37"/>
  <c r="S74" i="36" s="1"/>
  <c r="BA22" i="37"/>
  <c r="P99" i="37"/>
  <c r="P97" i="37"/>
  <c r="P95" i="37"/>
  <c r="P95" i="36" s="1"/>
  <c r="S105" i="37"/>
  <c r="S105" i="36" s="1"/>
  <c r="S103" i="37"/>
  <c r="S103" i="36" s="1"/>
  <c r="CG22" i="37"/>
  <c r="P123" i="37"/>
  <c r="P127" i="37"/>
  <c r="P127" i="36" s="1"/>
  <c r="P126" i="37"/>
  <c r="P126" i="36" s="1"/>
  <c r="P125" i="37"/>
  <c r="AF23" i="37"/>
  <c r="AS23" i="37"/>
  <c r="AN28" i="37" s="1"/>
  <c r="BL23" i="37"/>
  <c r="CR23" i="37"/>
  <c r="CW23" i="37" s="1"/>
  <c r="O24" i="37"/>
  <c r="O25" i="37" s="1"/>
  <c r="AB24" i="37"/>
  <c r="AB25" i="37" s="1"/>
  <c r="AG24" i="37"/>
  <c r="AG25" i="37" s="1"/>
  <c r="AP24" i="37"/>
  <c r="AP25" i="37" s="1"/>
  <c r="AU24" i="37"/>
  <c r="AU25" i="37" s="1"/>
  <c r="BH24" i="37"/>
  <c r="BH25" i="37" s="1"/>
  <c r="BM24" i="37"/>
  <c r="BM25" i="37" s="1"/>
  <c r="BV24" i="37"/>
  <c r="BV25" i="37" s="1"/>
  <c r="CA24" i="37"/>
  <c r="CA25" i="37" s="1"/>
  <c r="CN24" i="37"/>
  <c r="CN25" i="37" s="1"/>
  <c r="CS24" i="37"/>
  <c r="CS25" i="37" s="1"/>
  <c r="B5" i="22"/>
  <c r="O51" i="37"/>
  <c r="A49" i="37" s="1"/>
  <c r="S48" i="37"/>
  <c r="S48" i="36" s="1"/>
  <c r="S49" i="37"/>
  <c r="S49" i="36" s="1"/>
  <c r="AA51" i="37"/>
  <c r="S50" i="37"/>
  <c r="S50" i="36" s="1"/>
  <c r="P53" i="37"/>
  <c r="P56" i="37"/>
  <c r="M5" i="22"/>
  <c r="S77" i="37"/>
  <c r="S77" i="36" s="1"/>
  <c r="K7" i="37"/>
  <c r="K8" i="37" s="1"/>
  <c r="P91" i="37"/>
  <c r="P89" i="37"/>
  <c r="P89" i="36" s="1"/>
  <c r="S98" i="37"/>
  <c r="S98" i="36" s="1"/>
  <c r="S96" i="37"/>
  <c r="S96" i="36" s="1"/>
  <c r="P117" i="37"/>
  <c r="P117" i="36" s="1"/>
  <c r="P120" i="37"/>
  <c r="P118" i="37"/>
  <c r="P118" i="36" s="1"/>
  <c r="P116" i="37"/>
  <c r="P116" i="36" s="1"/>
  <c r="S126" i="37"/>
  <c r="S126" i="36" s="1"/>
  <c r="S124" i="37"/>
  <c r="S124" i="36" s="1"/>
  <c r="BD23" i="37"/>
  <c r="CJ23" i="37"/>
  <c r="T24" i="37"/>
  <c r="T25" i="37" s="1"/>
  <c r="Y24" i="37"/>
  <c r="Y25" i="37" s="1"/>
  <c r="AH24" i="37"/>
  <c r="AH25" i="37" s="1"/>
  <c r="AM24" i="37"/>
  <c r="AM25" i="37" s="1"/>
  <c r="AQ24" i="37"/>
  <c r="AQ25" i="37" s="1"/>
  <c r="AZ24" i="37"/>
  <c r="AZ25" i="37" s="1"/>
  <c r="BE24" i="37"/>
  <c r="BE25" i="37" s="1"/>
  <c r="BN24" i="37"/>
  <c r="BN25" i="37" s="1"/>
  <c r="BS24" i="37"/>
  <c r="BS25" i="37" s="1"/>
  <c r="BW24" i="37"/>
  <c r="BW25" i="37" s="1"/>
  <c r="CF24" i="37"/>
  <c r="CF25" i="37" s="1"/>
  <c r="CK24" i="37"/>
  <c r="CK25" i="37" s="1"/>
  <c r="CT24" i="37"/>
  <c r="CT25" i="37" s="1"/>
  <c r="X51" i="37"/>
  <c r="P46" i="37"/>
  <c r="C5" i="22"/>
  <c r="E5" i="22"/>
  <c r="B50" i="37"/>
  <c r="X65" i="37"/>
  <c r="P60" i="37"/>
  <c r="P60" i="36" s="1"/>
  <c r="P57" i="37"/>
  <c r="P57" i="36" s="1"/>
  <c r="P54" i="37"/>
  <c r="P55" i="37"/>
  <c r="S63" i="37"/>
  <c r="S63" i="36" s="1"/>
  <c r="S61" i="37"/>
  <c r="S61" i="36" s="1"/>
  <c r="S64" i="37"/>
  <c r="S64" i="36" s="1"/>
  <c r="S62" i="37"/>
  <c r="S62" i="36" s="1"/>
  <c r="S60" i="37"/>
  <c r="P84" i="37"/>
  <c r="P84" i="36" s="1"/>
  <c r="P82" i="37"/>
  <c r="P85" i="37"/>
  <c r="P85" i="36" s="1"/>
  <c r="P81" i="37"/>
  <c r="S92" i="37"/>
  <c r="S92" i="36" s="1"/>
  <c r="S90" i="37"/>
  <c r="S90" i="36" s="1"/>
  <c r="S88" i="37"/>
  <c r="S88" i="36" s="1"/>
  <c r="P113" i="37"/>
  <c r="P113" i="36" s="1"/>
  <c r="P111" i="37"/>
  <c r="P109" i="37"/>
  <c r="S118" i="37"/>
  <c r="S118" i="36" s="1"/>
  <c r="S116" i="37"/>
  <c r="S116" i="36" s="1"/>
  <c r="S119" i="37"/>
  <c r="S119" i="36" s="1"/>
  <c r="P23" i="37"/>
  <c r="AV23" i="37"/>
  <c r="CB23" i="37"/>
  <c r="BO27" i="37"/>
  <c r="B6" i="22"/>
  <c r="R51" i="37"/>
  <c r="P47" i="37"/>
  <c r="P47" i="36" s="1"/>
  <c r="D5" i="22"/>
  <c r="S55" i="37"/>
  <c r="S55" i="36" s="1"/>
  <c r="P62" i="37"/>
  <c r="P62" i="36" s="1"/>
  <c r="O5" i="22"/>
  <c r="S70" i="37"/>
  <c r="S70" i="36" s="1"/>
  <c r="S5" i="22"/>
  <c r="P83" i="37"/>
  <c r="P83" i="36" s="1"/>
  <c r="E6" i="22"/>
  <c r="W51" i="37"/>
  <c r="Q58" i="37"/>
  <c r="S54" i="37"/>
  <c r="S54" i="36" s="1"/>
  <c r="N6" i="22"/>
  <c r="Q5" i="22"/>
  <c r="S75" i="37"/>
  <c r="S75" i="36" s="1"/>
  <c r="T5" i="22"/>
  <c r="R81" i="37"/>
  <c r="Z86" i="37"/>
  <c r="Z6" i="22"/>
  <c r="R93" i="37"/>
  <c r="S89" i="37"/>
  <c r="S89" i="36" s="1"/>
  <c r="S91" i="37"/>
  <c r="S91" i="36" s="1"/>
  <c r="I6" i="22"/>
  <c r="S57" i="37"/>
  <c r="S57" i="36" s="1"/>
  <c r="J5" i="22"/>
  <c r="O65" i="37"/>
  <c r="P61" i="37"/>
  <c r="P61" i="36" s="1"/>
  <c r="L5" i="22"/>
  <c r="P63" i="37"/>
  <c r="S67" i="37"/>
  <c r="AA72" i="37"/>
  <c r="P68" i="37"/>
  <c r="P68" i="36" s="1"/>
  <c r="S82" i="37"/>
  <c r="S82" i="36" s="1"/>
  <c r="AF5" i="22"/>
  <c r="W107" i="37"/>
  <c r="O103" i="37"/>
  <c r="T58" i="37"/>
  <c r="T130" i="37" s="1"/>
  <c r="Z58" i="37"/>
  <c r="R53" i="37"/>
  <c r="S56" i="37"/>
  <c r="S69" i="37"/>
  <c r="S69" i="36" s="1"/>
  <c r="P70" i="37"/>
  <c r="P70" i="36" s="1"/>
  <c r="R6" i="22"/>
  <c r="R79" i="37"/>
  <c r="R65" i="37"/>
  <c r="V5" i="22"/>
  <c r="AA86" i="37"/>
  <c r="T93" i="37"/>
  <c r="P96" i="37"/>
  <c r="P96" i="36" s="1"/>
  <c r="U96" i="36" s="1"/>
  <c r="P98" i="37"/>
  <c r="P98" i="36" s="1"/>
  <c r="Z107" i="37"/>
  <c r="R102" i="37"/>
  <c r="P103" i="37"/>
  <c r="P103" i="36" s="1"/>
  <c r="P105" i="37"/>
  <c r="P105" i="36" s="1"/>
  <c r="P119" i="37"/>
  <c r="P119" i="36" s="1"/>
  <c r="W79" i="37"/>
  <c r="S78" i="37"/>
  <c r="S78" i="36" s="1"/>
  <c r="S84" i="37"/>
  <c r="O86" i="37"/>
  <c r="Z5" i="22"/>
  <c r="O93" i="37"/>
  <c r="AA5" i="22"/>
  <c r="AC5" i="22"/>
  <c r="S95" i="37"/>
  <c r="S95" i="36" s="1"/>
  <c r="AA100" i="37"/>
  <c r="S97" i="37"/>
  <c r="S97" i="36" s="1"/>
  <c r="S99" i="37"/>
  <c r="S99" i="36" s="1"/>
  <c r="S102" i="37"/>
  <c r="S104" i="37"/>
  <c r="S104" i="36" s="1"/>
  <c r="S106" i="37"/>
  <c r="S106" i="36" s="1"/>
  <c r="S109" i="37"/>
  <c r="AA114" i="37"/>
  <c r="P110" i="37"/>
  <c r="P110" i="36" s="1"/>
  <c r="R5" i="22"/>
  <c r="O79" i="37"/>
  <c r="X5" i="22"/>
  <c r="P88" i="37"/>
  <c r="P88" i="36" s="1"/>
  <c r="P90" i="37"/>
  <c r="P90" i="36" s="1"/>
  <c r="P92" i="37"/>
  <c r="P92" i="36" s="1"/>
  <c r="AD5" i="22"/>
  <c r="O100" i="37"/>
  <c r="O123" i="37"/>
  <c r="W128" i="37"/>
  <c r="X93" i="37"/>
  <c r="AD6" i="22"/>
  <c r="R100" i="37"/>
  <c r="W100" i="37"/>
  <c r="S111" i="37"/>
  <c r="S111" i="36" s="1"/>
  <c r="P112" i="37"/>
  <c r="R116" i="37"/>
  <c r="Z121" i="37"/>
  <c r="Q130" i="37"/>
  <c r="X114" i="37"/>
  <c r="AM5" i="22"/>
  <c r="S113" i="37"/>
  <c r="S113" i="36" s="1"/>
  <c r="X107" i="37"/>
  <c r="AL6" i="22"/>
  <c r="R114" i="37"/>
  <c r="C116" i="37"/>
  <c r="S117" i="37"/>
  <c r="S117" i="36" s="1"/>
  <c r="AR5" i="22"/>
  <c r="AU5" i="22"/>
  <c r="P124" i="37"/>
  <c r="P124" i="36" s="1"/>
  <c r="S125" i="37"/>
  <c r="S125" i="36" s="1"/>
  <c r="W121" i="37"/>
  <c r="R128" i="37"/>
  <c r="Z128" i="37"/>
  <c r="AW5" i="22"/>
  <c r="O121" i="37"/>
  <c r="AP5" i="22"/>
  <c r="X121" i="37"/>
  <c r="S120" i="37"/>
  <c r="S120" i="36" s="1"/>
  <c r="S127" i="37"/>
  <c r="S127" i="36" s="1"/>
  <c r="S123" i="37"/>
  <c r="AA128" i="37"/>
  <c r="S121" i="36" l="1"/>
  <c r="AA117" i="36" s="1"/>
  <c r="U127" i="36"/>
  <c r="L28" i="41"/>
  <c r="BU28" i="41"/>
  <c r="O38" i="44"/>
  <c r="CZ22" i="52" s="1"/>
  <c r="H43" i="44"/>
  <c r="Q74" i="36"/>
  <c r="R27" i="53"/>
  <c r="C7" i="49"/>
  <c r="C28" i="4" s="1"/>
  <c r="C28" i="53"/>
  <c r="AT6" i="49"/>
  <c r="AT27" i="4" s="1"/>
  <c r="Q123" i="36"/>
  <c r="AT27" i="53"/>
  <c r="AU6" i="49"/>
  <c r="AU27" i="4" s="1"/>
  <c r="Q124" i="36"/>
  <c r="AU27" i="53"/>
  <c r="AQ9" i="49"/>
  <c r="AQ30" i="4" s="1"/>
  <c r="T118" i="36"/>
  <c r="AQ30" i="53"/>
  <c r="AP4" i="49"/>
  <c r="AP25" i="53"/>
  <c r="AL5" i="49"/>
  <c r="AL26" i="4" s="1"/>
  <c r="AL26" i="53"/>
  <c r="AO26" i="53"/>
  <c r="O113" i="36"/>
  <c r="AI7" i="49"/>
  <c r="AI28" i="4" s="1"/>
  <c r="AI28" i="53"/>
  <c r="Z9" i="49"/>
  <c r="Z30" i="4" s="1"/>
  <c r="T89" i="36"/>
  <c r="Z30" i="53"/>
  <c r="AB4" i="49"/>
  <c r="AB25" i="53"/>
  <c r="W5" i="49"/>
  <c r="W26" i="4" s="1"/>
  <c r="W26" i="53"/>
  <c r="O6" i="49"/>
  <c r="O27" i="4" s="1"/>
  <c r="Q68" i="36"/>
  <c r="O27" i="53"/>
  <c r="M9" i="49"/>
  <c r="M30" i="4" s="1"/>
  <c r="T63" i="36"/>
  <c r="M30" i="53"/>
  <c r="J4" i="49"/>
  <c r="J25" i="53"/>
  <c r="I8" i="49"/>
  <c r="I29" i="53"/>
  <c r="G5" i="49"/>
  <c r="G26" i="4" s="1"/>
  <c r="G26" i="53"/>
  <c r="O55" i="36"/>
  <c r="O58" i="36" s="1"/>
  <c r="D7" i="49"/>
  <c r="D28" i="4" s="1"/>
  <c r="D28" i="53"/>
  <c r="R48" i="36"/>
  <c r="S6" i="49"/>
  <c r="S27" i="4" s="1"/>
  <c r="Q76" i="36"/>
  <c r="S27" i="53"/>
  <c r="BQ23" i="50"/>
  <c r="BQ24" i="50" s="1"/>
  <c r="BQ25" i="50" s="1"/>
  <c r="AT9" i="49"/>
  <c r="AT30" i="4" s="1"/>
  <c r="T123" i="36"/>
  <c r="AT30" i="53"/>
  <c r="AU4" i="49"/>
  <c r="AU25" i="53"/>
  <c r="AP5" i="49"/>
  <c r="AP26" i="4" s="1"/>
  <c r="AP26" i="53"/>
  <c r="O116" i="36"/>
  <c r="AM7" i="49"/>
  <c r="AM28" i="4" s="1"/>
  <c r="AM28" i="53"/>
  <c r="AH6" i="49"/>
  <c r="AH27" i="4" s="1"/>
  <c r="Q102" i="36"/>
  <c r="AH27" i="53"/>
  <c r="AE9" i="49"/>
  <c r="AE30" i="4" s="1"/>
  <c r="T97" i="36"/>
  <c r="AE30" i="53"/>
  <c r="AF9" i="49"/>
  <c r="AF30" i="4" s="1"/>
  <c r="T98" i="36"/>
  <c r="AF30" i="53"/>
  <c r="AB5" i="49"/>
  <c r="AB26" i="4" s="1"/>
  <c r="AB26" i="53"/>
  <c r="X7" i="49"/>
  <c r="X28" i="4" s="1"/>
  <c r="X28" i="53"/>
  <c r="R83" i="36"/>
  <c r="O9" i="49"/>
  <c r="O30" i="4" s="1"/>
  <c r="T68" i="36"/>
  <c r="O30" i="53"/>
  <c r="P4" i="49"/>
  <c r="P25" i="53"/>
  <c r="M8" i="49"/>
  <c r="M29" i="53"/>
  <c r="M5" i="49"/>
  <c r="M26" i="4" s="1"/>
  <c r="M26" i="53"/>
  <c r="O63" i="36"/>
  <c r="H7" i="49"/>
  <c r="H28" i="4" s="1"/>
  <c r="H28" i="53"/>
  <c r="R56" i="36"/>
  <c r="Q116" i="36"/>
  <c r="AP27" i="53"/>
  <c r="AS6" i="49"/>
  <c r="AS27" i="4" s="1"/>
  <c r="Q120" i="36"/>
  <c r="AS27" i="53"/>
  <c r="AM9" i="49"/>
  <c r="AM30" i="4" s="1"/>
  <c r="T111" i="36"/>
  <c r="AM30" i="53"/>
  <c r="R9" i="49"/>
  <c r="R30" i="4" s="1"/>
  <c r="T74" i="36"/>
  <c r="R30" i="53"/>
  <c r="U9" i="49"/>
  <c r="U30" i="4" s="1"/>
  <c r="T78" i="36"/>
  <c r="U30" i="53"/>
  <c r="I4" i="49"/>
  <c r="I25" i="53"/>
  <c r="E5" i="49"/>
  <c r="E26" i="4" s="1"/>
  <c r="E26" i="53"/>
  <c r="D5" i="49"/>
  <c r="D26" i="4" s="1"/>
  <c r="D26" i="53"/>
  <c r="O48" i="36"/>
  <c r="U48" i="36" s="1"/>
  <c r="AE8" i="49"/>
  <c r="AE29" i="53"/>
  <c r="AF8" i="49"/>
  <c r="AF29" i="53"/>
  <c r="AE5" i="49"/>
  <c r="AE26" i="4" s="1"/>
  <c r="AE26" i="53"/>
  <c r="O97" i="36"/>
  <c r="X6" i="49"/>
  <c r="X27" i="4" s="1"/>
  <c r="Q83" i="36"/>
  <c r="X27" i="53"/>
  <c r="U8" i="49"/>
  <c r="U29" i="53"/>
  <c r="R26" i="53"/>
  <c r="O74" i="36"/>
  <c r="N5" i="49"/>
  <c r="N26" i="4" s="1"/>
  <c r="N26" i="53"/>
  <c r="AH9" i="49"/>
  <c r="AH30" i="4" s="1"/>
  <c r="T102" i="36"/>
  <c r="AH30" i="53"/>
  <c r="AH4" i="49"/>
  <c r="AH25" i="53"/>
  <c r="AE7" i="49"/>
  <c r="AE28" i="4" s="1"/>
  <c r="AE28" i="53"/>
  <c r="AA6" i="49"/>
  <c r="AA27" i="4" s="1"/>
  <c r="Q90" i="36"/>
  <c r="AA27" i="53"/>
  <c r="AW5" i="49"/>
  <c r="AW26" i="4" s="1"/>
  <c r="AW26" i="53"/>
  <c r="AM6" i="49"/>
  <c r="AM27" i="4" s="1"/>
  <c r="Q111" i="36"/>
  <c r="AM27" i="53"/>
  <c r="O62" i="36"/>
  <c r="AK7" i="48"/>
  <c r="AK48" i="4" s="1"/>
  <c r="AK28" i="59"/>
  <c r="AJ28" i="59"/>
  <c r="AJ7" i="48"/>
  <c r="AJ48" i="4" s="1"/>
  <c r="S7" i="48"/>
  <c r="S48" i="4" s="1"/>
  <c r="S28" i="59"/>
  <c r="R28" i="59"/>
  <c r="R7" i="48"/>
  <c r="R48" i="4" s="1"/>
  <c r="S79" i="52"/>
  <c r="D28" i="59"/>
  <c r="D7" i="48"/>
  <c r="D48" i="4" s="1"/>
  <c r="R107" i="52"/>
  <c r="AH6" i="48"/>
  <c r="AH47" i="4" s="1"/>
  <c r="AH27" i="59"/>
  <c r="R27" i="59"/>
  <c r="R79" i="52"/>
  <c r="R6" i="48"/>
  <c r="R47" i="4" s="1"/>
  <c r="AP24" i="52"/>
  <c r="AP25" i="52" s="1"/>
  <c r="B27" i="59"/>
  <c r="B6" i="48"/>
  <c r="B47" i="4" s="1"/>
  <c r="R51" i="52"/>
  <c r="AH27" i="52"/>
  <c r="N6" i="48"/>
  <c r="N47" i="4" s="1"/>
  <c r="R72" i="52"/>
  <c r="N27" i="59"/>
  <c r="U127" i="52"/>
  <c r="AW26" i="59"/>
  <c r="U126" i="52"/>
  <c r="AW5" i="48"/>
  <c r="AW46" i="4" s="1"/>
  <c r="AR7" i="48"/>
  <c r="AR48" i="4" s="1"/>
  <c r="AR28" i="59"/>
  <c r="BG24" i="52"/>
  <c r="BG25" i="52" s="1"/>
  <c r="M28" i="59"/>
  <c r="M7" i="48"/>
  <c r="M48" i="4" s="1"/>
  <c r="O82" i="36"/>
  <c r="G7" i="48"/>
  <c r="G48" i="4" s="1"/>
  <c r="G28" i="59"/>
  <c r="H7" i="48"/>
  <c r="H48" i="4" s="1"/>
  <c r="H28" i="59"/>
  <c r="S79" i="36"/>
  <c r="U50" i="36"/>
  <c r="BU29" i="41"/>
  <c r="J8" i="49"/>
  <c r="J29" i="53"/>
  <c r="B6" i="49"/>
  <c r="B27" i="4" s="1"/>
  <c r="Q46" i="36"/>
  <c r="B27" i="53"/>
  <c r="AV6" i="49"/>
  <c r="AV27" i="4" s="1"/>
  <c r="Q125" i="36"/>
  <c r="AV27" i="53"/>
  <c r="T116" i="36"/>
  <c r="AP30" i="53"/>
  <c r="AS9" i="49"/>
  <c r="AS30" i="4" s="1"/>
  <c r="T120" i="36"/>
  <c r="AS30" i="53"/>
  <c r="AQ4" i="49"/>
  <c r="AQ25" i="53"/>
  <c r="AO8" i="49"/>
  <c r="AO29" i="53"/>
  <c r="AH7" i="49"/>
  <c r="AH28" i="4" s="1"/>
  <c r="AH28" i="53"/>
  <c r="AK28" i="53"/>
  <c r="R105" i="36"/>
  <c r="AE6" i="49"/>
  <c r="AE27" i="4" s="1"/>
  <c r="Q97" i="36"/>
  <c r="AE27" i="53"/>
  <c r="AA9" i="49"/>
  <c r="AA30" i="4" s="1"/>
  <c r="T90" i="36"/>
  <c r="AA30" i="53"/>
  <c r="AC4" i="49"/>
  <c r="AC25" i="53"/>
  <c r="V8" i="49"/>
  <c r="V29" i="53"/>
  <c r="Y8" i="49"/>
  <c r="Y29" i="53"/>
  <c r="V5" i="49"/>
  <c r="V26" i="4" s="1"/>
  <c r="V26" i="53"/>
  <c r="U7" i="49"/>
  <c r="U28" i="4" s="1"/>
  <c r="U28" i="53"/>
  <c r="Q70" i="36"/>
  <c r="Q27" i="53"/>
  <c r="J9" i="49"/>
  <c r="J30" i="4" s="1"/>
  <c r="T60" i="36"/>
  <c r="J30" i="53"/>
  <c r="L4" i="49"/>
  <c r="L25" i="53"/>
  <c r="H5" i="49"/>
  <c r="H26" i="4" s="1"/>
  <c r="H26" i="53"/>
  <c r="E28" i="53"/>
  <c r="R49" i="36"/>
  <c r="AV9" i="49"/>
  <c r="AV30" i="4" s="1"/>
  <c r="T125" i="36"/>
  <c r="AV30" i="53"/>
  <c r="AS8" i="49"/>
  <c r="AS29" i="53"/>
  <c r="AR8" i="49"/>
  <c r="AR29" i="53"/>
  <c r="AJ6" i="49"/>
  <c r="AJ27" i="4" s="1"/>
  <c r="Q104" i="36"/>
  <c r="AJ27" i="53"/>
  <c r="AG9" i="49"/>
  <c r="AG30" i="4" s="1"/>
  <c r="T99" i="36"/>
  <c r="AG30" i="53"/>
  <c r="AG4" i="49"/>
  <c r="AG25" i="53"/>
  <c r="AF4" i="49"/>
  <c r="AF25" i="53"/>
  <c r="AC8" i="49"/>
  <c r="AC29" i="53"/>
  <c r="AC5" i="49"/>
  <c r="AC26" i="4" s="1"/>
  <c r="AC26" i="53"/>
  <c r="O92" i="36"/>
  <c r="Y7" i="49"/>
  <c r="Y28" i="4" s="1"/>
  <c r="Y28" i="53"/>
  <c r="R85" i="36"/>
  <c r="T70" i="36"/>
  <c r="Q30" i="53"/>
  <c r="O4" i="49"/>
  <c r="O25" i="53"/>
  <c r="C6" i="49"/>
  <c r="C27" i="4" s="1"/>
  <c r="Q47" i="36"/>
  <c r="U47" i="36" s="1"/>
  <c r="C27" i="53"/>
  <c r="AJ5" i="49"/>
  <c r="AJ26" i="4" s="1"/>
  <c r="AJ26" i="53"/>
  <c r="O104" i="36"/>
  <c r="AV7" i="49"/>
  <c r="AV28" i="4" s="1"/>
  <c r="AV28" i="53"/>
  <c r="R125" i="36"/>
  <c r="AL9" i="49"/>
  <c r="AL30" i="4" s="1"/>
  <c r="T109" i="36"/>
  <c r="AL30" i="53"/>
  <c r="AO9" i="49"/>
  <c r="AO30" i="4" s="1"/>
  <c r="T113" i="36"/>
  <c r="AO30" i="53"/>
  <c r="AN4" i="49"/>
  <c r="AN25" i="53"/>
  <c r="R4" i="49"/>
  <c r="R25" i="53"/>
  <c r="U4" i="49"/>
  <c r="U25" i="53"/>
  <c r="O7" i="49"/>
  <c r="O28" i="4" s="1"/>
  <c r="O28" i="53"/>
  <c r="R68" i="36"/>
  <c r="Q60" i="36"/>
  <c r="J27" i="53"/>
  <c r="T53" i="36"/>
  <c r="F30" i="53"/>
  <c r="I9" i="49"/>
  <c r="I30" i="4" s="1"/>
  <c r="T57" i="36"/>
  <c r="I30" i="53"/>
  <c r="AV8" i="49"/>
  <c r="AV29" i="53"/>
  <c r="AS7" i="49"/>
  <c r="AS28" i="4" s="1"/>
  <c r="AS28" i="53"/>
  <c r="R120" i="36"/>
  <c r="AJ8" i="49"/>
  <c r="AJ29" i="53"/>
  <c r="O8" i="49"/>
  <c r="O29" i="53"/>
  <c r="M7" i="49"/>
  <c r="M28" i="4" s="1"/>
  <c r="M28" i="53"/>
  <c r="G6" i="49"/>
  <c r="G27" i="4" s="1"/>
  <c r="Q55" i="36"/>
  <c r="G27" i="53"/>
  <c r="X9" i="49"/>
  <c r="X30" i="4" s="1"/>
  <c r="T83" i="36"/>
  <c r="X30" i="53"/>
  <c r="W4" i="49"/>
  <c r="W25" i="53"/>
  <c r="D9" i="49"/>
  <c r="D30" i="4" s="1"/>
  <c r="T48" i="36"/>
  <c r="D30" i="53"/>
  <c r="E4" i="49"/>
  <c r="E25" i="53"/>
  <c r="AI5" i="49"/>
  <c r="AI26" i="4" s="1"/>
  <c r="AI26" i="53"/>
  <c r="O81" i="36"/>
  <c r="CC22" i="36"/>
  <c r="Q113" i="50"/>
  <c r="Q110" i="50"/>
  <c r="Q110" i="36" s="1"/>
  <c r="U110" i="36" s="1"/>
  <c r="Q109" i="50"/>
  <c r="AT28" i="65"/>
  <c r="AT52" i="65" s="1"/>
  <c r="AT17" i="65" s="1"/>
  <c r="U123" i="41"/>
  <c r="S128" i="41"/>
  <c r="AE28" i="65"/>
  <c r="AE52" i="65" s="1"/>
  <c r="AE17" i="65" s="1"/>
  <c r="U97" i="41"/>
  <c r="R63" i="36"/>
  <c r="AE7" i="48"/>
  <c r="AE48" i="4" s="1"/>
  <c r="AE28" i="59"/>
  <c r="N28" i="59"/>
  <c r="S72" i="52"/>
  <c r="N7" i="48"/>
  <c r="N48" i="4" s="1"/>
  <c r="AT6" i="48"/>
  <c r="AT47" i="4" s="1"/>
  <c r="AT27" i="59"/>
  <c r="R128" i="52"/>
  <c r="CT24" i="52"/>
  <c r="CT25" i="52" s="1"/>
  <c r="O25" i="59"/>
  <c r="O4" i="48"/>
  <c r="BE22" i="36"/>
  <c r="BE23" i="36" s="1"/>
  <c r="BE24" i="36" s="1"/>
  <c r="BE25" i="36" s="1"/>
  <c r="Q91" i="50"/>
  <c r="Q92" i="50"/>
  <c r="BE23" i="50"/>
  <c r="Q88" i="50"/>
  <c r="Q88" i="36" s="1"/>
  <c r="S57" i="41"/>
  <c r="U57" i="41" s="1"/>
  <c r="S55" i="41"/>
  <c r="S54" i="41"/>
  <c r="S56" i="41"/>
  <c r="S53" i="41"/>
  <c r="CI24" i="52"/>
  <c r="CI25" i="52" s="1"/>
  <c r="CO23" i="52"/>
  <c r="CI28" i="52"/>
  <c r="AC5" i="48"/>
  <c r="AC46" i="4" s="1"/>
  <c r="U92" i="52"/>
  <c r="AC26" i="59"/>
  <c r="J5" i="48"/>
  <c r="J46" i="4" s="1"/>
  <c r="O65" i="52"/>
  <c r="J26" i="59"/>
  <c r="M26" i="59"/>
  <c r="M5" i="48"/>
  <c r="M46" i="4" s="1"/>
  <c r="P117" i="52"/>
  <c r="P118" i="52"/>
  <c r="CJ23" i="52"/>
  <c r="CJ24" i="52" s="1"/>
  <c r="CJ25" i="52" s="1"/>
  <c r="P119" i="52"/>
  <c r="P116" i="52"/>
  <c r="P120" i="52"/>
  <c r="CO22" i="52"/>
  <c r="AA4" i="48"/>
  <c r="AA25" i="59"/>
  <c r="BD24" i="52"/>
  <c r="BD25" i="52" s="1"/>
  <c r="R111" i="36"/>
  <c r="AO7" i="48"/>
  <c r="AO48" i="4" s="1"/>
  <c r="AO28" i="59"/>
  <c r="Y28" i="59"/>
  <c r="Y7" i="48"/>
  <c r="Y48" i="4" s="1"/>
  <c r="S100" i="36"/>
  <c r="AA95" i="36" s="1"/>
  <c r="S93" i="36"/>
  <c r="AA90" i="36" s="1"/>
  <c r="CL28" i="41"/>
  <c r="CL29" i="41" s="1"/>
  <c r="G7" i="49"/>
  <c r="G28" i="4" s="1"/>
  <c r="G28" i="53"/>
  <c r="R55" i="36"/>
  <c r="Q126" i="36"/>
  <c r="AW27" i="53"/>
  <c r="AS4" i="49"/>
  <c r="AS25" i="53"/>
  <c r="AN8" i="49"/>
  <c r="AN29" i="53"/>
  <c r="AM26" i="53"/>
  <c r="O111" i="36"/>
  <c r="AF6" i="49"/>
  <c r="AF27" i="4" s="1"/>
  <c r="Q98" i="36"/>
  <c r="AF27" i="53"/>
  <c r="Q95" i="36"/>
  <c r="AD27" i="53"/>
  <c r="AB9" i="49"/>
  <c r="AB30" i="4" s="1"/>
  <c r="T91" i="36"/>
  <c r="AB30" i="53"/>
  <c r="Z4" i="49"/>
  <c r="Z25" i="53"/>
  <c r="W8" i="49"/>
  <c r="W29" i="53"/>
  <c r="X26" i="53"/>
  <c r="O83" i="36"/>
  <c r="U83" i="36" s="1"/>
  <c r="Y26" i="53"/>
  <c r="O85" i="36"/>
  <c r="U85" i="36" s="1"/>
  <c r="S7" i="49"/>
  <c r="S28" i="4" s="1"/>
  <c r="S28" i="53"/>
  <c r="R76" i="36"/>
  <c r="R79" i="36" s="1"/>
  <c r="Q67" i="36"/>
  <c r="N27" i="53"/>
  <c r="K9" i="49"/>
  <c r="K30" i="4" s="1"/>
  <c r="T61" i="36"/>
  <c r="K30" i="53"/>
  <c r="F29" i="53"/>
  <c r="I26" i="53"/>
  <c r="O57" i="36"/>
  <c r="T126" i="36"/>
  <c r="AW30" i="53"/>
  <c r="AV4" i="49"/>
  <c r="AV25" i="53"/>
  <c r="AQ8" i="49"/>
  <c r="AQ29" i="53"/>
  <c r="AS5" i="49"/>
  <c r="AS26" i="4" s="1"/>
  <c r="AS26" i="53"/>
  <c r="O120" i="36"/>
  <c r="AR5" i="49"/>
  <c r="AR26" i="4" s="1"/>
  <c r="AR26" i="53"/>
  <c r="O119" i="36"/>
  <c r="U119" i="36" s="1"/>
  <c r="Q105" i="36"/>
  <c r="U105" i="36" s="1"/>
  <c r="AK27" i="53"/>
  <c r="T95" i="36"/>
  <c r="T100" i="36" s="1"/>
  <c r="AD30" i="53"/>
  <c r="AE4" i="49"/>
  <c r="AE25" i="53"/>
  <c r="AE52" i="53" s="1"/>
  <c r="AE17" i="53" s="1"/>
  <c r="AA8" i="49"/>
  <c r="AA29" i="53"/>
  <c r="N9" i="49"/>
  <c r="N30" i="4" s="1"/>
  <c r="T67" i="36"/>
  <c r="N30" i="53"/>
  <c r="Q25" i="53"/>
  <c r="K8" i="49"/>
  <c r="K29" i="53"/>
  <c r="I7" i="49"/>
  <c r="I28" i="4" s="1"/>
  <c r="I28" i="53"/>
  <c r="R57" i="36"/>
  <c r="AW7" i="49"/>
  <c r="AW28" i="4" s="1"/>
  <c r="AW28" i="53"/>
  <c r="R126" i="36"/>
  <c r="AU7" i="49"/>
  <c r="AU28" i="4" s="1"/>
  <c r="AU28" i="53"/>
  <c r="AR6" i="49"/>
  <c r="AR27" i="4" s="1"/>
  <c r="Q119" i="36"/>
  <c r="AR27" i="53"/>
  <c r="AM4" i="49"/>
  <c r="AM25" i="53"/>
  <c r="S9" i="49"/>
  <c r="S30" i="4" s="1"/>
  <c r="T76" i="36"/>
  <c r="S30" i="53"/>
  <c r="B5" i="49"/>
  <c r="B26" i="4" s="1"/>
  <c r="B26" i="53"/>
  <c r="O46" i="36"/>
  <c r="AD26" i="53"/>
  <c r="O95" i="36"/>
  <c r="AG5" i="49"/>
  <c r="AG26" i="4" s="1"/>
  <c r="AG26" i="53"/>
  <c r="O99" i="36"/>
  <c r="AB7" i="49"/>
  <c r="AB28" i="4" s="1"/>
  <c r="AB28" i="53"/>
  <c r="R91" i="36"/>
  <c r="Y6" i="49"/>
  <c r="Y27" i="4" s="1"/>
  <c r="Q85" i="36"/>
  <c r="Y27" i="53"/>
  <c r="U5" i="49"/>
  <c r="U26" i="4" s="1"/>
  <c r="U26" i="53"/>
  <c r="O78" i="36"/>
  <c r="AK9" i="49"/>
  <c r="AK30" i="4" s="1"/>
  <c r="T105" i="36"/>
  <c r="AK30" i="53"/>
  <c r="AI4" i="49"/>
  <c r="AI25" i="53"/>
  <c r="AT5" i="49"/>
  <c r="AT26" i="4" s="1"/>
  <c r="AT26" i="53"/>
  <c r="AT52" i="53" s="1"/>
  <c r="AT17" i="53" s="1"/>
  <c r="CD27" i="50"/>
  <c r="CA27" i="50"/>
  <c r="K27" i="51"/>
  <c r="H27" i="51"/>
  <c r="R123" i="36"/>
  <c r="R128" i="36" s="1"/>
  <c r="Z126" i="36" s="1"/>
  <c r="T25" i="59"/>
  <c r="T4" i="48"/>
  <c r="B25" i="59"/>
  <c r="P51" i="52"/>
  <c r="B4" i="48"/>
  <c r="P23" i="50"/>
  <c r="P24" i="50" s="1"/>
  <c r="P25" i="50" s="1"/>
  <c r="P56" i="50"/>
  <c r="P27" i="50"/>
  <c r="P54" i="50"/>
  <c r="F4" i="49" s="1"/>
  <c r="AU7" i="48"/>
  <c r="AU48" i="4" s="1"/>
  <c r="AU28" i="59"/>
  <c r="U68" i="52"/>
  <c r="O5" i="48"/>
  <c r="O46" i="4" s="1"/>
  <c r="O26" i="59"/>
  <c r="AI27" i="52"/>
  <c r="AG27" i="52"/>
  <c r="AJ27" i="52"/>
  <c r="AE27" i="52"/>
  <c r="AU25" i="59"/>
  <c r="AU4" i="48"/>
  <c r="U117" i="52"/>
  <c r="R103" i="36"/>
  <c r="R47" i="36"/>
  <c r="R51" i="36" s="1"/>
  <c r="AJ28" i="65"/>
  <c r="AJ52" i="65" s="1"/>
  <c r="AJ17" i="65" s="1"/>
  <c r="U104" i="41"/>
  <c r="S28" i="65"/>
  <c r="S52" i="65" s="1"/>
  <c r="S17" i="65" s="1"/>
  <c r="U76" i="41"/>
  <c r="CA27" i="52"/>
  <c r="CC27" i="52"/>
  <c r="CF27" i="52"/>
  <c r="CD27" i="52"/>
  <c r="CE27" i="52"/>
  <c r="AO5" i="48"/>
  <c r="AO46" i="4" s="1"/>
  <c r="AO26" i="59"/>
  <c r="AU24" i="52"/>
  <c r="AU25" i="52" s="1"/>
  <c r="BA23" i="52"/>
  <c r="AU28" i="52"/>
  <c r="W26" i="59"/>
  <c r="U82" i="52"/>
  <c r="W5" i="48"/>
  <c r="W46" i="4" s="1"/>
  <c r="P22" i="36"/>
  <c r="Y4" i="48"/>
  <c r="Y25" i="59"/>
  <c r="AQ28" i="65"/>
  <c r="AQ52" i="65" s="1"/>
  <c r="AQ17" i="65" s="1"/>
  <c r="U118" i="41"/>
  <c r="Z28" i="65"/>
  <c r="Z52" i="65" s="1"/>
  <c r="Z17" i="65" s="1"/>
  <c r="S93" i="41"/>
  <c r="U88" i="41"/>
  <c r="AB28" i="65"/>
  <c r="AB52" i="65" s="1"/>
  <c r="AB17" i="65" s="1"/>
  <c r="U91" i="41"/>
  <c r="AB7" i="25"/>
  <c r="U117" i="36"/>
  <c r="P56" i="36"/>
  <c r="U75" i="36"/>
  <c r="O17" i="44"/>
  <c r="AY7" i="49"/>
  <c r="AY10" i="49" s="1"/>
  <c r="AR9" i="49"/>
  <c r="AR30" i="4" s="1"/>
  <c r="T119" i="36"/>
  <c r="AR30" i="53"/>
  <c r="AR4" i="49"/>
  <c r="AR25" i="53"/>
  <c r="AM8" i="49"/>
  <c r="AM29" i="53"/>
  <c r="AL8" i="49"/>
  <c r="AL29" i="53"/>
  <c r="AN5" i="49"/>
  <c r="AN26" i="4" s="1"/>
  <c r="AN26" i="53"/>
  <c r="AJ7" i="49"/>
  <c r="AJ28" i="4" s="1"/>
  <c r="AJ28" i="53"/>
  <c r="R104" i="36"/>
  <c r="AG6" i="49"/>
  <c r="AG27" i="4" s="1"/>
  <c r="Q99" i="36"/>
  <c r="AG27" i="53"/>
  <c r="AC9" i="49"/>
  <c r="AC30" i="4" s="1"/>
  <c r="T92" i="36"/>
  <c r="T93" i="36" s="1"/>
  <c r="AC30" i="53"/>
  <c r="AA4" i="49"/>
  <c r="AA25" i="53"/>
  <c r="X8" i="49"/>
  <c r="X29" i="53"/>
  <c r="R7" i="49"/>
  <c r="R28" i="4" s="1"/>
  <c r="R28" i="53"/>
  <c r="T7" i="49"/>
  <c r="T28" i="4" s="1"/>
  <c r="T28" i="53"/>
  <c r="R77" i="36"/>
  <c r="P6" i="49"/>
  <c r="P27" i="4" s="1"/>
  <c r="Q69" i="36"/>
  <c r="P27" i="53"/>
  <c r="L9" i="49"/>
  <c r="L30" i="4" s="1"/>
  <c r="T62" i="36"/>
  <c r="L30" i="53"/>
  <c r="G8" i="49"/>
  <c r="G29" i="53"/>
  <c r="F5" i="49"/>
  <c r="F26" i="4" s="1"/>
  <c r="F26" i="53"/>
  <c r="B7" i="49"/>
  <c r="B28" i="4" s="1"/>
  <c r="B28" i="53"/>
  <c r="W7" i="49"/>
  <c r="W28" i="4" s="1"/>
  <c r="W28" i="53"/>
  <c r="AU9" i="49"/>
  <c r="AU30" i="4" s="1"/>
  <c r="T124" i="36"/>
  <c r="AU30" i="53"/>
  <c r="AW4" i="49"/>
  <c r="AW25" i="53"/>
  <c r="AP8" i="49"/>
  <c r="AP29" i="53"/>
  <c r="AQ5" i="49"/>
  <c r="AQ26" i="4" s="1"/>
  <c r="AQ26" i="53"/>
  <c r="O118" i="36"/>
  <c r="U118" i="36" s="1"/>
  <c r="AO7" i="49"/>
  <c r="AO28" i="4" s="1"/>
  <c r="AO28" i="53"/>
  <c r="R113" i="36"/>
  <c r="AN7" i="49"/>
  <c r="AN28" i="4" s="1"/>
  <c r="AN28" i="53"/>
  <c r="R112" i="36"/>
  <c r="AD4" i="49"/>
  <c r="AD25" i="53"/>
  <c r="AB8" i="49"/>
  <c r="AB29" i="53"/>
  <c r="Z5" i="49"/>
  <c r="Z26" i="4" s="1"/>
  <c r="Z26" i="53"/>
  <c r="O89" i="36"/>
  <c r="V7" i="49"/>
  <c r="V28" i="4" s="1"/>
  <c r="V28" i="53"/>
  <c r="T6" i="49"/>
  <c r="T27" i="4" s="1"/>
  <c r="Q77" i="36"/>
  <c r="U77" i="36" s="1"/>
  <c r="T27" i="53"/>
  <c r="P9" i="49"/>
  <c r="P30" i="4" s="1"/>
  <c r="T69" i="36"/>
  <c r="P30" i="53"/>
  <c r="N4" i="49"/>
  <c r="N25" i="53"/>
  <c r="N52" i="53" s="1"/>
  <c r="N17" i="53" s="1"/>
  <c r="L8" i="49"/>
  <c r="L29" i="53"/>
  <c r="J5" i="49"/>
  <c r="J26" i="4" s="1"/>
  <c r="J26" i="53"/>
  <c r="O60" i="36"/>
  <c r="E6" i="49"/>
  <c r="E27" i="4" s="1"/>
  <c r="Q49" i="36"/>
  <c r="E27" i="53"/>
  <c r="P5" i="49"/>
  <c r="P26" i="4" s="1"/>
  <c r="P26" i="53"/>
  <c r="AQ6" i="49"/>
  <c r="AQ27" i="4" s="1"/>
  <c r="Q118" i="36"/>
  <c r="AQ27" i="53"/>
  <c r="AN9" i="49"/>
  <c r="AN30" i="4" s="1"/>
  <c r="T112" i="36"/>
  <c r="AN30" i="53"/>
  <c r="AL4" i="49"/>
  <c r="AL25" i="53"/>
  <c r="AO4" i="49"/>
  <c r="AO25" i="53"/>
  <c r="T9" i="49"/>
  <c r="T30" i="4" s="1"/>
  <c r="T77" i="36"/>
  <c r="T30" i="53"/>
  <c r="S4" i="49"/>
  <c r="S25" i="53"/>
  <c r="P7" i="49"/>
  <c r="P28" i="4" s="1"/>
  <c r="P28" i="53"/>
  <c r="R69" i="36"/>
  <c r="G9" i="49"/>
  <c r="G30" i="4" s="1"/>
  <c r="T55" i="36"/>
  <c r="G30" i="53"/>
  <c r="G4" i="49"/>
  <c r="G25" i="53"/>
  <c r="AU8" i="49"/>
  <c r="AU29" i="53"/>
  <c r="K7" i="49"/>
  <c r="K28" i="4" s="1"/>
  <c r="K28" i="53"/>
  <c r="R61" i="36"/>
  <c r="R65" i="36" s="1"/>
  <c r="Z64" i="36" s="1"/>
  <c r="I6" i="49"/>
  <c r="I27" i="4" s="1"/>
  <c r="Q57" i="36"/>
  <c r="U57" i="36" s="1"/>
  <c r="I27" i="53"/>
  <c r="K27" i="50"/>
  <c r="G27" i="50"/>
  <c r="J27" i="50"/>
  <c r="Z6" i="49"/>
  <c r="Z27" i="4" s="1"/>
  <c r="Q89" i="36"/>
  <c r="Z27" i="53"/>
  <c r="Y9" i="49"/>
  <c r="Y30" i="4" s="1"/>
  <c r="T85" i="36"/>
  <c r="Y30" i="53"/>
  <c r="V4" i="49"/>
  <c r="V25" i="53"/>
  <c r="C9" i="49"/>
  <c r="C30" i="4" s="1"/>
  <c r="T47" i="36"/>
  <c r="C30" i="53"/>
  <c r="C4" i="49"/>
  <c r="C25" i="53"/>
  <c r="AN6" i="49"/>
  <c r="AN27" i="4" s="1"/>
  <c r="Q112" i="36"/>
  <c r="AN27" i="53"/>
  <c r="AH5" i="49"/>
  <c r="AH26" i="4" s="1"/>
  <c r="AH26" i="53"/>
  <c r="O102" i="36"/>
  <c r="Q26" i="53"/>
  <c r="O70" i="36"/>
  <c r="U70" i="36" s="1"/>
  <c r="O126" i="36"/>
  <c r="U126" i="36" s="1"/>
  <c r="O56" i="36"/>
  <c r="O49" i="36"/>
  <c r="U49" i="36" s="1"/>
  <c r="BT27" i="52"/>
  <c r="BX27" i="52"/>
  <c r="BU27" i="52"/>
  <c r="BW27" i="52"/>
  <c r="BS27" i="52"/>
  <c r="BS24" i="52"/>
  <c r="BS25" i="52" s="1"/>
  <c r="BY23" i="52"/>
  <c r="BS28" i="52" s="1"/>
  <c r="U75" i="52"/>
  <c r="AM24" i="52"/>
  <c r="AM25" i="52" s="1"/>
  <c r="AS23" i="52"/>
  <c r="AM28" i="52" s="1"/>
  <c r="C26" i="59"/>
  <c r="U47" i="52"/>
  <c r="C5" i="48"/>
  <c r="C46" i="4" s="1"/>
  <c r="U46" i="52"/>
  <c r="B5" i="48"/>
  <c r="B46" i="4" s="1"/>
  <c r="B26" i="59"/>
  <c r="O51" i="52"/>
  <c r="R97" i="36"/>
  <c r="R100" i="36" s="1"/>
  <c r="AE26" i="59"/>
  <c r="U97" i="52"/>
  <c r="AE5" i="48"/>
  <c r="AE46" i="4" s="1"/>
  <c r="BM27" i="52"/>
  <c r="BP27" i="52"/>
  <c r="BK27" i="52"/>
  <c r="BL27" i="52"/>
  <c r="BN27" i="52"/>
  <c r="BO27" i="52"/>
  <c r="O91" i="36"/>
  <c r="AS6" i="48"/>
  <c r="AS47" i="4" s="1"/>
  <c r="AS27" i="59"/>
  <c r="AR6" i="48"/>
  <c r="AR47" i="4" s="1"/>
  <c r="AR27" i="59"/>
  <c r="BF24" i="52"/>
  <c r="BF25" i="52" s="1"/>
  <c r="J27" i="59"/>
  <c r="J6" i="48"/>
  <c r="J47" i="4" s="1"/>
  <c r="R65" i="52"/>
  <c r="BI22" i="36"/>
  <c r="BF27" i="36" s="1"/>
  <c r="AL27" i="59"/>
  <c r="AL6" i="48"/>
  <c r="AL47" i="4" s="1"/>
  <c r="R114" i="52"/>
  <c r="R78" i="36"/>
  <c r="T8" i="49"/>
  <c r="T29" i="53"/>
  <c r="AO23" i="36"/>
  <c r="AO24" i="36" s="1"/>
  <c r="AO25" i="36" s="1"/>
  <c r="AS22" i="36"/>
  <c r="AN28" i="36" s="1"/>
  <c r="T4" i="49"/>
  <c r="T25" i="53"/>
  <c r="L6" i="49"/>
  <c r="L27" i="4" s="1"/>
  <c r="Q62" i="36"/>
  <c r="U62" i="36" s="1"/>
  <c r="L27" i="53"/>
  <c r="K6" i="49"/>
  <c r="K27" i="4" s="1"/>
  <c r="Q61" i="36"/>
  <c r="K27" i="53"/>
  <c r="H9" i="49"/>
  <c r="H30" i="4" s="1"/>
  <c r="T56" i="36"/>
  <c r="H30" i="53"/>
  <c r="AT8" i="49"/>
  <c r="AT29" i="53"/>
  <c r="AQ7" i="49"/>
  <c r="AQ28" i="4" s="1"/>
  <c r="AQ28" i="53"/>
  <c r="AR7" i="49"/>
  <c r="AR28" i="4" s="1"/>
  <c r="AR28" i="53"/>
  <c r="AH8" i="49"/>
  <c r="AH29" i="53"/>
  <c r="L7" i="49"/>
  <c r="L28" i="4" s="1"/>
  <c r="L28" i="53"/>
  <c r="Q53" i="36"/>
  <c r="F27" i="53"/>
  <c r="C5" i="49"/>
  <c r="C26" i="4" s="1"/>
  <c r="C26" i="53"/>
  <c r="AD8" i="49"/>
  <c r="AD29" i="53"/>
  <c r="AF5" i="49"/>
  <c r="AF26" i="4" s="1"/>
  <c r="AF26" i="53"/>
  <c r="AA7" i="49"/>
  <c r="AA28" i="4" s="1"/>
  <c r="AA28" i="53"/>
  <c r="V6" i="49"/>
  <c r="V27" i="4" s="1"/>
  <c r="Q81" i="36"/>
  <c r="V27" i="53"/>
  <c r="S5" i="49"/>
  <c r="S26" i="4" s="1"/>
  <c r="S26" i="53"/>
  <c r="AJ9" i="49"/>
  <c r="AJ30" i="4" s="1"/>
  <c r="T104" i="36"/>
  <c r="AJ30" i="53"/>
  <c r="AJ4" i="49"/>
  <c r="AJ25" i="53"/>
  <c r="AJ52" i="53" s="1"/>
  <c r="AJ17" i="53" s="1"/>
  <c r="AD7" i="49"/>
  <c r="AD28" i="4" s="1"/>
  <c r="AD28" i="53"/>
  <c r="AG7" i="49"/>
  <c r="AG28" i="4" s="1"/>
  <c r="AG28" i="53"/>
  <c r="V9" i="49"/>
  <c r="V30" i="4" s="1"/>
  <c r="T81" i="36"/>
  <c r="V30" i="53"/>
  <c r="Y4" i="49"/>
  <c r="Y25" i="53"/>
  <c r="Y52" i="53" s="1"/>
  <c r="Y17" i="53" s="1"/>
  <c r="B9" i="49"/>
  <c r="B30" i="4" s="1"/>
  <c r="T46" i="36"/>
  <c r="B30" i="53"/>
  <c r="B4" i="49"/>
  <c r="B25" i="53"/>
  <c r="B52" i="53" s="1"/>
  <c r="AU5" i="49"/>
  <c r="AU26" i="4" s="1"/>
  <c r="AU26" i="53"/>
  <c r="O5" i="49"/>
  <c r="O26" i="4" s="1"/>
  <c r="O26" i="53"/>
  <c r="D8" i="49"/>
  <c r="D29" i="53"/>
  <c r="AE27" i="43"/>
  <c r="O67" i="36"/>
  <c r="P64" i="36"/>
  <c r="U64" i="36" s="1"/>
  <c r="S68" i="36"/>
  <c r="AW28" i="65"/>
  <c r="AW52" i="65" s="1"/>
  <c r="AW17" i="65" s="1"/>
  <c r="U126" i="41"/>
  <c r="AD28" i="65"/>
  <c r="AD52" i="65" s="1"/>
  <c r="AD17" i="65" s="1"/>
  <c r="S100" i="41"/>
  <c r="U95" i="41"/>
  <c r="AG28" i="65"/>
  <c r="AG52" i="65" s="1"/>
  <c r="AG17" i="65" s="1"/>
  <c r="U99" i="41"/>
  <c r="O28" i="65"/>
  <c r="O52" i="65" s="1"/>
  <c r="O17" i="65" s="1"/>
  <c r="U68" i="41"/>
  <c r="BW24" i="52"/>
  <c r="BW25" i="52" s="1"/>
  <c r="BW28" i="52"/>
  <c r="T7" i="48"/>
  <c r="T48" i="4" s="1"/>
  <c r="T28" i="59"/>
  <c r="E28" i="59"/>
  <c r="E7" i="48"/>
  <c r="E48" i="4" s="1"/>
  <c r="AJ6" i="48"/>
  <c r="AJ47" i="4" s="1"/>
  <c r="AJ27" i="59"/>
  <c r="AI6" i="48"/>
  <c r="AI47" i="4" s="1"/>
  <c r="AI27" i="59"/>
  <c r="S6" i="48"/>
  <c r="S47" i="4" s="1"/>
  <c r="S27" i="59"/>
  <c r="C6" i="48"/>
  <c r="C47" i="4" s="1"/>
  <c r="C27" i="59"/>
  <c r="U106" i="52"/>
  <c r="S26" i="59"/>
  <c r="U76" i="52"/>
  <c r="S5" i="48"/>
  <c r="S46" i="4" s="1"/>
  <c r="U50" i="52"/>
  <c r="AK4" i="48"/>
  <c r="AK25" i="59"/>
  <c r="AJ25" i="59"/>
  <c r="AJ4" i="48"/>
  <c r="S25" i="59"/>
  <c r="S4" i="48"/>
  <c r="U4" i="48"/>
  <c r="U25" i="59"/>
  <c r="E25" i="59"/>
  <c r="E4" i="48"/>
  <c r="AV7" i="48"/>
  <c r="AV48" i="4" s="1"/>
  <c r="AV28" i="59"/>
  <c r="AF7" i="48"/>
  <c r="AF48" i="4" s="1"/>
  <c r="AF28" i="59"/>
  <c r="P7" i="48"/>
  <c r="P48" i="4" s="1"/>
  <c r="P28" i="59"/>
  <c r="AW6" i="48"/>
  <c r="AW47" i="4" s="1"/>
  <c r="AW27" i="59"/>
  <c r="AE27" i="59"/>
  <c r="AE6" i="48"/>
  <c r="AE47" i="4" s="1"/>
  <c r="P27" i="59"/>
  <c r="P6" i="48"/>
  <c r="P47" i="4" s="1"/>
  <c r="Q27" i="59"/>
  <c r="Q6" i="48"/>
  <c r="Q47" i="4" s="1"/>
  <c r="U123" i="52"/>
  <c r="O128" i="52"/>
  <c r="AT5" i="48"/>
  <c r="AT46" i="4" s="1"/>
  <c r="AT26" i="59"/>
  <c r="CQ24" i="52"/>
  <c r="CQ25" i="52" s="1"/>
  <c r="CW23" i="52"/>
  <c r="AF26" i="59"/>
  <c r="AF5" i="48"/>
  <c r="AF46" i="4" s="1"/>
  <c r="U98" i="52"/>
  <c r="U99" i="52"/>
  <c r="AG5" i="48"/>
  <c r="AG46" i="4" s="1"/>
  <c r="AG26" i="59"/>
  <c r="U70" i="52"/>
  <c r="E26" i="59"/>
  <c r="Q5" i="48"/>
  <c r="Q46" i="4" s="1"/>
  <c r="Q26" i="59"/>
  <c r="N26" i="59"/>
  <c r="O72" i="52"/>
  <c r="U67" i="52"/>
  <c r="N5" i="48"/>
  <c r="N46" i="4" s="1"/>
  <c r="AV4" i="48"/>
  <c r="AV25" i="59"/>
  <c r="AG4" i="48"/>
  <c r="AG25" i="59"/>
  <c r="AF24" i="52"/>
  <c r="AF25" i="52" s="1"/>
  <c r="CK22" i="36"/>
  <c r="CK23" i="50"/>
  <c r="CK24" i="50" s="1"/>
  <c r="CK25" i="50" s="1"/>
  <c r="AS7" i="48"/>
  <c r="AS48" i="4" s="1"/>
  <c r="AS28" i="59"/>
  <c r="AB7" i="48"/>
  <c r="AB48" i="4" s="1"/>
  <c r="AB28" i="59"/>
  <c r="AA7" i="48"/>
  <c r="AA48" i="4" s="1"/>
  <c r="AA28" i="59"/>
  <c r="AA24" i="52"/>
  <c r="AA25" i="52" s="1"/>
  <c r="J7" i="48"/>
  <c r="J48" i="4" s="1"/>
  <c r="J28" i="59"/>
  <c r="S65" i="52"/>
  <c r="AQ6" i="48"/>
  <c r="AQ47" i="4" s="1"/>
  <c r="AQ27" i="59"/>
  <c r="AC6" i="48"/>
  <c r="AC47" i="4" s="1"/>
  <c r="AC27" i="59"/>
  <c r="K6" i="48"/>
  <c r="K47" i="4" s="1"/>
  <c r="K27" i="59"/>
  <c r="M27" i="59"/>
  <c r="M6" i="48"/>
  <c r="M47" i="4" s="1"/>
  <c r="AS26" i="59"/>
  <c r="U120" i="52"/>
  <c r="AS5" i="48"/>
  <c r="AS46" i="4" s="1"/>
  <c r="BC24" i="52"/>
  <c r="BC25" i="52" s="1"/>
  <c r="BI23" i="52"/>
  <c r="AA5" i="48"/>
  <c r="AA46" i="4" s="1"/>
  <c r="U90" i="52"/>
  <c r="AA26" i="59"/>
  <c r="W24" i="52"/>
  <c r="W25" i="52" s="1"/>
  <c r="AC23" i="52"/>
  <c r="P60" i="52"/>
  <c r="U60" i="52" s="1"/>
  <c r="P62" i="52"/>
  <c r="P63" i="52"/>
  <c r="U63" i="52" s="1"/>
  <c r="P64" i="52"/>
  <c r="U64" i="52" s="1"/>
  <c r="X23" i="52"/>
  <c r="X24" i="52" s="1"/>
  <c r="X25" i="52" s="1"/>
  <c r="P61" i="52"/>
  <c r="X27" i="52"/>
  <c r="T28" i="65"/>
  <c r="T52" i="65" s="1"/>
  <c r="T17" i="65" s="1"/>
  <c r="U77" i="41"/>
  <c r="U28" i="65"/>
  <c r="U52" i="65" s="1"/>
  <c r="U17" i="65" s="1"/>
  <c r="U78" i="41"/>
  <c r="D28" i="65"/>
  <c r="D52" i="65" s="1"/>
  <c r="D17" i="65" s="1"/>
  <c r="U48" i="41"/>
  <c r="AN28" i="59"/>
  <c r="AN7" i="48"/>
  <c r="AN48" i="4" s="1"/>
  <c r="W7" i="48"/>
  <c r="W48" i="4" s="1"/>
  <c r="W28" i="59"/>
  <c r="X28" i="59"/>
  <c r="X7" i="48"/>
  <c r="X48" i="4" s="1"/>
  <c r="S24" i="52"/>
  <c r="S25" i="52" s="1"/>
  <c r="AM6" i="48"/>
  <c r="AM47" i="4" s="1"/>
  <c r="AM27" i="59"/>
  <c r="Y27" i="59"/>
  <c r="Y6" i="48"/>
  <c r="Y47" i="4" s="1"/>
  <c r="G6" i="48"/>
  <c r="G47" i="4" s="1"/>
  <c r="G27" i="59"/>
  <c r="R24" i="52"/>
  <c r="R25" i="52" s="1"/>
  <c r="AL5" i="48"/>
  <c r="AL46" i="4" s="1"/>
  <c r="O114" i="52"/>
  <c r="AL26" i="59"/>
  <c r="CA24" i="52"/>
  <c r="CA25" i="52" s="1"/>
  <c r="U85" i="52"/>
  <c r="X26" i="59"/>
  <c r="U83" i="52"/>
  <c r="X5" i="48"/>
  <c r="X46" i="4" s="1"/>
  <c r="P86" i="52"/>
  <c r="V4" i="48"/>
  <c r="V25" i="59"/>
  <c r="W4" i="48"/>
  <c r="W25" i="59"/>
  <c r="AP28" i="65"/>
  <c r="AP52" i="65" s="1"/>
  <c r="AP17" i="65" s="1"/>
  <c r="S121" i="41"/>
  <c r="U116" i="41"/>
  <c r="AS28" i="65"/>
  <c r="AS52" i="65" s="1"/>
  <c r="AS17" i="65" s="1"/>
  <c r="U120" i="41"/>
  <c r="AA28" i="65"/>
  <c r="AA52" i="65" s="1"/>
  <c r="AA17" i="65" s="1"/>
  <c r="U90" i="41"/>
  <c r="AA5" i="49"/>
  <c r="AA26" i="4" s="1"/>
  <c r="AA26" i="53"/>
  <c r="AI6" i="49"/>
  <c r="AI27" i="4" s="1"/>
  <c r="Q103" i="36"/>
  <c r="AI27" i="53"/>
  <c r="D6" i="49"/>
  <c r="D27" i="4" s="1"/>
  <c r="Q48" i="36"/>
  <c r="D27" i="53"/>
  <c r="O109" i="36"/>
  <c r="O114" i="36" s="1"/>
  <c r="O124" i="36"/>
  <c r="U124" i="36" s="1"/>
  <c r="O98" i="36"/>
  <c r="U98" i="36" s="1"/>
  <c r="O68" i="36"/>
  <c r="U68" i="36" s="1"/>
  <c r="O61" i="50"/>
  <c r="W22" i="36"/>
  <c r="AU28" i="65"/>
  <c r="AU52" i="65" s="1"/>
  <c r="AU17" i="65" s="1"/>
  <c r="U124" i="41"/>
  <c r="S72" i="41"/>
  <c r="N28" i="65"/>
  <c r="N52" i="65" s="1"/>
  <c r="N17" i="65" s="1"/>
  <c r="U67" i="41"/>
  <c r="U70" i="41"/>
  <c r="Q28" i="65"/>
  <c r="Q52" i="65" s="1"/>
  <c r="Q17" i="65" s="1"/>
  <c r="S107" i="52"/>
  <c r="AH7" i="48"/>
  <c r="AH48" i="4" s="1"/>
  <c r="AH28" i="59"/>
  <c r="B7" i="48"/>
  <c r="B48" i="4" s="1"/>
  <c r="B28" i="59"/>
  <c r="Y52" i="52"/>
  <c r="S51" i="52"/>
  <c r="BV24" i="52"/>
  <c r="BV25" i="52" s="1"/>
  <c r="BV28" i="52"/>
  <c r="BV29" i="52" s="1"/>
  <c r="T6" i="48"/>
  <c r="T47" i="4" s="1"/>
  <c r="T27" i="59"/>
  <c r="E27" i="59"/>
  <c r="E6" i="48"/>
  <c r="E47" i="4" s="1"/>
  <c r="AH5" i="48"/>
  <c r="AH46" i="4" s="1"/>
  <c r="O107" i="52"/>
  <c r="AH26" i="59"/>
  <c r="U102" i="52"/>
  <c r="AI5" i="48"/>
  <c r="AI46" i="4" s="1"/>
  <c r="U103" i="52"/>
  <c r="AI26" i="59"/>
  <c r="T5" i="48"/>
  <c r="T46" i="4" s="1"/>
  <c r="T26" i="59"/>
  <c r="U77" i="52"/>
  <c r="R5" i="48"/>
  <c r="R46" i="4" s="1"/>
  <c r="R26" i="59"/>
  <c r="U74" i="52"/>
  <c r="O79" i="52"/>
  <c r="G24" i="52"/>
  <c r="G25" i="52" s="1"/>
  <c r="M23" i="52"/>
  <c r="G28" i="52" s="1"/>
  <c r="D5" i="48"/>
  <c r="D46" i="4" s="1"/>
  <c r="U48" i="52"/>
  <c r="D26" i="59"/>
  <c r="P107" i="52"/>
  <c r="AH4" i="48"/>
  <c r="AH25" i="59"/>
  <c r="AH52" i="59" s="1"/>
  <c r="AH17" i="59" s="1"/>
  <c r="BT24" i="52"/>
  <c r="BT25" i="52" s="1"/>
  <c r="BT28" i="52"/>
  <c r="BT29" i="52" s="1"/>
  <c r="R25" i="59"/>
  <c r="R52" i="59" s="1"/>
  <c r="R17" i="59" s="1"/>
  <c r="R4" i="48"/>
  <c r="P79" i="52"/>
  <c r="D25" i="59"/>
  <c r="D4" i="48"/>
  <c r="R90" i="36"/>
  <c r="U90" i="36" s="1"/>
  <c r="S61" i="41"/>
  <c r="S60" i="41"/>
  <c r="S63" i="41"/>
  <c r="S64" i="41"/>
  <c r="U64" i="41" s="1"/>
  <c r="S62" i="41"/>
  <c r="AA23" i="41"/>
  <c r="AC22" i="41"/>
  <c r="AW7" i="48"/>
  <c r="AW48" i="4" s="1"/>
  <c r="AW28" i="59"/>
  <c r="AD7" i="48"/>
  <c r="AD48" i="4" s="1"/>
  <c r="AD28" i="59"/>
  <c r="S100" i="52"/>
  <c r="O7" i="48"/>
  <c r="O48" i="4" s="1"/>
  <c r="O28" i="59"/>
  <c r="AU6" i="48"/>
  <c r="AU47" i="4" s="1"/>
  <c r="AU27" i="59"/>
  <c r="AF27" i="59"/>
  <c r="AF6" i="48"/>
  <c r="AF47" i="4" s="1"/>
  <c r="R100" i="52"/>
  <c r="AD6" i="48"/>
  <c r="AD47" i="4" s="1"/>
  <c r="AD27" i="59"/>
  <c r="AH24" i="52"/>
  <c r="AH25" i="52" s="1"/>
  <c r="AH28" i="52"/>
  <c r="AH29" i="52" s="1"/>
  <c r="AU26" i="59"/>
  <c r="U124" i="52"/>
  <c r="AU5" i="48"/>
  <c r="AU46" i="4" s="1"/>
  <c r="AV5" i="48"/>
  <c r="AV46" i="4" s="1"/>
  <c r="U125" i="52"/>
  <c r="AV26" i="59"/>
  <c r="O100" i="52"/>
  <c r="AD5" i="48"/>
  <c r="AD46" i="4" s="1"/>
  <c r="U95" i="52"/>
  <c r="AD26" i="59"/>
  <c r="BK24" i="52"/>
  <c r="BK25" i="52" s="1"/>
  <c r="BQ23" i="52"/>
  <c r="P5" i="48"/>
  <c r="P46" i="4" s="1"/>
  <c r="U69" i="52"/>
  <c r="P26" i="59"/>
  <c r="AE24" i="52"/>
  <c r="AE25" i="52" s="1"/>
  <c r="AK23" i="52"/>
  <c r="AE28" i="52"/>
  <c r="AF4" i="48"/>
  <c r="AF25" i="59"/>
  <c r="AF52" i="59" s="1"/>
  <c r="AF17" i="59" s="1"/>
  <c r="P100" i="52"/>
  <c r="AD4" i="48"/>
  <c r="AD25" i="59"/>
  <c r="AD52" i="59" s="1"/>
  <c r="AD17" i="59" s="1"/>
  <c r="P4" i="48"/>
  <c r="P25" i="59"/>
  <c r="N4" i="48"/>
  <c r="N25" i="59"/>
  <c r="N52" i="59" s="1"/>
  <c r="N17" i="59" s="1"/>
  <c r="P72" i="52"/>
  <c r="S113" i="41"/>
  <c r="S111" i="41"/>
  <c r="S110" i="41"/>
  <c r="U110" i="41" s="1"/>
  <c r="S112" i="41"/>
  <c r="S109" i="41"/>
  <c r="CM24" i="52"/>
  <c r="CM25" i="52" s="1"/>
  <c r="CM28" i="52"/>
  <c r="AC7" i="48"/>
  <c r="AC48" i="4" s="1"/>
  <c r="AC28" i="59"/>
  <c r="K28" i="59"/>
  <c r="K7" i="48"/>
  <c r="K48" i="4" s="1"/>
  <c r="AP6" i="48"/>
  <c r="AP47" i="4" s="1"/>
  <c r="AP27" i="59"/>
  <c r="R121" i="52"/>
  <c r="AB6" i="48"/>
  <c r="AB47" i="4" s="1"/>
  <c r="AB27" i="59"/>
  <c r="AA6" i="48"/>
  <c r="AA47" i="4" s="1"/>
  <c r="AA27" i="59"/>
  <c r="L6" i="48"/>
  <c r="L47" i="4" s="1"/>
  <c r="L27" i="59"/>
  <c r="Z24" i="52"/>
  <c r="Z25" i="52" s="1"/>
  <c r="Z28" i="52"/>
  <c r="Z29" i="52" s="1"/>
  <c r="AP26" i="59"/>
  <c r="AP5" i="48"/>
  <c r="AP46" i="4" s="1"/>
  <c r="U116" i="52"/>
  <c r="O121" i="52"/>
  <c r="AQ5" i="48"/>
  <c r="AQ46" i="4" s="1"/>
  <c r="AQ26" i="59"/>
  <c r="U118" i="52"/>
  <c r="O93" i="52"/>
  <c r="U88" i="52"/>
  <c r="Z5" i="48"/>
  <c r="Z46" i="4" s="1"/>
  <c r="Z26" i="59"/>
  <c r="K5" i="48"/>
  <c r="K46" i="4" s="1"/>
  <c r="K26" i="59"/>
  <c r="U61" i="52"/>
  <c r="AB4" i="48"/>
  <c r="AB25" i="59"/>
  <c r="AI28" i="65"/>
  <c r="AI52" i="65" s="1"/>
  <c r="AI17" i="65" s="1"/>
  <c r="U103" i="41"/>
  <c r="C7" i="25"/>
  <c r="C28" i="65"/>
  <c r="C52" i="65" s="1"/>
  <c r="C17" i="65" s="1"/>
  <c r="U47" i="41"/>
  <c r="S114" i="52"/>
  <c r="AL7" i="48"/>
  <c r="AL48" i="4" s="1"/>
  <c r="AL28" i="59"/>
  <c r="AM7" i="48"/>
  <c r="AM48" i="4" s="1"/>
  <c r="AM28" i="59"/>
  <c r="AY24" i="52"/>
  <c r="AY25" i="52" s="1"/>
  <c r="AY28" i="52"/>
  <c r="AY29" i="52" s="1"/>
  <c r="F28" i="59"/>
  <c r="S58" i="52"/>
  <c r="F7" i="48"/>
  <c r="F48" i="4" s="1"/>
  <c r="AO6" i="48"/>
  <c r="AO47" i="4" s="1"/>
  <c r="AO27" i="59"/>
  <c r="V6" i="48"/>
  <c r="V47" i="4" s="1"/>
  <c r="R86" i="52"/>
  <c r="V27" i="59"/>
  <c r="W6" i="48"/>
  <c r="W47" i="4" s="1"/>
  <c r="W27" i="59"/>
  <c r="I6" i="48"/>
  <c r="I47" i="4" s="1"/>
  <c r="I27" i="59"/>
  <c r="H6" i="48"/>
  <c r="H47" i="4" s="1"/>
  <c r="H27" i="59"/>
  <c r="AU29" i="52"/>
  <c r="U84" i="52"/>
  <c r="Y26" i="59"/>
  <c r="Y5" i="48"/>
  <c r="Y46" i="4" s="1"/>
  <c r="O23" i="52"/>
  <c r="O56" i="52"/>
  <c r="O54" i="52"/>
  <c r="U22" i="52"/>
  <c r="O57" i="52"/>
  <c r="U57" i="52" s="1"/>
  <c r="O55" i="52"/>
  <c r="O53" i="52"/>
  <c r="AV22" i="36"/>
  <c r="CB23" i="52"/>
  <c r="P111" i="52"/>
  <c r="P109" i="52"/>
  <c r="U109" i="52" s="1"/>
  <c r="P113" i="52"/>
  <c r="U113" i="52" s="1"/>
  <c r="P112" i="52"/>
  <c r="P110" i="52"/>
  <c r="U110" i="52" s="1"/>
  <c r="CB27" i="52"/>
  <c r="AV24" i="52"/>
  <c r="AV25" i="52" s="1"/>
  <c r="AV28" i="52"/>
  <c r="AV29" i="52" s="1"/>
  <c r="AR28" i="65"/>
  <c r="AR52" i="65" s="1"/>
  <c r="AR17" i="65" s="1"/>
  <c r="U119" i="41"/>
  <c r="AR7" i="25"/>
  <c r="AC28" i="65"/>
  <c r="AC52" i="65" s="1"/>
  <c r="AC17" i="65" s="1"/>
  <c r="U92" i="41"/>
  <c r="AC7" i="25"/>
  <c r="Q63" i="36"/>
  <c r="M27" i="53"/>
  <c r="M52" i="53" s="1"/>
  <c r="M17" i="53" s="1"/>
  <c r="AW8" i="49"/>
  <c r="AW29" i="53"/>
  <c r="AP28" i="53"/>
  <c r="AK8" i="49"/>
  <c r="AK29" i="53"/>
  <c r="AI8" i="49"/>
  <c r="AI29" i="53"/>
  <c r="P8" i="49"/>
  <c r="P10" i="49" s="1"/>
  <c r="P29" i="53"/>
  <c r="J7" i="49"/>
  <c r="J28" i="4" s="1"/>
  <c r="J28" i="53"/>
  <c r="H6" i="49"/>
  <c r="H27" i="4" s="1"/>
  <c r="Q56" i="36"/>
  <c r="H27" i="53"/>
  <c r="E29" i="53"/>
  <c r="AG8" i="49"/>
  <c r="AG10" i="49" s="1"/>
  <c r="AG29" i="53"/>
  <c r="Z7" i="49"/>
  <c r="Z28" i="4" s="1"/>
  <c r="Z28" i="53"/>
  <c r="AC7" i="49"/>
  <c r="AC28" i="4" s="1"/>
  <c r="AC28" i="53"/>
  <c r="W6" i="49"/>
  <c r="W27" i="4" s="1"/>
  <c r="Q82" i="36"/>
  <c r="W27" i="53"/>
  <c r="S8" i="49"/>
  <c r="S29" i="53"/>
  <c r="T5" i="49"/>
  <c r="T26" i="4" s="1"/>
  <c r="T26" i="53"/>
  <c r="AI9" i="49"/>
  <c r="AI30" i="4" s="1"/>
  <c r="T103" i="36"/>
  <c r="AI30" i="53"/>
  <c r="AK25" i="53"/>
  <c r="AK52" i="53" s="1"/>
  <c r="AK17" i="53" s="1"/>
  <c r="AF7" i="49"/>
  <c r="AF28" i="4" s="1"/>
  <c r="AF28" i="53"/>
  <c r="W9" i="49"/>
  <c r="W30" i="4" s="1"/>
  <c r="T82" i="36"/>
  <c r="W30" i="53"/>
  <c r="X52" i="53"/>
  <c r="X17" i="53" s="1"/>
  <c r="T49" i="36"/>
  <c r="E30" i="53"/>
  <c r="D4" i="49"/>
  <c r="D25" i="53"/>
  <c r="D52" i="53" s="1"/>
  <c r="D17" i="53" s="1"/>
  <c r="AV5" i="49"/>
  <c r="AV26" i="4" s="1"/>
  <c r="AV26" i="53"/>
  <c r="C8" i="49"/>
  <c r="C29" i="53"/>
  <c r="S71" i="36"/>
  <c r="U71" i="36" s="1"/>
  <c r="BP27" i="37"/>
  <c r="R70" i="36"/>
  <c r="AV28" i="65"/>
  <c r="AV52" i="65" s="1"/>
  <c r="AV17" i="65" s="1"/>
  <c r="U125" i="41"/>
  <c r="AF28" i="65"/>
  <c r="AF52" i="65" s="1"/>
  <c r="AF17" i="65" s="1"/>
  <c r="U98" i="41"/>
  <c r="P28" i="65"/>
  <c r="P52" i="65" s="1"/>
  <c r="P17" i="65" s="1"/>
  <c r="U69" i="41"/>
  <c r="AI7" i="48"/>
  <c r="AI48" i="4" s="1"/>
  <c r="AI28" i="59"/>
  <c r="U7" i="48"/>
  <c r="U48" i="4" s="1"/>
  <c r="U28" i="59"/>
  <c r="C28" i="59"/>
  <c r="C7" i="48"/>
  <c r="C48" i="4" s="1"/>
  <c r="K24" i="52"/>
  <c r="K25" i="52" s="1"/>
  <c r="K28" i="52"/>
  <c r="K29" i="52" s="1"/>
  <c r="AK27" i="59"/>
  <c r="AK6" i="48"/>
  <c r="AK47" i="4" s="1"/>
  <c r="U6" i="48"/>
  <c r="U47" i="4" s="1"/>
  <c r="U27" i="59"/>
  <c r="D27" i="59"/>
  <c r="D6" i="48"/>
  <c r="D47" i="4" s="1"/>
  <c r="J24" i="52"/>
  <c r="J25" i="52" s="1"/>
  <c r="J28" i="52"/>
  <c r="J29" i="52" s="1"/>
  <c r="AK26" i="59"/>
  <c r="U105" i="52"/>
  <c r="AK5" i="48"/>
  <c r="AK46" i="4" s="1"/>
  <c r="AJ5" i="48"/>
  <c r="AJ46" i="4" s="1"/>
  <c r="U104" i="52"/>
  <c r="AJ26" i="59"/>
  <c r="AR27" i="52"/>
  <c r="AO27" i="52"/>
  <c r="U5" i="48"/>
  <c r="U46" i="4" s="1"/>
  <c r="U78" i="52"/>
  <c r="U26" i="59"/>
  <c r="B49" i="52"/>
  <c r="A49" i="52" s="1"/>
  <c r="E5" i="48"/>
  <c r="E46" i="4" s="1"/>
  <c r="B50" i="52"/>
  <c r="A50" i="52" s="1"/>
  <c r="U49" i="52"/>
  <c r="I27" i="52"/>
  <c r="M27" i="52" s="1"/>
  <c r="L27" i="52"/>
  <c r="AI4" i="48"/>
  <c r="AI25" i="59"/>
  <c r="AI52" i="59" s="1"/>
  <c r="AI17" i="59" s="1"/>
  <c r="AN27" i="52"/>
  <c r="AS27" i="52" s="1"/>
  <c r="AN24" i="52"/>
  <c r="AN25" i="52" s="1"/>
  <c r="AN28" i="52"/>
  <c r="C4" i="48"/>
  <c r="C25" i="59"/>
  <c r="H24" i="52"/>
  <c r="H25" i="52" s="1"/>
  <c r="H28" i="52"/>
  <c r="H29" i="52" s="1"/>
  <c r="R99" i="36"/>
  <c r="R89" i="36"/>
  <c r="R93" i="36" s="1"/>
  <c r="CU24" i="52"/>
  <c r="CU25" i="52" s="1"/>
  <c r="CU28" i="52"/>
  <c r="S128" i="52"/>
  <c r="AT7" i="48"/>
  <c r="AT48" i="4" s="1"/>
  <c r="AT28" i="59"/>
  <c r="AG7" i="48"/>
  <c r="AG48" i="4" s="1"/>
  <c r="AG28" i="59"/>
  <c r="Q28" i="59"/>
  <c r="Q7" i="48"/>
  <c r="Q48" i="4" s="1"/>
  <c r="AV6" i="48"/>
  <c r="AV47" i="4" s="1"/>
  <c r="AV27" i="59"/>
  <c r="AG6" i="48"/>
  <c r="AG47" i="4" s="1"/>
  <c r="AG27" i="59"/>
  <c r="BN24" i="52"/>
  <c r="BN25" i="52" s="1"/>
  <c r="BN28" i="52"/>
  <c r="BN29" i="52" s="1"/>
  <c r="O6" i="48"/>
  <c r="O47" i="4" s="1"/>
  <c r="O27" i="59"/>
  <c r="CU27" i="52"/>
  <c r="CY22" i="52"/>
  <c r="DA22" i="52" s="1"/>
  <c r="CS27" i="52"/>
  <c r="CW27" i="52" s="1"/>
  <c r="CV27" i="52"/>
  <c r="U96" i="52"/>
  <c r="U71" i="52"/>
  <c r="AT25" i="59"/>
  <c r="AT52" i="59" s="1"/>
  <c r="AT17" i="59" s="1"/>
  <c r="P128" i="52"/>
  <c r="AT4" i="48"/>
  <c r="AW4" i="48"/>
  <c r="AW25" i="59"/>
  <c r="AW52" i="59" s="1"/>
  <c r="AW17" i="59" s="1"/>
  <c r="BL24" i="52"/>
  <c r="BL25" i="52" s="1"/>
  <c r="BL28" i="52"/>
  <c r="BL29" i="52" s="1"/>
  <c r="AE4" i="48"/>
  <c r="AE25" i="59"/>
  <c r="AE52" i="59" s="1"/>
  <c r="AE17" i="59" s="1"/>
  <c r="Q25" i="59"/>
  <c r="Q52" i="59" s="1"/>
  <c r="Q17" i="59" s="1"/>
  <c r="Q4" i="48"/>
  <c r="S22" i="36"/>
  <c r="S23" i="36" s="1"/>
  <c r="S56" i="50"/>
  <c r="S85" i="41"/>
  <c r="U85" i="41" s="1"/>
  <c r="S83" i="41"/>
  <c r="S81" i="41"/>
  <c r="S82" i="41"/>
  <c r="S84" i="41"/>
  <c r="AP7" i="48"/>
  <c r="AP48" i="4" s="1"/>
  <c r="S121" i="52"/>
  <c r="AP28" i="59"/>
  <c r="AQ7" i="48"/>
  <c r="AQ48" i="4" s="1"/>
  <c r="AQ28" i="59"/>
  <c r="Z7" i="48"/>
  <c r="Z48" i="4" s="1"/>
  <c r="Z28" i="59"/>
  <c r="S93" i="52"/>
  <c r="L7" i="48"/>
  <c r="L48" i="4" s="1"/>
  <c r="L28" i="59"/>
  <c r="CL24" i="52"/>
  <c r="CL25" i="52" s="1"/>
  <c r="CL28" i="52"/>
  <c r="R93" i="52"/>
  <c r="Z6" i="48"/>
  <c r="Z47" i="4" s="1"/>
  <c r="Z27" i="59"/>
  <c r="AR5" i="48"/>
  <c r="AR46" i="4" s="1"/>
  <c r="U119" i="52"/>
  <c r="AR26" i="59"/>
  <c r="BC27" i="52"/>
  <c r="BE27" i="52"/>
  <c r="BH27" i="52"/>
  <c r="AB5" i="48"/>
  <c r="AB46" i="4" s="1"/>
  <c r="U91" i="52"/>
  <c r="AB26" i="59"/>
  <c r="L26" i="59"/>
  <c r="U62" i="52"/>
  <c r="L5" i="48"/>
  <c r="L46" i="4" s="1"/>
  <c r="Y27" i="52"/>
  <c r="AC27" i="52" s="1"/>
  <c r="AB27" i="52"/>
  <c r="AC4" i="48"/>
  <c r="AC25" i="59"/>
  <c r="AC52" i="59" s="1"/>
  <c r="AC17" i="59" s="1"/>
  <c r="Z4" i="48"/>
  <c r="P93" i="52"/>
  <c r="Z25" i="59"/>
  <c r="AH28" i="65"/>
  <c r="AH52" i="65" s="1"/>
  <c r="AH17" i="65" s="1"/>
  <c r="S107" i="41"/>
  <c r="U102" i="41"/>
  <c r="AK28" i="65"/>
  <c r="AK52" i="65" s="1"/>
  <c r="AK17" i="65" s="1"/>
  <c r="U105" i="41"/>
  <c r="S79" i="41"/>
  <c r="R28" i="65"/>
  <c r="R52" i="65" s="1"/>
  <c r="R17" i="65" s="1"/>
  <c r="U74" i="41"/>
  <c r="U79" i="41" s="1"/>
  <c r="AC74" i="41" s="1"/>
  <c r="B28" i="65"/>
  <c r="B52" i="65" s="1"/>
  <c r="Y52" i="41"/>
  <c r="S51" i="41"/>
  <c r="U46" i="41"/>
  <c r="E28" i="65"/>
  <c r="E52" i="65" s="1"/>
  <c r="E17" i="65" s="1"/>
  <c r="U49" i="41"/>
  <c r="CE24" i="52"/>
  <c r="CE25" i="52" s="1"/>
  <c r="V28" i="59"/>
  <c r="V7" i="48"/>
  <c r="V48" i="4" s="1"/>
  <c r="S86" i="52"/>
  <c r="I28" i="59"/>
  <c r="I7" i="48"/>
  <c r="I48" i="4" s="1"/>
  <c r="AN6" i="48"/>
  <c r="AN47" i="4" s="1"/>
  <c r="AN27" i="59"/>
  <c r="CD24" i="52"/>
  <c r="CD25" i="52" s="1"/>
  <c r="X6" i="48"/>
  <c r="X47" i="4" s="1"/>
  <c r="X27" i="59"/>
  <c r="F6" i="48"/>
  <c r="F47" i="4" s="1"/>
  <c r="F27" i="59"/>
  <c r="R58" i="52"/>
  <c r="AM5" i="48"/>
  <c r="AM46" i="4" s="1"/>
  <c r="U111" i="52"/>
  <c r="AM26" i="59"/>
  <c r="AN5" i="48"/>
  <c r="AN46" i="4" s="1"/>
  <c r="AN26" i="59"/>
  <c r="U112" i="52"/>
  <c r="AZ27" i="52"/>
  <c r="AW27" i="52"/>
  <c r="BA27" i="52" s="1"/>
  <c r="V26" i="59"/>
  <c r="U81" i="52"/>
  <c r="O86" i="52"/>
  <c r="V5" i="48"/>
  <c r="V46" i="4" s="1"/>
  <c r="X4" i="48"/>
  <c r="X25" i="59"/>
  <c r="X52" i="59" s="1"/>
  <c r="X17" i="59" s="1"/>
  <c r="P57" i="52"/>
  <c r="P55" i="52"/>
  <c r="P53" i="52"/>
  <c r="P56" i="52"/>
  <c r="P54" i="52"/>
  <c r="P23" i="52"/>
  <c r="P27" i="52"/>
  <c r="R119" i="36"/>
  <c r="X22" i="36"/>
  <c r="X23" i="36" s="1"/>
  <c r="U6" i="49"/>
  <c r="U27" i="4" s="1"/>
  <c r="Q78" i="36"/>
  <c r="U27" i="53"/>
  <c r="AA74" i="36"/>
  <c r="AA78" i="36"/>
  <c r="AT28" i="61"/>
  <c r="S123" i="36"/>
  <c r="S128" i="36" s="1"/>
  <c r="AP27" i="61"/>
  <c r="R116" i="36"/>
  <c r="Y28" i="61"/>
  <c r="S84" i="36"/>
  <c r="U84" i="36" s="1"/>
  <c r="N28" i="61"/>
  <c r="S67" i="36"/>
  <c r="S72" i="36" s="1"/>
  <c r="AA71" i="36" s="1"/>
  <c r="AN25" i="61"/>
  <c r="P111" i="36"/>
  <c r="U111" i="36" s="1"/>
  <c r="AB25" i="61"/>
  <c r="P91" i="36"/>
  <c r="N25" i="61"/>
  <c r="P67" i="36"/>
  <c r="U25" i="61"/>
  <c r="P78" i="36"/>
  <c r="U78" i="36" s="1"/>
  <c r="AO25" i="61"/>
  <c r="P112" i="36"/>
  <c r="U112" i="36" s="1"/>
  <c r="M25" i="61"/>
  <c r="P63" i="36"/>
  <c r="U63" i="36" s="1"/>
  <c r="V27" i="61"/>
  <c r="R81" i="36"/>
  <c r="R86" i="36" s="1"/>
  <c r="Z85" i="36" s="1"/>
  <c r="V25" i="61"/>
  <c r="P81" i="36"/>
  <c r="J28" i="61"/>
  <c r="S60" i="36"/>
  <c r="S65" i="36" s="1"/>
  <c r="AA62" i="36" s="1"/>
  <c r="F25" i="61"/>
  <c r="P53" i="36"/>
  <c r="P25" i="61"/>
  <c r="P69" i="36"/>
  <c r="U69" i="36" s="1"/>
  <c r="AK25" i="61"/>
  <c r="P106" i="36"/>
  <c r="U106" i="36" s="1"/>
  <c r="AH28" i="61"/>
  <c r="S102" i="36"/>
  <c r="S107" i="36" s="1"/>
  <c r="AH26" i="61"/>
  <c r="O103" i="36"/>
  <c r="H25" i="61"/>
  <c r="P55" i="36"/>
  <c r="U55" i="36" s="1"/>
  <c r="B25" i="61"/>
  <c r="B52" i="61" s="1"/>
  <c r="B17" i="61" s="1"/>
  <c r="P46" i="36"/>
  <c r="AT25" i="61"/>
  <c r="P123" i="36"/>
  <c r="V28" i="61"/>
  <c r="V52" i="61" s="1"/>
  <c r="S81" i="36"/>
  <c r="F28" i="61"/>
  <c r="S53" i="36"/>
  <c r="B28" i="61"/>
  <c r="S46" i="36"/>
  <c r="S51" i="36" s="1"/>
  <c r="AA50" i="36" s="1"/>
  <c r="AH27" i="61"/>
  <c r="R102" i="36"/>
  <c r="I28" i="61"/>
  <c r="U95" i="36"/>
  <c r="AL28" i="61"/>
  <c r="S109" i="36"/>
  <c r="S114" i="36" s="1"/>
  <c r="AA110" i="36" s="1"/>
  <c r="F27" i="61"/>
  <c r="R53" i="36"/>
  <c r="R58" i="36" s="1"/>
  <c r="Z53" i="36" s="1"/>
  <c r="AL25" i="61"/>
  <c r="P109" i="36"/>
  <c r="W25" i="61"/>
  <c r="P82" i="36"/>
  <c r="G25" i="61"/>
  <c r="P54" i="36"/>
  <c r="U54" i="36" s="1"/>
  <c r="AS25" i="61"/>
  <c r="P120" i="36"/>
  <c r="AV25" i="61"/>
  <c r="P125" i="36"/>
  <c r="U125" i="36" s="1"/>
  <c r="AE25" i="61"/>
  <c r="P97" i="36"/>
  <c r="U97" i="36" s="1"/>
  <c r="AL27" i="61"/>
  <c r="R109" i="36"/>
  <c r="R114" i="36" s="1"/>
  <c r="Z113" i="36" s="1"/>
  <c r="AT26" i="61"/>
  <c r="O123" i="36"/>
  <c r="AG25" i="61"/>
  <c r="P99" i="36"/>
  <c r="U99" i="36" s="1"/>
  <c r="U74" i="36"/>
  <c r="AI25" i="61"/>
  <c r="P104" i="36"/>
  <c r="U104" i="36" s="1"/>
  <c r="G27" i="51"/>
  <c r="U50" i="37"/>
  <c r="Q28" i="63"/>
  <c r="J27" i="51"/>
  <c r="Z25" i="61"/>
  <c r="AL5" i="23"/>
  <c r="I27" i="51"/>
  <c r="AF27" i="36"/>
  <c r="U96" i="37"/>
  <c r="Y25" i="61"/>
  <c r="Y52" i="61" s="1"/>
  <c r="Y17" i="61" s="1"/>
  <c r="AI27" i="36"/>
  <c r="CU27" i="37"/>
  <c r="AD28" i="61"/>
  <c r="CS27" i="37"/>
  <c r="AL28" i="57"/>
  <c r="CR27" i="37"/>
  <c r="AA64" i="36"/>
  <c r="AM27" i="36"/>
  <c r="K27" i="43"/>
  <c r="AD28" i="63"/>
  <c r="AD52" i="63" s="1"/>
  <c r="AD29" i="57"/>
  <c r="Z28" i="37"/>
  <c r="CW23" i="36"/>
  <c r="AA60" i="36"/>
  <c r="AR28" i="36"/>
  <c r="Q28" i="57"/>
  <c r="M23" i="37"/>
  <c r="K28" i="37" s="1"/>
  <c r="Z123" i="36"/>
  <c r="F52" i="61"/>
  <c r="B7" i="22"/>
  <c r="AQ28" i="36"/>
  <c r="AK28" i="63"/>
  <c r="AK52" i="63" s="1"/>
  <c r="AK17" i="63" s="1"/>
  <c r="AL29" i="57"/>
  <c r="F29" i="57"/>
  <c r="Q52" i="63"/>
  <c r="Q17" i="63" s="1"/>
  <c r="AN52" i="63"/>
  <c r="AN17" i="63" s="1"/>
  <c r="AF52" i="63"/>
  <c r="AF17" i="63" s="1"/>
  <c r="AH52" i="63"/>
  <c r="AU52" i="63"/>
  <c r="AU17" i="63" s="1"/>
  <c r="X52" i="63"/>
  <c r="X17" i="63" s="1"/>
  <c r="AT52" i="61"/>
  <c r="M28" i="61"/>
  <c r="M52" i="61" s="1"/>
  <c r="M17" i="61" s="1"/>
  <c r="AP25" i="61"/>
  <c r="BM27" i="37"/>
  <c r="R25" i="61"/>
  <c r="Y27" i="37"/>
  <c r="BG27" i="37"/>
  <c r="X28" i="37"/>
  <c r="AA92" i="36"/>
  <c r="BG27" i="36"/>
  <c r="AR27" i="36"/>
  <c r="AR29" i="36" s="1"/>
  <c r="BH27" i="36"/>
  <c r="U95" i="43"/>
  <c r="BO27" i="43"/>
  <c r="R29" i="57"/>
  <c r="E28" i="57"/>
  <c r="L27" i="51"/>
  <c r="BP27" i="43"/>
  <c r="Z81" i="36"/>
  <c r="BD27" i="37"/>
  <c r="BH27" i="37"/>
  <c r="BC27" i="36"/>
  <c r="BD27" i="36"/>
  <c r="AM28" i="36"/>
  <c r="AN27" i="36"/>
  <c r="AN29" i="36" s="1"/>
  <c r="AP27" i="36"/>
  <c r="E28" i="63"/>
  <c r="E52" i="63" s="1"/>
  <c r="F25" i="57"/>
  <c r="Z83" i="36"/>
  <c r="BN27" i="37"/>
  <c r="Z84" i="36"/>
  <c r="BE27" i="37"/>
  <c r="BE27" i="36"/>
  <c r="BN27" i="43"/>
  <c r="BQ24" i="43"/>
  <c r="BQ25" i="43" s="1"/>
  <c r="Z28" i="63"/>
  <c r="Z52" i="63" s="1"/>
  <c r="CW23" i="51"/>
  <c r="M28" i="57"/>
  <c r="N17" i="63"/>
  <c r="Z112" i="36"/>
  <c r="Z82" i="36"/>
  <c r="BL27" i="37"/>
  <c r="BL27" i="43"/>
  <c r="AM4" i="22"/>
  <c r="AM25" i="4" s="1"/>
  <c r="AM25" i="61"/>
  <c r="AS7" i="22"/>
  <c r="AS28" i="61"/>
  <c r="AV7" i="22"/>
  <c r="AV28" i="61"/>
  <c r="AV52" i="61" s="1"/>
  <c r="AV17" i="61" s="1"/>
  <c r="AM7" i="22"/>
  <c r="AM28" i="61"/>
  <c r="O4" i="22"/>
  <c r="O25" i="4" s="1"/>
  <c r="O25" i="61"/>
  <c r="G7" i="22"/>
  <c r="G28" i="61"/>
  <c r="G52" i="61" s="1"/>
  <c r="G17" i="61" s="1"/>
  <c r="X4" i="22"/>
  <c r="X25" i="4" s="1"/>
  <c r="X25" i="61"/>
  <c r="L4" i="22"/>
  <c r="L25" i="4" s="1"/>
  <c r="L25" i="61"/>
  <c r="AP28" i="61"/>
  <c r="U60" i="37"/>
  <c r="J25" i="61"/>
  <c r="J52" i="61" s="1"/>
  <c r="D7" i="22"/>
  <c r="D28" i="61"/>
  <c r="AK28" i="61"/>
  <c r="AK52" i="61" s="1"/>
  <c r="D4" i="22"/>
  <c r="D25" i="4" s="1"/>
  <c r="D25" i="61"/>
  <c r="S4" i="22"/>
  <c r="S25" i="4" s="1"/>
  <c r="S25" i="61"/>
  <c r="X7" i="22"/>
  <c r="X28" i="61"/>
  <c r="AI7" i="23"/>
  <c r="AI28" i="63"/>
  <c r="AI52" i="63" s="1"/>
  <c r="AL28" i="63"/>
  <c r="AL52" i="63" s="1"/>
  <c r="AQ7" i="23"/>
  <c r="AQ28" i="63"/>
  <c r="AQ52" i="63" s="1"/>
  <c r="AA7" i="23"/>
  <c r="AA28" i="63"/>
  <c r="AA52" i="63" s="1"/>
  <c r="AA17" i="63" s="1"/>
  <c r="U7" i="23"/>
  <c r="U28" i="63"/>
  <c r="U52" i="63" s="1"/>
  <c r="U17" i="63" s="1"/>
  <c r="AM7" i="24"/>
  <c r="AM28" i="57"/>
  <c r="AE7" i="24"/>
  <c r="AE28" i="57"/>
  <c r="AR7" i="24"/>
  <c r="AR28" i="57"/>
  <c r="P4" i="24"/>
  <c r="P25" i="57"/>
  <c r="I4" i="24"/>
  <c r="I25" i="57"/>
  <c r="AU8" i="24"/>
  <c r="AU29" i="57"/>
  <c r="AP29" i="57"/>
  <c r="AK8" i="24"/>
  <c r="AK29" i="57"/>
  <c r="AG8" i="24"/>
  <c r="AG29" i="57"/>
  <c r="Z8" i="24"/>
  <c r="Z29" i="57"/>
  <c r="Y8" i="24"/>
  <c r="Y29" i="57"/>
  <c r="Y52" i="57" s="1"/>
  <c r="Y17" i="57" s="1"/>
  <c r="P8" i="24"/>
  <c r="P29" i="57"/>
  <c r="L8" i="24"/>
  <c r="L29" i="57"/>
  <c r="I8" i="24"/>
  <c r="I29" i="57"/>
  <c r="W4" i="24"/>
  <c r="W25" i="57"/>
  <c r="N4" i="24"/>
  <c r="N25" i="57"/>
  <c r="D4" i="24"/>
  <c r="D25" i="57"/>
  <c r="AW28" i="57"/>
  <c r="AS7" i="24"/>
  <c r="AS28" i="57"/>
  <c r="AH7" i="24"/>
  <c r="AH28" i="57"/>
  <c r="AF7" i="24"/>
  <c r="AF28" i="57"/>
  <c r="V7" i="24"/>
  <c r="V28" i="57"/>
  <c r="T7" i="24"/>
  <c r="T28" i="57"/>
  <c r="G7" i="24"/>
  <c r="G28" i="57"/>
  <c r="C7" i="24"/>
  <c r="C28" i="57"/>
  <c r="C4" i="24"/>
  <c r="C25" i="57"/>
  <c r="AW4" i="24"/>
  <c r="AW25" i="57"/>
  <c r="AP4" i="24"/>
  <c r="AP25" i="57"/>
  <c r="AR4" i="24"/>
  <c r="AR25" i="57"/>
  <c r="AO4" i="24"/>
  <c r="AO25" i="57"/>
  <c r="AC4" i="24"/>
  <c r="AC25" i="57"/>
  <c r="R4" i="24"/>
  <c r="R25" i="57"/>
  <c r="Q25" i="57"/>
  <c r="C7" i="22"/>
  <c r="C28" i="61"/>
  <c r="F7" i="23"/>
  <c r="F28" i="63"/>
  <c r="F52" i="63" s="1"/>
  <c r="AU4" i="22"/>
  <c r="AU25" i="4" s="1"/>
  <c r="AU25" i="61"/>
  <c r="AO7" i="22"/>
  <c r="AO28" i="61"/>
  <c r="AC4" i="22"/>
  <c r="AC25" i="4" s="1"/>
  <c r="AC25" i="61"/>
  <c r="AG7" i="22"/>
  <c r="AG28" i="61"/>
  <c r="AR4" i="22"/>
  <c r="AR25" i="4" s="1"/>
  <c r="AR25" i="61"/>
  <c r="K4" i="22"/>
  <c r="K25" i="61"/>
  <c r="H7" i="22"/>
  <c r="H28" i="61"/>
  <c r="H52" i="61" s="1"/>
  <c r="H17" i="61" s="1"/>
  <c r="AQ7" i="22"/>
  <c r="AQ28" i="61"/>
  <c r="Z28" i="61"/>
  <c r="Z52" i="61" s="1"/>
  <c r="L7" i="22"/>
  <c r="L28" i="61"/>
  <c r="AQ4" i="22"/>
  <c r="AQ25" i="4" s="1"/>
  <c r="AQ25" i="61"/>
  <c r="AF7" i="22"/>
  <c r="AF28" i="61"/>
  <c r="T7" i="22"/>
  <c r="T28" i="61"/>
  <c r="AD25" i="61"/>
  <c r="AD52" i="61" s="1"/>
  <c r="R28" i="61"/>
  <c r="E25" i="61"/>
  <c r="AB7" i="23"/>
  <c r="AB28" i="63"/>
  <c r="AB52" i="63" s="1"/>
  <c r="AB17" i="63" s="1"/>
  <c r="K7" i="23"/>
  <c r="K28" i="63"/>
  <c r="K52" i="63" s="1"/>
  <c r="T7" i="23"/>
  <c r="T28" i="63"/>
  <c r="M28" i="63"/>
  <c r="AV7" i="23"/>
  <c r="AV28" i="63"/>
  <c r="AV52" i="63" s="1"/>
  <c r="AV17" i="63" s="1"/>
  <c r="AM7" i="23"/>
  <c r="AM28" i="63"/>
  <c r="AM52" i="63" s="1"/>
  <c r="W7" i="23"/>
  <c r="W28" i="63"/>
  <c r="AS7" i="23"/>
  <c r="AS28" i="63"/>
  <c r="AC7" i="23"/>
  <c r="AC28" i="63"/>
  <c r="AC52" i="63" s="1"/>
  <c r="W7" i="24"/>
  <c r="W9" i="24" s="1"/>
  <c r="W28" i="57"/>
  <c r="AG7" i="24"/>
  <c r="AG28" i="57"/>
  <c r="V4" i="24"/>
  <c r="V25" i="57"/>
  <c r="AJ4" i="24"/>
  <c r="AJ25" i="57"/>
  <c r="M25" i="57"/>
  <c r="H4" i="24"/>
  <c r="H25" i="57"/>
  <c r="U8" i="24"/>
  <c r="U29" i="57"/>
  <c r="AT8" i="24"/>
  <c r="AT29" i="57"/>
  <c r="AW8" i="24"/>
  <c r="AW29" i="57"/>
  <c r="AQ8" i="24"/>
  <c r="AQ29" i="57"/>
  <c r="AM8" i="24"/>
  <c r="AM29" i="57"/>
  <c r="AH8" i="24"/>
  <c r="AH29" i="57"/>
  <c r="AF8" i="24"/>
  <c r="AF29" i="57"/>
  <c r="W8" i="24"/>
  <c r="W29" i="57"/>
  <c r="M8" i="24"/>
  <c r="M29" i="57"/>
  <c r="H8" i="24"/>
  <c r="H29" i="57"/>
  <c r="C8" i="24"/>
  <c r="C29" i="57"/>
  <c r="AI4" i="24"/>
  <c r="AI25" i="57"/>
  <c r="L4" i="24"/>
  <c r="L25" i="57"/>
  <c r="AN7" i="24"/>
  <c r="AN28" i="57"/>
  <c r="AJ7" i="24"/>
  <c r="AJ28" i="57"/>
  <c r="X28" i="57"/>
  <c r="N7" i="24"/>
  <c r="N28" i="57"/>
  <c r="H7" i="24"/>
  <c r="H28" i="57"/>
  <c r="D7" i="24"/>
  <c r="D28" i="57"/>
  <c r="AT4" i="24"/>
  <c r="AT25" i="57"/>
  <c r="AQ4" i="24"/>
  <c r="AQ25" i="57"/>
  <c r="AL4" i="24"/>
  <c r="AL25" i="57"/>
  <c r="AD4" i="24"/>
  <c r="AD25" i="57"/>
  <c r="S4" i="24"/>
  <c r="S25" i="57"/>
  <c r="R72" i="37"/>
  <c r="Q27" i="61"/>
  <c r="E25" i="57"/>
  <c r="J5" i="23"/>
  <c r="J26" i="63"/>
  <c r="AA4" i="22"/>
  <c r="AA25" i="4" s="1"/>
  <c r="AA25" i="61"/>
  <c r="AE7" i="22"/>
  <c r="AE28" i="61"/>
  <c r="AE52" i="61" s="1"/>
  <c r="AJ4" i="22"/>
  <c r="AJ25" i="4" s="1"/>
  <c r="AJ25" i="61"/>
  <c r="AF4" i="22"/>
  <c r="AF25" i="4" s="1"/>
  <c r="AF25" i="61"/>
  <c r="Q4" i="22"/>
  <c r="Q25" i="61"/>
  <c r="AB7" i="22"/>
  <c r="AB29" i="4" s="1"/>
  <c r="AB28" i="61"/>
  <c r="Q7" i="22"/>
  <c r="Q28" i="61"/>
  <c r="AA7" i="22"/>
  <c r="AA28" i="61"/>
  <c r="AU7" i="22"/>
  <c r="AU28" i="61"/>
  <c r="S7" i="22"/>
  <c r="S28" i="61"/>
  <c r="AN7" i="22"/>
  <c r="AN28" i="61"/>
  <c r="AH25" i="61"/>
  <c r="AH52" i="61" s="1"/>
  <c r="O7" i="23"/>
  <c r="O28" i="63"/>
  <c r="O52" i="63" s="1"/>
  <c r="I7" i="23"/>
  <c r="I28" i="63"/>
  <c r="U126" i="43"/>
  <c r="AW28" i="63"/>
  <c r="AW52" i="63" s="1"/>
  <c r="AE7" i="23"/>
  <c r="AE28" i="63"/>
  <c r="AE52" i="63" s="1"/>
  <c r="AE17" i="63" s="1"/>
  <c r="Y28" i="63"/>
  <c r="G7" i="23"/>
  <c r="G28" i="63"/>
  <c r="AJ7" i="23"/>
  <c r="AJ28" i="63"/>
  <c r="U74" i="43"/>
  <c r="R28" i="63"/>
  <c r="R52" i="63" s="1"/>
  <c r="C7" i="23"/>
  <c r="C28" i="63"/>
  <c r="C52" i="63" s="1"/>
  <c r="AV7" i="24"/>
  <c r="AV28" i="57"/>
  <c r="AK7" i="24"/>
  <c r="AK28" i="57"/>
  <c r="AE8" i="24"/>
  <c r="AE29" i="57"/>
  <c r="AD7" i="24"/>
  <c r="AD28" i="57"/>
  <c r="J4" i="24"/>
  <c r="J25" i="57"/>
  <c r="B4" i="24"/>
  <c r="B25" i="57"/>
  <c r="AV8" i="24"/>
  <c r="AV29" i="57"/>
  <c r="AS8" i="24"/>
  <c r="AS29" i="57"/>
  <c r="AO8" i="24"/>
  <c r="AO29" i="57"/>
  <c r="AJ8" i="24"/>
  <c r="AJ29" i="57"/>
  <c r="AA8" i="24"/>
  <c r="AA29" i="57"/>
  <c r="V8" i="24"/>
  <c r="V29" i="57"/>
  <c r="T8" i="24"/>
  <c r="T29" i="57"/>
  <c r="J8" i="24"/>
  <c r="J29" i="57"/>
  <c r="G8" i="24"/>
  <c r="G29" i="57"/>
  <c r="D8" i="24"/>
  <c r="D29" i="57"/>
  <c r="AK25" i="57"/>
  <c r="AP28" i="57"/>
  <c r="Z7" i="24"/>
  <c r="Z28" i="57"/>
  <c r="O7" i="24"/>
  <c r="O28" i="57"/>
  <c r="F7" i="24"/>
  <c r="F28" i="57"/>
  <c r="I7" i="24"/>
  <c r="I28" i="57"/>
  <c r="AV4" i="24"/>
  <c r="AV25" i="57"/>
  <c r="AN4" i="24"/>
  <c r="AN25" i="57"/>
  <c r="AA4" i="24"/>
  <c r="AA25" i="57"/>
  <c r="U4" i="24"/>
  <c r="U25" i="57"/>
  <c r="S7" i="24"/>
  <c r="S28" i="57"/>
  <c r="V5" i="23"/>
  <c r="V26" i="63"/>
  <c r="V52" i="63" s="1"/>
  <c r="H6" i="23"/>
  <c r="H27" i="63"/>
  <c r="AJ7" i="22"/>
  <c r="AJ28" i="61"/>
  <c r="U7" i="22"/>
  <c r="U28" i="61"/>
  <c r="U52" i="61" s="1"/>
  <c r="P7" i="22"/>
  <c r="P28" i="61"/>
  <c r="P52" i="61" s="1"/>
  <c r="W7" i="22"/>
  <c r="W28" i="61"/>
  <c r="W52" i="61" s="1"/>
  <c r="C4" i="22"/>
  <c r="C25" i="4" s="1"/>
  <c r="C25" i="61"/>
  <c r="AR7" i="22"/>
  <c r="AR28" i="61"/>
  <c r="AC7" i="22"/>
  <c r="AC28" i="61"/>
  <c r="K7" i="22"/>
  <c r="K29" i="4" s="1"/>
  <c r="K28" i="61"/>
  <c r="AW28" i="61"/>
  <c r="I25" i="61"/>
  <c r="E28" i="61"/>
  <c r="AW25" i="61"/>
  <c r="AI7" i="22"/>
  <c r="AI29" i="4" s="1"/>
  <c r="AI28" i="61"/>
  <c r="T4" i="22"/>
  <c r="T25" i="4" s="1"/>
  <c r="T25" i="61"/>
  <c r="AR7" i="23"/>
  <c r="AR29" i="4" s="1"/>
  <c r="AR28" i="63"/>
  <c r="AR52" i="63" s="1"/>
  <c r="U60" i="43"/>
  <c r="J28" i="63"/>
  <c r="L7" i="23"/>
  <c r="L28" i="63"/>
  <c r="AO7" i="23"/>
  <c r="AO28" i="63"/>
  <c r="AG7" i="23"/>
  <c r="AG28" i="63"/>
  <c r="P7" i="23"/>
  <c r="P28" i="63"/>
  <c r="P52" i="63" s="1"/>
  <c r="H7" i="23"/>
  <c r="H28" i="63"/>
  <c r="U116" i="43"/>
  <c r="AP28" i="63"/>
  <c r="AP52" i="63" s="1"/>
  <c r="S7" i="23"/>
  <c r="S29" i="4" s="1"/>
  <c r="S28" i="63"/>
  <c r="D7" i="23"/>
  <c r="D28" i="63"/>
  <c r="D52" i="63" s="1"/>
  <c r="AO7" i="24"/>
  <c r="AO28" i="57"/>
  <c r="AH4" i="24"/>
  <c r="AH9" i="24" s="1"/>
  <c r="AH25" i="57"/>
  <c r="AB7" i="24"/>
  <c r="AB28" i="57"/>
  <c r="R7" i="24"/>
  <c r="R28" i="57"/>
  <c r="AB8" i="24"/>
  <c r="AB29" i="57"/>
  <c r="AI8" i="24"/>
  <c r="AI29" i="57"/>
  <c r="S8" i="24"/>
  <c r="S29" i="57"/>
  <c r="U7" i="24"/>
  <c r="U28" i="57"/>
  <c r="AA7" i="24"/>
  <c r="AA28" i="57"/>
  <c r="AR8" i="24"/>
  <c r="AR29" i="57"/>
  <c r="AN8" i="24"/>
  <c r="AN29" i="57"/>
  <c r="AC8" i="24"/>
  <c r="AC29" i="57"/>
  <c r="X29" i="57"/>
  <c r="N8" i="24"/>
  <c r="N29" i="57"/>
  <c r="K8" i="24"/>
  <c r="K29" i="57"/>
  <c r="E29" i="57"/>
  <c r="X25" i="57"/>
  <c r="Q29" i="57"/>
  <c r="AU7" i="24"/>
  <c r="AU28" i="57"/>
  <c r="AQ7" i="24"/>
  <c r="AQ28" i="57"/>
  <c r="AI7" i="24"/>
  <c r="AI28" i="57"/>
  <c r="AC7" i="24"/>
  <c r="AC28" i="57"/>
  <c r="P7" i="24"/>
  <c r="P28" i="57"/>
  <c r="L7" i="24"/>
  <c r="L28" i="57"/>
  <c r="B7" i="24"/>
  <c r="B28" i="57"/>
  <c r="AU4" i="24"/>
  <c r="AU25" i="57"/>
  <c r="AM4" i="24"/>
  <c r="AM25" i="57"/>
  <c r="AB4" i="24"/>
  <c r="AB25" i="57"/>
  <c r="O4" i="24"/>
  <c r="O25" i="57"/>
  <c r="O8" i="24"/>
  <c r="O29" i="57"/>
  <c r="AT6" i="23"/>
  <c r="AT27" i="63"/>
  <c r="AT52" i="63" s="1"/>
  <c r="AL5" i="22"/>
  <c r="AL26" i="61"/>
  <c r="AL52" i="61" s="1"/>
  <c r="N5" i="22"/>
  <c r="N26" i="61"/>
  <c r="N52" i="61" s="1"/>
  <c r="B4" i="23"/>
  <c r="B25" i="63"/>
  <c r="B52" i="63" s="1"/>
  <c r="O7" i="22"/>
  <c r="O28" i="61"/>
  <c r="N7" i="23"/>
  <c r="U67" i="43"/>
  <c r="CJ27" i="37"/>
  <c r="CL27" i="37"/>
  <c r="AA89" i="36"/>
  <c r="AA88" i="36"/>
  <c r="AA91" i="36"/>
  <c r="BS27" i="36"/>
  <c r="BW27" i="36"/>
  <c r="BU27" i="36"/>
  <c r="BT27" i="36"/>
  <c r="AA106" i="36"/>
  <c r="AA105" i="36"/>
  <c r="U116" i="37"/>
  <c r="BV27" i="36"/>
  <c r="AU7" i="23"/>
  <c r="U124" i="43"/>
  <c r="AO4" i="22"/>
  <c r="AO25" i="4" s="1"/>
  <c r="P29" i="4"/>
  <c r="M4" i="22"/>
  <c r="AB95" i="36"/>
  <c r="AB97" i="36"/>
  <c r="BX27" i="36"/>
  <c r="AH27" i="37"/>
  <c r="Z29" i="37"/>
  <c r="H27" i="37"/>
  <c r="BP27" i="36"/>
  <c r="AA125" i="36"/>
  <c r="AA124" i="36"/>
  <c r="AA126" i="36"/>
  <c r="AA127" i="36"/>
  <c r="U90" i="43"/>
  <c r="R58" i="43"/>
  <c r="U69" i="43"/>
  <c r="U54" i="43"/>
  <c r="E7" i="23"/>
  <c r="AB27" i="37"/>
  <c r="W27" i="37"/>
  <c r="AA27" i="37"/>
  <c r="X27" i="37"/>
  <c r="CS27" i="36"/>
  <c r="P27" i="43"/>
  <c r="O27" i="43"/>
  <c r="AA63" i="36"/>
  <c r="AA61" i="36"/>
  <c r="CT27" i="37"/>
  <c r="CQ27" i="37"/>
  <c r="AA29" i="4"/>
  <c r="U64" i="37"/>
  <c r="Q7" i="24"/>
  <c r="U117" i="37"/>
  <c r="U71" i="37"/>
  <c r="BC27" i="37"/>
  <c r="AA49" i="36"/>
  <c r="AO27" i="36"/>
  <c r="AG27" i="36"/>
  <c r="AE27" i="36"/>
  <c r="AQ27" i="36"/>
  <c r="AQ29" i="36" s="1"/>
  <c r="AO28" i="36"/>
  <c r="AK7" i="23"/>
  <c r="U81" i="43"/>
  <c r="AN27" i="51"/>
  <c r="U83" i="37"/>
  <c r="U76" i="37"/>
  <c r="K27" i="37"/>
  <c r="AP28" i="37"/>
  <c r="U110" i="37"/>
  <c r="W112" i="36"/>
  <c r="AA119" i="36"/>
  <c r="CR27" i="36"/>
  <c r="AA123" i="36"/>
  <c r="U111" i="43"/>
  <c r="U91" i="43"/>
  <c r="U47" i="43"/>
  <c r="U62" i="43"/>
  <c r="T27" i="43"/>
  <c r="R8" i="24"/>
  <c r="BI23" i="51"/>
  <c r="BG28" i="51" s="1"/>
  <c r="C8" i="22"/>
  <c r="AA118" i="36"/>
  <c r="U85" i="37"/>
  <c r="AK23" i="37"/>
  <c r="AF28" i="37" s="1"/>
  <c r="CN27" i="37"/>
  <c r="BI23" i="36"/>
  <c r="BI24" i="36" s="1"/>
  <c r="BI25" i="36" s="1"/>
  <c r="CU27" i="36"/>
  <c r="BN27" i="36"/>
  <c r="U53" i="43"/>
  <c r="AE28" i="43"/>
  <c r="AE29" i="43" s="1"/>
  <c r="BU27" i="51"/>
  <c r="X4" i="24"/>
  <c r="C29" i="4"/>
  <c r="X7" i="24"/>
  <c r="U92" i="37"/>
  <c r="A50" i="37"/>
  <c r="U74" i="37"/>
  <c r="CK27" i="37"/>
  <c r="CQ27" i="36"/>
  <c r="AK27" i="43"/>
  <c r="U24" i="43"/>
  <c r="U25" i="43" s="1"/>
  <c r="T28" i="43"/>
  <c r="BQ24" i="36"/>
  <c r="BQ25" i="36" s="1"/>
  <c r="BL28" i="36"/>
  <c r="BN28" i="36"/>
  <c r="CV28" i="36"/>
  <c r="CU28" i="36"/>
  <c r="CU29" i="36" s="1"/>
  <c r="U89" i="51"/>
  <c r="Z4" i="24"/>
  <c r="Q6" i="22"/>
  <c r="AA102" i="36"/>
  <c r="U61" i="37"/>
  <c r="Z62" i="36"/>
  <c r="I27" i="36"/>
  <c r="H27" i="36"/>
  <c r="J27" i="36"/>
  <c r="R128" i="43"/>
  <c r="U76" i="43"/>
  <c r="U48" i="43"/>
  <c r="CC27" i="43"/>
  <c r="CA27" i="43"/>
  <c r="AM27" i="50"/>
  <c r="BF27" i="51"/>
  <c r="AC23" i="51"/>
  <c r="AV27" i="51"/>
  <c r="Q8" i="24"/>
  <c r="F4" i="24"/>
  <c r="Q128" i="51"/>
  <c r="AT7" i="24"/>
  <c r="AP7" i="24"/>
  <c r="U85" i="51"/>
  <c r="Y7" i="24"/>
  <c r="U61" i="51"/>
  <c r="K7" i="24"/>
  <c r="U49" i="51"/>
  <c r="E7" i="24"/>
  <c r="U120" i="51"/>
  <c r="AS4" i="24"/>
  <c r="BT27" i="51"/>
  <c r="AW27" i="43"/>
  <c r="AX27" i="43"/>
  <c r="CE27" i="43"/>
  <c r="AA76" i="36"/>
  <c r="AA77" i="36"/>
  <c r="AA99" i="36"/>
  <c r="Z124" i="36"/>
  <c r="AA75" i="36"/>
  <c r="U77" i="51"/>
  <c r="T4" i="24"/>
  <c r="U97" i="51"/>
  <c r="AE4" i="24"/>
  <c r="R51" i="51"/>
  <c r="B8" i="24"/>
  <c r="U98" i="51"/>
  <c r="AF4" i="24"/>
  <c r="Q65" i="51"/>
  <c r="J7" i="24"/>
  <c r="O72" i="37"/>
  <c r="U89" i="37"/>
  <c r="Y7" i="22"/>
  <c r="I7" i="22"/>
  <c r="U103" i="37"/>
  <c r="U48" i="37"/>
  <c r="U57" i="37"/>
  <c r="BW27" i="37"/>
  <c r="BW29" i="37" s="1"/>
  <c r="AR28" i="37"/>
  <c r="W113" i="36"/>
  <c r="AA103" i="36"/>
  <c r="AM28" i="37"/>
  <c r="AA46" i="36"/>
  <c r="W111" i="36"/>
  <c r="G27" i="36"/>
  <c r="BO27" i="36"/>
  <c r="Q7" i="23"/>
  <c r="U68" i="43"/>
  <c r="CW23" i="43"/>
  <c r="CW24" i="43" s="1"/>
  <c r="CW25" i="43" s="1"/>
  <c r="AW27" i="51"/>
  <c r="AL8" i="24"/>
  <c r="U50" i="51"/>
  <c r="U127" i="51"/>
  <c r="CI27" i="37"/>
  <c r="CM27" i="37"/>
  <c r="Z127" i="36"/>
  <c r="Q27" i="43"/>
  <c r="R27" i="43"/>
  <c r="AA96" i="36"/>
  <c r="AA116" i="36"/>
  <c r="AA120" i="36"/>
  <c r="AQ27" i="50"/>
  <c r="CF27" i="43"/>
  <c r="CD27" i="43"/>
  <c r="AE27" i="37"/>
  <c r="AJ27" i="37"/>
  <c r="O114" i="37"/>
  <c r="U62" i="37"/>
  <c r="AG27" i="37"/>
  <c r="AW4" i="22"/>
  <c r="AW25" i="4" s="1"/>
  <c r="U75" i="37"/>
  <c r="U81" i="37"/>
  <c r="AA112" i="36"/>
  <c r="AA104" i="36"/>
  <c r="AB98" i="36"/>
  <c r="Z60" i="36"/>
  <c r="BL29" i="36"/>
  <c r="U118" i="43"/>
  <c r="U113" i="43"/>
  <c r="U105" i="43"/>
  <c r="U99" i="43"/>
  <c r="U78" i="43"/>
  <c r="U55" i="43"/>
  <c r="CB27" i="43"/>
  <c r="O27" i="50"/>
  <c r="Q114" i="51"/>
  <c r="AL7" i="24"/>
  <c r="U99" i="51"/>
  <c r="AG4" i="24"/>
  <c r="R100" i="51"/>
  <c r="AD8" i="24"/>
  <c r="U71" i="51"/>
  <c r="U63" i="51"/>
  <c r="M4" i="24"/>
  <c r="U55" i="51"/>
  <c r="G4" i="24"/>
  <c r="CT27" i="51"/>
  <c r="R121" i="51"/>
  <c r="AP8" i="24"/>
  <c r="X8" i="24"/>
  <c r="F8" i="24"/>
  <c r="E8" i="24"/>
  <c r="AK4" i="24"/>
  <c r="AW7" i="24"/>
  <c r="M7" i="24"/>
  <c r="U70" i="51"/>
  <c r="Q4" i="24"/>
  <c r="AY27" i="43"/>
  <c r="AA98" i="36"/>
  <c r="AA97" i="36"/>
  <c r="S27" i="43"/>
  <c r="Z125" i="36"/>
  <c r="AF27" i="37"/>
  <c r="CW24" i="51"/>
  <c r="CW25" i="51" s="1"/>
  <c r="CV28" i="51"/>
  <c r="CU28" i="51"/>
  <c r="CQ28" i="51"/>
  <c r="P86" i="51"/>
  <c r="U81" i="51"/>
  <c r="P51" i="51"/>
  <c r="U46" i="51"/>
  <c r="BN24" i="51"/>
  <c r="BN25" i="51" s="1"/>
  <c r="CN27" i="51"/>
  <c r="CM27" i="51"/>
  <c r="CI27" i="51"/>
  <c r="AB27" i="51"/>
  <c r="AA27" i="51"/>
  <c r="W27" i="51"/>
  <c r="BM24" i="51"/>
  <c r="BM25" i="51" s="1"/>
  <c r="AP24" i="51"/>
  <c r="AP25" i="51" s="1"/>
  <c r="R86" i="51"/>
  <c r="U106" i="51"/>
  <c r="AO24" i="51"/>
  <c r="AO25" i="51" s="1"/>
  <c r="R79" i="51"/>
  <c r="Q100" i="51"/>
  <c r="BE24" i="51"/>
  <c r="BE25" i="51" s="1"/>
  <c r="AH24" i="51"/>
  <c r="AH25" i="51" s="1"/>
  <c r="CF27" i="51"/>
  <c r="CE27" i="51"/>
  <c r="CA27" i="51"/>
  <c r="AZ27" i="51"/>
  <c r="AY27" i="51"/>
  <c r="AU27" i="51"/>
  <c r="AX27" i="51"/>
  <c r="T27" i="51"/>
  <c r="S27" i="51"/>
  <c r="O27" i="51"/>
  <c r="BL27" i="51"/>
  <c r="CJ24" i="51"/>
  <c r="CJ25" i="51" s="1"/>
  <c r="AK23" i="51"/>
  <c r="AH28" i="51" s="1"/>
  <c r="R128" i="51"/>
  <c r="BN27" i="51"/>
  <c r="U103" i="51"/>
  <c r="U82" i="51"/>
  <c r="P58" i="51"/>
  <c r="U53" i="51"/>
  <c r="Q27" i="51"/>
  <c r="CR28" i="51"/>
  <c r="CR29" i="51" s="1"/>
  <c r="CR24" i="51"/>
  <c r="CR25" i="51" s="1"/>
  <c r="AF24" i="51"/>
  <c r="AF25" i="51" s="1"/>
  <c r="Q121" i="51"/>
  <c r="Q93" i="51"/>
  <c r="Q86" i="51"/>
  <c r="Q58" i="51"/>
  <c r="U126" i="51"/>
  <c r="CJ27" i="51"/>
  <c r="U117" i="51"/>
  <c r="U112" i="51"/>
  <c r="U96" i="51"/>
  <c r="P93" i="51"/>
  <c r="U88" i="51"/>
  <c r="U76" i="51"/>
  <c r="P27" i="51"/>
  <c r="X24" i="51"/>
  <c r="X25" i="51" s="1"/>
  <c r="U109" i="51"/>
  <c r="P114" i="51"/>
  <c r="U92" i="51"/>
  <c r="U74" i="51"/>
  <c r="P79" i="51"/>
  <c r="P107" i="51"/>
  <c r="U102" i="51"/>
  <c r="Q79" i="51"/>
  <c r="U69" i="51"/>
  <c r="U64" i="51"/>
  <c r="U57" i="51"/>
  <c r="Y24" i="51"/>
  <c r="Y25" i="51" s="1"/>
  <c r="BW27" i="51"/>
  <c r="BS27" i="51"/>
  <c r="BX27" i="51"/>
  <c r="AQ27" i="51"/>
  <c r="AM27" i="51"/>
  <c r="AR27" i="51"/>
  <c r="AO27" i="51"/>
  <c r="R27" i="51"/>
  <c r="CS28" i="51"/>
  <c r="CS24" i="51"/>
  <c r="CS25" i="51" s="1"/>
  <c r="BV24" i="51"/>
  <c r="BV25" i="51" s="1"/>
  <c r="AG24" i="51"/>
  <c r="AG25" i="51" s="1"/>
  <c r="R107" i="51"/>
  <c r="AH27" i="51"/>
  <c r="R65" i="51"/>
  <c r="U105" i="51"/>
  <c r="U84" i="51"/>
  <c r="P72" i="51"/>
  <c r="U67" i="51"/>
  <c r="U48" i="51"/>
  <c r="BU24" i="51"/>
  <c r="BU25" i="51" s="1"/>
  <c r="I24" i="51"/>
  <c r="I25" i="51" s="1"/>
  <c r="BE27" i="51"/>
  <c r="Q72" i="51"/>
  <c r="Q51" i="51"/>
  <c r="AN24" i="51"/>
  <c r="AN25" i="51" s="1"/>
  <c r="AS23" i="51"/>
  <c r="U123" i="51"/>
  <c r="P128" i="51"/>
  <c r="P121" i="51"/>
  <c r="U116" i="51"/>
  <c r="U119" i="51"/>
  <c r="U111" i="51"/>
  <c r="U90" i="51"/>
  <c r="U78" i="51"/>
  <c r="U54" i="51"/>
  <c r="U60" i="51"/>
  <c r="P65" i="51"/>
  <c r="CK24" i="51"/>
  <c r="CK25" i="51" s="1"/>
  <c r="AV24" i="51"/>
  <c r="AV25" i="51" s="1"/>
  <c r="BA23" i="51"/>
  <c r="P24" i="51"/>
  <c r="P25" i="51" s="1"/>
  <c r="U23" i="51"/>
  <c r="P28" i="51" s="1"/>
  <c r="BH27" i="51"/>
  <c r="BC27" i="51"/>
  <c r="BG27" i="51"/>
  <c r="U124" i="51"/>
  <c r="P100" i="51"/>
  <c r="U95" i="51"/>
  <c r="CO23" i="51"/>
  <c r="U110" i="51"/>
  <c r="R93" i="51"/>
  <c r="U104" i="51"/>
  <c r="U56" i="51"/>
  <c r="CT28" i="51"/>
  <c r="CT24" i="51"/>
  <c r="CT25" i="51" s="1"/>
  <c r="CB24" i="51"/>
  <c r="CB25" i="51" s="1"/>
  <c r="CG23" i="51"/>
  <c r="CQ27" i="51"/>
  <c r="CV27" i="51"/>
  <c r="CY22" i="51"/>
  <c r="CU27" i="51"/>
  <c r="BO27" i="51"/>
  <c r="BK27" i="51"/>
  <c r="BP27" i="51"/>
  <c r="AE27" i="51"/>
  <c r="AJ27" i="51"/>
  <c r="AI27" i="51"/>
  <c r="CD27" i="51"/>
  <c r="BQ23" i="51"/>
  <c r="BL28" i="51" s="1"/>
  <c r="BD24" i="51"/>
  <c r="BD25" i="51" s="1"/>
  <c r="J24" i="51"/>
  <c r="J25" i="51" s="1"/>
  <c r="R114" i="51"/>
  <c r="AP27" i="51"/>
  <c r="R72" i="51"/>
  <c r="R58" i="51"/>
  <c r="BT24" i="51"/>
  <c r="BT25" i="51" s="1"/>
  <c r="BY23" i="51"/>
  <c r="U83" i="51"/>
  <c r="X27" i="51"/>
  <c r="U62" i="51"/>
  <c r="BL24" i="51"/>
  <c r="BL25" i="51" s="1"/>
  <c r="CS27" i="51"/>
  <c r="CK27" i="51"/>
  <c r="Q107" i="51"/>
  <c r="AG27" i="51"/>
  <c r="Y27" i="51"/>
  <c r="U47" i="51"/>
  <c r="H24" i="51"/>
  <c r="H25" i="51" s="1"/>
  <c r="M23" i="51"/>
  <c r="I28" i="51" s="1"/>
  <c r="U125" i="51"/>
  <c r="U118" i="51"/>
  <c r="CB27" i="51"/>
  <c r="U113" i="51"/>
  <c r="U91" i="51"/>
  <c r="U75" i="51"/>
  <c r="U68" i="51"/>
  <c r="Z27" i="51"/>
  <c r="CL27" i="51"/>
  <c r="R5" i="25"/>
  <c r="R7" i="25"/>
  <c r="AN10" i="49"/>
  <c r="S72" i="50"/>
  <c r="AA72" i="50" s="1"/>
  <c r="N8" i="49"/>
  <c r="Q58" i="50"/>
  <c r="F6" i="49"/>
  <c r="W10" i="49"/>
  <c r="U113" i="50"/>
  <c r="AO5" i="49"/>
  <c r="AO26" i="4" s="1"/>
  <c r="J10" i="49"/>
  <c r="S93" i="50"/>
  <c r="Z8" i="49"/>
  <c r="Z10" i="49" s="1"/>
  <c r="R121" i="50"/>
  <c r="AP7" i="49"/>
  <c r="AP28" i="4" s="1"/>
  <c r="Q93" i="50"/>
  <c r="AP9" i="49"/>
  <c r="AP30" i="4" s="1"/>
  <c r="AQ10" i="49"/>
  <c r="AK7" i="49"/>
  <c r="AK28" i="4" s="1"/>
  <c r="Q6" i="49"/>
  <c r="Q27" i="4" s="1"/>
  <c r="M4" i="49"/>
  <c r="E7" i="49"/>
  <c r="P128" i="50"/>
  <c r="AT4" i="49"/>
  <c r="R114" i="50"/>
  <c r="AL7" i="49"/>
  <c r="AF10" i="49"/>
  <c r="Q9" i="49"/>
  <c r="Q30" i="4" s="1"/>
  <c r="O10" i="49"/>
  <c r="U62" i="50"/>
  <c r="L5" i="49"/>
  <c r="R128" i="50"/>
  <c r="AT7" i="49"/>
  <c r="AT28" i="4" s="1"/>
  <c r="CK27" i="50"/>
  <c r="Q65" i="50"/>
  <c r="J6" i="49"/>
  <c r="J27" i="4" s="1"/>
  <c r="T27" i="50"/>
  <c r="E8" i="49"/>
  <c r="AI10" i="49"/>
  <c r="V10" i="49"/>
  <c r="C10" i="49"/>
  <c r="AK5" i="49"/>
  <c r="AK26" i="4" s="1"/>
  <c r="Q79" i="50"/>
  <c r="R6" i="49"/>
  <c r="R27" i="4" s="1"/>
  <c r="AR10" i="49"/>
  <c r="U90" i="50"/>
  <c r="U96" i="50"/>
  <c r="S79" i="50"/>
  <c r="R8" i="49"/>
  <c r="AU10" i="49"/>
  <c r="BX27" i="50"/>
  <c r="T10" i="49"/>
  <c r="AJ10" i="49"/>
  <c r="BS27" i="50"/>
  <c r="F7" i="49"/>
  <c r="AW6" i="49"/>
  <c r="AS10" i="49"/>
  <c r="U111" i="50"/>
  <c r="AM5" i="49"/>
  <c r="AM26" i="4" s="1"/>
  <c r="AD6" i="49"/>
  <c r="AD27" i="4" s="1"/>
  <c r="U83" i="50"/>
  <c r="X5" i="49"/>
  <c r="X26" i="4" s="1"/>
  <c r="U85" i="50"/>
  <c r="Y5" i="49"/>
  <c r="Q72" i="50"/>
  <c r="N6" i="49"/>
  <c r="U61" i="50"/>
  <c r="K4" i="49"/>
  <c r="S58" i="50"/>
  <c r="F8" i="49"/>
  <c r="U54" i="50"/>
  <c r="U57" i="50"/>
  <c r="I5" i="49"/>
  <c r="AW9" i="49"/>
  <c r="AW30" i="4" s="1"/>
  <c r="AV10" i="49"/>
  <c r="AK6" i="49"/>
  <c r="AK27" i="4" s="1"/>
  <c r="AD9" i="49"/>
  <c r="AD30" i="4" s="1"/>
  <c r="AE10" i="49"/>
  <c r="Q4" i="49"/>
  <c r="CT27" i="50"/>
  <c r="AP6" i="49"/>
  <c r="AP27" i="4" s="1"/>
  <c r="BV27" i="50"/>
  <c r="R72" i="50"/>
  <c r="N7" i="49"/>
  <c r="N28" i="4" s="1"/>
  <c r="Q7" i="49"/>
  <c r="Q28" i="4" s="1"/>
  <c r="M6" i="49"/>
  <c r="M27" i="4" s="1"/>
  <c r="F9" i="49"/>
  <c r="F30" i="4" s="1"/>
  <c r="G10" i="49"/>
  <c r="CU27" i="50"/>
  <c r="Q8" i="49"/>
  <c r="AD5" i="49"/>
  <c r="R5" i="49"/>
  <c r="S27" i="50"/>
  <c r="L27" i="50"/>
  <c r="AK4" i="49"/>
  <c r="X4" i="49"/>
  <c r="X10" i="49" s="1"/>
  <c r="E9" i="49"/>
  <c r="D10" i="49"/>
  <c r="Q5" i="49"/>
  <c r="Q26" i="4" s="1"/>
  <c r="S51" i="50"/>
  <c r="B8" i="49"/>
  <c r="B10" i="49" s="1"/>
  <c r="CA24" i="50"/>
  <c r="CA25" i="50" s="1"/>
  <c r="CG23" i="50"/>
  <c r="CE28" i="50" s="1"/>
  <c r="R24" i="50"/>
  <c r="R25" i="50" s="1"/>
  <c r="S65" i="50"/>
  <c r="Q51" i="50"/>
  <c r="CN24" i="50"/>
  <c r="CN25" i="50" s="1"/>
  <c r="BV24" i="50"/>
  <c r="BV25" i="50" s="1"/>
  <c r="AY24" i="50"/>
  <c r="AY25" i="50" s="1"/>
  <c r="AB24" i="50"/>
  <c r="AB25" i="50" s="1"/>
  <c r="J24" i="50"/>
  <c r="J25" i="50" s="1"/>
  <c r="S114" i="50"/>
  <c r="U112" i="50"/>
  <c r="T93" i="50"/>
  <c r="U84" i="50"/>
  <c r="R79" i="50"/>
  <c r="O58" i="50"/>
  <c r="U53" i="50"/>
  <c r="R51" i="50"/>
  <c r="CR24" i="50"/>
  <c r="CR25" i="50" s="1"/>
  <c r="BU28" i="50"/>
  <c r="BU24" i="50"/>
  <c r="BU25" i="50" s="1"/>
  <c r="BC24" i="50"/>
  <c r="BC25" i="50" s="1"/>
  <c r="BI23" i="50"/>
  <c r="AF24" i="50"/>
  <c r="AF25" i="50" s="1"/>
  <c r="I24" i="50"/>
  <c r="I25" i="50" s="1"/>
  <c r="B127" i="50"/>
  <c r="B126" i="50"/>
  <c r="U120" i="50"/>
  <c r="U119" i="50"/>
  <c r="T100" i="50"/>
  <c r="O93" i="50"/>
  <c r="U88" i="50"/>
  <c r="T72" i="50"/>
  <c r="U64" i="50"/>
  <c r="U104" i="50"/>
  <c r="CW23" i="50"/>
  <c r="CR28" i="50" s="1"/>
  <c r="CQ24" i="50"/>
  <c r="CQ25" i="50" s="1"/>
  <c r="AW24" i="50"/>
  <c r="AW25" i="50" s="1"/>
  <c r="Q121" i="50"/>
  <c r="P114" i="50"/>
  <c r="T79" i="50"/>
  <c r="AA27" i="50"/>
  <c r="W27" i="50"/>
  <c r="T58" i="50"/>
  <c r="CC27" i="50"/>
  <c r="U49" i="50"/>
  <c r="U48" i="50"/>
  <c r="AV24" i="50"/>
  <c r="AV25" i="50" s="1"/>
  <c r="CN27" i="50"/>
  <c r="U97" i="50"/>
  <c r="R93" i="50"/>
  <c r="AX27" i="50"/>
  <c r="AW27" i="50"/>
  <c r="U75" i="50"/>
  <c r="U78" i="50"/>
  <c r="BK28" i="50"/>
  <c r="CL24" i="50"/>
  <c r="CL25" i="50" s="1"/>
  <c r="AI24" i="50"/>
  <c r="AI25" i="50" s="1"/>
  <c r="T107" i="50"/>
  <c r="P107" i="50"/>
  <c r="T86" i="50"/>
  <c r="AV27" i="50"/>
  <c r="BS24" i="50"/>
  <c r="BS25" i="50" s="1"/>
  <c r="BY23" i="50"/>
  <c r="BV28" i="50" s="1"/>
  <c r="U125" i="50"/>
  <c r="U102" i="50"/>
  <c r="O107" i="50"/>
  <c r="AY27" i="50"/>
  <c r="Q27" i="50"/>
  <c r="CL27" i="50"/>
  <c r="CS28" i="50"/>
  <c r="CS29" i="50" s="1"/>
  <c r="CS24" i="50"/>
  <c r="CS25" i="50" s="1"/>
  <c r="BD24" i="50"/>
  <c r="BD25" i="50" s="1"/>
  <c r="AG24" i="50"/>
  <c r="AG25" i="50" s="1"/>
  <c r="O28" i="50"/>
  <c r="O24" i="50"/>
  <c r="O25" i="50" s="1"/>
  <c r="U23" i="50"/>
  <c r="R28" i="50" s="1"/>
  <c r="R29" i="50" s="1"/>
  <c r="B117" i="50"/>
  <c r="B116" i="50"/>
  <c r="Q100" i="50"/>
  <c r="CV24" i="50"/>
  <c r="CV25" i="50" s="1"/>
  <c r="CD24" i="50"/>
  <c r="CD25" i="50" s="1"/>
  <c r="BG24" i="50"/>
  <c r="BG25" i="50" s="1"/>
  <c r="AJ24" i="50"/>
  <c r="AJ25" i="50" s="1"/>
  <c r="U117" i="50"/>
  <c r="U92" i="50"/>
  <c r="BF28" i="50"/>
  <c r="BF24" i="50"/>
  <c r="BF25" i="50" s="1"/>
  <c r="M23" i="50"/>
  <c r="I28" i="50" s="1"/>
  <c r="G24" i="50"/>
  <c r="G25" i="50" s="1"/>
  <c r="U47" i="50"/>
  <c r="BE24" i="50"/>
  <c r="BE25" i="50" s="1"/>
  <c r="U76" i="50"/>
  <c r="U67" i="50"/>
  <c r="O72" i="50"/>
  <c r="BG27" i="50"/>
  <c r="BC27" i="50"/>
  <c r="O128" i="50"/>
  <c r="U123" i="50"/>
  <c r="U105" i="50"/>
  <c r="BH27" i="50"/>
  <c r="AJ27" i="50"/>
  <c r="AF27" i="50"/>
  <c r="CJ24" i="50"/>
  <c r="CJ25" i="50" s="1"/>
  <c r="BM28" i="50"/>
  <c r="BM29" i="50" s="1"/>
  <c r="BM24" i="50"/>
  <c r="BM25" i="50" s="1"/>
  <c r="AU24" i="50"/>
  <c r="AU25" i="50" s="1"/>
  <c r="BA23" i="50"/>
  <c r="AV28" i="50" s="1"/>
  <c r="X24" i="50"/>
  <c r="X25" i="50" s="1"/>
  <c r="Q128" i="50"/>
  <c r="P121" i="50"/>
  <c r="O114" i="50"/>
  <c r="U109" i="50"/>
  <c r="P93" i="50"/>
  <c r="U82" i="50"/>
  <c r="B64" i="50"/>
  <c r="A64" i="50" s="1"/>
  <c r="B63" i="50"/>
  <c r="P65" i="50"/>
  <c r="U55" i="50"/>
  <c r="CM24" i="50"/>
  <c r="CM25" i="50" s="1"/>
  <c r="BP28" i="50"/>
  <c r="BP24" i="50"/>
  <c r="BP25" i="50" s="1"/>
  <c r="AX24" i="50"/>
  <c r="AX25" i="50" s="1"/>
  <c r="AA24" i="50"/>
  <c r="AA25" i="50" s="1"/>
  <c r="S121" i="50"/>
  <c r="U118" i="50"/>
  <c r="B95" i="50"/>
  <c r="A95" i="50" s="1"/>
  <c r="B96" i="50"/>
  <c r="P100" i="50"/>
  <c r="U89" i="50"/>
  <c r="R86" i="50"/>
  <c r="P72" i="50"/>
  <c r="U60" i="50"/>
  <c r="O65" i="50"/>
  <c r="BX28" i="50"/>
  <c r="BX29" i="50" s="1"/>
  <c r="BX24" i="50"/>
  <c r="BX25" i="50" s="1"/>
  <c r="AN28" i="50"/>
  <c r="AN29" i="50" s="1"/>
  <c r="AN24" i="50"/>
  <c r="AN25" i="50" s="1"/>
  <c r="CF27" i="50"/>
  <c r="P79" i="50"/>
  <c r="S128" i="50"/>
  <c r="S107" i="50"/>
  <c r="BD27" i="50"/>
  <c r="R65" i="50"/>
  <c r="U50" i="50"/>
  <c r="AM28" i="50"/>
  <c r="AM24" i="50"/>
  <c r="AM25" i="50" s="1"/>
  <c r="AS23" i="50"/>
  <c r="S100" i="50"/>
  <c r="BP27" i="50"/>
  <c r="BP29" i="50" s="1"/>
  <c r="BL27" i="50"/>
  <c r="BO27" i="50"/>
  <c r="BK27" i="50"/>
  <c r="U98" i="50"/>
  <c r="Q86" i="50"/>
  <c r="U77" i="50"/>
  <c r="AG27" i="50"/>
  <c r="CC24" i="50"/>
  <c r="CC25" i="50" s="1"/>
  <c r="CC28" i="50"/>
  <c r="Q24" i="50"/>
  <c r="Q25" i="50" s="1"/>
  <c r="R100" i="50"/>
  <c r="Z27" i="50"/>
  <c r="CV27" i="50"/>
  <c r="CR27" i="50"/>
  <c r="CY22" i="50"/>
  <c r="U126" i="50"/>
  <c r="BU27" i="50"/>
  <c r="U106" i="50"/>
  <c r="U68" i="50"/>
  <c r="R58" i="50"/>
  <c r="CE24" i="50"/>
  <c r="CE25" i="50" s="1"/>
  <c r="BH28" i="50"/>
  <c r="BH24" i="50"/>
  <c r="BH25" i="50" s="1"/>
  <c r="AP28" i="50"/>
  <c r="AP24" i="50"/>
  <c r="AP25" i="50" s="1"/>
  <c r="S24" i="50"/>
  <c r="S25" i="50" s="1"/>
  <c r="T121" i="50"/>
  <c r="U110" i="50"/>
  <c r="B109" i="50"/>
  <c r="B110" i="50"/>
  <c r="R107" i="50"/>
  <c r="S86" i="50"/>
  <c r="U81" i="50"/>
  <c r="O86" i="50"/>
  <c r="T65" i="50"/>
  <c r="U56" i="50"/>
  <c r="CO23" i="50"/>
  <c r="CL28" i="50" s="1"/>
  <c r="CI24" i="50"/>
  <c r="CI25" i="50" s="1"/>
  <c r="BL28" i="50"/>
  <c r="BL24" i="50"/>
  <c r="BL25" i="50" s="1"/>
  <c r="AO28" i="50"/>
  <c r="AO24" i="50"/>
  <c r="AO25" i="50" s="1"/>
  <c r="AC23" i="50"/>
  <c r="W28" i="50" s="1"/>
  <c r="W24" i="50"/>
  <c r="W25" i="50" s="1"/>
  <c r="T128" i="50"/>
  <c r="U116" i="50"/>
  <c r="O121" i="50"/>
  <c r="Q107" i="50"/>
  <c r="U91" i="50"/>
  <c r="U63" i="50"/>
  <c r="U69" i="50"/>
  <c r="BF27" i="50"/>
  <c r="BO24" i="50"/>
  <c r="BO25" i="50" s="1"/>
  <c r="BO28" i="50"/>
  <c r="AK23" i="50"/>
  <c r="AE24" i="50"/>
  <c r="AE25" i="50" s="1"/>
  <c r="CM27" i="50"/>
  <c r="CI27" i="50"/>
  <c r="T114" i="50"/>
  <c r="AH27" i="50"/>
  <c r="Y27" i="50"/>
  <c r="P58" i="50"/>
  <c r="I27" i="50"/>
  <c r="H27" i="50"/>
  <c r="O51" i="50"/>
  <c r="U46" i="50"/>
  <c r="BN28" i="50"/>
  <c r="BN24" i="50"/>
  <c r="BN25" i="50" s="1"/>
  <c r="K24" i="50"/>
  <c r="K25" i="50" s="1"/>
  <c r="CE27" i="50"/>
  <c r="U95" i="50"/>
  <c r="O100" i="50"/>
  <c r="U99" i="50"/>
  <c r="AO27" i="50"/>
  <c r="AR27" i="50"/>
  <c r="AR29" i="50" s="1"/>
  <c r="O79" i="50"/>
  <c r="U74" i="50"/>
  <c r="AB27" i="50"/>
  <c r="U71" i="50"/>
  <c r="AE27" i="50"/>
  <c r="BT28" i="50"/>
  <c r="BT29" i="50" s="1"/>
  <c r="BT24" i="50"/>
  <c r="BT25" i="50" s="1"/>
  <c r="H24" i="50"/>
  <c r="H25" i="50" s="1"/>
  <c r="B106" i="50"/>
  <c r="A106" i="50" s="1"/>
  <c r="B105" i="50"/>
  <c r="A105" i="50" s="1"/>
  <c r="BN27" i="50"/>
  <c r="AZ27" i="50"/>
  <c r="P86" i="50"/>
  <c r="AP27" i="50"/>
  <c r="AP29" i="50" s="1"/>
  <c r="T51" i="50"/>
  <c r="P51" i="50"/>
  <c r="AQ28" i="50"/>
  <c r="AQ29" i="50" s="1"/>
  <c r="U124" i="50"/>
  <c r="U127" i="50"/>
  <c r="Q114" i="50"/>
  <c r="BY27" i="50"/>
  <c r="U103" i="50"/>
  <c r="U70" i="50"/>
  <c r="AH6" i="25"/>
  <c r="AK7" i="25"/>
  <c r="Q7" i="25"/>
  <c r="CJ28" i="41"/>
  <c r="E7" i="25"/>
  <c r="CJ29" i="41"/>
  <c r="AR28" i="41"/>
  <c r="AR29" i="41" s="1"/>
  <c r="H28" i="41"/>
  <c r="Y7" i="25"/>
  <c r="AD7" i="25"/>
  <c r="M43" i="44"/>
  <c r="L43" i="44"/>
  <c r="O37" i="44"/>
  <c r="CZ22" i="51" s="1"/>
  <c r="F42" i="44"/>
  <c r="F43" i="44" s="1"/>
  <c r="O39" i="44"/>
  <c r="CZ22" i="37" s="1"/>
  <c r="G43" i="44"/>
  <c r="D42" i="44"/>
  <c r="D43" i="44" s="1"/>
  <c r="O3" i="44"/>
  <c r="O22" i="44"/>
  <c r="O34" i="44"/>
  <c r="Q34" i="44" s="1"/>
  <c r="I43" i="44"/>
  <c r="C43" i="44"/>
  <c r="J42" i="44"/>
  <c r="J43" i="44" s="1"/>
  <c r="O36" i="44"/>
  <c r="CZ22" i="50" s="1"/>
  <c r="E43" i="44"/>
  <c r="BI24" i="43"/>
  <c r="BI25" i="43" s="1"/>
  <c r="AQ24" i="43"/>
  <c r="AQ25" i="43" s="1"/>
  <c r="BY24" i="43"/>
  <c r="BY25" i="43" s="1"/>
  <c r="BG28" i="43"/>
  <c r="BG24" i="43"/>
  <c r="BG25" i="43" s="1"/>
  <c r="BF27" i="43"/>
  <c r="BE27" i="43"/>
  <c r="BH27" i="43"/>
  <c r="BD27" i="43"/>
  <c r="BC27" i="43"/>
  <c r="B7" i="23"/>
  <c r="S51" i="43"/>
  <c r="Y52" i="43"/>
  <c r="CS28" i="43"/>
  <c r="CS29" i="43" s="1"/>
  <c r="BV28" i="43"/>
  <c r="BV29" i="43" s="1"/>
  <c r="AT4" i="23"/>
  <c r="P128" i="43"/>
  <c r="U123" i="43"/>
  <c r="AF7" i="23"/>
  <c r="AF29" i="4" s="1"/>
  <c r="U98" i="43"/>
  <c r="U77" i="43"/>
  <c r="U119" i="43"/>
  <c r="J7" i="23"/>
  <c r="S65" i="43"/>
  <c r="BW28" i="43"/>
  <c r="BW29" i="43" s="1"/>
  <c r="BW24" i="43"/>
  <c r="BW25" i="43" s="1"/>
  <c r="BE28" i="43"/>
  <c r="P28" i="43"/>
  <c r="M7" i="23"/>
  <c r="U63" i="43"/>
  <c r="AI28" i="43"/>
  <c r="AI29" i="43" s="1"/>
  <c r="CE24" i="43"/>
  <c r="CE25" i="43" s="1"/>
  <c r="S28" i="43"/>
  <c r="S24" i="43"/>
  <c r="S25" i="43" s="1"/>
  <c r="AW7" i="23"/>
  <c r="Y7" i="23"/>
  <c r="CM24" i="43"/>
  <c r="CM25" i="43" s="1"/>
  <c r="BU28" i="43"/>
  <c r="BU29" i="43" s="1"/>
  <c r="BC28" i="43"/>
  <c r="AJ28" i="43"/>
  <c r="AJ29" i="43" s="1"/>
  <c r="R28" i="43"/>
  <c r="R29" i="43" s="1"/>
  <c r="AR27" i="43"/>
  <c r="AN27" i="43"/>
  <c r="AM27" i="43"/>
  <c r="AP27" i="43"/>
  <c r="AO27" i="43"/>
  <c r="R7" i="23"/>
  <c r="S79" i="43"/>
  <c r="CW27" i="43"/>
  <c r="AG28" i="43"/>
  <c r="BY27" i="43"/>
  <c r="S72" i="43"/>
  <c r="V7" i="23"/>
  <c r="S86" i="43"/>
  <c r="Z6" i="23"/>
  <c r="R93" i="43"/>
  <c r="BD28" i="43"/>
  <c r="U104" i="43"/>
  <c r="AH5" i="23"/>
  <c r="O107" i="43"/>
  <c r="U102" i="43"/>
  <c r="X7" i="23"/>
  <c r="U83" i="43"/>
  <c r="U86" i="43" s="1"/>
  <c r="BS28" i="43"/>
  <c r="BS29" i="43" s="1"/>
  <c r="AZ28" i="43"/>
  <c r="AZ29" i="43" s="1"/>
  <c r="AH28" i="43"/>
  <c r="K24" i="43"/>
  <c r="K25" i="43" s="1"/>
  <c r="B5" i="23"/>
  <c r="O51" i="43"/>
  <c r="A50" i="43" s="1"/>
  <c r="U46" i="43"/>
  <c r="BT28" i="43"/>
  <c r="BT29" i="43" s="1"/>
  <c r="BO28" i="43"/>
  <c r="BO29" i="43" s="1"/>
  <c r="U70" i="43"/>
  <c r="U61" i="43"/>
  <c r="AG29" i="43"/>
  <c r="BP28" i="43"/>
  <c r="BP29" i="43" s="1"/>
  <c r="AX28" i="43"/>
  <c r="AX29" i="43" s="1"/>
  <c r="AF28" i="43"/>
  <c r="AF29" i="43" s="1"/>
  <c r="Z27" i="43"/>
  <c r="W27" i="43"/>
  <c r="Y27" i="43"/>
  <c r="AB27" i="43"/>
  <c r="X27" i="43"/>
  <c r="BX28" i="43"/>
  <c r="BX29" i="43" s="1"/>
  <c r="AP7" i="23"/>
  <c r="S121" i="43"/>
  <c r="Z7" i="23"/>
  <c r="S93" i="43"/>
  <c r="BH28" i="43"/>
  <c r="BM28" i="43"/>
  <c r="BM29" i="43" s="1"/>
  <c r="O28" i="43"/>
  <c r="O29" i="43" s="1"/>
  <c r="S58" i="43"/>
  <c r="U125" i="43"/>
  <c r="U92" i="43"/>
  <c r="U88" i="43"/>
  <c r="AN7" i="23"/>
  <c r="AN29" i="4" s="1"/>
  <c r="U112" i="43"/>
  <c r="F4" i="23"/>
  <c r="P58" i="43"/>
  <c r="U56" i="43"/>
  <c r="U103" i="43"/>
  <c r="BN28" i="43"/>
  <c r="AV28" i="43"/>
  <c r="AV29" i="43" s="1"/>
  <c r="BF28" i="43"/>
  <c r="BG27" i="43"/>
  <c r="BK28" i="43"/>
  <c r="Q28" i="43"/>
  <c r="AH29" i="43"/>
  <c r="AY28" i="43"/>
  <c r="AY24" i="43"/>
  <c r="AY25" i="43" s="1"/>
  <c r="AT7" i="23"/>
  <c r="S128" i="43"/>
  <c r="AL7" i="23"/>
  <c r="S114" i="43"/>
  <c r="AD7" i="23"/>
  <c r="S100" i="43"/>
  <c r="AH7" i="23"/>
  <c r="S107" i="43"/>
  <c r="U49" i="43"/>
  <c r="BL28" i="43"/>
  <c r="AS23" i="43"/>
  <c r="AA24" i="43"/>
  <c r="AA25" i="43" s="1"/>
  <c r="CI27" i="43"/>
  <c r="CK27" i="43"/>
  <c r="CJ27" i="43"/>
  <c r="CY22" i="43"/>
  <c r="DA22" i="43" s="1"/>
  <c r="CN27" i="43"/>
  <c r="CL27" i="43"/>
  <c r="L27" i="43"/>
  <c r="H27" i="43"/>
  <c r="I27" i="43"/>
  <c r="G27" i="43"/>
  <c r="J27" i="43"/>
  <c r="AW28" i="43"/>
  <c r="CG23" i="43"/>
  <c r="CE28" i="43" s="1"/>
  <c r="AC23" i="43"/>
  <c r="AU28" i="43"/>
  <c r="CO23" i="43"/>
  <c r="CM28" i="43" s="1"/>
  <c r="CM29" i="43" s="1"/>
  <c r="M23" i="43"/>
  <c r="AA27" i="43"/>
  <c r="U24" i="41"/>
  <c r="U25" i="41" s="1"/>
  <c r="R28" i="41"/>
  <c r="Q28" i="41"/>
  <c r="O28" i="41"/>
  <c r="T28" i="41"/>
  <c r="P28" i="41"/>
  <c r="L36" i="39"/>
  <c r="N36" i="39"/>
  <c r="O36" i="39" s="1"/>
  <c r="N26" i="39"/>
  <c r="O26" i="39" s="1"/>
  <c r="L26" i="39"/>
  <c r="K24" i="39"/>
  <c r="L24" i="39" s="1"/>
  <c r="L9" i="39"/>
  <c r="N9" i="39"/>
  <c r="O9" i="39" s="1"/>
  <c r="L22" i="39"/>
  <c r="N22" i="39" s="1"/>
  <c r="O22" i="39" s="1"/>
  <c r="N20" i="39"/>
  <c r="O20" i="39" s="1"/>
  <c r="L20" i="39"/>
  <c r="L46" i="39"/>
  <c r="N46" i="39" s="1"/>
  <c r="O46" i="39" s="1"/>
  <c r="N34" i="39"/>
  <c r="K33" i="39"/>
  <c r="L33" i="39" s="1"/>
  <c r="L34" i="39"/>
  <c r="AU28" i="41"/>
  <c r="L19" i="39"/>
  <c r="N19" i="39" s="1"/>
  <c r="O19" i="39" s="1"/>
  <c r="M66" i="38"/>
  <c r="G66" i="38"/>
  <c r="K66" i="38"/>
  <c r="F66" i="38"/>
  <c r="L66" i="38"/>
  <c r="J66" i="38"/>
  <c r="E66" i="38"/>
  <c r="C66" i="38"/>
  <c r="N66" i="38"/>
  <c r="I66" i="38"/>
  <c r="O25" i="39"/>
  <c r="N24" i="39"/>
  <c r="O24" i="39" s="1"/>
  <c r="F5" i="39"/>
  <c r="E52" i="39"/>
  <c r="F52" i="39" s="1"/>
  <c r="BV28" i="41"/>
  <c r="BV29" i="41" s="1"/>
  <c r="L30" i="39"/>
  <c r="N30" i="39" s="1"/>
  <c r="O30" i="39" s="1"/>
  <c r="L8" i="39"/>
  <c r="N8" i="39" s="1"/>
  <c r="K7" i="39"/>
  <c r="I7" i="39"/>
  <c r="H5" i="39"/>
  <c r="K15" i="39"/>
  <c r="L15" i="39" s="1"/>
  <c r="L16" i="39"/>
  <c r="N16" i="39" s="1"/>
  <c r="AM7" i="25"/>
  <c r="BI24" i="41"/>
  <c r="BI25" i="41" s="1"/>
  <c r="BH28" i="41"/>
  <c r="P197" i="38"/>
  <c r="D66" i="38"/>
  <c r="P66" i="38" s="1"/>
  <c r="BO24" i="41"/>
  <c r="BO25" i="41" s="1"/>
  <c r="AW28" i="41"/>
  <c r="AW27" i="41"/>
  <c r="AX27" i="41"/>
  <c r="AX29" i="41" s="1"/>
  <c r="AV27" i="41"/>
  <c r="AZ27" i="41"/>
  <c r="AU27" i="41"/>
  <c r="BH29" i="41"/>
  <c r="BQ23" i="41"/>
  <c r="I7" i="25"/>
  <c r="BC28" i="41"/>
  <c r="BY27" i="41"/>
  <c r="AS24" i="41"/>
  <c r="AS25" i="41" s="1"/>
  <c r="AQ28" i="41"/>
  <c r="AP28" i="41"/>
  <c r="AP29" i="41" s="1"/>
  <c r="I336" i="38"/>
  <c r="L336" i="38"/>
  <c r="G336" i="38"/>
  <c r="M336" i="38"/>
  <c r="E336" i="38"/>
  <c r="K336" i="38"/>
  <c r="C336" i="38"/>
  <c r="BW28" i="41"/>
  <c r="BW29" i="41" s="1"/>
  <c r="AO28" i="41"/>
  <c r="K235" i="38"/>
  <c r="G235" i="38"/>
  <c r="C235" i="38"/>
  <c r="L10" i="39"/>
  <c r="N10" i="39" s="1"/>
  <c r="O10" i="39" s="1"/>
  <c r="N40" i="39"/>
  <c r="L40" i="39"/>
  <c r="K39" i="39"/>
  <c r="L39" i="39" s="1"/>
  <c r="BE28" i="41"/>
  <c r="L152" i="38"/>
  <c r="D152" i="38"/>
  <c r="K152" i="38"/>
  <c r="C152" i="38"/>
  <c r="H152" i="38"/>
  <c r="O199" i="38"/>
  <c r="G152" i="38"/>
  <c r="H57" i="39"/>
  <c r="H58" i="39" s="1"/>
  <c r="M276" i="38"/>
  <c r="H276" i="38"/>
  <c r="D276" i="38"/>
  <c r="K276" i="38"/>
  <c r="G276" i="38"/>
  <c r="C276" i="38"/>
  <c r="L276" i="38"/>
  <c r="J276" i="38"/>
  <c r="F276" i="38"/>
  <c r="N276" i="38"/>
  <c r="I276" i="38"/>
  <c r="E276" i="38"/>
  <c r="Q22" i="39"/>
  <c r="Q16" i="39"/>
  <c r="CK28" i="41"/>
  <c r="CK29" i="41" s="1"/>
  <c r="AH7" i="25"/>
  <c r="J7" i="25"/>
  <c r="BA24" i="41"/>
  <c r="BA25" i="41" s="1"/>
  <c r="AV28" i="41"/>
  <c r="AI24" i="41"/>
  <c r="AI25" i="41" s="1"/>
  <c r="BK27" i="41"/>
  <c r="BL27" i="41"/>
  <c r="BP27" i="41"/>
  <c r="BN27" i="41"/>
  <c r="BM27" i="41"/>
  <c r="CE24" i="41"/>
  <c r="CE25" i="41" s="1"/>
  <c r="AT7" i="25"/>
  <c r="N7" i="25"/>
  <c r="BT29" i="41"/>
  <c r="AL7" i="25"/>
  <c r="AP4" i="25"/>
  <c r="Z7" i="25"/>
  <c r="V7" i="25"/>
  <c r="J6" i="25"/>
  <c r="B5" i="25"/>
  <c r="A50" i="41"/>
  <c r="BE29" i="41"/>
  <c r="N11" i="39"/>
  <c r="O11" i="39" s="1"/>
  <c r="L11" i="39"/>
  <c r="M27" i="41"/>
  <c r="CQ27" i="41"/>
  <c r="CV27" i="41"/>
  <c r="CY22" i="41"/>
  <c r="DA22" i="41" s="1"/>
  <c r="CT27" i="41"/>
  <c r="CS27" i="41"/>
  <c r="CR27" i="41"/>
  <c r="AE27" i="41"/>
  <c r="AG27" i="41"/>
  <c r="AF27" i="41"/>
  <c r="AJ27" i="41"/>
  <c r="AH27" i="41"/>
  <c r="BC29" i="41"/>
  <c r="BI27" i="41"/>
  <c r="AY28" i="41"/>
  <c r="AY24" i="41"/>
  <c r="AY25" i="41" s="1"/>
  <c r="AI27" i="41"/>
  <c r="K68" i="38"/>
  <c r="P68" i="38"/>
  <c r="J68" i="38"/>
  <c r="M68" i="38"/>
  <c r="G68" i="38"/>
  <c r="F68" i="38"/>
  <c r="N68" i="38"/>
  <c r="J5" i="25"/>
  <c r="J29" i="41"/>
  <c r="M24" i="41"/>
  <c r="M25" i="41" s="1"/>
  <c r="G28" i="41"/>
  <c r="G29" i="41" s="1"/>
  <c r="K28" i="41"/>
  <c r="K29" i="41" s="1"/>
  <c r="H29" i="41"/>
  <c r="N96" i="38"/>
  <c r="N146" i="38" s="1"/>
  <c r="J96" i="38"/>
  <c r="J146" i="38" s="1"/>
  <c r="F96" i="38"/>
  <c r="M96" i="38"/>
  <c r="M146" i="38" s="1"/>
  <c r="I96" i="38"/>
  <c r="E96" i="38"/>
  <c r="L96" i="38"/>
  <c r="H96" i="38"/>
  <c r="D96" i="38"/>
  <c r="K96" i="38"/>
  <c r="G96" i="38"/>
  <c r="G146" i="38" s="1"/>
  <c r="C96" i="38"/>
  <c r="C146" i="38" s="1"/>
  <c r="BS28" i="41"/>
  <c r="K274" i="38"/>
  <c r="F274" i="38"/>
  <c r="L274" i="38"/>
  <c r="J274" i="38"/>
  <c r="J278" i="38" s="1"/>
  <c r="E274" i="38"/>
  <c r="N274" i="38"/>
  <c r="I274" i="38"/>
  <c r="D274" i="38"/>
  <c r="C274" i="38"/>
  <c r="P274" i="38" s="1"/>
  <c r="M274" i="38"/>
  <c r="M278" i="38" s="1"/>
  <c r="G274" i="38"/>
  <c r="K205" i="38"/>
  <c r="K253" i="38" s="1"/>
  <c r="G205" i="38"/>
  <c r="G253" i="38" s="1"/>
  <c r="N18" i="39"/>
  <c r="O18" i="39" s="1"/>
  <c r="L18" i="39"/>
  <c r="CG23" i="41"/>
  <c r="N183" i="38"/>
  <c r="N199" i="38" s="1"/>
  <c r="I183" i="38"/>
  <c r="I199" i="38" s="1"/>
  <c r="D183" i="38"/>
  <c r="M183" i="38"/>
  <c r="M199" i="38" s="1"/>
  <c r="H183" i="38"/>
  <c r="C183" i="38"/>
  <c r="L183" i="38"/>
  <c r="G183" i="38"/>
  <c r="K183" i="38"/>
  <c r="E183" i="38"/>
  <c r="E199" i="38" s="1"/>
  <c r="Q9" i="39"/>
  <c r="N5" i="38"/>
  <c r="G5" i="38"/>
  <c r="L5" i="38"/>
  <c r="D5" i="38"/>
  <c r="K5" i="38"/>
  <c r="C5" i="38"/>
  <c r="H5" i="38"/>
  <c r="L284" i="38"/>
  <c r="L315" i="38" s="1"/>
  <c r="G284" i="38"/>
  <c r="G315" i="38" s="1"/>
  <c r="K284" i="38"/>
  <c r="K315" i="38" s="1"/>
  <c r="E284" i="38"/>
  <c r="E315" i="38" s="1"/>
  <c r="O315" i="38"/>
  <c r="I284" i="38"/>
  <c r="I315" i="38" s="1"/>
  <c r="D284" i="38"/>
  <c r="D315" i="38" s="1"/>
  <c r="M284" i="38"/>
  <c r="M315" i="38" s="1"/>
  <c r="H284" i="38"/>
  <c r="H315" i="38" s="1"/>
  <c r="C284" i="38"/>
  <c r="C315" i="38" s="1"/>
  <c r="I15" i="39"/>
  <c r="O78" i="38"/>
  <c r="O91" i="38" s="1"/>
  <c r="O255" i="38" s="1"/>
  <c r="O339" i="38" s="1"/>
  <c r="AW7" i="25"/>
  <c r="S7" i="25"/>
  <c r="AD6" i="25"/>
  <c r="AS27" i="41"/>
  <c r="AM29" i="41"/>
  <c r="L48" i="39"/>
  <c r="N48" i="39" s="1"/>
  <c r="O48" i="39" s="1"/>
  <c r="CO27" i="41"/>
  <c r="B6" i="25"/>
  <c r="S28" i="41"/>
  <c r="S29" i="41" s="1"/>
  <c r="S24" i="41"/>
  <c r="S25" i="41" s="1"/>
  <c r="P235" i="38"/>
  <c r="K146" i="38"/>
  <c r="F146" i="38"/>
  <c r="AD4" i="25"/>
  <c r="AY29" i="41"/>
  <c r="CU24" i="41"/>
  <c r="CU25" i="41" s="1"/>
  <c r="BX28" i="41"/>
  <c r="BX29" i="41" s="1"/>
  <c r="BF28" i="41"/>
  <c r="BF29" i="41" s="1"/>
  <c r="AP7" i="25"/>
  <c r="B7" i="25"/>
  <c r="AQ29" i="41"/>
  <c r="CC27" i="41"/>
  <c r="CD27" i="41"/>
  <c r="CB27" i="41"/>
  <c r="CF27" i="41"/>
  <c r="CA27" i="41"/>
  <c r="CE27" i="41"/>
  <c r="Q27" i="41"/>
  <c r="T27" i="41"/>
  <c r="T29" i="41" s="1"/>
  <c r="O27" i="41"/>
  <c r="R27" i="41"/>
  <c r="R29" i="41" s="1"/>
  <c r="P27" i="41"/>
  <c r="R4" i="25"/>
  <c r="CI28" i="41"/>
  <c r="CW23" i="41"/>
  <c r="AK23" i="41"/>
  <c r="AI28" i="41" s="1"/>
  <c r="BO27" i="41"/>
  <c r="F7" i="25"/>
  <c r="CM28" i="41"/>
  <c r="CM29" i="41" s="1"/>
  <c r="AO29" i="41"/>
  <c r="AN29" i="41"/>
  <c r="L29" i="41"/>
  <c r="CN28" i="41"/>
  <c r="CN29" i="41" s="1"/>
  <c r="AZ28" i="41"/>
  <c r="N35" i="39"/>
  <c r="O35" i="39" s="1"/>
  <c r="L35" i="39"/>
  <c r="L277" i="38"/>
  <c r="D277" i="38"/>
  <c r="K277" i="38"/>
  <c r="C277" i="38"/>
  <c r="H277" i="38"/>
  <c r="G277" i="38"/>
  <c r="N277" i="38"/>
  <c r="N273" i="38"/>
  <c r="G273" i="38"/>
  <c r="L273" i="38"/>
  <c r="L278" i="38" s="1"/>
  <c r="D273" i="38"/>
  <c r="K273" i="38"/>
  <c r="C273" i="38"/>
  <c r="C278" i="38" s="1"/>
  <c r="H273" i="38"/>
  <c r="H278" i="38" s="1"/>
  <c r="BD28" i="41"/>
  <c r="BD29" i="41" s="1"/>
  <c r="I28" i="41"/>
  <c r="I29" i="41" s="1"/>
  <c r="N29" i="39"/>
  <c r="L29" i="39"/>
  <c r="K28" i="39"/>
  <c r="L28" i="39" s="1"/>
  <c r="N38" i="38"/>
  <c r="F38" i="38"/>
  <c r="K38" i="38"/>
  <c r="C38" i="38"/>
  <c r="P38" i="38" s="1"/>
  <c r="J38" i="38"/>
  <c r="M38" i="38"/>
  <c r="G38" i="38"/>
  <c r="Q37" i="39"/>
  <c r="Q5" i="39"/>
  <c r="Q48" i="39"/>
  <c r="Q25" i="39"/>
  <c r="Q21" i="39"/>
  <c r="Q13" i="39"/>
  <c r="Q17" i="39"/>
  <c r="BG28" i="41"/>
  <c r="BG29" i="41" s="1"/>
  <c r="E123" i="38"/>
  <c r="E146" i="38" s="1"/>
  <c r="L123" i="38"/>
  <c r="L146" i="38" s="1"/>
  <c r="D123" i="38"/>
  <c r="D146" i="38" s="1"/>
  <c r="I123" i="38"/>
  <c r="I146" i="38" s="1"/>
  <c r="H123" i="38"/>
  <c r="H146" i="38" s="1"/>
  <c r="M253" i="38"/>
  <c r="F278" i="38"/>
  <c r="P152" i="38"/>
  <c r="L253" i="38"/>
  <c r="F253" i="38"/>
  <c r="C253" i="38"/>
  <c r="P205" i="38"/>
  <c r="H253" i="38"/>
  <c r="P284" i="38"/>
  <c r="I278" i="38"/>
  <c r="E253" i="38"/>
  <c r="J253" i="38"/>
  <c r="P5" i="38"/>
  <c r="J199" i="38"/>
  <c r="E278" i="38"/>
  <c r="P273" i="38"/>
  <c r="P123" i="38"/>
  <c r="D253" i="38"/>
  <c r="I253" i="38"/>
  <c r="N253" i="38"/>
  <c r="AK24" i="36"/>
  <c r="AK25" i="36" s="1"/>
  <c r="AF28" i="36"/>
  <c r="AF29" i="36" s="1"/>
  <c r="AE28" i="36"/>
  <c r="AH28" i="36"/>
  <c r="AH29" i="36" s="1"/>
  <c r="AJ28" i="36"/>
  <c r="AJ29" i="36" s="1"/>
  <c r="AI28" i="36"/>
  <c r="AI29" i="36" s="1"/>
  <c r="Z4" i="22"/>
  <c r="Z25" i="4" s="1"/>
  <c r="P93" i="37"/>
  <c r="AL7" i="22"/>
  <c r="S114" i="37"/>
  <c r="P24" i="37"/>
  <c r="P25" i="37" s="1"/>
  <c r="U23" i="37"/>
  <c r="S28" i="37" s="1"/>
  <c r="G4" i="22"/>
  <c r="G25" i="4" s="1"/>
  <c r="U54" i="37"/>
  <c r="B4" i="22"/>
  <c r="B25" i="4" s="1"/>
  <c r="P51" i="37"/>
  <c r="BI23" i="37"/>
  <c r="BD28" i="37" s="1"/>
  <c r="BD29" i="37" s="1"/>
  <c r="BD24" i="37"/>
  <c r="BD25" i="37" s="1"/>
  <c r="BL24" i="37"/>
  <c r="BL25" i="37" s="1"/>
  <c r="CC27" i="37"/>
  <c r="CF27" i="37"/>
  <c r="CA27" i="37"/>
  <c r="CD27" i="37"/>
  <c r="AE4" i="22"/>
  <c r="AE25" i="4" s="1"/>
  <c r="U97" i="37"/>
  <c r="Q27" i="37"/>
  <c r="T27" i="37"/>
  <c r="O27" i="37"/>
  <c r="R27" i="37"/>
  <c r="AR27" i="37"/>
  <c r="AM27" i="37"/>
  <c r="AP27" i="37"/>
  <c r="AO27" i="37"/>
  <c r="BV24" i="36"/>
  <c r="BV25" i="36" s="1"/>
  <c r="AY24" i="36"/>
  <c r="AY25" i="36" s="1"/>
  <c r="J24" i="36"/>
  <c r="J25" i="36" s="1"/>
  <c r="M23" i="36"/>
  <c r="U88" i="37"/>
  <c r="Y4" i="22"/>
  <c r="Y25" i="4" s="1"/>
  <c r="U84" i="37"/>
  <c r="AG4" i="22"/>
  <c r="AG25" i="4" s="1"/>
  <c r="U99" i="37"/>
  <c r="N4" i="22"/>
  <c r="N25" i="4" s="1"/>
  <c r="P72" i="37"/>
  <c r="U67" i="37"/>
  <c r="CW24" i="37"/>
  <c r="CW25" i="37" s="1"/>
  <c r="CV28" i="37"/>
  <c r="CV29" i="37" s="1"/>
  <c r="S24" i="37"/>
  <c r="S25" i="37" s="1"/>
  <c r="AN27" i="37"/>
  <c r="AN29" i="37" s="1"/>
  <c r="CT28" i="37"/>
  <c r="Y52" i="37"/>
  <c r="AH4" i="22"/>
  <c r="AH25" i="4" s="1"/>
  <c r="P107" i="37"/>
  <c r="U102" i="37"/>
  <c r="AC24" i="37"/>
  <c r="AC25" i="37" s="1"/>
  <c r="W28" i="37"/>
  <c r="W29" i="37" s="1"/>
  <c r="AA28" i="37"/>
  <c r="AA29" i="37" s="1"/>
  <c r="E4" i="22"/>
  <c r="E25" i="4" s="1"/>
  <c r="U49" i="37"/>
  <c r="AA109" i="36"/>
  <c r="Z56" i="36"/>
  <c r="Z54" i="36"/>
  <c r="Z55" i="36"/>
  <c r="CJ24" i="36"/>
  <c r="CJ25" i="36" s="1"/>
  <c r="BM28" i="36"/>
  <c r="BM24" i="36"/>
  <c r="BM25" i="36" s="1"/>
  <c r="AU24" i="36"/>
  <c r="AU25" i="36" s="1"/>
  <c r="X24" i="36"/>
  <c r="X25" i="36" s="1"/>
  <c r="CV29" i="36"/>
  <c r="Z61" i="36"/>
  <c r="AA48" i="36"/>
  <c r="BK27" i="36"/>
  <c r="Z57" i="36"/>
  <c r="AA47" i="36"/>
  <c r="AM29" i="36"/>
  <c r="BK28" i="36"/>
  <c r="U118" i="37"/>
  <c r="U119" i="37"/>
  <c r="U112" i="37"/>
  <c r="O107" i="37"/>
  <c r="R121" i="37"/>
  <c r="AP6" i="22"/>
  <c r="O128" i="37"/>
  <c r="U123" i="37"/>
  <c r="AT5" i="22"/>
  <c r="U90" i="37"/>
  <c r="F6" i="22"/>
  <c r="R58" i="37"/>
  <c r="N7" i="22"/>
  <c r="S72" i="37"/>
  <c r="V6" i="22"/>
  <c r="R86" i="37"/>
  <c r="CB24" i="37"/>
  <c r="CB25" i="37" s="1"/>
  <c r="CG23" i="37"/>
  <c r="S121" i="37"/>
  <c r="AP7" i="22"/>
  <c r="U113" i="37"/>
  <c r="V4" i="22"/>
  <c r="V25" i="4" s="1"/>
  <c r="P86" i="37"/>
  <c r="J7" i="22"/>
  <c r="S65" i="37"/>
  <c r="M7" i="22"/>
  <c r="J4" i="22"/>
  <c r="J25" i="4" s="1"/>
  <c r="P65" i="37"/>
  <c r="U47" i="37"/>
  <c r="AW7" i="22"/>
  <c r="AW29" i="4" s="1"/>
  <c r="AB4" i="22"/>
  <c r="AB25" i="4" s="1"/>
  <c r="U91" i="37"/>
  <c r="U46" i="37"/>
  <c r="CR28" i="37"/>
  <c r="CR24" i="37"/>
  <c r="CR25" i="37" s="1"/>
  <c r="AF24" i="37"/>
  <c r="AF25" i="37" s="1"/>
  <c r="U127" i="37"/>
  <c r="AK7" i="22"/>
  <c r="AW27" i="37"/>
  <c r="AZ27" i="37"/>
  <c r="AU27" i="37"/>
  <c r="AX27" i="37"/>
  <c r="P4" i="22"/>
  <c r="P25" i="4" s="1"/>
  <c r="U69" i="37"/>
  <c r="BV28" i="37"/>
  <c r="CE27" i="37"/>
  <c r="CY22" i="37"/>
  <c r="DA22" i="37" s="1"/>
  <c r="CB27" i="37"/>
  <c r="U4" i="22"/>
  <c r="U25" i="4" s="1"/>
  <c r="U78" i="37"/>
  <c r="P27" i="37"/>
  <c r="BX28" i="37"/>
  <c r="AY27" i="37"/>
  <c r="S51" i="37"/>
  <c r="AA113" i="36"/>
  <c r="Y28" i="37"/>
  <c r="F7" i="22"/>
  <c r="F29" i="4" s="1"/>
  <c r="S58" i="37"/>
  <c r="BX27" i="37"/>
  <c r="BS27" i="37"/>
  <c r="BV27" i="37"/>
  <c r="BU27" i="37"/>
  <c r="AV27" i="37"/>
  <c r="H24" i="37"/>
  <c r="H25" i="37" s="1"/>
  <c r="AB96" i="36"/>
  <c r="Z63" i="36"/>
  <c r="CW24" i="36"/>
  <c r="CW25" i="36" s="1"/>
  <c r="CE24" i="36"/>
  <c r="CE25" i="36" s="1"/>
  <c r="BH24" i="36"/>
  <c r="BH25" i="36" s="1"/>
  <c r="AP28" i="36"/>
  <c r="AS28" i="36" s="1"/>
  <c r="AP24" i="36"/>
  <c r="AP25" i="36" s="1"/>
  <c r="S24" i="36"/>
  <c r="S25" i="36" s="1"/>
  <c r="AA111" i="36"/>
  <c r="AA68" i="36"/>
  <c r="BY23" i="36"/>
  <c r="BM27" i="36"/>
  <c r="CQ28" i="36"/>
  <c r="CR28" i="36"/>
  <c r="BP28" i="36"/>
  <c r="BP29" i="36" s="1"/>
  <c r="AL4" i="22"/>
  <c r="AL25" i="4" s="1"/>
  <c r="P114" i="37"/>
  <c r="U109" i="37"/>
  <c r="W4" i="22"/>
  <c r="W25" i="4" s="1"/>
  <c r="U82" i="37"/>
  <c r="F4" i="22"/>
  <c r="P58" i="37"/>
  <c r="U53" i="37"/>
  <c r="AV4" i="22"/>
  <c r="AV25" i="4" s="1"/>
  <c r="U125" i="37"/>
  <c r="S27" i="37"/>
  <c r="V7" i="22"/>
  <c r="S86" i="37"/>
  <c r="AK4" i="22"/>
  <c r="AK25" i="4" s="1"/>
  <c r="U106" i="37"/>
  <c r="AI4" i="22"/>
  <c r="AI25" i="4" s="1"/>
  <c r="U104" i="37"/>
  <c r="CN24" i="36"/>
  <c r="CN25" i="36" s="1"/>
  <c r="AB24" i="36"/>
  <c r="AB25" i="36" s="1"/>
  <c r="AA69" i="36"/>
  <c r="AN4" i="22"/>
  <c r="AN25" i="4" s="1"/>
  <c r="U111" i="37"/>
  <c r="AS4" i="22"/>
  <c r="AS25" i="4" s="1"/>
  <c r="U120" i="37"/>
  <c r="U63" i="37"/>
  <c r="AO28" i="37"/>
  <c r="AS24" i="37"/>
  <c r="AS25" i="37" s="1"/>
  <c r="S128" i="37"/>
  <c r="AT7" i="22"/>
  <c r="U126" i="37"/>
  <c r="U124" i="37"/>
  <c r="AH5" i="22"/>
  <c r="AH7" i="22"/>
  <c r="S107" i="37"/>
  <c r="AD7" i="22"/>
  <c r="S100" i="37"/>
  <c r="AH6" i="22"/>
  <c r="R107" i="37"/>
  <c r="U98" i="37"/>
  <c r="U77" i="37"/>
  <c r="U70" i="37"/>
  <c r="U68" i="37"/>
  <c r="AV24" i="37"/>
  <c r="AV25" i="37" s="1"/>
  <c r="BA23" i="37"/>
  <c r="AY28" i="37" s="1"/>
  <c r="Z7" i="22"/>
  <c r="S93" i="37"/>
  <c r="H4" i="22"/>
  <c r="U55" i="37"/>
  <c r="AQ27" i="37"/>
  <c r="CO23" i="37"/>
  <c r="CJ24" i="37"/>
  <c r="CJ25" i="37" s="1"/>
  <c r="AP4" i="22"/>
  <c r="AP25" i="4" s="1"/>
  <c r="P121" i="37"/>
  <c r="I4" i="22"/>
  <c r="I25" i="4" s="1"/>
  <c r="U56" i="37"/>
  <c r="E7" i="22"/>
  <c r="E29" i="4" s="1"/>
  <c r="BY24" i="37"/>
  <c r="BY25" i="37" s="1"/>
  <c r="BU28" i="37"/>
  <c r="P128" i="37"/>
  <c r="AT4" i="22"/>
  <c r="AD4" i="22"/>
  <c r="AD25" i="4" s="1"/>
  <c r="P100" i="37"/>
  <c r="U95" i="37"/>
  <c r="R7" i="22"/>
  <c r="S79" i="37"/>
  <c r="CQ28" i="37"/>
  <c r="BQ23" i="37"/>
  <c r="CE24" i="37"/>
  <c r="CE25" i="37" s="1"/>
  <c r="CU28" i="37"/>
  <c r="CU29" i="37" s="1"/>
  <c r="R4" i="22"/>
  <c r="R25" i="4" s="1"/>
  <c r="P79" i="37"/>
  <c r="U105" i="37"/>
  <c r="AY24" i="37"/>
  <c r="AY25" i="37" s="1"/>
  <c r="AQ28" i="37"/>
  <c r="AB99" i="36"/>
  <c r="BS28" i="37"/>
  <c r="BT28" i="37"/>
  <c r="BT24" i="37"/>
  <c r="BT25" i="37" s="1"/>
  <c r="BT27" i="37"/>
  <c r="L27" i="37"/>
  <c r="G27" i="37"/>
  <c r="J27" i="37"/>
  <c r="I27" i="37"/>
  <c r="CS28" i="37"/>
  <c r="CS29" i="37" s="1"/>
  <c r="CS28" i="36"/>
  <c r="CS24" i="36"/>
  <c r="CS25" i="36" s="1"/>
  <c r="CA24" i="36"/>
  <c r="CA25" i="36" s="1"/>
  <c r="BD24" i="36"/>
  <c r="BD25" i="36" s="1"/>
  <c r="AG28" i="36"/>
  <c r="AG29" i="36" s="1"/>
  <c r="AG24" i="36"/>
  <c r="AG25" i="36" s="1"/>
  <c r="O24" i="36"/>
  <c r="O25" i="36" s="1"/>
  <c r="AA67" i="36"/>
  <c r="AA70" i="36"/>
  <c r="AS23" i="36"/>
  <c r="F53" i="36"/>
  <c r="F50" i="36"/>
  <c r="BO28" i="36"/>
  <c r="CT28" i="36"/>
  <c r="CT29" i="36" s="1"/>
  <c r="I29" i="51" l="1"/>
  <c r="DA22" i="51"/>
  <c r="Z75" i="36"/>
  <c r="Z77" i="36"/>
  <c r="Z74" i="36"/>
  <c r="Z78" i="36"/>
  <c r="Z76" i="36"/>
  <c r="W55" i="36"/>
  <c r="W57" i="36"/>
  <c r="W53" i="36"/>
  <c r="W56" i="36"/>
  <c r="W54" i="36"/>
  <c r="G29" i="52"/>
  <c r="AM29" i="52"/>
  <c r="U114" i="52"/>
  <c r="AC112" i="52" s="1"/>
  <c r="U65" i="52"/>
  <c r="AC61" i="52" s="1"/>
  <c r="Z99" i="36"/>
  <c r="Z95" i="36"/>
  <c r="Z98" i="36"/>
  <c r="Z96" i="36"/>
  <c r="Z92" i="36"/>
  <c r="Z88" i="36"/>
  <c r="Z91" i="36"/>
  <c r="Z89" i="36"/>
  <c r="Z90" i="36"/>
  <c r="AC113" i="52"/>
  <c r="U100" i="36"/>
  <c r="AC98" i="36" s="1"/>
  <c r="AB88" i="36"/>
  <c r="AB91" i="36"/>
  <c r="AB92" i="36"/>
  <c r="AB90" i="36"/>
  <c r="Z48" i="36"/>
  <c r="Z47" i="36"/>
  <c r="Z49" i="36"/>
  <c r="Z50" i="36"/>
  <c r="Z46" i="36"/>
  <c r="Z51" i="36" s="1"/>
  <c r="L10" i="49"/>
  <c r="L26" i="4"/>
  <c r="I25" i="59"/>
  <c r="I4" i="48"/>
  <c r="U86" i="52"/>
  <c r="AC81" i="52"/>
  <c r="AC111" i="52"/>
  <c r="B17" i="65"/>
  <c r="BI27" i="52"/>
  <c r="W28" i="65"/>
  <c r="W52" i="65" s="1"/>
  <c r="W17" i="65" s="1"/>
  <c r="U82" i="41"/>
  <c r="W7" i="25"/>
  <c r="H8" i="49"/>
  <c r="H29" i="53"/>
  <c r="AN25" i="59"/>
  <c r="AN52" i="59" s="1"/>
  <c r="AN17" i="59" s="1"/>
  <c r="AN4" i="48"/>
  <c r="CB24" i="52"/>
  <c r="CB25" i="52" s="1"/>
  <c r="O24" i="52"/>
  <c r="O25" i="52" s="1"/>
  <c r="U23" i="52"/>
  <c r="O28" i="52"/>
  <c r="AM28" i="65"/>
  <c r="AM52" i="65" s="1"/>
  <c r="AM17" i="65" s="1"/>
  <c r="U111" i="41"/>
  <c r="N45" i="4"/>
  <c r="N8" i="48"/>
  <c r="AD45" i="4"/>
  <c r="AD8" i="48"/>
  <c r="BO28" i="52"/>
  <c r="BQ24" i="52"/>
  <c r="BQ25" i="52" s="1"/>
  <c r="BM28" i="52"/>
  <c r="BM29" i="52" s="1"/>
  <c r="BP28" i="52"/>
  <c r="BP29" i="52" s="1"/>
  <c r="Z27" i="41"/>
  <c r="W27" i="41"/>
  <c r="AA27" i="41"/>
  <c r="AB27" i="41"/>
  <c r="X27" i="41"/>
  <c r="Y27" i="41"/>
  <c r="U63" i="41"/>
  <c r="M28" i="65"/>
  <c r="M52" i="65" s="1"/>
  <c r="M17" i="65" s="1"/>
  <c r="M7" i="25"/>
  <c r="D45" i="4"/>
  <c r="D8" i="48"/>
  <c r="AH45" i="4"/>
  <c r="AH8" i="48"/>
  <c r="W23" i="36"/>
  <c r="AC22" i="36"/>
  <c r="V45" i="4"/>
  <c r="V8" i="48"/>
  <c r="AC77" i="41"/>
  <c r="K25" i="59"/>
  <c r="K52" i="59" s="1"/>
  <c r="K17" i="59" s="1"/>
  <c r="K4" i="48"/>
  <c r="L4" i="48"/>
  <c r="L25" i="59"/>
  <c r="L52" i="59" s="1"/>
  <c r="L17" i="59" s="1"/>
  <c r="X28" i="52"/>
  <c r="AB28" i="52"/>
  <c r="AB29" i="52" s="1"/>
  <c r="AC24" i="52"/>
  <c r="AC25" i="52" s="1"/>
  <c r="Y28" i="52"/>
  <c r="Y29" i="52" s="1"/>
  <c r="AV45" i="4"/>
  <c r="AV8" i="48"/>
  <c r="CR28" i="52"/>
  <c r="CR29" i="52" s="1"/>
  <c r="CW24" i="52"/>
  <c r="CW25" i="52" s="1"/>
  <c r="CV28" i="52"/>
  <c r="CV29" i="52" s="1"/>
  <c r="CS28" i="52"/>
  <c r="CS29" i="52" s="1"/>
  <c r="E45" i="4"/>
  <c r="E8" i="48"/>
  <c r="S45" i="4"/>
  <c r="S8" i="48"/>
  <c r="AK52" i="59"/>
  <c r="AK17" i="59" s="1"/>
  <c r="U100" i="41"/>
  <c r="AC96" i="41" s="1"/>
  <c r="Q58" i="36"/>
  <c r="T52" i="53"/>
  <c r="T17" i="53" s="1"/>
  <c r="BQ27" i="52"/>
  <c r="Y45" i="4"/>
  <c r="Y8" i="48"/>
  <c r="AU45" i="4"/>
  <c r="AU8" i="48"/>
  <c r="O100" i="36"/>
  <c r="AA45" i="4"/>
  <c r="AA8" i="48"/>
  <c r="AP25" i="59"/>
  <c r="AP52" i="59" s="1"/>
  <c r="AP17" i="59" s="1"/>
  <c r="AP4" i="48"/>
  <c r="P121" i="52"/>
  <c r="I28" i="65"/>
  <c r="I52" i="65" s="1"/>
  <c r="I17" i="65" s="1"/>
  <c r="U56" i="41"/>
  <c r="CC23" i="36"/>
  <c r="CG22" i="36"/>
  <c r="E52" i="53"/>
  <c r="E17" i="53" s="1"/>
  <c r="T58" i="36"/>
  <c r="R52" i="53"/>
  <c r="R17" i="53" s="1"/>
  <c r="T114" i="36"/>
  <c r="U76" i="36"/>
  <c r="U79" i="36" s="1"/>
  <c r="AC74" i="36" s="1"/>
  <c r="AP28" i="52"/>
  <c r="AP29" i="52" s="1"/>
  <c r="W97" i="36"/>
  <c r="I52" i="53"/>
  <c r="I17" i="53" s="1"/>
  <c r="P52" i="53"/>
  <c r="P17" i="53" s="1"/>
  <c r="AU52" i="53"/>
  <c r="AU17" i="53" s="1"/>
  <c r="Q79" i="36"/>
  <c r="AX9" i="49"/>
  <c r="AZ9" i="49" s="1"/>
  <c r="E30" i="4"/>
  <c r="F25" i="4"/>
  <c r="CT29" i="37"/>
  <c r="Q29" i="41"/>
  <c r="AW29" i="41"/>
  <c r="P29" i="43"/>
  <c r="CI28" i="50"/>
  <c r="S28" i="50"/>
  <c r="S29" i="50" s="1"/>
  <c r="AX28" i="50"/>
  <c r="CD28" i="50"/>
  <c r="CD29" i="50" s="1"/>
  <c r="BS28" i="50"/>
  <c r="BS29" i="50" s="1"/>
  <c r="R26" i="4"/>
  <c r="Y10" i="49"/>
  <c r="Y26" i="4"/>
  <c r="Q29" i="4"/>
  <c r="Z111" i="36"/>
  <c r="Q25" i="4"/>
  <c r="K25" i="4"/>
  <c r="Z109" i="36"/>
  <c r="Z110" i="36"/>
  <c r="F4" i="48"/>
  <c r="P58" i="52"/>
  <c r="F25" i="59"/>
  <c r="X45" i="4"/>
  <c r="X8" i="48"/>
  <c r="CG23" i="52"/>
  <c r="U51" i="41"/>
  <c r="AC50" i="41" s="1"/>
  <c r="Z52" i="59"/>
  <c r="Z17" i="59" s="1"/>
  <c r="AC45" i="4"/>
  <c r="AC8" i="48"/>
  <c r="AC62" i="52"/>
  <c r="V28" i="65"/>
  <c r="V52" i="65" s="1"/>
  <c r="V17" i="65" s="1"/>
  <c r="S86" i="41"/>
  <c r="U81" i="41"/>
  <c r="AE45" i="4"/>
  <c r="AE8" i="48"/>
  <c r="AW45" i="4"/>
  <c r="AW8" i="48"/>
  <c r="C52" i="59"/>
  <c r="C17" i="59" s="1"/>
  <c r="AO4" i="48"/>
  <c r="AO25" i="59"/>
  <c r="AO52" i="59" s="1"/>
  <c r="AO17" i="59" s="1"/>
  <c r="AV23" i="36"/>
  <c r="BA22" i="36"/>
  <c r="O27" i="52"/>
  <c r="T27" i="52"/>
  <c r="Q27" i="52"/>
  <c r="S27" i="52"/>
  <c r="R27" i="52"/>
  <c r="AC118" i="52"/>
  <c r="U121" i="52"/>
  <c r="AC117" i="52" s="1"/>
  <c r="AL28" i="65"/>
  <c r="AL52" i="65" s="1"/>
  <c r="AL17" i="65" s="1"/>
  <c r="U109" i="41"/>
  <c r="S114" i="41"/>
  <c r="AO28" i="65"/>
  <c r="AO52" i="65" s="1"/>
  <c r="AO17" i="65" s="1"/>
  <c r="U113" i="41"/>
  <c r="AO7" i="25"/>
  <c r="P52" i="59"/>
  <c r="P17" i="59" s="1"/>
  <c r="AE29" i="52"/>
  <c r="AA24" i="41"/>
  <c r="AA25" i="41" s="1"/>
  <c r="AC23" i="41"/>
  <c r="J28" i="65"/>
  <c r="J52" i="65" s="1"/>
  <c r="J17" i="65" s="1"/>
  <c r="S65" i="41"/>
  <c r="U60" i="41"/>
  <c r="D52" i="59"/>
  <c r="D17" i="59" s="1"/>
  <c r="U79" i="52"/>
  <c r="AC77" i="52" s="1"/>
  <c r="K26" i="53"/>
  <c r="K52" i="53" s="1"/>
  <c r="K17" i="53" s="1"/>
  <c r="K5" i="49"/>
  <c r="K26" i="4" s="1"/>
  <c r="O61" i="36"/>
  <c r="W109" i="36"/>
  <c r="W110" i="36"/>
  <c r="W52" i="59"/>
  <c r="W17" i="59" s="1"/>
  <c r="AC85" i="52"/>
  <c r="J4" i="48"/>
  <c r="P65" i="52"/>
  <c r="J25" i="59"/>
  <c r="J52" i="59" s="1"/>
  <c r="J17" i="59" s="1"/>
  <c r="BC28" i="52"/>
  <c r="BC29" i="52" s="1"/>
  <c r="BI29" i="52" s="1"/>
  <c r="BE28" i="52"/>
  <c r="BE29" i="52" s="1"/>
  <c r="BI24" i="52"/>
  <c r="BI25" i="52" s="1"/>
  <c r="BH28" i="52"/>
  <c r="BH29" i="52" s="1"/>
  <c r="AA28" i="52"/>
  <c r="AA29" i="52" s="1"/>
  <c r="AG52" i="59"/>
  <c r="AG17" i="59" s="1"/>
  <c r="U128" i="52"/>
  <c r="AC127" i="52" s="1"/>
  <c r="AC123" i="52"/>
  <c r="E52" i="59"/>
  <c r="E17" i="59" s="1"/>
  <c r="S52" i="59"/>
  <c r="S17" i="59" s="1"/>
  <c r="AK45" i="4"/>
  <c r="AK8" i="48"/>
  <c r="Q86" i="36"/>
  <c r="BO29" i="52"/>
  <c r="AC75" i="52"/>
  <c r="BS29" i="52"/>
  <c r="BY27" i="52"/>
  <c r="C52" i="53"/>
  <c r="C17" i="53" s="1"/>
  <c r="U89" i="36"/>
  <c r="AA52" i="53"/>
  <c r="AA17" i="53" s="1"/>
  <c r="P23" i="36"/>
  <c r="U22" i="36"/>
  <c r="AC76" i="41"/>
  <c r="AU52" i="59"/>
  <c r="AU17" i="59" s="1"/>
  <c r="H4" i="49"/>
  <c r="H10" i="49" s="1"/>
  <c r="H25" i="53"/>
  <c r="H52" i="53" s="1"/>
  <c r="H17" i="53" s="1"/>
  <c r="B52" i="59"/>
  <c r="F25" i="53"/>
  <c r="F52" i="53" s="1"/>
  <c r="F17" i="53" s="1"/>
  <c r="Q52" i="53"/>
  <c r="Q17" i="53" s="1"/>
  <c r="AV52" i="53"/>
  <c r="AV17" i="53" s="1"/>
  <c r="Q72" i="36"/>
  <c r="Q100" i="36"/>
  <c r="AS52" i="53"/>
  <c r="AS17" i="53" s="1"/>
  <c r="BD28" i="52"/>
  <c r="BD29" i="52" s="1"/>
  <c r="CK27" i="52"/>
  <c r="CN27" i="52"/>
  <c r="CI27" i="52"/>
  <c r="CI29" i="52" s="1"/>
  <c r="CL27" i="52"/>
  <c r="CM27" i="52"/>
  <c r="AR4" i="48"/>
  <c r="AR25" i="59"/>
  <c r="AR52" i="59" s="1"/>
  <c r="AR17" i="59" s="1"/>
  <c r="CJ28" i="52"/>
  <c r="CO28" i="52" s="1"/>
  <c r="CO24" i="52"/>
  <c r="CO25" i="52" s="1"/>
  <c r="CK28" i="52"/>
  <c r="CK29" i="52" s="1"/>
  <c r="CN28" i="52"/>
  <c r="G28" i="65"/>
  <c r="G52" i="65" s="1"/>
  <c r="G17" i="65" s="1"/>
  <c r="U54" i="41"/>
  <c r="G7" i="25"/>
  <c r="O45" i="4"/>
  <c r="O8" i="48"/>
  <c r="R130" i="52"/>
  <c r="AL6" i="49"/>
  <c r="AL27" i="4" s="1"/>
  <c r="Q109" i="36"/>
  <c r="AL27" i="53"/>
  <c r="AL52" i="53" s="1"/>
  <c r="AL17" i="53" s="1"/>
  <c r="O86" i="36"/>
  <c r="W52" i="53"/>
  <c r="W17" i="53" s="1"/>
  <c r="AG52" i="53"/>
  <c r="AG17" i="53" s="1"/>
  <c r="T65" i="36"/>
  <c r="T121" i="36"/>
  <c r="BG28" i="52"/>
  <c r="BG29" i="52" s="1"/>
  <c r="T107" i="36"/>
  <c r="O79" i="36"/>
  <c r="Q107" i="36"/>
  <c r="O121" i="36"/>
  <c r="J52" i="53"/>
  <c r="J17" i="53" s="1"/>
  <c r="AH29" i="4"/>
  <c r="AP29" i="4"/>
  <c r="B29" i="4"/>
  <c r="AD10" i="49"/>
  <c r="AD11" i="49" s="1"/>
  <c r="AD26" i="4"/>
  <c r="AW10" i="49"/>
  <c r="AW27" i="4"/>
  <c r="AL10" i="49"/>
  <c r="AL28" i="4"/>
  <c r="AX7" i="49"/>
  <c r="AZ7" i="49" s="1"/>
  <c r="E28" i="4"/>
  <c r="AB9" i="24"/>
  <c r="U82" i="36"/>
  <c r="P24" i="52"/>
  <c r="P25" i="52" s="1"/>
  <c r="P28" i="52"/>
  <c r="P29" i="52" s="1"/>
  <c r="H4" i="48"/>
  <c r="H25" i="59"/>
  <c r="U107" i="41"/>
  <c r="AC106" i="41" s="1"/>
  <c r="AC119" i="52"/>
  <c r="X28" i="65"/>
  <c r="X52" i="65" s="1"/>
  <c r="X17" i="65" s="1"/>
  <c r="U83" i="41"/>
  <c r="X7" i="25"/>
  <c r="Q45" i="4"/>
  <c r="Q8" i="48"/>
  <c r="AT45" i="4"/>
  <c r="AT8" i="48"/>
  <c r="AW9" i="48" s="1"/>
  <c r="S130" i="52"/>
  <c r="C45" i="4"/>
  <c r="C8" i="48"/>
  <c r="AL4" i="48"/>
  <c r="AL25" i="59"/>
  <c r="AL52" i="59" s="1"/>
  <c r="AL17" i="59" s="1"/>
  <c r="P114" i="52"/>
  <c r="F5" i="48"/>
  <c r="F46" i="4" s="1"/>
  <c r="F26" i="59"/>
  <c r="O58" i="52"/>
  <c r="O130" i="52" s="1"/>
  <c r="U53" i="52"/>
  <c r="G5" i="48"/>
  <c r="G46" i="4" s="1"/>
  <c r="G26" i="59"/>
  <c r="U54" i="52"/>
  <c r="AB52" i="59"/>
  <c r="AB17" i="59" s="1"/>
  <c r="AN28" i="65"/>
  <c r="AN52" i="65" s="1"/>
  <c r="AN17" i="65" s="1"/>
  <c r="U112" i="41"/>
  <c r="AN7" i="25"/>
  <c r="P45" i="4"/>
  <c r="P8" i="48"/>
  <c r="AI28" i="52"/>
  <c r="AI29" i="52" s="1"/>
  <c r="AJ28" i="52"/>
  <c r="AJ29" i="52" s="1"/>
  <c r="AG28" i="52"/>
  <c r="AG29" i="52" s="1"/>
  <c r="AK24" i="52"/>
  <c r="AK25" i="52" s="1"/>
  <c r="AC124" i="52"/>
  <c r="L28" i="65"/>
  <c r="L52" i="65" s="1"/>
  <c r="L17" i="65" s="1"/>
  <c r="U62" i="41"/>
  <c r="L7" i="25"/>
  <c r="K28" i="65"/>
  <c r="K52" i="65" s="1"/>
  <c r="K17" i="65" s="1"/>
  <c r="U61" i="41"/>
  <c r="K7" i="25"/>
  <c r="I28" i="52"/>
  <c r="I29" i="52" s="1"/>
  <c r="L28" i="52"/>
  <c r="L29" i="52" s="1"/>
  <c r="M24" i="52"/>
  <c r="M25" i="52" s="1"/>
  <c r="U107" i="52"/>
  <c r="AC106" i="52" s="1"/>
  <c r="AC102" i="52"/>
  <c r="U72" i="41"/>
  <c r="AC69" i="41" s="1"/>
  <c r="AC67" i="41"/>
  <c r="U121" i="41"/>
  <c r="AC119" i="41" s="1"/>
  <c r="W45" i="4"/>
  <c r="W8" i="48"/>
  <c r="AC78" i="41"/>
  <c r="CK23" i="36"/>
  <c r="CO22" i="36"/>
  <c r="AG45" i="4"/>
  <c r="AG8" i="48"/>
  <c r="U72" i="52"/>
  <c r="AC67" i="52" s="1"/>
  <c r="U52" i="59"/>
  <c r="U17" i="59" s="1"/>
  <c r="AJ45" i="4"/>
  <c r="AJ8" i="48"/>
  <c r="AC50" i="52"/>
  <c r="AC76" i="52"/>
  <c r="AC99" i="41"/>
  <c r="T51" i="36"/>
  <c r="BF28" i="52"/>
  <c r="BF29" i="52" s="1"/>
  <c r="Z97" i="36"/>
  <c r="U51" i="52"/>
  <c r="AC46" i="52" s="1"/>
  <c r="BW29" i="52"/>
  <c r="V52" i="53"/>
  <c r="V17" i="53" s="1"/>
  <c r="G52" i="53"/>
  <c r="G17" i="53" s="1"/>
  <c r="S52" i="53"/>
  <c r="S17" i="53" s="1"/>
  <c r="O65" i="36"/>
  <c r="AD52" i="53"/>
  <c r="AD17" i="53" s="1"/>
  <c r="AA10" i="49"/>
  <c r="AB119" i="36"/>
  <c r="U93" i="41"/>
  <c r="AC89" i="41" s="1"/>
  <c r="AX28" i="52"/>
  <c r="AX29" i="52" s="1"/>
  <c r="AZ28" i="52"/>
  <c r="AZ29" i="52" s="1"/>
  <c r="BA24" i="52"/>
  <c r="BA25" i="52" s="1"/>
  <c r="AW28" i="52"/>
  <c r="AW29" i="52" s="1"/>
  <c r="BA29" i="52" s="1"/>
  <c r="AK27" i="52"/>
  <c r="O52" i="59"/>
  <c r="O17" i="59" s="1"/>
  <c r="T45" i="4"/>
  <c r="T8" i="48"/>
  <c r="O51" i="36"/>
  <c r="AM52" i="53"/>
  <c r="AM17" i="53" s="1"/>
  <c r="CJ27" i="52"/>
  <c r="CJ29" i="52" s="1"/>
  <c r="H28" i="65"/>
  <c r="H52" i="65" s="1"/>
  <c r="H17" i="65" s="1"/>
  <c r="U55" i="41"/>
  <c r="H7" i="25"/>
  <c r="AC6" i="49"/>
  <c r="Q92" i="36"/>
  <c r="AC27" i="53"/>
  <c r="AC52" i="53" s="1"/>
  <c r="AC17" i="53" s="1"/>
  <c r="Q65" i="36"/>
  <c r="U52" i="53"/>
  <c r="U17" i="53" s="1"/>
  <c r="AN52" i="53"/>
  <c r="AN17" i="53" s="1"/>
  <c r="L52" i="53"/>
  <c r="L17" i="53" s="1"/>
  <c r="Q51" i="36"/>
  <c r="Y46" i="36"/>
  <c r="AC126" i="52"/>
  <c r="AH52" i="53"/>
  <c r="AH17" i="53" s="1"/>
  <c r="T79" i="36"/>
  <c r="AB75" i="36" s="1"/>
  <c r="AB89" i="36"/>
  <c r="AP52" i="53"/>
  <c r="AP17" i="53" s="1"/>
  <c r="O93" i="36"/>
  <c r="I10" i="49"/>
  <c r="I26" i="4"/>
  <c r="Z29" i="4"/>
  <c r="R29" i="4"/>
  <c r="AT25" i="4"/>
  <c r="Z65" i="36"/>
  <c r="CO28" i="41"/>
  <c r="AO29" i="50"/>
  <c r="CE29" i="50"/>
  <c r="Q28" i="50"/>
  <c r="A96" i="50"/>
  <c r="N10" i="49"/>
  <c r="N27" i="4"/>
  <c r="F10" i="49"/>
  <c r="F28" i="4"/>
  <c r="AM10" i="49"/>
  <c r="AP10" i="49"/>
  <c r="U10" i="49"/>
  <c r="F27" i="4"/>
  <c r="BN29" i="36"/>
  <c r="AC27" i="37"/>
  <c r="M25" i="4"/>
  <c r="S56" i="36"/>
  <c r="S86" i="36"/>
  <c r="P93" i="36"/>
  <c r="G4" i="48"/>
  <c r="G25" i="59"/>
  <c r="G52" i="59" s="1"/>
  <c r="G17" i="59" s="1"/>
  <c r="AC49" i="41"/>
  <c r="Z45" i="4"/>
  <c r="Z8" i="48"/>
  <c r="CL29" i="52"/>
  <c r="U84" i="41"/>
  <c r="Y28" i="65"/>
  <c r="Y52" i="65" s="1"/>
  <c r="Y17" i="65" s="1"/>
  <c r="P130" i="52"/>
  <c r="CU29" i="52"/>
  <c r="AN29" i="52"/>
  <c r="AI45" i="4"/>
  <c r="AI8" i="48"/>
  <c r="AC78" i="52"/>
  <c r="AC105" i="52"/>
  <c r="AC98" i="41"/>
  <c r="AC92" i="41"/>
  <c r="AM4" i="48"/>
  <c r="AM25" i="59"/>
  <c r="AM52" i="59" s="1"/>
  <c r="AM17" i="59" s="1"/>
  <c r="H26" i="59"/>
  <c r="U55" i="52"/>
  <c r="H5" i="48"/>
  <c r="H46" i="4" s="1"/>
  <c r="I26" i="59"/>
  <c r="I5" i="48"/>
  <c r="I46" i="4" s="1"/>
  <c r="U56" i="52"/>
  <c r="AC84" i="52"/>
  <c r="AC75" i="41"/>
  <c r="AC79" i="41" s="1"/>
  <c r="AB45" i="4"/>
  <c r="AB8" i="48"/>
  <c r="U93" i="52"/>
  <c r="AC91" i="52" s="1"/>
  <c r="CM29" i="52"/>
  <c r="AF45" i="4"/>
  <c r="AF8" i="48"/>
  <c r="BK28" i="52"/>
  <c r="BQ28" i="52" s="1"/>
  <c r="U100" i="52"/>
  <c r="AC95" i="52" s="1"/>
  <c r="R45" i="4"/>
  <c r="R8" i="48"/>
  <c r="U9" i="48" s="1"/>
  <c r="AC48" i="52"/>
  <c r="W98" i="36"/>
  <c r="V52" i="59"/>
  <c r="V17" i="59" s="1"/>
  <c r="AC83" i="52"/>
  <c r="X29" i="52"/>
  <c r="M4" i="48"/>
  <c r="M25" i="59"/>
  <c r="M52" i="59" s="1"/>
  <c r="M17" i="59" s="1"/>
  <c r="W28" i="52"/>
  <c r="AF28" i="52"/>
  <c r="AF29" i="52" s="1"/>
  <c r="AV52" i="59"/>
  <c r="AV17" i="59" s="1"/>
  <c r="AC99" i="52"/>
  <c r="CQ28" i="52"/>
  <c r="U45" i="4"/>
  <c r="U8" i="48"/>
  <c r="AJ52" i="59"/>
  <c r="AJ17" i="59" s="1"/>
  <c r="O72" i="36"/>
  <c r="B17" i="53"/>
  <c r="T86" i="36"/>
  <c r="AQ28" i="52"/>
  <c r="AQ29" i="52" s="1"/>
  <c r="AS24" i="52"/>
  <c r="AS25" i="52" s="1"/>
  <c r="AR28" i="52"/>
  <c r="AR29" i="52" s="1"/>
  <c r="AO28" i="52"/>
  <c r="AO29" i="52" s="1"/>
  <c r="BX28" i="52"/>
  <c r="BX29" i="52" s="1"/>
  <c r="BU28" i="52"/>
  <c r="BY28" i="52" s="1"/>
  <c r="BY24" i="52"/>
  <c r="BY25" i="52" s="1"/>
  <c r="BU29" i="52"/>
  <c r="S10" i="49"/>
  <c r="AW52" i="53"/>
  <c r="AW17" i="53" s="1"/>
  <c r="AR52" i="53"/>
  <c r="AR17" i="53" s="1"/>
  <c r="Y52" i="59"/>
  <c r="Y17" i="59" s="1"/>
  <c r="AC82" i="52"/>
  <c r="CG27" i="52"/>
  <c r="AC104" i="41"/>
  <c r="B45" i="4"/>
  <c r="B8" i="48"/>
  <c r="E9" i="48" s="1"/>
  <c r="T52" i="59"/>
  <c r="T17" i="59" s="1"/>
  <c r="AI52" i="53"/>
  <c r="AI17" i="53" s="1"/>
  <c r="T72" i="36"/>
  <c r="Z52" i="53"/>
  <c r="Z17" i="53" s="1"/>
  <c r="AA52" i="59"/>
  <c r="AA17" i="59" s="1"/>
  <c r="AS4" i="48"/>
  <c r="AS25" i="59"/>
  <c r="AS52" i="59" s="1"/>
  <c r="AS17" i="59" s="1"/>
  <c r="AQ4" i="48"/>
  <c r="AQ25" i="59"/>
  <c r="AQ52" i="59" s="1"/>
  <c r="AQ17" i="59" s="1"/>
  <c r="F28" i="65"/>
  <c r="F52" i="65" s="1"/>
  <c r="F17" i="65" s="1"/>
  <c r="U53" i="41"/>
  <c r="U58" i="41" s="1"/>
  <c r="AC53" i="41" s="1"/>
  <c r="S58" i="41"/>
  <c r="S130" i="41" s="1"/>
  <c r="AB6" i="49"/>
  <c r="Q91" i="36"/>
  <c r="U91" i="36" s="1"/>
  <c r="AB27" i="53"/>
  <c r="CT28" i="52"/>
  <c r="CT29" i="52" s="1"/>
  <c r="AC97" i="41"/>
  <c r="U128" i="41"/>
  <c r="AC124" i="41" s="1"/>
  <c r="AC123" i="41"/>
  <c r="AO6" i="49"/>
  <c r="Q113" i="36"/>
  <c r="AO27" i="53"/>
  <c r="AO52" i="53" s="1"/>
  <c r="AO17" i="53" s="1"/>
  <c r="R72" i="36"/>
  <c r="O52" i="53"/>
  <c r="O17" i="53" s="1"/>
  <c r="AF52" i="53"/>
  <c r="AF17" i="53" s="1"/>
  <c r="Y97" i="36"/>
  <c r="AQ52" i="53"/>
  <c r="AQ17" i="53" s="1"/>
  <c r="AH10" i="49"/>
  <c r="AB78" i="36"/>
  <c r="Q121" i="36"/>
  <c r="Y117" i="36" s="1"/>
  <c r="Y116" i="36"/>
  <c r="T128" i="36"/>
  <c r="AB52" i="53"/>
  <c r="AB17" i="53" s="1"/>
  <c r="Q128" i="36"/>
  <c r="U88" i="36"/>
  <c r="U109" i="36"/>
  <c r="P114" i="36"/>
  <c r="P51" i="36"/>
  <c r="U46" i="36"/>
  <c r="U51" i="36" s="1"/>
  <c r="AC47" i="36" s="1"/>
  <c r="O107" i="36"/>
  <c r="U103" i="36"/>
  <c r="X92" i="36"/>
  <c r="X89" i="36"/>
  <c r="P72" i="36"/>
  <c r="U67" i="36"/>
  <c r="U72" i="36" s="1"/>
  <c r="AC67" i="36" s="1"/>
  <c r="AK27" i="36"/>
  <c r="R107" i="36"/>
  <c r="Z102" i="36" s="1"/>
  <c r="P100" i="36"/>
  <c r="O128" i="36"/>
  <c r="U123" i="36"/>
  <c r="U128" i="36" s="1"/>
  <c r="AC124" i="36" s="1"/>
  <c r="U120" i="36"/>
  <c r="P128" i="36"/>
  <c r="U53" i="36"/>
  <c r="P58" i="36"/>
  <c r="U81" i="36"/>
  <c r="P86" i="36"/>
  <c r="R121" i="36"/>
  <c r="U116" i="36"/>
  <c r="U121" i="36" s="1"/>
  <c r="AC118" i="36" s="1"/>
  <c r="P107" i="36"/>
  <c r="P79" i="36"/>
  <c r="P121" i="36"/>
  <c r="U102" i="36"/>
  <c r="U107" i="36" s="1"/>
  <c r="AC106" i="36" s="1"/>
  <c r="U60" i="36"/>
  <c r="P65" i="36"/>
  <c r="AM9" i="24"/>
  <c r="AI9" i="24"/>
  <c r="U9" i="24"/>
  <c r="L9" i="24"/>
  <c r="AQ9" i="24"/>
  <c r="AJ9" i="24"/>
  <c r="R9" i="24"/>
  <c r="O9" i="24"/>
  <c r="AN9" i="24"/>
  <c r="D9" i="24"/>
  <c r="C9" i="24"/>
  <c r="M27" i="51"/>
  <c r="AA128" i="36"/>
  <c r="L29" i="4"/>
  <c r="U121" i="43"/>
  <c r="AC120" i="43" s="1"/>
  <c r="CW27" i="37"/>
  <c r="AA65" i="36"/>
  <c r="G28" i="37"/>
  <c r="CQ29" i="36"/>
  <c r="O29" i="4"/>
  <c r="AC29" i="4"/>
  <c r="AJ29" i="4"/>
  <c r="AE29" i="4"/>
  <c r="H9" i="24"/>
  <c r="V9" i="24"/>
  <c r="AC9" i="24"/>
  <c r="AR9" i="24"/>
  <c r="AU9" i="24"/>
  <c r="Z86" i="36"/>
  <c r="AP29" i="36"/>
  <c r="BI27" i="36"/>
  <c r="X29" i="37"/>
  <c r="J29" i="4"/>
  <c r="AE29" i="36"/>
  <c r="AK29" i="36" s="1"/>
  <c r="CR29" i="37"/>
  <c r="X29" i="4"/>
  <c r="U100" i="43"/>
  <c r="AC95" i="43" s="1"/>
  <c r="T52" i="61"/>
  <c r="AW52" i="61"/>
  <c r="J52" i="57"/>
  <c r="L28" i="37"/>
  <c r="L29" i="37" s="1"/>
  <c r="AT29" i="4"/>
  <c r="AC120" i="36"/>
  <c r="CR29" i="36"/>
  <c r="AK29" i="4"/>
  <c r="CQ28" i="43"/>
  <c r="S29" i="43"/>
  <c r="CS29" i="51"/>
  <c r="AA93" i="36"/>
  <c r="J28" i="37"/>
  <c r="J29" i="37" s="1"/>
  <c r="AO9" i="24"/>
  <c r="AV9" i="24"/>
  <c r="AU29" i="4"/>
  <c r="AQ29" i="4"/>
  <c r="G52" i="57"/>
  <c r="G17" i="57" s="1"/>
  <c r="N9" i="24"/>
  <c r="I9" i="24"/>
  <c r="P9" i="24"/>
  <c r="D8" i="22"/>
  <c r="CS29" i="36"/>
  <c r="H28" i="37"/>
  <c r="H29" i="37" s="1"/>
  <c r="CV28" i="43"/>
  <c r="CV29" i="43" s="1"/>
  <c r="CU28" i="43"/>
  <c r="CU29" i="43" s="1"/>
  <c r="BN29" i="43"/>
  <c r="U65" i="43"/>
  <c r="AC62" i="43" s="1"/>
  <c r="CR28" i="43"/>
  <c r="CR29" i="43" s="1"/>
  <c r="AB28" i="51"/>
  <c r="AB29" i="51" s="1"/>
  <c r="AB93" i="36"/>
  <c r="O52" i="57"/>
  <c r="O17" i="57" s="1"/>
  <c r="U29" i="4"/>
  <c r="Z52" i="57"/>
  <c r="Z17" i="57" s="1"/>
  <c r="W29" i="4"/>
  <c r="AM29" i="4"/>
  <c r="AS29" i="4"/>
  <c r="BQ27" i="43"/>
  <c r="BI27" i="37"/>
  <c r="BQ27" i="37"/>
  <c r="CW27" i="36"/>
  <c r="I28" i="37"/>
  <c r="Y29" i="37"/>
  <c r="AC68" i="36"/>
  <c r="AB29" i="37"/>
  <c r="AC29" i="37" s="1"/>
  <c r="M24" i="37"/>
  <c r="M25" i="37" s="1"/>
  <c r="AL29" i="4"/>
  <c r="CT28" i="43"/>
  <c r="CT29" i="43" s="1"/>
  <c r="Z128" i="36"/>
  <c r="K29" i="37"/>
  <c r="S9" i="24"/>
  <c r="AA9" i="24"/>
  <c r="AL52" i="57"/>
  <c r="AL17" i="57" s="1"/>
  <c r="AT52" i="57"/>
  <c r="AF52" i="57"/>
  <c r="AF17" i="57" s="1"/>
  <c r="Z79" i="36"/>
  <c r="H52" i="63"/>
  <c r="H17" i="63" s="1"/>
  <c r="AR17" i="63"/>
  <c r="AW17" i="63"/>
  <c r="O17" i="63"/>
  <c r="AM17" i="63"/>
  <c r="G52" i="63"/>
  <c r="G17" i="63" s="1"/>
  <c r="AG52" i="63"/>
  <c r="AG17" i="63" s="1"/>
  <c r="S52" i="63"/>
  <c r="S17" i="63" s="1"/>
  <c r="K17" i="63"/>
  <c r="C17" i="63"/>
  <c r="AI17" i="63"/>
  <c r="T52" i="63"/>
  <c r="T17" i="63" s="1"/>
  <c r="D17" i="63"/>
  <c r="I52" i="63"/>
  <c r="I17" i="63" s="1"/>
  <c r="J52" i="63"/>
  <c r="J17" i="63" s="1"/>
  <c r="AC17" i="63"/>
  <c r="AQ17" i="63"/>
  <c r="E17" i="63"/>
  <c r="L52" i="63"/>
  <c r="L17" i="63" s="1"/>
  <c r="M52" i="63"/>
  <c r="M17" i="63" s="1"/>
  <c r="AJ52" i="63"/>
  <c r="AJ17" i="63" s="1"/>
  <c r="AO52" i="63"/>
  <c r="AO17" i="63" s="1"/>
  <c r="W52" i="63"/>
  <c r="W17" i="63" s="1"/>
  <c r="AS52" i="63"/>
  <c r="AS17" i="63" s="1"/>
  <c r="Y52" i="63"/>
  <c r="Y17" i="63" s="1"/>
  <c r="E52" i="61"/>
  <c r="AR52" i="61"/>
  <c r="AR17" i="61" s="1"/>
  <c r="AC52" i="61"/>
  <c r="AU52" i="61"/>
  <c r="AU17" i="61" s="1"/>
  <c r="W17" i="61"/>
  <c r="U17" i="61"/>
  <c r="AF52" i="61"/>
  <c r="AF17" i="61" s="1"/>
  <c r="AE17" i="61"/>
  <c r="D52" i="61"/>
  <c r="D17" i="61" s="1"/>
  <c r="L52" i="61"/>
  <c r="L17" i="61" s="1"/>
  <c r="AB52" i="61"/>
  <c r="AB17" i="61" s="1"/>
  <c r="I52" i="61"/>
  <c r="I17" i="61" s="1"/>
  <c r="K52" i="61"/>
  <c r="R52" i="61"/>
  <c r="R17" i="61" s="1"/>
  <c r="AS52" i="61"/>
  <c r="AS17" i="61" s="1"/>
  <c r="AN52" i="61"/>
  <c r="AN17" i="61" s="1"/>
  <c r="AP52" i="61"/>
  <c r="C52" i="61"/>
  <c r="C17" i="61" s="1"/>
  <c r="P17" i="61"/>
  <c r="Q52" i="61"/>
  <c r="AJ52" i="61"/>
  <c r="AA52" i="61"/>
  <c r="AA17" i="61" s="1"/>
  <c r="AQ52" i="61"/>
  <c r="AQ17" i="61" s="1"/>
  <c r="S52" i="61"/>
  <c r="S17" i="61" s="1"/>
  <c r="AK17" i="61"/>
  <c r="X52" i="61"/>
  <c r="O52" i="61"/>
  <c r="O17" i="61" s="1"/>
  <c r="AM52" i="61"/>
  <c r="AM17" i="61" s="1"/>
  <c r="AI52" i="61"/>
  <c r="AI17" i="61" s="1"/>
  <c r="AG52" i="61"/>
  <c r="AG17" i="61" s="1"/>
  <c r="AO52" i="61"/>
  <c r="AO17" i="61" s="1"/>
  <c r="AH52" i="57"/>
  <c r="T52" i="57"/>
  <c r="T17" i="57" s="1"/>
  <c r="AS52" i="57"/>
  <c r="AS17" i="57" s="1"/>
  <c r="AE52" i="57"/>
  <c r="AE17" i="57" s="1"/>
  <c r="AM52" i="57"/>
  <c r="AM17" i="57" s="1"/>
  <c r="U52" i="57"/>
  <c r="U17" i="57" s="1"/>
  <c r="V52" i="57"/>
  <c r="Q52" i="57"/>
  <c r="Q17" i="57" s="1"/>
  <c r="N52" i="57"/>
  <c r="S52" i="57"/>
  <c r="S17" i="57" s="1"/>
  <c r="AK52" i="57"/>
  <c r="AK17" i="57" s="1"/>
  <c r="E52" i="57"/>
  <c r="E17" i="57" s="1"/>
  <c r="L52" i="57"/>
  <c r="L17" i="57" s="1"/>
  <c r="M52" i="57"/>
  <c r="M17" i="57" s="1"/>
  <c r="R52" i="57"/>
  <c r="AO52" i="57"/>
  <c r="AO17" i="57" s="1"/>
  <c r="AP52" i="57"/>
  <c r="C52" i="57"/>
  <c r="C17" i="57" s="1"/>
  <c r="I52" i="57"/>
  <c r="I17" i="57" s="1"/>
  <c r="AN52" i="57"/>
  <c r="AN17" i="57" s="1"/>
  <c r="AB52" i="57"/>
  <c r="AB17" i="57" s="1"/>
  <c r="AU52" i="57"/>
  <c r="AU17" i="57" s="1"/>
  <c r="AA52" i="57"/>
  <c r="AA17" i="57" s="1"/>
  <c r="AV52" i="57"/>
  <c r="AV17" i="57" s="1"/>
  <c r="B52" i="57"/>
  <c r="AD52" i="57"/>
  <c r="AQ52" i="57"/>
  <c r="AQ17" i="57" s="1"/>
  <c r="AJ52" i="57"/>
  <c r="AJ17" i="57" s="1"/>
  <c r="D52" i="57"/>
  <c r="D17" i="57" s="1"/>
  <c r="W52" i="57"/>
  <c r="W17" i="57" s="1"/>
  <c r="X52" i="57"/>
  <c r="X17" i="57" s="1"/>
  <c r="AI52" i="57"/>
  <c r="AI17" i="57" s="1"/>
  <c r="H52" i="57"/>
  <c r="H17" i="57" s="1"/>
  <c r="AC52" i="57"/>
  <c r="AC17" i="57" s="1"/>
  <c r="AR52" i="57"/>
  <c r="AR17" i="57" s="1"/>
  <c r="AW52" i="57"/>
  <c r="AW17" i="57" s="1"/>
  <c r="P52" i="57"/>
  <c r="P17" i="57" s="1"/>
  <c r="F52" i="57"/>
  <c r="F17" i="57" s="1"/>
  <c r="AG52" i="57"/>
  <c r="AG17" i="57" s="1"/>
  <c r="K52" i="57"/>
  <c r="K17" i="57" s="1"/>
  <c r="AW17" i="61"/>
  <c r="P17" i="63"/>
  <c r="AL17" i="61"/>
  <c r="AH17" i="63"/>
  <c r="AL17" i="63"/>
  <c r="BO29" i="36"/>
  <c r="N29" i="4"/>
  <c r="AS27" i="36"/>
  <c r="AJ28" i="37"/>
  <c r="AJ29" i="37" s="1"/>
  <c r="U72" i="43"/>
  <c r="Z114" i="36"/>
  <c r="T17" i="61"/>
  <c r="F17" i="61"/>
  <c r="V17" i="61"/>
  <c r="V17" i="63"/>
  <c r="R17" i="63"/>
  <c r="U65" i="37"/>
  <c r="AC64" i="37" s="1"/>
  <c r="AG28" i="37"/>
  <c r="AG29" i="37" s="1"/>
  <c r="AK24" i="37"/>
  <c r="AK25" i="37" s="1"/>
  <c r="Q29" i="43"/>
  <c r="U29" i="43" s="1"/>
  <c r="U58" i="43"/>
  <c r="AC57" i="43" s="1"/>
  <c r="W114" i="36"/>
  <c r="I29" i="4"/>
  <c r="AP17" i="63"/>
  <c r="N17" i="61"/>
  <c r="AT17" i="63"/>
  <c r="F17" i="63"/>
  <c r="Z17" i="61"/>
  <c r="AD17" i="61"/>
  <c r="AP17" i="61"/>
  <c r="AH28" i="37"/>
  <c r="AH29" i="37" s="1"/>
  <c r="U86" i="37"/>
  <c r="AC85" i="37" s="1"/>
  <c r="AI28" i="37"/>
  <c r="AI29" i="37" s="1"/>
  <c r="AE28" i="37"/>
  <c r="AE29" i="37" s="1"/>
  <c r="AC123" i="36"/>
  <c r="CE29" i="43"/>
  <c r="BL29" i="43"/>
  <c r="U79" i="43"/>
  <c r="AC74" i="43" s="1"/>
  <c r="CT29" i="51"/>
  <c r="Z17" i="63"/>
  <c r="AH17" i="61"/>
  <c r="AT17" i="61"/>
  <c r="AD17" i="63"/>
  <c r="J17" i="61"/>
  <c r="AK9" i="24"/>
  <c r="AP9" i="24"/>
  <c r="AG9" i="24"/>
  <c r="K9" i="24"/>
  <c r="X9" i="24"/>
  <c r="T29" i="4"/>
  <c r="AG29" i="4"/>
  <c r="AO29" i="4"/>
  <c r="D29" i="4"/>
  <c r="G29" i="4"/>
  <c r="J9" i="24"/>
  <c r="T9" i="24"/>
  <c r="AT9" i="24"/>
  <c r="BY27" i="36"/>
  <c r="AJ17" i="61"/>
  <c r="E17" i="61"/>
  <c r="Q9" i="24"/>
  <c r="AW9" i="24"/>
  <c r="AD9" i="24"/>
  <c r="Y9" i="24"/>
  <c r="Z9" i="24"/>
  <c r="B17" i="63"/>
  <c r="H29" i="4"/>
  <c r="AV29" i="4"/>
  <c r="AC70" i="36"/>
  <c r="B40" i="4"/>
  <c r="G9" i="24"/>
  <c r="AF9" i="24"/>
  <c r="AE9" i="24"/>
  <c r="AS9" i="24"/>
  <c r="K17" i="61"/>
  <c r="CU29" i="51"/>
  <c r="P130" i="51"/>
  <c r="BE28" i="51"/>
  <c r="BF28" i="51"/>
  <c r="BF29" i="51" s="1"/>
  <c r="BC28" i="51"/>
  <c r="BA27" i="43"/>
  <c r="M27" i="36"/>
  <c r="AC49" i="36"/>
  <c r="AC71" i="36"/>
  <c r="V29" i="4"/>
  <c r="M29" i="4"/>
  <c r="AR29" i="37"/>
  <c r="BD28" i="51"/>
  <c r="BD29" i="51" s="1"/>
  <c r="AF28" i="51"/>
  <c r="AF29" i="51" s="1"/>
  <c r="BH28" i="51"/>
  <c r="BH29" i="51" s="1"/>
  <c r="BI24" i="51"/>
  <c r="BI25" i="51" s="1"/>
  <c r="T29" i="43"/>
  <c r="AA121" i="36"/>
  <c r="AO29" i="36"/>
  <c r="W58" i="36"/>
  <c r="AY29" i="43"/>
  <c r="AG28" i="51"/>
  <c r="AG29" i="51" s="1"/>
  <c r="BD28" i="36"/>
  <c r="BD29" i="36" s="1"/>
  <c r="AC99" i="36"/>
  <c r="AC48" i="36"/>
  <c r="R130" i="37"/>
  <c r="AA51" i="36"/>
  <c r="AO29" i="37"/>
  <c r="AW29" i="43"/>
  <c r="BE29" i="43"/>
  <c r="BG29" i="51"/>
  <c r="X28" i="51"/>
  <c r="X29" i="51" s="1"/>
  <c r="Z28" i="51"/>
  <c r="Z29" i="51" s="1"/>
  <c r="AA28" i="51"/>
  <c r="AL9" i="24"/>
  <c r="U27" i="43"/>
  <c r="CO27" i="37"/>
  <c r="Y29" i="4"/>
  <c r="E8" i="22"/>
  <c r="E9" i="24"/>
  <c r="BG28" i="36"/>
  <c r="BG29" i="36" s="1"/>
  <c r="AV28" i="37"/>
  <c r="AD29" i="4"/>
  <c r="BV29" i="37"/>
  <c r="BE28" i="36"/>
  <c r="BE29" i="36" s="1"/>
  <c r="AP29" i="37"/>
  <c r="B8" i="22"/>
  <c r="W28" i="51"/>
  <c r="W29" i="51" s="1"/>
  <c r="AC24" i="51"/>
  <c r="AC25" i="51" s="1"/>
  <c r="AK27" i="37"/>
  <c r="AA79" i="36"/>
  <c r="AA100" i="36"/>
  <c r="U79" i="37"/>
  <c r="AC74" i="37" s="1"/>
  <c r="AS28" i="37"/>
  <c r="AC50" i="36"/>
  <c r="BF28" i="36"/>
  <c r="BF29" i="36" s="1"/>
  <c r="BC28" i="36"/>
  <c r="BH28" i="36"/>
  <c r="BH29" i="36" s="1"/>
  <c r="AC46" i="36"/>
  <c r="AC97" i="36"/>
  <c r="BG29" i="43"/>
  <c r="U114" i="43"/>
  <c r="AC116" i="43"/>
  <c r="AH29" i="51"/>
  <c r="Y28" i="51"/>
  <c r="Y29" i="51" s="1"/>
  <c r="CG27" i="43"/>
  <c r="R130" i="43"/>
  <c r="AC55" i="43"/>
  <c r="AC96" i="43"/>
  <c r="BU29" i="37"/>
  <c r="AA72" i="36"/>
  <c r="Z58" i="36"/>
  <c r="BT29" i="37"/>
  <c r="AC102" i="36"/>
  <c r="AF29" i="37"/>
  <c r="O130" i="37"/>
  <c r="AC69" i="36"/>
  <c r="A49" i="43"/>
  <c r="O130" i="43"/>
  <c r="BV29" i="50"/>
  <c r="U27" i="50"/>
  <c r="M9" i="24"/>
  <c r="F9" i="24"/>
  <c r="AA107" i="36"/>
  <c r="BM29" i="36"/>
  <c r="BA28" i="43"/>
  <c r="AC125" i="36"/>
  <c r="AB100" i="36"/>
  <c r="CM28" i="50"/>
  <c r="O29" i="50"/>
  <c r="BA27" i="50"/>
  <c r="Q130" i="51"/>
  <c r="BY24" i="51"/>
  <c r="BY25" i="51" s="1"/>
  <c r="BX28" i="51"/>
  <c r="BX29" i="51" s="1"/>
  <c r="BS28" i="51"/>
  <c r="BS29" i="51" s="1"/>
  <c r="BW28" i="51"/>
  <c r="BW29" i="51" s="1"/>
  <c r="CO24" i="51"/>
  <c r="CO25" i="51" s="1"/>
  <c r="CM28" i="51"/>
  <c r="CM29" i="51" s="1"/>
  <c r="CI28" i="51"/>
  <c r="CL28" i="51"/>
  <c r="CL29" i="51" s="1"/>
  <c r="CN28" i="51"/>
  <c r="CN29" i="51" s="1"/>
  <c r="BI27" i="51"/>
  <c r="U65" i="51"/>
  <c r="AC64" i="51" s="1"/>
  <c r="M24" i="51"/>
  <c r="M25" i="51" s="1"/>
  <c r="L28" i="51"/>
  <c r="L29" i="51" s="1"/>
  <c r="G28" i="51"/>
  <c r="K28" i="51"/>
  <c r="K29" i="51" s="1"/>
  <c r="J28" i="51"/>
  <c r="J29" i="51" s="1"/>
  <c r="BQ27" i="51"/>
  <c r="CG24" i="51"/>
  <c r="CG25" i="51" s="1"/>
  <c r="CD28" i="51"/>
  <c r="CD29" i="51" s="1"/>
  <c r="CE28" i="51"/>
  <c r="CE29" i="51" s="1"/>
  <c r="CF28" i="51"/>
  <c r="CC28" i="51"/>
  <c r="CC29" i="51" s="1"/>
  <c r="CA28" i="51"/>
  <c r="CA29" i="51" s="1"/>
  <c r="BA24" i="51"/>
  <c r="BA25" i="51" s="1"/>
  <c r="AU28" i="51"/>
  <c r="AZ28" i="51"/>
  <c r="AZ29" i="51" s="1"/>
  <c r="AX28" i="51"/>
  <c r="AX29" i="51" s="1"/>
  <c r="AW28" i="51"/>
  <c r="AW29" i="51" s="1"/>
  <c r="AY28" i="51"/>
  <c r="AY29" i="51" s="1"/>
  <c r="CK28" i="51"/>
  <c r="CK29" i="51" s="1"/>
  <c r="U128" i="51"/>
  <c r="BY27" i="51"/>
  <c r="U93" i="51"/>
  <c r="AC89" i="51" s="1"/>
  <c r="U58" i="51"/>
  <c r="AC55" i="51" s="1"/>
  <c r="CJ28" i="51"/>
  <c r="CJ29" i="51" s="1"/>
  <c r="BM28" i="51"/>
  <c r="BM29" i="51" s="1"/>
  <c r="CO27" i="51"/>
  <c r="BN28" i="51"/>
  <c r="BN29" i="51" s="1"/>
  <c r="U86" i="51"/>
  <c r="AC85" i="51" s="1"/>
  <c r="BV28" i="51"/>
  <c r="BV29" i="51" s="1"/>
  <c r="BT28" i="51"/>
  <c r="BT29" i="51" s="1"/>
  <c r="AK27" i="51"/>
  <c r="CV29" i="51"/>
  <c r="U100" i="51"/>
  <c r="AC96" i="51" s="1"/>
  <c r="U24" i="51"/>
  <c r="U25" i="51" s="1"/>
  <c r="R28" i="51"/>
  <c r="R29" i="51" s="1"/>
  <c r="T28" i="51"/>
  <c r="T29" i="51" s="1"/>
  <c r="Q28" i="51"/>
  <c r="Q29" i="51" s="1"/>
  <c r="O28" i="51"/>
  <c r="S28" i="51"/>
  <c r="S29" i="51" s="1"/>
  <c r="U121" i="51"/>
  <c r="AC120" i="51" s="1"/>
  <c r="AS24" i="51"/>
  <c r="AS25" i="51" s="1"/>
  <c r="AR28" i="51"/>
  <c r="AR29" i="51" s="1"/>
  <c r="AQ28" i="51"/>
  <c r="AQ29" i="51" s="1"/>
  <c r="AM28" i="51"/>
  <c r="AM29" i="51" s="1"/>
  <c r="BU28" i="51"/>
  <c r="BU29" i="51" s="1"/>
  <c r="U72" i="51"/>
  <c r="AC67" i="51" s="1"/>
  <c r="AS27" i="51"/>
  <c r="U114" i="51"/>
  <c r="AC109" i="51" s="1"/>
  <c r="R130" i="51"/>
  <c r="BL29" i="51"/>
  <c r="CG27" i="51"/>
  <c r="AC27" i="51"/>
  <c r="U51" i="51"/>
  <c r="AC46" i="51" s="1"/>
  <c r="CW28" i="51"/>
  <c r="BQ24" i="51"/>
  <c r="BQ25" i="51" s="1"/>
  <c r="BK28" i="51"/>
  <c r="BK29" i="51" s="1"/>
  <c r="BP28" i="51"/>
  <c r="BP29" i="51" s="1"/>
  <c r="BO28" i="51"/>
  <c r="BO29" i="51" s="1"/>
  <c r="CF29" i="51"/>
  <c r="H28" i="51"/>
  <c r="H29" i="51" s="1"/>
  <c r="CW27" i="51"/>
  <c r="CQ29" i="51"/>
  <c r="CB28" i="51"/>
  <c r="CB29" i="51" s="1"/>
  <c r="AV28" i="51"/>
  <c r="AV29" i="51" s="1"/>
  <c r="AC90" i="51"/>
  <c r="AN28" i="51"/>
  <c r="AN29" i="51" s="1"/>
  <c r="BE29" i="51"/>
  <c r="U107" i="51"/>
  <c r="AC104" i="51" s="1"/>
  <c r="U79" i="51"/>
  <c r="AC77" i="51" s="1"/>
  <c r="P29" i="51"/>
  <c r="AK24" i="51"/>
  <c r="AK25" i="51" s="1"/>
  <c r="AJ28" i="51"/>
  <c r="AJ29" i="51" s="1"/>
  <c r="AE28" i="51"/>
  <c r="AI28" i="51"/>
  <c r="AI29" i="51" s="1"/>
  <c r="U27" i="51"/>
  <c r="AU29" i="51"/>
  <c r="BA27" i="51"/>
  <c r="AO28" i="51"/>
  <c r="AO29" i="51" s="1"/>
  <c r="AP28" i="51"/>
  <c r="AP29" i="51" s="1"/>
  <c r="F11" i="49"/>
  <c r="K10" i="49"/>
  <c r="AX4" i="49"/>
  <c r="H28" i="50"/>
  <c r="H29" i="50" s="1"/>
  <c r="CM29" i="50"/>
  <c r="R130" i="50"/>
  <c r="P130" i="50"/>
  <c r="CN28" i="50"/>
  <c r="AK10" i="49"/>
  <c r="AH11" i="49" s="1"/>
  <c r="Q10" i="49"/>
  <c r="N11" i="49" s="1"/>
  <c r="E10" i="49"/>
  <c r="B11" i="49" s="1"/>
  <c r="V11" i="49"/>
  <c r="M10" i="49"/>
  <c r="AP11" i="49"/>
  <c r="R10" i="49"/>
  <c r="R11" i="49" s="1"/>
  <c r="K28" i="50"/>
  <c r="K29" i="50" s="1"/>
  <c r="A110" i="50"/>
  <c r="CW27" i="50"/>
  <c r="Q130" i="50"/>
  <c r="AU28" i="50"/>
  <c r="AU29" i="50" s="1"/>
  <c r="CJ28" i="50"/>
  <c r="CJ29" i="50" s="1"/>
  <c r="CV28" i="50"/>
  <c r="CV29" i="50" s="1"/>
  <c r="AY28" i="50"/>
  <c r="AT10" i="49"/>
  <c r="AT11" i="49" s="1"/>
  <c r="A109" i="50"/>
  <c r="AS28" i="50"/>
  <c r="A63" i="50"/>
  <c r="AX8" i="49"/>
  <c r="AZ8" i="49" s="1"/>
  <c r="U79" i="50"/>
  <c r="AC77" i="50" s="1"/>
  <c r="U100" i="50"/>
  <c r="AC96" i="50" s="1"/>
  <c r="U121" i="50"/>
  <c r="AC117" i="50" s="1"/>
  <c r="BQ27" i="50"/>
  <c r="BK29" i="50"/>
  <c r="S130" i="50"/>
  <c r="U65" i="50"/>
  <c r="AC60" i="50" s="1"/>
  <c r="U114" i="50"/>
  <c r="AC112" i="50" s="1"/>
  <c r="BH29" i="50"/>
  <c r="O130" i="50"/>
  <c r="AS27" i="50"/>
  <c r="CL29" i="50"/>
  <c r="AC27" i="50"/>
  <c r="W29" i="50"/>
  <c r="BI24" i="50"/>
  <c r="BI25" i="50" s="1"/>
  <c r="U58" i="50"/>
  <c r="AC53" i="50"/>
  <c r="AK24" i="50"/>
  <c r="AK25" i="50" s="1"/>
  <c r="AH28" i="50"/>
  <c r="AH29" i="50" s="1"/>
  <c r="AC24" i="50"/>
  <c r="AC25" i="50" s="1"/>
  <c r="Y28" i="50"/>
  <c r="Y29" i="50" s="1"/>
  <c r="Z28" i="50"/>
  <c r="Z29" i="50" s="1"/>
  <c r="U86" i="50"/>
  <c r="AK27" i="50"/>
  <c r="I29" i="50"/>
  <c r="AE28" i="50"/>
  <c r="T130" i="50"/>
  <c r="DB22" i="50"/>
  <c r="DA22" i="50"/>
  <c r="BO29" i="50"/>
  <c r="AS24" i="50"/>
  <c r="AS25" i="50" s="1"/>
  <c r="AC55" i="50"/>
  <c r="X28" i="50"/>
  <c r="X29" i="50" s="1"/>
  <c r="BI27" i="50"/>
  <c r="U72" i="50"/>
  <c r="AC67" i="50" s="1"/>
  <c r="AM29" i="50"/>
  <c r="M24" i="50"/>
  <c r="M25" i="50" s="1"/>
  <c r="BG28" i="50"/>
  <c r="A116" i="50"/>
  <c r="BD28" i="50"/>
  <c r="BD29" i="50" s="1"/>
  <c r="Q29" i="50"/>
  <c r="U107" i="50"/>
  <c r="CC29" i="50"/>
  <c r="U93" i="50"/>
  <c r="AC90" i="50" s="1"/>
  <c r="AC120" i="50"/>
  <c r="CG24" i="50"/>
  <c r="CG25" i="50" s="1"/>
  <c r="CF28" i="50"/>
  <c r="CF29" i="50" s="1"/>
  <c r="CB28" i="50"/>
  <c r="CB29" i="50" s="1"/>
  <c r="BN29" i="50"/>
  <c r="AC71" i="50"/>
  <c r="AC99" i="50"/>
  <c r="U51" i="50"/>
  <c r="AC50" i="50" s="1"/>
  <c r="CO27" i="50"/>
  <c r="CI29" i="50"/>
  <c r="BF29" i="50"/>
  <c r="CO24" i="50"/>
  <c r="CO25" i="50" s="1"/>
  <c r="CK28" i="50"/>
  <c r="CK29" i="50" s="1"/>
  <c r="BU29" i="50"/>
  <c r="CR29" i="50"/>
  <c r="BL29" i="50"/>
  <c r="AA28" i="50"/>
  <c r="AA29" i="50" s="1"/>
  <c r="BA24" i="50"/>
  <c r="BA25" i="50" s="1"/>
  <c r="AZ28" i="50"/>
  <c r="AZ29" i="50" s="1"/>
  <c r="BG29" i="50"/>
  <c r="M27" i="50"/>
  <c r="G28" i="50"/>
  <c r="L28" i="50"/>
  <c r="L29" i="50" s="1"/>
  <c r="A117" i="50"/>
  <c r="AV29" i="50"/>
  <c r="BQ28" i="50"/>
  <c r="AC97" i="50"/>
  <c r="CQ28" i="50"/>
  <c r="A126" i="50"/>
  <c r="BC28" i="50"/>
  <c r="AB28" i="50"/>
  <c r="AB29" i="50" s="1"/>
  <c r="AC118" i="50"/>
  <c r="U128" i="50"/>
  <c r="AC126" i="50" s="1"/>
  <c r="CG27" i="50"/>
  <c r="BE28" i="50"/>
  <c r="BE29" i="50" s="1"/>
  <c r="AJ28" i="50"/>
  <c r="AJ29" i="50" s="1"/>
  <c r="U24" i="50"/>
  <c r="U25" i="50" s="1"/>
  <c r="T28" i="50"/>
  <c r="T29" i="50" s="1"/>
  <c r="P28" i="50"/>
  <c r="P29" i="50" s="1"/>
  <c r="AG28" i="50"/>
  <c r="AG29" i="50" s="1"/>
  <c r="AY29" i="50"/>
  <c r="BY24" i="50"/>
  <c r="BY25" i="50" s="1"/>
  <c r="BW28" i="50"/>
  <c r="BW29" i="50" s="1"/>
  <c r="AI28" i="50"/>
  <c r="AI29" i="50" s="1"/>
  <c r="AX29" i="50"/>
  <c r="CN29" i="50"/>
  <c r="AW28" i="50"/>
  <c r="AW29" i="50" s="1"/>
  <c r="CW24" i="50"/>
  <c r="CW25" i="50" s="1"/>
  <c r="CU28" i="50"/>
  <c r="CU29" i="50" s="1"/>
  <c r="CT28" i="50"/>
  <c r="CT29" i="50" s="1"/>
  <c r="AC64" i="50"/>
  <c r="A127" i="50"/>
  <c r="AF28" i="50"/>
  <c r="AF29" i="50" s="1"/>
  <c r="J28" i="50"/>
  <c r="J29" i="50" s="1"/>
  <c r="CA28" i="50"/>
  <c r="AS28" i="41"/>
  <c r="P29" i="41"/>
  <c r="O42" i="44"/>
  <c r="O43" i="44" s="1"/>
  <c r="P42" i="44"/>
  <c r="AC71" i="43"/>
  <c r="AC67" i="43"/>
  <c r="AC68" i="43"/>
  <c r="AC69" i="43"/>
  <c r="AC110" i="43"/>
  <c r="AC113" i="43"/>
  <c r="AC111" i="43"/>
  <c r="AC109" i="43"/>
  <c r="AC81" i="43"/>
  <c r="AC82" i="43"/>
  <c r="AC84" i="43"/>
  <c r="AC85" i="43"/>
  <c r="U107" i="43"/>
  <c r="AC102" i="43" s="1"/>
  <c r="P130" i="43"/>
  <c r="BC29" i="43"/>
  <c r="BI27" i="43"/>
  <c r="AC24" i="43"/>
  <c r="AC25" i="43" s="1"/>
  <c r="Y28" i="43"/>
  <c r="Y29" i="43" s="1"/>
  <c r="X28" i="43"/>
  <c r="X29" i="43" s="1"/>
  <c r="Z28" i="43"/>
  <c r="Z29" i="43" s="1"/>
  <c r="AB28" i="43"/>
  <c r="AB29" i="43" s="1"/>
  <c r="W28" i="43"/>
  <c r="W29" i="43" s="1"/>
  <c r="M27" i="43"/>
  <c r="AA28" i="43"/>
  <c r="S130" i="43"/>
  <c r="AC60" i="43"/>
  <c r="CW28" i="43"/>
  <c r="CQ29" i="43"/>
  <c r="AC118" i="43"/>
  <c r="AC117" i="43"/>
  <c r="BI28" i="43"/>
  <c r="AU29" i="43"/>
  <c r="AC119" i="43"/>
  <c r="AC99" i="43"/>
  <c r="BD29" i="43"/>
  <c r="BF29" i="43"/>
  <c r="AK28" i="43"/>
  <c r="AC53" i="43"/>
  <c r="M24" i="43"/>
  <c r="M25" i="43" s="1"/>
  <c r="G28" i="43"/>
  <c r="H28" i="43"/>
  <c r="H29" i="43" s="1"/>
  <c r="L28" i="43"/>
  <c r="L29" i="43" s="1"/>
  <c r="I28" i="43"/>
  <c r="I29" i="43" s="1"/>
  <c r="J28" i="43"/>
  <c r="J29" i="43" s="1"/>
  <c r="BQ28" i="43"/>
  <c r="BK29" i="43"/>
  <c r="K28" i="43"/>
  <c r="K29" i="43" s="1"/>
  <c r="CG24" i="43"/>
  <c r="CG25" i="43" s="1"/>
  <c r="CD28" i="43"/>
  <c r="CD29" i="43" s="1"/>
  <c r="CF28" i="43"/>
  <c r="CF29" i="43" s="1"/>
  <c r="CA28" i="43"/>
  <c r="CC28" i="43"/>
  <c r="CC29" i="43" s="1"/>
  <c r="CB28" i="43"/>
  <c r="CB29" i="43" s="1"/>
  <c r="AS24" i="43"/>
  <c r="AS25" i="43" s="1"/>
  <c r="AN28" i="43"/>
  <c r="AN29" i="43" s="1"/>
  <c r="AR28" i="43"/>
  <c r="AR29" i="43" s="1"/>
  <c r="AP28" i="43"/>
  <c r="AP29" i="43" s="1"/>
  <c r="AM28" i="43"/>
  <c r="AM29" i="43" s="1"/>
  <c r="AO28" i="43"/>
  <c r="AO29" i="43" s="1"/>
  <c r="U51" i="43"/>
  <c r="AK29" i="43"/>
  <c r="AC77" i="43"/>
  <c r="BH29" i="43"/>
  <c r="AC70" i="43"/>
  <c r="BY29" i="43"/>
  <c r="AS27" i="43"/>
  <c r="AA29" i="43"/>
  <c r="CO24" i="43"/>
  <c r="CO25" i="43" s="1"/>
  <c r="CN28" i="43"/>
  <c r="CN29" i="43" s="1"/>
  <c r="CI28" i="43"/>
  <c r="CI29" i="43" s="1"/>
  <c r="CK28" i="43"/>
  <c r="CK29" i="43" s="1"/>
  <c r="CJ28" i="43"/>
  <c r="CJ29" i="43" s="1"/>
  <c r="CL28" i="43"/>
  <c r="CL29" i="43" s="1"/>
  <c r="CO27" i="43"/>
  <c r="AC112" i="43"/>
  <c r="U93" i="43"/>
  <c r="AC88" i="43" s="1"/>
  <c r="U28" i="43"/>
  <c r="AC27" i="43"/>
  <c r="BY28" i="43"/>
  <c r="AC83" i="43"/>
  <c r="U128" i="43"/>
  <c r="AQ28" i="43"/>
  <c r="AQ29" i="43" s="1"/>
  <c r="P146" i="38"/>
  <c r="O16" i="39"/>
  <c r="N15" i="39"/>
  <c r="O15" i="39" s="1"/>
  <c r="M29" i="41"/>
  <c r="N7" i="39"/>
  <c r="O8" i="39"/>
  <c r="R36" i="39"/>
  <c r="R30" i="39"/>
  <c r="R19" i="39"/>
  <c r="R9" i="39"/>
  <c r="R40" i="39"/>
  <c r="R35" i="39"/>
  <c r="R29" i="39"/>
  <c r="R26" i="39"/>
  <c r="R22" i="39"/>
  <c r="R18" i="39"/>
  <c r="R8" i="39"/>
  <c r="R48" i="39"/>
  <c r="R25" i="39"/>
  <c r="R21" i="39"/>
  <c r="R17" i="39"/>
  <c r="R13" i="39"/>
  <c r="R46" i="39"/>
  <c r="R20" i="39"/>
  <c r="R16" i="39"/>
  <c r="R34" i="39"/>
  <c r="G278" i="38"/>
  <c r="CT28" i="41"/>
  <c r="CS28" i="41"/>
  <c r="CW24" i="41"/>
  <c r="CW25" i="41" s="1"/>
  <c r="CV28" i="41"/>
  <c r="CV29" i="41" s="1"/>
  <c r="CQ28" i="41"/>
  <c r="CR28" i="41"/>
  <c r="CG27" i="41"/>
  <c r="CG24" i="41"/>
  <c r="CG25" i="41" s="1"/>
  <c r="CB28" i="41"/>
  <c r="CF28" i="41"/>
  <c r="CF29" i="41" s="1"/>
  <c r="CA28" i="41"/>
  <c r="CD28" i="41"/>
  <c r="CC28" i="41"/>
  <c r="BY28" i="41"/>
  <c r="P96" i="38"/>
  <c r="AI29" i="41"/>
  <c r="BI29" i="41"/>
  <c r="CR29" i="41"/>
  <c r="G199" i="38"/>
  <c r="K199" i="38"/>
  <c r="BS29" i="41"/>
  <c r="L7" i="39"/>
  <c r="K5" i="39"/>
  <c r="BA28" i="41"/>
  <c r="K278" i="38"/>
  <c r="N278" i="38"/>
  <c r="CC29" i="41"/>
  <c r="CU28" i="41"/>
  <c r="CU29" i="41" s="1"/>
  <c r="CS29" i="41"/>
  <c r="CQ29" i="41"/>
  <c r="CW27" i="41"/>
  <c r="CE28" i="41"/>
  <c r="BQ27" i="41"/>
  <c r="P276" i="38"/>
  <c r="D199" i="38"/>
  <c r="BI28" i="41"/>
  <c r="BN28" i="41"/>
  <c r="BN29" i="41" s="1"/>
  <c r="BQ24" i="41"/>
  <c r="BQ25" i="41" s="1"/>
  <c r="BP28" i="41"/>
  <c r="BP29" i="41" s="1"/>
  <c r="BM28" i="41"/>
  <c r="BM29" i="41" s="1"/>
  <c r="BK28" i="41"/>
  <c r="BL28" i="41"/>
  <c r="BL29" i="41" s="1"/>
  <c r="BA27" i="41"/>
  <c r="AU29" i="41"/>
  <c r="D278" i="38"/>
  <c r="P278" i="38" s="1"/>
  <c r="CB29" i="41"/>
  <c r="CI29" i="41"/>
  <c r="AS29" i="41"/>
  <c r="C78" i="38"/>
  <c r="C91" i="38" s="1"/>
  <c r="N78" i="38"/>
  <c r="N91" i="38" s="1"/>
  <c r="N255" i="38" s="1"/>
  <c r="K78" i="38"/>
  <c r="K91" i="38" s="1"/>
  <c r="K255" i="38" s="1"/>
  <c r="H78" i="38"/>
  <c r="H91" i="38" s="1"/>
  <c r="H255" i="38" s="1"/>
  <c r="M78" i="38"/>
  <c r="M91" i="38" s="1"/>
  <c r="G78" i="38"/>
  <c r="G91" i="38" s="1"/>
  <c r="G255" i="38" s="1"/>
  <c r="D78" i="38"/>
  <c r="J78" i="38"/>
  <c r="J91" i="38" s="1"/>
  <c r="J255" i="38" s="1"/>
  <c r="L78" i="38"/>
  <c r="L91" i="38" s="1"/>
  <c r="L255" i="38" s="1"/>
  <c r="I78" i="38"/>
  <c r="I91" i="38" s="1"/>
  <c r="E78" i="38"/>
  <c r="E91" i="38" s="1"/>
  <c r="E255" i="38" s="1"/>
  <c r="F78" i="38"/>
  <c r="F91" i="38" s="1"/>
  <c r="F255" i="38" s="1"/>
  <c r="P183" i="38"/>
  <c r="CT29" i="41"/>
  <c r="H199" i="38"/>
  <c r="L199" i="38"/>
  <c r="N39" i="39"/>
  <c r="O39" i="39" s="1"/>
  <c r="O40" i="39"/>
  <c r="A49" i="41"/>
  <c r="AZ29" i="41"/>
  <c r="I5" i="39"/>
  <c r="H52" i="39"/>
  <c r="U28" i="41"/>
  <c r="N28" i="39"/>
  <c r="O28" i="39" s="1"/>
  <c r="O29" i="39"/>
  <c r="AK24" i="41"/>
  <c r="AK25" i="41" s="1"/>
  <c r="AG28" i="41"/>
  <c r="AG29" i="41" s="1"/>
  <c r="AH28" i="41"/>
  <c r="AJ28" i="41"/>
  <c r="AJ29" i="41" s="1"/>
  <c r="AF28" i="41"/>
  <c r="AF29" i="41" s="1"/>
  <c r="AE28" i="41"/>
  <c r="AE29" i="41" s="1"/>
  <c r="U27" i="41"/>
  <c r="O29" i="41"/>
  <c r="CE29" i="41"/>
  <c r="CD29" i="41"/>
  <c r="M28" i="41"/>
  <c r="AH29" i="41"/>
  <c r="AK27" i="41"/>
  <c r="C199" i="38"/>
  <c r="P199" i="38" s="1"/>
  <c r="AV29" i="41"/>
  <c r="BO28" i="41"/>
  <c r="BO29" i="41" s="1"/>
  <c r="O34" i="39"/>
  <c r="N33" i="39"/>
  <c r="O33" i="39" s="1"/>
  <c r="E339" i="38"/>
  <c r="E256" i="38"/>
  <c r="P253" i="38"/>
  <c r="J339" i="38"/>
  <c r="J256" i="38"/>
  <c r="M255" i="38"/>
  <c r="I255" i="38"/>
  <c r="K339" i="38"/>
  <c r="K256" i="38"/>
  <c r="AC81" i="37"/>
  <c r="AC76" i="37"/>
  <c r="U58" i="37"/>
  <c r="AC57" i="37" s="1"/>
  <c r="CG24" i="37"/>
  <c r="CG25" i="37" s="1"/>
  <c r="CD28" i="37"/>
  <c r="CA28" i="37"/>
  <c r="CA29" i="37" s="1"/>
  <c r="CC28" i="37"/>
  <c r="CC29" i="37" s="1"/>
  <c r="CF28" i="37"/>
  <c r="CF29" i="37" s="1"/>
  <c r="AS24" i="36"/>
  <c r="AS25" i="36" s="1"/>
  <c r="AC77" i="36"/>
  <c r="AC75" i="36"/>
  <c r="BQ24" i="37"/>
  <c r="BQ25" i="37" s="1"/>
  <c r="BP28" i="37"/>
  <c r="BP29" i="37" s="1"/>
  <c r="BN28" i="37"/>
  <c r="BN29" i="37" s="1"/>
  <c r="BO28" i="37"/>
  <c r="BO29" i="37" s="1"/>
  <c r="BM28" i="37"/>
  <c r="BM29" i="37" s="1"/>
  <c r="BK28" i="37"/>
  <c r="U51" i="37"/>
  <c r="AC46" i="37" s="1"/>
  <c r="S130" i="37"/>
  <c r="CW28" i="36"/>
  <c r="M24" i="36"/>
  <c r="M25" i="36" s="1"/>
  <c r="L28" i="36"/>
  <c r="L29" i="36" s="1"/>
  <c r="K28" i="36"/>
  <c r="K29" i="36" s="1"/>
  <c r="H28" i="36"/>
  <c r="H29" i="36" s="1"/>
  <c r="G28" i="36"/>
  <c r="I28" i="36"/>
  <c r="I29" i="36" s="1"/>
  <c r="U27" i="37"/>
  <c r="U24" i="37"/>
  <c r="U25" i="37" s="1"/>
  <c r="R28" i="37"/>
  <c r="R29" i="37" s="1"/>
  <c r="T28" i="37"/>
  <c r="T29" i="37" s="1"/>
  <c r="O28" i="37"/>
  <c r="Q28" i="37"/>
  <c r="CW28" i="37"/>
  <c r="CQ29" i="37"/>
  <c r="AC63" i="37"/>
  <c r="AC62" i="37"/>
  <c r="U114" i="37"/>
  <c r="AC110" i="37" s="1"/>
  <c r="BY24" i="36"/>
  <c r="BY25" i="36" s="1"/>
  <c r="BT28" i="36"/>
  <c r="BT29" i="36" s="1"/>
  <c r="BW28" i="36"/>
  <c r="BW29" i="36" s="1"/>
  <c r="BX28" i="36"/>
  <c r="BX29" i="36" s="1"/>
  <c r="BU28" i="36"/>
  <c r="BU29" i="36" s="1"/>
  <c r="BS28" i="36"/>
  <c r="AV29" i="37"/>
  <c r="BS29" i="37"/>
  <c r="BY27" i="37"/>
  <c r="Z93" i="36"/>
  <c r="AC126" i="36"/>
  <c r="BA27" i="37"/>
  <c r="CB28" i="37"/>
  <c r="CB29" i="37" s="1"/>
  <c r="BQ28" i="36"/>
  <c r="BQ27" i="36"/>
  <c r="BK29" i="36"/>
  <c r="AA114" i="36"/>
  <c r="AC28" i="37"/>
  <c r="J28" i="36"/>
  <c r="J29" i="36" s="1"/>
  <c r="BV28" i="36"/>
  <c r="BV29" i="36" s="1"/>
  <c r="AC105" i="36"/>
  <c r="AM29" i="37"/>
  <c r="AS27" i="37"/>
  <c r="AC119" i="36"/>
  <c r="AC117" i="36"/>
  <c r="CD29" i="37"/>
  <c r="U121" i="37"/>
  <c r="AC119" i="37" s="1"/>
  <c r="CO24" i="37"/>
  <c r="CO25" i="37" s="1"/>
  <c r="CI28" i="37"/>
  <c r="CM28" i="37"/>
  <c r="CM29" i="37" s="1"/>
  <c r="CL28" i="37"/>
  <c r="CL29" i="37" s="1"/>
  <c r="CK28" i="37"/>
  <c r="CK29" i="37" s="1"/>
  <c r="CN28" i="37"/>
  <c r="CN29" i="37" s="1"/>
  <c r="AC82" i="37"/>
  <c r="AC112" i="37"/>
  <c r="U93" i="37"/>
  <c r="AK28" i="36"/>
  <c r="G29" i="37"/>
  <c r="M27" i="37"/>
  <c r="AQ29" i="37"/>
  <c r="S29" i="37"/>
  <c r="AC60" i="37"/>
  <c r="AC76" i="36"/>
  <c r="AC84" i="37"/>
  <c r="F54" i="36"/>
  <c r="I29" i="37"/>
  <c r="BY28" i="37"/>
  <c r="CE28" i="37"/>
  <c r="CE29" i="37" s="1"/>
  <c r="U100" i="37"/>
  <c r="AC96" i="37" s="1"/>
  <c r="P130" i="37"/>
  <c r="CJ28" i="37"/>
  <c r="CJ29" i="37" s="1"/>
  <c r="AC55" i="37"/>
  <c r="BA24" i="37"/>
  <c r="BA25" i="37" s="1"/>
  <c r="AX28" i="37"/>
  <c r="AX29" i="37" s="1"/>
  <c r="AW28" i="37"/>
  <c r="AW29" i="37" s="1"/>
  <c r="AU28" i="37"/>
  <c r="AU29" i="37" s="1"/>
  <c r="AZ28" i="37"/>
  <c r="AZ29" i="37" s="1"/>
  <c r="AC111" i="37"/>
  <c r="AC78" i="36"/>
  <c r="AC61" i="37"/>
  <c r="AC127" i="36"/>
  <c r="BX29" i="37"/>
  <c r="AC103" i="36"/>
  <c r="AY29" i="37"/>
  <c r="U128" i="37"/>
  <c r="AC125" i="37" s="1"/>
  <c r="AC49" i="37"/>
  <c r="U107" i="37"/>
  <c r="AC103" i="37" s="1"/>
  <c r="AC104" i="36"/>
  <c r="U72" i="37"/>
  <c r="AC71" i="37" s="1"/>
  <c r="AC116" i="36"/>
  <c r="Q29" i="37"/>
  <c r="CG27" i="37"/>
  <c r="BL28" i="37"/>
  <c r="BL29" i="37" s="1"/>
  <c r="BI24" i="37"/>
  <c r="BI25" i="37" s="1"/>
  <c r="BC28" i="37"/>
  <c r="BG28" i="37"/>
  <c r="BG29" i="37" s="1"/>
  <c r="BE28" i="37"/>
  <c r="BE29" i="37" s="1"/>
  <c r="BF28" i="37"/>
  <c r="BF29" i="37" s="1"/>
  <c r="BH28" i="37"/>
  <c r="BH29" i="37" s="1"/>
  <c r="P28" i="37"/>
  <c r="P29" i="37" s="1"/>
  <c r="AB27" i="4" l="1"/>
  <c r="AB10" i="49"/>
  <c r="Z11" i="49" s="1"/>
  <c r="AS45" i="4"/>
  <c r="AS8" i="48"/>
  <c r="Y118" i="36"/>
  <c r="AX52" i="53"/>
  <c r="AC28" i="52"/>
  <c r="W29" i="52"/>
  <c r="AC29" i="52" s="1"/>
  <c r="AC9" i="48"/>
  <c r="G45" i="4"/>
  <c r="G8" i="48"/>
  <c r="AX6" i="49"/>
  <c r="AZ6" i="49" s="1"/>
  <c r="W64" i="36"/>
  <c r="W62" i="36"/>
  <c r="W60" i="36"/>
  <c r="W63" i="36"/>
  <c r="AB48" i="36"/>
  <c r="AB50" i="36"/>
  <c r="AB49" i="36"/>
  <c r="AB47" i="36"/>
  <c r="AB46" i="36"/>
  <c r="AC90" i="41"/>
  <c r="Y103" i="36"/>
  <c r="Y102" i="36"/>
  <c r="Y105" i="36"/>
  <c r="Y106" i="36"/>
  <c r="Y104" i="36"/>
  <c r="AB118" i="36"/>
  <c r="AB116" i="36"/>
  <c r="AB120" i="36"/>
  <c r="AB117" i="36"/>
  <c r="AR45" i="4"/>
  <c r="AR8" i="48"/>
  <c r="Y99" i="36"/>
  <c r="Y98" i="36"/>
  <c r="Y96" i="36"/>
  <c r="Y95" i="36"/>
  <c r="Y119" i="36"/>
  <c r="BA28" i="52"/>
  <c r="J45" i="4"/>
  <c r="J8" i="48"/>
  <c r="AC70" i="41"/>
  <c r="U65" i="41"/>
  <c r="AC64" i="41" s="1"/>
  <c r="AV24" i="36"/>
  <c r="AV25" i="36" s="1"/>
  <c r="BA23" i="36"/>
  <c r="F52" i="59"/>
  <c r="F17" i="59" s="1"/>
  <c r="CC24" i="36"/>
  <c r="CC25" i="36" s="1"/>
  <c r="CG23" i="36"/>
  <c r="W99" i="36"/>
  <c r="W96" i="36"/>
  <c r="AC70" i="52"/>
  <c r="AC120" i="41"/>
  <c r="AK9" i="48"/>
  <c r="AC47" i="41"/>
  <c r="AX52" i="65"/>
  <c r="I45" i="4"/>
  <c r="I8" i="48"/>
  <c r="AS28" i="52"/>
  <c r="AC104" i="43"/>
  <c r="BY28" i="50"/>
  <c r="AC116" i="50"/>
  <c r="J11" i="49"/>
  <c r="AB126" i="36"/>
  <c r="T130" i="36"/>
  <c r="AB123" i="36"/>
  <c r="AB124" i="36"/>
  <c r="AB127" i="36"/>
  <c r="AB125" i="36"/>
  <c r="AO27" i="4"/>
  <c r="AO10" i="49"/>
  <c r="AC57" i="41"/>
  <c r="AC88" i="52"/>
  <c r="X88" i="36"/>
  <c r="X90" i="36"/>
  <c r="X91" i="36"/>
  <c r="AC55" i="41"/>
  <c r="W50" i="36"/>
  <c r="W48" i="36"/>
  <c r="W49" i="36"/>
  <c r="W47" i="36"/>
  <c r="W46" i="36"/>
  <c r="AC62" i="41"/>
  <c r="U58" i="52"/>
  <c r="AC57" i="52" s="1"/>
  <c r="H52" i="59"/>
  <c r="H17" i="59" s="1"/>
  <c r="W77" i="36"/>
  <c r="W76" i="36"/>
  <c r="W78" i="36"/>
  <c r="W74" i="36"/>
  <c r="W75" i="36"/>
  <c r="W84" i="36"/>
  <c r="W85" i="36"/>
  <c r="W81" i="36"/>
  <c r="W83" i="36"/>
  <c r="W82" i="36"/>
  <c r="AC54" i="41"/>
  <c r="Y71" i="36"/>
  <c r="Y68" i="36"/>
  <c r="Y67" i="36"/>
  <c r="Y69" i="36"/>
  <c r="Y70" i="36"/>
  <c r="R27" i="36"/>
  <c r="T27" i="36"/>
  <c r="O27" i="36"/>
  <c r="Q27" i="36"/>
  <c r="S27" i="36"/>
  <c r="P27" i="36"/>
  <c r="Y85" i="36"/>
  <c r="Y83" i="36"/>
  <c r="Y84" i="36"/>
  <c r="Y82" i="36"/>
  <c r="Y81" i="36"/>
  <c r="BI28" i="52"/>
  <c r="U61" i="36"/>
  <c r="W61" i="36"/>
  <c r="AC74" i="52"/>
  <c r="AC79" i="52" s="1"/>
  <c r="AC69" i="52"/>
  <c r="U114" i="41"/>
  <c r="CG24" i="52"/>
  <c r="CG25" i="52" s="1"/>
  <c r="CC28" i="52"/>
  <c r="CC29" i="52" s="1"/>
  <c r="CF28" i="52"/>
  <c r="CF29" i="52" s="1"/>
  <c r="CA28" i="52"/>
  <c r="CE28" i="52"/>
  <c r="CE29" i="52" s="1"/>
  <c r="CD28" i="52"/>
  <c r="CD29" i="52" s="1"/>
  <c r="AX5" i="49"/>
  <c r="AZ5" i="49" s="1"/>
  <c r="Y120" i="36"/>
  <c r="AB53" i="36"/>
  <c r="AB56" i="36"/>
  <c r="AB54" i="36"/>
  <c r="AB57" i="36"/>
  <c r="AB55" i="36"/>
  <c r="Q93" i="36"/>
  <c r="W95" i="36"/>
  <c r="W100" i="36" s="1"/>
  <c r="AC47" i="52"/>
  <c r="AC51" i="52" s="1"/>
  <c r="L45" i="4"/>
  <c r="L8" i="48"/>
  <c r="AC48" i="41"/>
  <c r="X27" i="36"/>
  <c r="AB27" i="36"/>
  <c r="AA27" i="36"/>
  <c r="W27" i="36"/>
  <c r="AC27" i="36" s="1"/>
  <c r="Y27" i="36"/>
  <c r="Z27" i="36"/>
  <c r="AG9" i="48"/>
  <c r="AC111" i="41"/>
  <c r="CB28" i="52"/>
  <c r="CB29" i="52" s="1"/>
  <c r="AC104" i="52"/>
  <c r="I52" i="59"/>
  <c r="I17" i="59" s="1"/>
  <c r="U113" i="36"/>
  <c r="U114" i="36" s="1"/>
  <c r="AC95" i="36"/>
  <c r="AC96" i="36"/>
  <c r="AC60" i="52"/>
  <c r="AC63" i="52"/>
  <c r="AS29" i="52"/>
  <c r="Y121" i="36"/>
  <c r="Z70" i="36"/>
  <c r="Z68" i="36"/>
  <c r="Z69" i="36"/>
  <c r="Z67" i="36"/>
  <c r="Z72" i="36" s="1"/>
  <c r="Z71" i="36"/>
  <c r="AQ45" i="4"/>
  <c r="AQ8" i="48"/>
  <c r="W71" i="36"/>
  <c r="W69" i="36"/>
  <c r="W70" i="36"/>
  <c r="W68" i="36"/>
  <c r="W67" i="36"/>
  <c r="M45" i="4"/>
  <c r="M8" i="48"/>
  <c r="AC92" i="52"/>
  <c r="AC89" i="52"/>
  <c r="AM45" i="4"/>
  <c r="AM8" i="48"/>
  <c r="AA85" i="36"/>
  <c r="AA84" i="36"/>
  <c r="AA83" i="36"/>
  <c r="AA81" i="36"/>
  <c r="AA86" i="36" s="1"/>
  <c r="AA82" i="36"/>
  <c r="U92" i="36"/>
  <c r="Y92" i="36"/>
  <c r="CM27" i="36"/>
  <c r="CJ27" i="36"/>
  <c r="CL27" i="36"/>
  <c r="CK27" i="36"/>
  <c r="CI27" i="36"/>
  <c r="CN27" i="36"/>
  <c r="CY22" i="36"/>
  <c r="DA22" i="36" s="1"/>
  <c r="AC61" i="41"/>
  <c r="AC54" i="52"/>
  <c r="AC49" i="52"/>
  <c r="AC96" i="52"/>
  <c r="H45" i="4"/>
  <c r="H8" i="48"/>
  <c r="AL11" i="49"/>
  <c r="AB106" i="36"/>
  <c r="AB103" i="36"/>
  <c r="AB104" i="36"/>
  <c r="AB102" i="36"/>
  <c r="AB107" i="36" s="1"/>
  <c r="AB105" i="36"/>
  <c r="AB64" i="36"/>
  <c r="AB62" i="36"/>
  <c r="AB63" i="36"/>
  <c r="AB61" i="36"/>
  <c r="AB60" i="36"/>
  <c r="AX52" i="59"/>
  <c r="B17" i="59"/>
  <c r="P24" i="36"/>
  <c r="P25" i="36" s="1"/>
  <c r="U23" i="36"/>
  <c r="BY29" i="52"/>
  <c r="AK28" i="52"/>
  <c r="AC113" i="41"/>
  <c r="U27" i="52"/>
  <c r="AO45" i="4"/>
  <c r="AO8" i="48"/>
  <c r="AC71" i="52"/>
  <c r="F8" i="48"/>
  <c r="I9" i="48" s="1"/>
  <c r="F45" i="4"/>
  <c r="Y75" i="36"/>
  <c r="Y74" i="36"/>
  <c r="Y78" i="36"/>
  <c r="Y76" i="36"/>
  <c r="Y77" i="36"/>
  <c r="AC56" i="41"/>
  <c r="AC68" i="52"/>
  <c r="AC97" i="52"/>
  <c r="Y55" i="36"/>
  <c r="Y56" i="36"/>
  <c r="Y54" i="36"/>
  <c r="Y53" i="36"/>
  <c r="Y58" i="36" s="1"/>
  <c r="Y57" i="36"/>
  <c r="K45" i="4"/>
  <c r="K8" i="48"/>
  <c r="Y9" i="48"/>
  <c r="W24" i="36"/>
  <c r="W25" i="36" s="1"/>
  <c r="AC23" i="36"/>
  <c r="AC63" i="41"/>
  <c r="O29" i="52"/>
  <c r="AC105" i="41"/>
  <c r="AC86" i="52"/>
  <c r="M29" i="52"/>
  <c r="AC64" i="52"/>
  <c r="AC83" i="37"/>
  <c r="AC119" i="50"/>
  <c r="BA28" i="50"/>
  <c r="X93" i="36"/>
  <c r="Y124" i="36"/>
  <c r="Y126" i="36"/>
  <c r="Y125" i="36"/>
  <c r="Y123" i="36"/>
  <c r="Y127" i="36"/>
  <c r="AC127" i="41"/>
  <c r="Y91" i="36"/>
  <c r="AC58" i="41"/>
  <c r="AB71" i="36"/>
  <c r="AB69" i="36"/>
  <c r="AB68" i="36"/>
  <c r="AB67" i="36"/>
  <c r="AB72" i="36" s="1"/>
  <c r="AB70" i="36"/>
  <c r="AB81" i="36"/>
  <c r="AB82" i="36"/>
  <c r="AB84" i="36"/>
  <c r="AB83" i="36"/>
  <c r="AB85" i="36"/>
  <c r="AC126" i="41"/>
  <c r="CQ29" i="52"/>
  <c r="CW29" i="52" s="1"/>
  <c r="CW28" i="52"/>
  <c r="AC90" i="52"/>
  <c r="AC56" i="52"/>
  <c r="AC55" i="52"/>
  <c r="U56" i="36"/>
  <c r="W88" i="36"/>
  <c r="W90" i="36"/>
  <c r="W91" i="36"/>
  <c r="W92" i="36"/>
  <c r="W89" i="36"/>
  <c r="AB74" i="36"/>
  <c r="Y50" i="36"/>
  <c r="Y47" i="36"/>
  <c r="Y49" i="36"/>
  <c r="Y48" i="36"/>
  <c r="Y64" i="36"/>
  <c r="Y63" i="36"/>
  <c r="Y61" i="36"/>
  <c r="Y60" i="36"/>
  <c r="Y62" i="36"/>
  <c r="AC27" i="4"/>
  <c r="AC10" i="49"/>
  <c r="AC88" i="41"/>
  <c r="AC72" i="52"/>
  <c r="CK24" i="36"/>
  <c r="CK25" i="36" s="1"/>
  <c r="CO23" i="36"/>
  <c r="AC116" i="41"/>
  <c r="AC121" i="41" s="1"/>
  <c r="AC117" i="41"/>
  <c r="AC68" i="41"/>
  <c r="AC72" i="41" s="1"/>
  <c r="AC71" i="41"/>
  <c r="AC112" i="41"/>
  <c r="AL45" i="4"/>
  <c r="AL8" i="48"/>
  <c r="AC102" i="41"/>
  <c r="W120" i="36"/>
  <c r="W119" i="36"/>
  <c r="W117" i="36"/>
  <c r="W118" i="36"/>
  <c r="W116" i="36"/>
  <c r="Q114" i="36"/>
  <c r="Y109" i="36"/>
  <c r="CN29" i="52"/>
  <c r="CO29" i="52" s="1"/>
  <c r="CO27" i="52"/>
  <c r="AC118" i="41"/>
  <c r="AB77" i="36"/>
  <c r="AC125" i="52"/>
  <c r="AC128" i="52" s="1"/>
  <c r="U130" i="52"/>
  <c r="U131" i="52" s="1"/>
  <c r="AA28" i="41"/>
  <c r="AA29" i="41" s="1"/>
  <c r="AC24" i="41"/>
  <c r="AC25" i="41" s="1"/>
  <c r="X28" i="41"/>
  <c r="X29" i="41" s="1"/>
  <c r="AB28" i="41"/>
  <c r="AB29" i="41" s="1"/>
  <c r="W28" i="41"/>
  <c r="Z28" i="41"/>
  <c r="Z29" i="41" s="1"/>
  <c r="Y28" i="41"/>
  <c r="Y29" i="41" s="1"/>
  <c r="AK29" i="52"/>
  <c r="AC116" i="52"/>
  <c r="AY27" i="36"/>
  <c r="AU27" i="36"/>
  <c r="AV27" i="36"/>
  <c r="AW27" i="36"/>
  <c r="AZ27" i="36"/>
  <c r="AX27" i="36"/>
  <c r="AC125" i="41"/>
  <c r="AC128" i="41" s="1"/>
  <c r="U86" i="41"/>
  <c r="AC85" i="41" s="1"/>
  <c r="AC81" i="41"/>
  <c r="AC46" i="41"/>
  <c r="AC51" i="41" s="1"/>
  <c r="S58" i="36"/>
  <c r="AA56" i="36" s="1"/>
  <c r="AB113" i="36"/>
  <c r="AB110" i="36"/>
  <c r="AB112" i="36"/>
  <c r="AB111" i="36"/>
  <c r="AB109" i="36"/>
  <c r="CF27" i="36"/>
  <c r="CA27" i="36"/>
  <c r="CE27" i="36"/>
  <c r="CC27" i="36"/>
  <c r="CD27" i="36"/>
  <c r="CB27" i="36"/>
  <c r="AP45" i="4"/>
  <c r="AP8" i="48"/>
  <c r="AS9" i="48" s="1"/>
  <c r="AB76" i="36"/>
  <c r="AC91" i="41"/>
  <c r="BK29" i="52"/>
  <c r="BQ29" i="52" s="1"/>
  <c r="AC95" i="41"/>
  <c r="AC100" i="41" s="1"/>
  <c r="AC98" i="52"/>
  <c r="AC100" i="52" s="1"/>
  <c r="AC120" i="52"/>
  <c r="AC103" i="52"/>
  <c r="AC107" i="52" s="1"/>
  <c r="AC27" i="41"/>
  <c r="Q9" i="48"/>
  <c r="AC103" i="41"/>
  <c r="U24" i="52"/>
  <c r="U25" i="52" s="1"/>
  <c r="Q28" i="52"/>
  <c r="Q29" i="52" s="1"/>
  <c r="T28" i="52"/>
  <c r="T29" i="52" s="1"/>
  <c r="S28" i="52"/>
  <c r="S29" i="52" s="1"/>
  <c r="R28" i="52"/>
  <c r="R29" i="52" s="1"/>
  <c r="AN45" i="4"/>
  <c r="AN8" i="48"/>
  <c r="Z100" i="36"/>
  <c r="AC109" i="52"/>
  <c r="H25" i="4"/>
  <c r="M28" i="52"/>
  <c r="AC110" i="52"/>
  <c r="X64" i="36"/>
  <c r="X62" i="36"/>
  <c r="X61" i="36"/>
  <c r="X60" i="36"/>
  <c r="X63" i="36"/>
  <c r="Z120" i="36"/>
  <c r="Z116" i="36"/>
  <c r="Z118" i="36"/>
  <c r="Z119" i="36"/>
  <c r="Z117" i="36"/>
  <c r="R130" i="36"/>
  <c r="Z103" i="36"/>
  <c r="Z104" i="36"/>
  <c r="Z106" i="36"/>
  <c r="Z105" i="36"/>
  <c r="Z107" i="36" s="1"/>
  <c r="X75" i="36"/>
  <c r="X77" i="36"/>
  <c r="X78" i="36"/>
  <c r="X74" i="36"/>
  <c r="X79" i="36" s="1"/>
  <c r="X76" i="36"/>
  <c r="X83" i="36"/>
  <c r="X85" i="36"/>
  <c r="X84" i="36"/>
  <c r="X81" i="36"/>
  <c r="X82" i="36"/>
  <c r="X125" i="36"/>
  <c r="X127" i="36"/>
  <c r="P130" i="36"/>
  <c r="X124" i="36"/>
  <c r="X123" i="36"/>
  <c r="X126" i="36"/>
  <c r="W127" i="36"/>
  <c r="O130" i="36"/>
  <c r="W124" i="36"/>
  <c r="W126" i="36"/>
  <c r="W125" i="36"/>
  <c r="W123" i="36"/>
  <c r="X49" i="36"/>
  <c r="X48" i="36"/>
  <c r="X46" i="36"/>
  <c r="X50" i="36"/>
  <c r="X47" i="36"/>
  <c r="X106" i="36"/>
  <c r="X103" i="36"/>
  <c r="X102" i="36"/>
  <c r="X104" i="36"/>
  <c r="X105" i="36"/>
  <c r="U86" i="36"/>
  <c r="X98" i="36"/>
  <c r="X99" i="36"/>
  <c r="X95" i="36"/>
  <c r="X100" i="36" s="1"/>
  <c r="X96" i="36"/>
  <c r="X97" i="36"/>
  <c r="X112" i="36"/>
  <c r="X109" i="36"/>
  <c r="X114" i="36" s="1"/>
  <c r="X113" i="36"/>
  <c r="X111" i="36"/>
  <c r="X110" i="36"/>
  <c r="X119" i="36"/>
  <c r="X116" i="36"/>
  <c r="X117" i="36"/>
  <c r="X118" i="36"/>
  <c r="X55" i="36"/>
  <c r="X53" i="36"/>
  <c r="X56" i="36"/>
  <c r="X57" i="36"/>
  <c r="X54" i="36"/>
  <c r="X120" i="36"/>
  <c r="X67" i="36"/>
  <c r="X70" i="36"/>
  <c r="X69" i="36"/>
  <c r="X68" i="36"/>
  <c r="X71" i="36"/>
  <c r="W106" i="36"/>
  <c r="W104" i="36"/>
  <c r="W105" i="36"/>
  <c r="W102" i="36"/>
  <c r="W103" i="36"/>
  <c r="AC82" i="51"/>
  <c r="AC64" i="43"/>
  <c r="AC72" i="36"/>
  <c r="AC100" i="36"/>
  <c r="AC98" i="43"/>
  <c r="AC97" i="43"/>
  <c r="AC63" i="43"/>
  <c r="AC61" i="43"/>
  <c r="E9" i="22"/>
  <c r="AC78" i="43"/>
  <c r="AC76" i="43"/>
  <c r="AC75" i="43"/>
  <c r="AC62" i="51"/>
  <c r="AC54" i="43"/>
  <c r="AC51" i="36"/>
  <c r="AK28" i="37"/>
  <c r="AS29" i="36"/>
  <c r="AC56" i="43"/>
  <c r="AC103" i="43"/>
  <c r="M28" i="37"/>
  <c r="CW29" i="36"/>
  <c r="AC78" i="37"/>
  <c r="AA29" i="51"/>
  <c r="AC28" i="51"/>
  <c r="BC29" i="51"/>
  <c r="BI29" i="51" s="1"/>
  <c r="BI28" i="51"/>
  <c r="V17" i="57"/>
  <c r="X17" i="61"/>
  <c r="AC17" i="61"/>
  <c r="Q17" i="61"/>
  <c r="R17" i="57"/>
  <c r="AT17" i="57"/>
  <c r="AC116" i="51"/>
  <c r="AC95" i="51"/>
  <c r="N17" i="57"/>
  <c r="J17" i="57"/>
  <c r="AH17" i="57"/>
  <c r="AP17" i="57"/>
  <c r="AD17" i="57"/>
  <c r="AX52" i="63"/>
  <c r="AX52" i="61"/>
  <c r="BI28" i="36"/>
  <c r="AX52" i="57"/>
  <c r="B17" i="57"/>
  <c r="AC60" i="51"/>
  <c r="AK28" i="51"/>
  <c r="AC79" i="36"/>
  <c r="AC75" i="37"/>
  <c r="AC114" i="43"/>
  <c r="AC57" i="51"/>
  <c r="AC56" i="51"/>
  <c r="AC69" i="37"/>
  <c r="AC127" i="37"/>
  <c r="AC47" i="37"/>
  <c r="AC28" i="43"/>
  <c r="AC99" i="37"/>
  <c r="AC95" i="37"/>
  <c r="AC77" i="37"/>
  <c r="BC29" i="36"/>
  <c r="AC121" i="36"/>
  <c r="AC126" i="37"/>
  <c r="AC128" i="36"/>
  <c r="AC124" i="37"/>
  <c r="AC112" i="51"/>
  <c r="AC53" i="51"/>
  <c r="AC54" i="37"/>
  <c r="AC107" i="36"/>
  <c r="AC86" i="37"/>
  <c r="AC65" i="37"/>
  <c r="AC56" i="37"/>
  <c r="AC97" i="37"/>
  <c r="AC121" i="43"/>
  <c r="AC118" i="51"/>
  <c r="U28" i="51"/>
  <c r="BQ29" i="51"/>
  <c r="U130" i="51"/>
  <c r="U131" i="51" s="1"/>
  <c r="AC127" i="51"/>
  <c r="AC126" i="51"/>
  <c r="AC74" i="51"/>
  <c r="AC110" i="51"/>
  <c r="AC75" i="51"/>
  <c r="AC92" i="51"/>
  <c r="AC50" i="51"/>
  <c r="AC49" i="51"/>
  <c r="AC71" i="51"/>
  <c r="AC70" i="51"/>
  <c r="AE29" i="51"/>
  <c r="AC68" i="51"/>
  <c r="AC103" i="51"/>
  <c r="AC125" i="51"/>
  <c r="AC88" i="51"/>
  <c r="AC123" i="51"/>
  <c r="AC124" i="51"/>
  <c r="M28" i="51"/>
  <c r="G29" i="51"/>
  <c r="AC111" i="51"/>
  <c r="CW29" i="51"/>
  <c r="BY29" i="51"/>
  <c r="AC113" i="51"/>
  <c r="CO28" i="51"/>
  <c r="O29" i="51"/>
  <c r="AC102" i="51"/>
  <c r="AC83" i="51"/>
  <c r="AC106" i="51"/>
  <c r="AC91" i="51"/>
  <c r="CG29" i="51"/>
  <c r="AC78" i="51"/>
  <c r="AC99" i="51"/>
  <c r="AC97" i="51"/>
  <c r="AC98" i="51"/>
  <c r="CI29" i="51"/>
  <c r="AC69" i="51"/>
  <c r="AC105" i="51"/>
  <c r="AC119" i="51"/>
  <c r="BA28" i="51"/>
  <c r="AC61" i="51"/>
  <c r="AC63" i="51"/>
  <c r="AC47" i="51"/>
  <c r="BA29" i="51"/>
  <c r="AC84" i="51"/>
  <c r="BQ28" i="51"/>
  <c r="AC29" i="51"/>
  <c r="AS29" i="51"/>
  <c r="AS28" i="51"/>
  <c r="AC76" i="51"/>
  <c r="AC81" i="51"/>
  <c r="AC117" i="51"/>
  <c r="AC48" i="51"/>
  <c r="AC54" i="51"/>
  <c r="CG28" i="51"/>
  <c r="BY28" i="51"/>
  <c r="BI28" i="50"/>
  <c r="AC74" i="50"/>
  <c r="AC79" i="50" s="1"/>
  <c r="AC76" i="50"/>
  <c r="AC127" i="50"/>
  <c r="AC70" i="50"/>
  <c r="AC78" i="50"/>
  <c r="AC63" i="50"/>
  <c r="AX10" i="49"/>
  <c r="AZ10" i="49" s="1"/>
  <c r="AZ4" i="49"/>
  <c r="AC123" i="50"/>
  <c r="AC125" i="50"/>
  <c r="AC75" i="50"/>
  <c r="CG28" i="50"/>
  <c r="CA29" i="50"/>
  <c r="U28" i="50"/>
  <c r="BC29" i="50"/>
  <c r="AC83" i="50"/>
  <c r="AC85" i="50"/>
  <c r="AC92" i="50"/>
  <c r="AC46" i="50"/>
  <c r="AC47" i="50"/>
  <c r="AS29" i="50"/>
  <c r="AK28" i="50"/>
  <c r="AC81" i="50"/>
  <c r="AC57" i="50"/>
  <c r="AC54" i="50"/>
  <c r="AC58" i="50" s="1"/>
  <c r="AC29" i="50"/>
  <c r="AC113" i="50"/>
  <c r="AC111" i="50"/>
  <c r="AC68" i="50"/>
  <c r="BY29" i="50"/>
  <c r="AC28" i="50"/>
  <c r="AC91" i="50"/>
  <c r="BQ29" i="50"/>
  <c r="AC121" i="50"/>
  <c r="BA29" i="50"/>
  <c r="AC84" i="50"/>
  <c r="U130" i="50"/>
  <c r="U131" i="50" s="1"/>
  <c r="AC124" i="50"/>
  <c r="CW28" i="50"/>
  <c r="CQ29" i="50"/>
  <c r="CO29" i="50"/>
  <c r="AE29" i="50"/>
  <c r="AC89" i="50"/>
  <c r="AC98" i="50"/>
  <c r="AC69" i="50"/>
  <c r="AC109" i="50"/>
  <c r="AC110" i="50"/>
  <c r="AC95" i="50"/>
  <c r="AC100" i="50" s="1"/>
  <c r="AC49" i="50"/>
  <c r="AC48" i="50"/>
  <c r="M28" i="50"/>
  <c r="G29" i="50"/>
  <c r="AC88" i="50"/>
  <c r="AC82" i="50"/>
  <c r="U29" i="50"/>
  <c r="AC62" i="50"/>
  <c r="AC61" i="50"/>
  <c r="AC65" i="50" s="1"/>
  <c r="AC56" i="50"/>
  <c r="CO28" i="50"/>
  <c r="AC29" i="43"/>
  <c r="AC65" i="43"/>
  <c r="AC47" i="43"/>
  <c r="AC48" i="43"/>
  <c r="AC50" i="43"/>
  <c r="BQ29" i="43"/>
  <c r="U130" i="43"/>
  <c r="U131" i="43" s="1"/>
  <c r="AC127" i="43"/>
  <c r="AC124" i="43"/>
  <c r="AC126" i="43"/>
  <c r="CO29" i="43"/>
  <c r="CO28" i="43"/>
  <c r="BA29" i="43"/>
  <c r="BI29" i="43"/>
  <c r="AC72" i="43"/>
  <c r="AC123" i="43"/>
  <c r="AC91" i="43"/>
  <c r="AC90" i="43"/>
  <c r="AC89" i="43"/>
  <c r="AS29" i="43"/>
  <c r="AC92" i="43"/>
  <c r="AC46" i="43"/>
  <c r="AC125" i="43"/>
  <c r="AC49" i="43"/>
  <c r="AS28" i="43"/>
  <c r="CG28" i="43"/>
  <c r="CA29" i="43"/>
  <c r="M28" i="43"/>
  <c r="CW29" i="43"/>
  <c r="G29" i="43"/>
  <c r="AC105" i="43"/>
  <c r="AC106" i="43"/>
  <c r="AC86" i="43"/>
  <c r="N339" i="38"/>
  <c r="N256" i="38"/>
  <c r="L256" i="38"/>
  <c r="L339" i="38"/>
  <c r="C255" i="38"/>
  <c r="F339" i="38"/>
  <c r="F256" i="38"/>
  <c r="H256" i="38"/>
  <c r="H339" i="38"/>
  <c r="AK29" i="41"/>
  <c r="AK28" i="41"/>
  <c r="P78" i="38"/>
  <c r="BY29" i="41"/>
  <c r="CG28" i="41"/>
  <c r="I52" i="39"/>
  <c r="H55" i="39"/>
  <c r="G339" i="38"/>
  <c r="G256" i="38"/>
  <c r="CO29" i="41"/>
  <c r="BA29" i="41"/>
  <c r="BQ28" i="41"/>
  <c r="CW29" i="41"/>
  <c r="L5" i="39"/>
  <c r="K52" i="39"/>
  <c r="U29" i="41"/>
  <c r="BK29" i="41"/>
  <c r="CW28" i="41"/>
  <c r="D91" i="38"/>
  <c r="D255" i="38" s="1"/>
  <c r="CA29" i="41"/>
  <c r="O7" i="39"/>
  <c r="N5" i="39"/>
  <c r="I339" i="38"/>
  <c r="I256" i="38"/>
  <c r="M339" i="38"/>
  <c r="M256" i="38"/>
  <c r="C339" i="38"/>
  <c r="C256" i="38"/>
  <c r="BA29" i="37"/>
  <c r="CG29" i="37"/>
  <c r="AC89" i="37"/>
  <c r="AC92" i="37"/>
  <c r="CW29" i="37"/>
  <c r="AC102" i="37"/>
  <c r="AC120" i="37"/>
  <c r="AC68" i="37"/>
  <c r="CO28" i="37"/>
  <c r="CI29" i="37"/>
  <c r="BQ29" i="36"/>
  <c r="AC109" i="37"/>
  <c r="AC98" i="37"/>
  <c r="AC90" i="37"/>
  <c r="BQ28" i="37"/>
  <c r="BK29" i="37"/>
  <c r="AC117" i="37"/>
  <c r="AC116" i="37"/>
  <c r="AC105" i="37"/>
  <c r="BI28" i="37"/>
  <c r="BC29" i="37"/>
  <c r="AC67" i="37"/>
  <c r="AC123" i="37"/>
  <c r="AC91" i="37"/>
  <c r="AC106" i="37"/>
  <c r="M29" i="37"/>
  <c r="BY28" i="36"/>
  <c r="BS29" i="36"/>
  <c r="U28" i="37"/>
  <c r="AC113" i="37"/>
  <c r="BI29" i="36"/>
  <c r="AC70" i="37"/>
  <c r="AC53" i="37"/>
  <c r="F55" i="36"/>
  <c r="CG28" i="37"/>
  <c r="U130" i="37"/>
  <c r="U131" i="37" s="1"/>
  <c r="AC104" i="37"/>
  <c r="BA28" i="37"/>
  <c r="AC88" i="37"/>
  <c r="AS29" i="37"/>
  <c r="AC118" i="37"/>
  <c r="BY29" i="37"/>
  <c r="O29" i="37"/>
  <c r="M28" i="36"/>
  <c r="G29" i="36"/>
  <c r="AC48" i="37"/>
  <c r="AC50" i="37"/>
  <c r="AK29" i="37"/>
  <c r="AC113" i="36" l="1"/>
  <c r="AC109" i="36"/>
  <c r="AC111" i="36"/>
  <c r="AC112" i="36"/>
  <c r="AC110" i="36"/>
  <c r="W107" i="36"/>
  <c r="Y114" i="36"/>
  <c r="AO9" i="48"/>
  <c r="Y51" i="36"/>
  <c r="AB58" i="36"/>
  <c r="Y72" i="36"/>
  <c r="AC93" i="52"/>
  <c r="AB51" i="36"/>
  <c r="AC114" i="52"/>
  <c r="AB114" i="36"/>
  <c r="AC121" i="52"/>
  <c r="AC28" i="41"/>
  <c r="W29" i="41"/>
  <c r="AC29" i="41" s="1"/>
  <c r="Y112" i="36"/>
  <c r="Y111" i="36"/>
  <c r="Y110" i="36"/>
  <c r="AC56" i="36"/>
  <c r="AB86" i="36"/>
  <c r="Y128" i="36"/>
  <c r="X28" i="36"/>
  <c r="X29" i="36" s="1"/>
  <c r="Z28" i="36"/>
  <c r="Z29" i="36" s="1"/>
  <c r="Y28" i="36"/>
  <c r="Y29" i="36" s="1"/>
  <c r="W28" i="36"/>
  <c r="AB28" i="36"/>
  <c r="AB29" i="36" s="1"/>
  <c r="AC24" i="36"/>
  <c r="AC25" i="36" s="1"/>
  <c r="AA28" i="36"/>
  <c r="AA29" i="36" s="1"/>
  <c r="Y79" i="36"/>
  <c r="T28" i="36"/>
  <c r="T29" i="36" s="1"/>
  <c r="Q28" i="36"/>
  <c r="Q29" i="36" s="1"/>
  <c r="S28" i="36"/>
  <c r="S29" i="36" s="1"/>
  <c r="O28" i="36"/>
  <c r="U24" i="36"/>
  <c r="U25" i="36" s="1"/>
  <c r="P28" i="36"/>
  <c r="P29" i="36" s="1"/>
  <c r="R28" i="36"/>
  <c r="R29" i="36" s="1"/>
  <c r="AB65" i="36"/>
  <c r="CO27" i="36"/>
  <c r="W72" i="36"/>
  <c r="CG28" i="52"/>
  <c r="CA29" i="52"/>
  <c r="CG29" i="52" s="1"/>
  <c r="AC109" i="41"/>
  <c r="AC110" i="41"/>
  <c r="AY28" i="36"/>
  <c r="AY29" i="36" s="1"/>
  <c r="AU28" i="36"/>
  <c r="BA24" i="36"/>
  <c r="BA25" i="36" s="1"/>
  <c r="AV28" i="36"/>
  <c r="AV29" i="36" s="1"/>
  <c r="AX28" i="36"/>
  <c r="AX29" i="36" s="1"/>
  <c r="AZ28" i="36"/>
  <c r="AZ29" i="36" s="1"/>
  <c r="AW28" i="36"/>
  <c r="AW29" i="36" s="1"/>
  <c r="AC83" i="41"/>
  <c r="Y113" i="36"/>
  <c r="X65" i="36"/>
  <c r="AA55" i="36"/>
  <c r="AA57" i="36"/>
  <c r="AA54" i="36"/>
  <c r="AA53" i="36"/>
  <c r="W121" i="36"/>
  <c r="AC93" i="41"/>
  <c r="Y65" i="36"/>
  <c r="AB79" i="36"/>
  <c r="U130" i="41"/>
  <c r="U131" i="41" s="1"/>
  <c r="U58" i="36"/>
  <c r="U28" i="52"/>
  <c r="S130" i="36"/>
  <c r="AC84" i="41"/>
  <c r="AC65" i="52"/>
  <c r="W86" i="36"/>
  <c r="W79" i="36"/>
  <c r="CA28" i="36"/>
  <c r="CG28" i="36" s="1"/>
  <c r="CB28" i="36"/>
  <c r="CB29" i="36" s="1"/>
  <c r="CE28" i="36"/>
  <c r="CE29" i="36" s="1"/>
  <c r="CC28" i="36"/>
  <c r="CC29" i="36" s="1"/>
  <c r="CG24" i="36"/>
  <c r="CG25" i="36" s="1"/>
  <c r="CD28" i="36"/>
  <c r="CD29" i="36" s="1"/>
  <c r="CF28" i="36"/>
  <c r="CF29" i="36" s="1"/>
  <c r="M9" i="48"/>
  <c r="Y100" i="36"/>
  <c r="AB121" i="36"/>
  <c r="W65" i="36"/>
  <c r="AC128" i="50"/>
  <c r="CG27" i="36"/>
  <c r="BA27" i="36"/>
  <c r="AC107" i="41"/>
  <c r="CJ28" i="36"/>
  <c r="CJ29" i="36" s="1"/>
  <c r="CL28" i="36"/>
  <c r="CL29" i="36" s="1"/>
  <c r="CI28" i="36"/>
  <c r="CN28" i="36"/>
  <c r="CN29" i="36" s="1"/>
  <c r="CO24" i="36"/>
  <c r="CO25" i="36" s="1"/>
  <c r="CK28" i="36"/>
  <c r="CK29" i="36" s="1"/>
  <c r="CM28" i="36"/>
  <c r="CM29" i="36" s="1"/>
  <c r="W93" i="36"/>
  <c r="Q130" i="36"/>
  <c r="U29" i="52"/>
  <c r="U93" i="36"/>
  <c r="AC82" i="41"/>
  <c r="AC86" i="41" s="1"/>
  <c r="Y88" i="36"/>
  <c r="Y89" i="36"/>
  <c r="Y90" i="36"/>
  <c r="Y86" i="36"/>
  <c r="U27" i="36"/>
  <c r="AC53" i="52"/>
  <c r="AC58" i="52" s="1"/>
  <c r="W51" i="36"/>
  <c r="AB128" i="36"/>
  <c r="U65" i="36"/>
  <c r="AC60" i="41"/>
  <c r="AC65" i="41" s="1"/>
  <c r="Y107" i="36"/>
  <c r="AC82" i="36"/>
  <c r="AC85" i="36"/>
  <c r="AC84" i="36"/>
  <c r="AC83" i="36"/>
  <c r="U130" i="36"/>
  <c r="U131" i="36" s="1"/>
  <c r="X51" i="36"/>
  <c r="X86" i="36"/>
  <c r="X72" i="36"/>
  <c r="Z121" i="36"/>
  <c r="X128" i="36"/>
  <c r="X58" i="36"/>
  <c r="X121" i="36"/>
  <c r="AC81" i="36"/>
  <c r="AC86" i="36" s="1"/>
  <c r="X107" i="36"/>
  <c r="W128" i="36"/>
  <c r="AC100" i="43"/>
  <c r="AC79" i="37"/>
  <c r="AC58" i="43"/>
  <c r="AC79" i="43"/>
  <c r="AC58" i="37"/>
  <c r="AC58" i="51"/>
  <c r="AC121" i="51"/>
  <c r="AC65" i="51"/>
  <c r="AC100" i="37"/>
  <c r="AC51" i="37"/>
  <c r="AC128" i="43"/>
  <c r="AC86" i="51"/>
  <c r="AC107" i="43"/>
  <c r="AC100" i="51"/>
  <c r="AC114" i="51"/>
  <c r="AC93" i="37"/>
  <c r="AC72" i="51"/>
  <c r="AC107" i="51"/>
  <c r="AC128" i="51"/>
  <c r="AC128" i="37"/>
  <c r="AC93" i="43"/>
  <c r="AC51" i="51"/>
  <c r="CO29" i="51"/>
  <c r="U29" i="51"/>
  <c r="AC93" i="51"/>
  <c r="M29" i="51"/>
  <c r="AK29" i="51"/>
  <c r="AC79" i="51"/>
  <c r="AC72" i="50"/>
  <c r="AC51" i="50"/>
  <c r="AC93" i="50"/>
  <c r="AC86" i="50"/>
  <c r="AC114" i="50"/>
  <c r="AK29" i="50"/>
  <c r="BI29" i="50"/>
  <c r="M29" i="50"/>
  <c r="CW29" i="50"/>
  <c r="CG29" i="50"/>
  <c r="M29" i="43"/>
  <c r="CG29" i="43"/>
  <c r="AC51" i="43"/>
  <c r="BQ29" i="41"/>
  <c r="L52" i="39"/>
  <c r="K54" i="39"/>
  <c r="K55" i="39" s="1"/>
  <c r="P91" i="38"/>
  <c r="O5" i="39"/>
  <c r="N52" i="39"/>
  <c r="CG29" i="41"/>
  <c r="D256" i="38"/>
  <c r="D339" i="38"/>
  <c r="AC107" i="37"/>
  <c r="BY29" i="36"/>
  <c r="AC72" i="37"/>
  <c r="AC114" i="37"/>
  <c r="U29" i="37"/>
  <c r="BI29" i="37"/>
  <c r="AC121" i="37"/>
  <c r="BQ29" i="37"/>
  <c r="M29" i="36"/>
  <c r="F56" i="36"/>
  <c r="CO29" i="37"/>
  <c r="AC91" i="36" l="1"/>
  <c r="AC88" i="36"/>
  <c r="AC89" i="36"/>
  <c r="AC90" i="36"/>
  <c r="AA58" i="36"/>
  <c r="AU29" i="36"/>
  <c r="BA29" i="36" s="1"/>
  <c r="BA28" i="36"/>
  <c r="AC114" i="41"/>
  <c r="AC92" i="36"/>
  <c r="CI29" i="36"/>
  <c r="CO29" i="36" s="1"/>
  <c r="CO28" i="36"/>
  <c r="O29" i="36"/>
  <c r="U29" i="36" s="1"/>
  <c r="U28" i="36"/>
  <c r="AC28" i="36"/>
  <c r="W29" i="36"/>
  <c r="AC29" i="36" s="1"/>
  <c r="AC114" i="36"/>
  <c r="AC64" i="36"/>
  <c r="AC63" i="36"/>
  <c r="AC60" i="36"/>
  <c r="AC62" i="36"/>
  <c r="Y93" i="36"/>
  <c r="CA29" i="36"/>
  <c r="CG29" i="36" s="1"/>
  <c r="AC54" i="36"/>
  <c r="AC55" i="36"/>
  <c r="AC57" i="36"/>
  <c r="AC53" i="36"/>
  <c r="AC61" i="36"/>
  <c r="N54" i="39"/>
  <c r="N55" i="39" s="1"/>
  <c r="O52" i="39"/>
  <c r="F57" i="36"/>
  <c r="AC65" i="36" l="1"/>
  <c r="AC93" i="36"/>
  <c r="AC58" i="36"/>
  <c r="F60" i="36"/>
  <c r="F61" i="36" l="1"/>
  <c r="F62" i="36" l="1"/>
  <c r="F63" i="36" l="1"/>
  <c r="F64" i="36" l="1"/>
  <c r="F67" i="36"/>
  <c r="F68" i="36" l="1"/>
  <c r="F69" i="36" l="1"/>
  <c r="F70" i="36" l="1"/>
  <c r="F74" i="36" l="1"/>
  <c r="F71" i="36"/>
  <c r="F75" i="36" l="1"/>
  <c r="F76" i="36" l="1"/>
  <c r="F77" i="36" l="1"/>
  <c r="F78" i="36" l="1"/>
  <c r="F81" i="36" l="1"/>
  <c r="F82" i="36" l="1"/>
  <c r="F83" i="36" l="1"/>
  <c r="F84" i="36" l="1"/>
  <c r="F85" i="36" l="1"/>
  <c r="F88" i="36"/>
  <c r="F89" i="36" l="1"/>
  <c r="F90" i="36" l="1"/>
  <c r="F91" i="36" l="1"/>
  <c r="F95" i="36" l="1"/>
  <c r="F92" i="36"/>
  <c r="F96" i="36" l="1"/>
  <c r="F97" i="36" l="1"/>
  <c r="F98" i="36" l="1"/>
  <c r="F99" i="36" l="1"/>
  <c r="F102" i="36"/>
  <c r="F103" i="36" l="1"/>
  <c r="F104" i="36" l="1"/>
  <c r="F105" i="36" l="1"/>
  <c r="F106" i="36" l="1"/>
  <c r="F109" i="36" l="1"/>
  <c r="F110" i="36" l="1"/>
  <c r="F111" i="36" l="1"/>
  <c r="F112" i="36" l="1"/>
  <c r="F113" i="36" l="1"/>
  <c r="F116" i="36"/>
  <c r="F117" i="36" l="1"/>
  <c r="F118" i="36" l="1"/>
  <c r="F119" i="36" l="1"/>
  <c r="F120" i="36" l="1"/>
  <c r="F123" i="36" l="1"/>
  <c r="F124" i="36" l="1"/>
  <c r="F125" i="36" l="1"/>
  <c r="F126" i="36" l="1"/>
  <c r="F127" i="36" l="1"/>
  <c r="J40" i="4" l="1"/>
  <c r="R40" i="4"/>
  <c r="Z40" i="4"/>
  <c r="AH40" i="4"/>
  <c r="AP40" i="4"/>
  <c r="AW40" i="4"/>
  <c r="AV40" i="4"/>
  <c r="AU40" i="4"/>
  <c r="AT40" i="4"/>
  <c r="AS40" i="4"/>
  <c r="AR40" i="4"/>
  <c r="AQ40" i="4"/>
  <c r="AO40" i="4"/>
  <c r="AN40" i="4"/>
  <c r="AM40" i="4"/>
  <c r="AL40" i="4"/>
  <c r="AK40" i="4"/>
  <c r="AJ40" i="4"/>
  <c r="AI40" i="4"/>
  <c r="AG40" i="4"/>
  <c r="AF40" i="4"/>
  <c r="AE40" i="4"/>
  <c r="AD40" i="4"/>
  <c r="AC40" i="4"/>
  <c r="AB40" i="4"/>
  <c r="AA40" i="4"/>
  <c r="Y40" i="4"/>
  <c r="X40" i="4"/>
  <c r="W40" i="4"/>
  <c r="V40" i="4"/>
  <c r="U40" i="4"/>
  <c r="T40" i="4"/>
  <c r="S40" i="4"/>
  <c r="Q40" i="4"/>
  <c r="P40" i="4"/>
  <c r="O40" i="4"/>
  <c r="N40" i="4"/>
  <c r="M40" i="4"/>
  <c r="L40" i="4"/>
  <c r="K40" i="4"/>
  <c r="I40" i="4"/>
  <c r="H40" i="4"/>
  <c r="G40" i="4"/>
  <c r="F40" i="4"/>
  <c r="E40" i="4"/>
  <c r="D40" i="4"/>
  <c r="C40" i="4"/>
  <c r="AV8" i="25"/>
  <c r="AT8" i="25"/>
  <c r="AR8" i="25"/>
  <c r="AP8" i="25"/>
  <c r="AN8" i="25"/>
  <c r="AM8" i="25"/>
  <c r="AL8" i="25"/>
  <c r="AJ8" i="25"/>
  <c r="AI8" i="25"/>
  <c r="AH8" i="25"/>
  <c r="AF8" i="25"/>
  <c r="AD8" i="25"/>
  <c r="AB8" i="25"/>
  <c r="Z8" i="25"/>
  <c r="X8" i="25"/>
  <c r="W8" i="25"/>
  <c r="V8" i="25"/>
  <c r="T8" i="25"/>
  <c r="S8" i="25"/>
  <c r="R8" i="25"/>
  <c r="P8" i="25"/>
  <c r="N8" i="25"/>
  <c r="L8" i="25"/>
  <c r="J8" i="25"/>
  <c r="H8" i="25"/>
  <c r="G8" i="25"/>
  <c r="F8" i="25"/>
  <c r="D8" i="25"/>
  <c r="C8" i="25"/>
  <c r="B8" i="25"/>
  <c r="C39" i="4"/>
  <c r="K39" i="4"/>
  <c r="S39" i="4"/>
  <c r="AA39" i="4"/>
  <c r="AI39" i="4"/>
  <c r="AQ39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B37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H39" i="4"/>
  <c r="AG39" i="4"/>
  <c r="AF39" i="4"/>
  <c r="AE39" i="4"/>
  <c r="AD39" i="4"/>
  <c r="AC39" i="4"/>
  <c r="AB39" i="4"/>
  <c r="Z39" i="4"/>
  <c r="Y39" i="4"/>
  <c r="X39" i="4"/>
  <c r="W39" i="4"/>
  <c r="V39" i="4"/>
  <c r="U39" i="4"/>
  <c r="T39" i="4"/>
  <c r="R39" i="4"/>
  <c r="Q39" i="4"/>
  <c r="P39" i="4"/>
  <c r="O39" i="4"/>
  <c r="N39" i="4"/>
  <c r="M39" i="4"/>
  <c r="L39" i="4"/>
  <c r="J39" i="4"/>
  <c r="I39" i="4"/>
  <c r="H39" i="4"/>
  <c r="G39" i="4"/>
  <c r="F39" i="4"/>
  <c r="E39" i="4"/>
  <c r="D39" i="4"/>
  <c r="B39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X6" i="24"/>
  <c r="AZ6" i="24" s="1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W35" i="4"/>
  <c r="AV35" i="4"/>
  <c r="AU35" i="4"/>
  <c r="AT35" i="4"/>
  <c r="AS35" i="4"/>
  <c r="AR35" i="4"/>
  <c r="AQ35" i="4"/>
  <c r="AO35" i="4"/>
  <c r="AN35" i="4"/>
  <c r="AM35" i="4"/>
  <c r="AK35" i="4"/>
  <c r="AJ35" i="4"/>
  <c r="AI35" i="4"/>
  <c r="AH35" i="4"/>
  <c r="AG35" i="4"/>
  <c r="AF35" i="4"/>
  <c r="AE35" i="4"/>
  <c r="AD35" i="4"/>
  <c r="AC35" i="4"/>
  <c r="AB35" i="4"/>
  <c r="AA35" i="4"/>
  <c r="Y35" i="4"/>
  <c r="X35" i="4"/>
  <c r="W35" i="4"/>
  <c r="U35" i="4"/>
  <c r="T35" i="4"/>
  <c r="S35" i="4"/>
  <c r="R35" i="4"/>
  <c r="Q35" i="4"/>
  <c r="P35" i="4"/>
  <c r="O35" i="4"/>
  <c r="N35" i="4"/>
  <c r="M35" i="4"/>
  <c r="L35" i="4"/>
  <c r="K35" i="4"/>
  <c r="I35" i="4"/>
  <c r="H35" i="4"/>
  <c r="G35" i="4"/>
  <c r="E35" i="4"/>
  <c r="D35" i="4"/>
  <c r="C35" i="4"/>
  <c r="B35" i="4"/>
  <c r="B52" i="4" s="1"/>
  <c r="AW8" i="23"/>
  <c r="AV8" i="23"/>
  <c r="AT8" i="23"/>
  <c r="AS8" i="23"/>
  <c r="AR8" i="23"/>
  <c r="AP8" i="23"/>
  <c r="AO8" i="23"/>
  <c r="AN8" i="23"/>
  <c r="AL8" i="23"/>
  <c r="AK8" i="23"/>
  <c r="AJ8" i="23"/>
  <c r="AH8" i="23"/>
  <c r="AG8" i="23"/>
  <c r="AF8" i="23"/>
  <c r="AD8" i="23"/>
  <c r="AC8" i="23"/>
  <c r="AB8" i="23"/>
  <c r="Z8" i="23"/>
  <c r="Y8" i="23"/>
  <c r="X8" i="23"/>
  <c r="V8" i="23"/>
  <c r="U8" i="23"/>
  <c r="T8" i="23"/>
  <c r="R8" i="23"/>
  <c r="Q8" i="23"/>
  <c r="P8" i="23"/>
  <c r="N8" i="23"/>
  <c r="M8" i="23"/>
  <c r="L8" i="23"/>
  <c r="J8" i="23"/>
  <c r="I8" i="23"/>
  <c r="H8" i="23"/>
  <c r="F8" i="23"/>
  <c r="E8" i="23"/>
  <c r="D8" i="23"/>
  <c r="B8" i="23"/>
  <c r="AN8" i="22"/>
  <c r="P8" i="22"/>
  <c r="L8" i="22"/>
  <c r="H8" i="22"/>
  <c r="G52" i="4" l="1"/>
  <c r="L52" i="4"/>
  <c r="P52" i="4"/>
  <c r="Y52" i="4"/>
  <c r="AH52" i="4"/>
  <c r="AM52" i="4"/>
  <c r="AR52" i="4"/>
  <c r="U52" i="4"/>
  <c r="I52" i="4"/>
  <c r="R52" i="4"/>
  <c r="AO52" i="4"/>
  <c r="AT52" i="4"/>
  <c r="E52" i="4"/>
  <c r="AK52" i="4"/>
  <c r="C52" i="4"/>
  <c r="M52" i="4"/>
  <c r="Q52" i="4"/>
  <c r="AA52" i="4"/>
  <c r="AE52" i="4"/>
  <c r="AI52" i="4"/>
  <c r="AN52" i="4"/>
  <c r="AS52" i="4"/>
  <c r="AW52" i="4"/>
  <c r="W52" i="4"/>
  <c r="AB52" i="4"/>
  <c r="AF52" i="4"/>
  <c r="AJ52" i="4"/>
  <c r="K52" i="4"/>
  <c r="O52" i="4"/>
  <c r="S52" i="4"/>
  <c r="X52" i="4"/>
  <c r="AC52" i="4"/>
  <c r="AG52" i="4"/>
  <c r="AQ52" i="4"/>
  <c r="AU52" i="4"/>
  <c r="T52" i="4"/>
  <c r="AD52" i="4"/>
  <c r="AV52" i="4"/>
  <c r="D52" i="4"/>
  <c r="B99" i="59" s="1"/>
  <c r="B97" i="59" s="1"/>
  <c r="H52" i="4"/>
  <c r="N52" i="4"/>
  <c r="T8" i="22"/>
  <c r="X8" i="22"/>
  <c r="AB8" i="22"/>
  <c r="AF8" i="22"/>
  <c r="AJ8" i="22"/>
  <c r="AR8" i="22"/>
  <c r="AV8" i="22"/>
  <c r="AY9" i="24"/>
  <c r="B9" i="24"/>
  <c r="AP35" i="4"/>
  <c r="AP52" i="4" s="1"/>
  <c r="AL35" i="4"/>
  <c r="AL52" i="4" s="1"/>
  <c r="Z35" i="4"/>
  <c r="Z52" i="4" s="1"/>
  <c r="V35" i="4"/>
  <c r="V52" i="4" s="1"/>
  <c r="J35" i="4"/>
  <c r="J52" i="4" s="1"/>
  <c r="F35" i="4"/>
  <c r="F52" i="4" s="1"/>
  <c r="AX5" i="24"/>
  <c r="AZ5" i="24" s="1"/>
  <c r="K8" i="25"/>
  <c r="O8" i="25"/>
  <c r="AE8" i="25"/>
  <c r="AU8" i="25"/>
  <c r="AA8" i="25"/>
  <c r="AQ8" i="25"/>
  <c r="AX6" i="25"/>
  <c r="AX7" i="25"/>
  <c r="AZ7" i="25" s="1"/>
  <c r="AX4" i="25"/>
  <c r="AX5" i="25"/>
  <c r="E8" i="25"/>
  <c r="E9" i="25" s="1"/>
  <c r="I8" i="25"/>
  <c r="I9" i="25" s="1"/>
  <c r="M8" i="25"/>
  <c r="M9" i="25" s="1"/>
  <c r="Q8" i="25"/>
  <c r="Q9" i="25" s="1"/>
  <c r="U8" i="25"/>
  <c r="U9" i="25" s="1"/>
  <c r="Y8" i="25"/>
  <c r="Y9" i="25" s="1"/>
  <c r="AC8" i="25"/>
  <c r="AC9" i="25" s="1"/>
  <c r="AG8" i="25"/>
  <c r="AK8" i="25"/>
  <c r="AK9" i="25" s="1"/>
  <c r="AO8" i="25"/>
  <c r="AO9" i="25" s="1"/>
  <c r="AS8" i="25"/>
  <c r="AW8" i="25"/>
  <c r="AX8" i="24"/>
  <c r="AZ8" i="24" s="1"/>
  <c r="AX7" i="24"/>
  <c r="AZ7" i="24" s="1"/>
  <c r="AX4" i="24"/>
  <c r="AZ4" i="24" s="1"/>
  <c r="C8" i="23"/>
  <c r="E9" i="23" s="1"/>
  <c r="K8" i="23"/>
  <c r="M9" i="23" s="1"/>
  <c r="AA8" i="23"/>
  <c r="AC9" i="23" s="1"/>
  <c r="AE8" i="23"/>
  <c r="AG9" i="23" s="1"/>
  <c r="AU8" i="23"/>
  <c r="AW9" i="23" s="1"/>
  <c r="G8" i="23"/>
  <c r="I9" i="23" s="1"/>
  <c r="S8" i="23"/>
  <c r="U9" i="23" s="1"/>
  <c r="AM8" i="23"/>
  <c r="AO9" i="23" s="1"/>
  <c r="O8" i="23"/>
  <c r="Q9" i="23" s="1"/>
  <c r="W8" i="23"/>
  <c r="Y9" i="23" s="1"/>
  <c r="AI8" i="23"/>
  <c r="AK9" i="23" s="1"/>
  <c r="AQ8" i="23"/>
  <c r="AS9" i="23" s="1"/>
  <c r="AX5" i="23"/>
  <c r="AX6" i="23"/>
  <c r="AX7" i="23"/>
  <c r="AZ7" i="23" s="1"/>
  <c r="AX4" i="23"/>
  <c r="AX5" i="22"/>
  <c r="AX7" i="22"/>
  <c r="AZ7" i="22" s="1"/>
  <c r="I8" i="22"/>
  <c r="M8" i="22"/>
  <c r="Q8" i="22"/>
  <c r="U8" i="22"/>
  <c r="Y8" i="22"/>
  <c r="AC8" i="22"/>
  <c r="AG8" i="22"/>
  <c r="AK8" i="22"/>
  <c r="AO8" i="22"/>
  <c r="AS8" i="22"/>
  <c r="AW8" i="22"/>
  <c r="AX6" i="22"/>
  <c r="F8" i="22"/>
  <c r="J8" i="22"/>
  <c r="N8" i="22"/>
  <c r="R8" i="22"/>
  <c r="V8" i="22"/>
  <c r="Z8" i="22"/>
  <c r="AD8" i="22"/>
  <c r="AH8" i="22"/>
  <c r="AL8" i="22"/>
  <c r="AP8" i="22"/>
  <c r="AT8" i="22"/>
  <c r="G8" i="22"/>
  <c r="K8" i="22"/>
  <c r="O8" i="22"/>
  <c r="S8" i="22"/>
  <c r="W8" i="22"/>
  <c r="AA8" i="22"/>
  <c r="AE8" i="22"/>
  <c r="AI8" i="22"/>
  <c r="AM8" i="22"/>
  <c r="AQ8" i="22"/>
  <c r="AU8" i="22"/>
  <c r="AX4" i="22"/>
  <c r="AZ4" i="22" s="1"/>
  <c r="B99" i="61" l="1"/>
  <c r="B99" i="57"/>
  <c r="B99" i="63"/>
  <c r="B99" i="53"/>
  <c r="B97" i="53" s="1"/>
  <c r="E113" i="57"/>
  <c r="E111" i="57" s="1"/>
  <c r="B99" i="65"/>
  <c r="E113" i="53"/>
  <c r="E111" i="53" s="1"/>
  <c r="AX8" i="23"/>
  <c r="R10" i="24"/>
  <c r="AH10" i="24"/>
  <c r="AS9" i="25"/>
  <c r="Z10" i="24"/>
  <c r="J10" i="24"/>
  <c r="AP10" i="24"/>
  <c r="N10" i="24"/>
  <c r="AL10" i="24"/>
  <c r="F10" i="24"/>
  <c r="AD10" i="24"/>
  <c r="AX9" i="24"/>
  <c r="AZ9" i="24" s="1"/>
  <c r="AT10" i="24"/>
  <c r="V10" i="24"/>
  <c r="AW9" i="25"/>
  <c r="AG9" i="25"/>
  <c r="AX8" i="25"/>
  <c r="B10" i="24"/>
  <c r="AO9" i="22"/>
  <c r="Y9" i="22"/>
  <c r="I9" i="22"/>
  <c r="AK9" i="22"/>
  <c r="U9" i="22"/>
  <c r="AW9" i="22"/>
  <c r="AG9" i="22"/>
  <c r="Q9" i="22"/>
  <c r="AX8" i="22"/>
  <c r="AS9" i="22"/>
  <c r="AC9" i="22"/>
  <c r="M9" i="22"/>
  <c r="B97" i="61" l="1"/>
  <c r="F99" i="61"/>
  <c r="J99" i="61" s="1"/>
  <c r="N99" i="61" s="1"/>
  <c r="R99" i="61" s="1"/>
  <c r="V99" i="61" s="1"/>
  <c r="Z99" i="61" s="1"/>
  <c r="AD99" i="61" s="1"/>
  <c r="AH99" i="61" s="1"/>
  <c r="AL99" i="61" s="1"/>
  <c r="AP99" i="61" s="1"/>
  <c r="AT99" i="61" s="1"/>
  <c r="B97" i="65"/>
  <c r="F99" i="65"/>
  <c r="B97" i="63"/>
  <c r="F99" i="63"/>
  <c r="J99" i="63" s="1"/>
  <c r="N99" i="63" s="1"/>
  <c r="R99" i="63" s="1"/>
  <c r="V99" i="63" s="1"/>
  <c r="Z99" i="63" s="1"/>
  <c r="AD99" i="63" s="1"/>
  <c r="AH99" i="63" s="1"/>
  <c r="AL99" i="63" s="1"/>
  <c r="AP99" i="63" s="1"/>
  <c r="AT99" i="63" s="1"/>
  <c r="F99" i="59"/>
  <c r="B97" i="57"/>
  <c r="F99" i="57"/>
  <c r="J99" i="57" s="1"/>
  <c r="N99" i="57" s="1"/>
  <c r="R99" i="57" s="1"/>
  <c r="V99" i="57" s="1"/>
  <c r="Z99" i="57" s="1"/>
  <c r="AD99" i="57" s="1"/>
  <c r="AH99" i="57" s="1"/>
  <c r="AL99" i="57" s="1"/>
  <c r="AP99" i="57" s="1"/>
  <c r="AT99" i="57" s="1"/>
  <c r="B1" i="15"/>
  <c r="C99" i="4"/>
  <c r="D99" i="4"/>
  <c r="E99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I126" i="4"/>
  <c r="H126" i="4"/>
  <c r="L126" i="4" s="1"/>
  <c r="G126" i="4"/>
  <c r="F126" i="4"/>
  <c r="F69" i="4"/>
  <c r="G69" i="4"/>
  <c r="H69" i="4"/>
  <c r="I69" i="4"/>
  <c r="J69" i="4"/>
  <c r="K69" i="4"/>
  <c r="L69" i="4"/>
  <c r="M69" i="4"/>
  <c r="N69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O69" i="4"/>
  <c r="P69" i="4"/>
  <c r="Q69" i="4"/>
  <c r="R69" i="4"/>
  <c r="S69" i="4"/>
  <c r="T69" i="4"/>
  <c r="U69" i="4"/>
  <c r="V69" i="4"/>
  <c r="W69" i="4"/>
  <c r="X69" i="4"/>
  <c r="Y69" i="4"/>
  <c r="AW55" i="4"/>
  <c r="AT55" i="4"/>
  <c r="AU55" i="4"/>
  <c r="AV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V55" i="4"/>
  <c r="W55" i="4"/>
  <c r="X55" i="4"/>
  <c r="Y55" i="4"/>
  <c r="J55" i="4"/>
  <c r="K55" i="4"/>
  <c r="L55" i="4"/>
  <c r="M55" i="4"/>
  <c r="N55" i="4"/>
  <c r="O55" i="4"/>
  <c r="P55" i="4"/>
  <c r="Q55" i="4"/>
  <c r="R55" i="4"/>
  <c r="S55" i="4"/>
  <c r="T55" i="4"/>
  <c r="U55" i="4"/>
  <c r="F55" i="4"/>
  <c r="G55" i="4"/>
  <c r="H55" i="4"/>
  <c r="I55" i="4"/>
  <c r="E99" i="59" l="1"/>
  <c r="E99" i="63"/>
  <c r="E99" i="57"/>
  <c r="E99" i="65"/>
  <c r="E99" i="53"/>
  <c r="E97" i="53" s="1"/>
  <c r="E99" i="61"/>
  <c r="D99" i="59"/>
  <c r="D99" i="63"/>
  <c r="D99" i="65"/>
  <c r="D99" i="61"/>
  <c r="D99" i="57"/>
  <c r="D99" i="53"/>
  <c r="D97" i="53" s="1"/>
  <c r="C99" i="59"/>
  <c r="C99" i="61"/>
  <c r="C99" i="63"/>
  <c r="C99" i="65"/>
  <c r="C99" i="53"/>
  <c r="C97" i="53" s="1"/>
  <c r="C99" i="57"/>
  <c r="J99" i="59"/>
  <c r="J99" i="65"/>
  <c r="P126" i="4"/>
  <c r="M126" i="4"/>
  <c r="J126" i="4"/>
  <c r="K126" i="4"/>
  <c r="C97" i="57" l="1"/>
  <c r="G99" i="57"/>
  <c r="K99" i="57" s="1"/>
  <c r="O99" i="57" s="1"/>
  <c r="C97" i="65"/>
  <c r="G99" i="65"/>
  <c r="K99" i="65" s="1"/>
  <c r="O99" i="65" s="1"/>
  <c r="D97" i="63"/>
  <c r="H99" i="63"/>
  <c r="L99" i="63" s="1"/>
  <c r="P99" i="63" s="1"/>
  <c r="E97" i="65"/>
  <c r="I99" i="65"/>
  <c r="M99" i="65" s="1"/>
  <c r="Q99" i="65" s="1"/>
  <c r="C97" i="63"/>
  <c r="G99" i="63"/>
  <c r="K99" i="63" s="1"/>
  <c r="O99" i="63" s="1"/>
  <c r="D97" i="57"/>
  <c r="H99" i="57"/>
  <c r="L99" i="57" s="1"/>
  <c r="P99" i="57" s="1"/>
  <c r="D97" i="59"/>
  <c r="H99" i="59"/>
  <c r="L99" i="59" s="1"/>
  <c r="P99" i="59" s="1"/>
  <c r="I99" i="57"/>
  <c r="M99" i="57" s="1"/>
  <c r="Q99" i="57" s="1"/>
  <c r="E97" i="57"/>
  <c r="C97" i="61"/>
  <c r="G99" i="61"/>
  <c r="K99" i="61" s="1"/>
  <c r="O99" i="61" s="1"/>
  <c r="D97" i="61"/>
  <c r="H99" i="61"/>
  <c r="L99" i="61" s="1"/>
  <c r="P99" i="61" s="1"/>
  <c r="E97" i="61"/>
  <c r="I99" i="61"/>
  <c r="M99" i="61" s="1"/>
  <c r="Q99" i="61" s="1"/>
  <c r="E97" i="63"/>
  <c r="I99" i="63"/>
  <c r="M99" i="63" s="1"/>
  <c r="Q99" i="63" s="1"/>
  <c r="C97" i="59"/>
  <c r="G99" i="59"/>
  <c r="K99" i="59" s="1"/>
  <c r="O99" i="59" s="1"/>
  <c r="D97" i="65"/>
  <c r="H99" i="65"/>
  <c r="L99" i="65" s="1"/>
  <c r="P99" i="65" s="1"/>
  <c r="E97" i="59"/>
  <c r="I99" i="59"/>
  <c r="M99" i="59" s="1"/>
  <c r="Q99" i="59" s="1"/>
  <c r="N99" i="65"/>
  <c r="N99" i="59"/>
  <c r="Q126" i="4"/>
  <c r="O126" i="4"/>
  <c r="N126" i="4"/>
  <c r="T126" i="4"/>
  <c r="S99" i="61" l="1"/>
  <c r="T99" i="63"/>
  <c r="U99" i="59"/>
  <c r="S99" i="57"/>
  <c r="U99" i="63"/>
  <c r="R99" i="59"/>
  <c r="U99" i="61"/>
  <c r="U99" i="65"/>
  <c r="S99" i="63"/>
  <c r="S99" i="59"/>
  <c r="T99" i="59"/>
  <c r="T99" i="61"/>
  <c r="S99" i="65"/>
  <c r="T99" i="65"/>
  <c r="U99" i="57"/>
  <c r="R99" i="65"/>
  <c r="T99" i="57"/>
  <c r="R126" i="4"/>
  <c r="S126" i="4"/>
  <c r="U126" i="4"/>
  <c r="X126" i="4"/>
  <c r="X99" i="65" l="1"/>
  <c r="X99" i="61"/>
  <c r="W99" i="59"/>
  <c r="Y99" i="65"/>
  <c r="V99" i="59"/>
  <c r="W99" i="57"/>
  <c r="X99" i="63"/>
  <c r="V99" i="65"/>
  <c r="X99" i="57"/>
  <c r="Y99" i="57"/>
  <c r="W99" i="65"/>
  <c r="X99" i="59"/>
  <c r="W99" i="63"/>
  <c r="Y99" i="61"/>
  <c r="Y99" i="63"/>
  <c r="Y99" i="59"/>
  <c r="W99" i="61"/>
  <c r="AB126" i="4"/>
  <c r="W126" i="4"/>
  <c r="Y126" i="4"/>
  <c r="V126" i="4"/>
  <c r="Z99" i="65" l="1"/>
  <c r="AC99" i="59"/>
  <c r="AC99" i="61"/>
  <c r="AB99" i="59"/>
  <c r="AC99" i="57"/>
  <c r="AA99" i="57"/>
  <c r="AC99" i="65"/>
  <c r="AB99" i="61"/>
  <c r="AA99" i="61"/>
  <c r="AC99" i="63"/>
  <c r="AA99" i="63"/>
  <c r="AA99" i="65"/>
  <c r="AB99" i="57"/>
  <c r="AB99" i="63"/>
  <c r="Z99" i="59"/>
  <c r="AA99" i="59"/>
  <c r="AB99" i="65"/>
  <c r="AA126" i="4"/>
  <c r="Z126" i="4"/>
  <c r="AC126" i="4"/>
  <c r="AF126" i="4"/>
  <c r="AE99" i="59" l="1"/>
  <c r="AF99" i="63"/>
  <c r="AE99" i="65"/>
  <c r="AG99" i="63"/>
  <c r="AF99" i="61"/>
  <c r="AE99" i="57"/>
  <c r="AF99" i="59"/>
  <c r="AG99" i="59"/>
  <c r="AD99" i="65"/>
  <c r="AF99" i="65"/>
  <c r="AD99" i="59"/>
  <c r="AF99" i="57"/>
  <c r="AE99" i="63"/>
  <c r="AE99" i="61"/>
  <c r="AG99" i="65"/>
  <c r="AG99" i="57"/>
  <c r="AG99" i="61"/>
  <c r="AJ126" i="4"/>
  <c r="AD126" i="4"/>
  <c r="AG126" i="4"/>
  <c r="AE126" i="4"/>
  <c r="AI99" i="61" l="1"/>
  <c r="AK99" i="61"/>
  <c r="AI99" i="63"/>
  <c r="AH99" i="59"/>
  <c r="AJ99" i="59"/>
  <c r="AJ99" i="61"/>
  <c r="AI99" i="65"/>
  <c r="AK99" i="57"/>
  <c r="AJ99" i="65"/>
  <c r="AK99" i="59"/>
  <c r="AI99" i="57"/>
  <c r="AK99" i="63"/>
  <c r="AJ99" i="63"/>
  <c r="AJ99" i="57"/>
  <c r="AH99" i="65"/>
  <c r="AK99" i="65"/>
  <c r="AI99" i="59"/>
  <c r="AI126" i="4"/>
  <c r="AH126" i="4"/>
  <c r="AK126" i="4"/>
  <c r="AN126" i="4"/>
  <c r="AO99" i="65" l="1"/>
  <c r="AN99" i="57"/>
  <c r="AO99" i="63"/>
  <c r="AO99" i="59"/>
  <c r="AO99" i="57"/>
  <c r="AN99" i="61"/>
  <c r="AL99" i="59"/>
  <c r="AO99" i="61"/>
  <c r="AL99" i="65"/>
  <c r="AM99" i="59"/>
  <c r="AN99" i="63"/>
  <c r="AM99" i="57"/>
  <c r="AN99" i="65"/>
  <c r="AM99" i="65"/>
  <c r="AN99" i="59"/>
  <c r="AM99" i="63"/>
  <c r="AM99" i="61"/>
  <c r="AL126" i="4"/>
  <c r="AR126" i="4"/>
  <c r="AO126" i="4"/>
  <c r="AM126" i="4"/>
  <c r="AQ99" i="63" l="1"/>
  <c r="AQ99" i="65"/>
  <c r="AQ99" i="57"/>
  <c r="AQ99" i="59"/>
  <c r="AS99" i="61"/>
  <c r="AR99" i="61"/>
  <c r="AS99" i="59"/>
  <c r="AR99" i="57"/>
  <c r="AP99" i="65"/>
  <c r="AQ99" i="61"/>
  <c r="AR99" i="59"/>
  <c r="AR99" i="65"/>
  <c r="AR99" i="63"/>
  <c r="AP99" i="59"/>
  <c r="AS99" i="57"/>
  <c r="AS99" i="63"/>
  <c r="AS99" i="65"/>
  <c r="AQ126" i="4"/>
  <c r="AV126" i="4"/>
  <c r="AS126" i="4"/>
  <c r="AP126" i="4"/>
  <c r="AW99" i="63" l="1"/>
  <c r="AT99" i="59"/>
  <c r="AV99" i="65"/>
  <c r="AU99" i="61"/>
  <c r="AV99" i="57"/>
  <c r="AV99" i="61"/>
  <c r="AU99" i="59"/>
  <c r="AU99" i="65"/>
  <c r="AT99" i="65"/>
  <c r="AW99" i="65"/>
  <c r="AW99" i="57"/>
  <c r="AV99" i="63"/>
  <c r="AV99" i="59"/>
  <c r="AW99" i="59"/>
  <c r="AW99" i="61"/>
  <c r="AU99" i="57"/>
  <c r="AU99" i="63"/>
  <c r="AT126" i="4"/>
  <c r="AW126" i="4"/>
  <c r="AU126" i="4"/>
  <c r="G84" i="4" l="1"/>
  <c r="K84" i="4" s="1"/>
  <c r="O84" i="4" s="1"/>
  <c r="S84" i="4" s="1"/>
  <c r="W84" i="4" s="1"/>
  <c r="AA84" i="4" s="1"/>
  <c r="AE84" i="4" s="1"/>
  <c r="AI84" i="4" s="1"/>
  <c r="AM84" i="4" s="1"/>
  <c r="AQ84" i="4" s="1"/>
  <c r="AU84" i="4" s="1"/>
  <c r="F84" i="4"/>
  <c r="J84" i="4" s="1"/>
  <c r="N84" i="4" s="1"/>
  <c r="R84" i="4" s="1"/>
  <c r="V84" i="4" s="1"/>
  <c r="Z84" i="4" s="1"/>
  <c r="AD84" i="4" s="1"/>
  <c r="AH84" i="4" s="1"/>
  <c r="AL84" i="4" s="1"/>
  <c r="AP84" i="4" s="1"/>
  <c r="AT84" i="4" s="1"/>
  <c r="I84" i="4"/>
  <c r="M84" i="4" s="1"/>
  <c r="Q84" i="4" s="1"/>
  <c r="U84" i="4" s="1"/>
  <c r="Y84" i="4" s="1"/>
  <c r="AC84" i="4" s="1"/>
  <c r="AG84" i="4" s="1"/>
  <c r="AK84" i="4" s="1"/>
  <c r="AO84" i="4" s="1"/>
  <c r="AS84" i="4" s="1"/>
  <c r="AW84" i="4" s="1"/>
  <c r="H84" i="4"/>
  <c r="L84" i="4" s="1"/>
  <c r="P84" i="4" s="1"/>
  <c r="T84" i="4" s="1"/>
  <c r="X84" i="4" s="1"/>
  <c r="AB84" i="4" s="1"/>
  <c r="AF84" i="4" s="1"/>
  <c r="AJ84" i="4" s="1"/>
  <c r="AN84" i="4" s="1"/>
  <c r="AR84" i="4" s="1"/>
  <c r="AV84" i="4" s="1"/>
  <c r="F98" i="4"/>
  <c r="J98" i="4" s="1"/>
  <c r="N98" i="4" s="1"/>
  <c r="R98" i="4" s="1"/>
  <c r="V98" i="4" s="1"/>
  <c r="Z98" i="4" s="1"/>
  <c r="AD98" i="4" s="1"/>
  <c r="AH98" i="4" s="1"/>
  <c r="AL98" i="4" s="1"/>
  <c r="AP98" i="4" s="1"/>
  <c r="AT98" i="4" s="1"/>
  <c r="H70" i="4"/>
  <c r="L70" i="4" s="1"/>
  <c r="P70" i="4" s="1"/>
  <c r="T70" i="4" s="1"/>
  <c r="X70" i="4" s="1"/>
  <c r="AB70" i="4" s="1"/>
  <c r="AF70" i="4" s="1"/>
  <c r="AJ70" i="4" s="1"/>
  <c r="AN70" i="4" s="1"/>
  <c r="AR70" i="4" s="1"/>
  <c r="AV70" i="4" s="1"/>
  <c r="F70" i="4"/>
  <c r="J70" i="4" s="1"/>
  <c r="N70" i="4" s="1"/>
  <c r="R70" i="4" s="1"/>
  <c r="V70" i="4" s="1"/>
  <c r="Z70" i="4" s="1"/>
  <c r="AD70" i="4" s="1"/>
  <c r="AH70" i="4" s="1"/>
  <c r="AL70" i="4" s="1"/>
  <c r="AP70" i="4" s="1"/>
  <c r="AT70" i="4" s="1"/>
  <c r="I70" i="4"/>
  <c r="M70" i="4" s="1"/>
  <c r="Q70" i="4" s="1"/>
  <c r="U70" i="4" s="1"/>
  <c r="Y70" i="4" s="1"/>
  <c r="AC70" i="4" s="1"/>
  <c r="AG70" i="4" s="1"/>
  <c r="AK70" i="4" s="1"/>
  <c r="AO70" i="4" s="1"/>
  <c r="AS70" i="4" s="1"/>
  <c r="AW70" i="4" s="1"/>
  <c r="G70" i="4"/>
  <c r="K70" i="4" s="1"/>
  <c r="O70" i="4" s="1"/>
  <c r="S70" i="4" s="1"/>
  <c r="W70" i="4" s="1"/>
  <c r="AA70" i="4" s="1"/>
  <c r="AE70" i="4" s="1"/>
  <c r="AI70" i="4" s="1"/>
  <c r="AM70" i="4" s="1"/>
  <c r="AQ70" i="4" s="1"/>
  <c r="AU70" i="4" s="1"/>
  <c r="H98" i="53" l="1"/>
  <c r="H99" i="53"/>
  <c r="F84" i="53"/>
  <c r="I98" i="53"/>
  <c r="I99" i="53"/>
  <c r="G84" i="53"/>
  <c r="F98" i="53"/>
  <c r="H84" i="53"/>
  <c r="G98" i="53"/>
  <c r="G99" i="53"/>
  <c r="I84" i="53"/>
  <c r="G56" i="4"/>
  <c r="K56" i="4" s="1"/>
  <c r="O56" i="4" s="1"/>
  <c r="S56" i="4" s="1"/>
  <c r="W56" i="4" s="1"/>
  <c r="AA56" i="4" s="1"/>
  <c r="AE56" i="4" s="1"/>
  <c r="AI56" i="4" s="1"/>
  <c r="AM56" i="4" s="1"/>
  <c r="AQ56" i="4" s="1"/>
  <c r="AU56" i="4" s="1"/>
  <c r="I56" i="4"/>
  <c r="M56" i="4" s="1"/>
  <c r="Q56" i="4" s="1"/>
  <c r="U56" i="4" s="1"/>
  <c r="Y56" i="4" s="1"/>
  <c r="AC56" i="4" s="1"/>
  <c r="AG56" i="4" s="1"/>
  <c r="AK56" i="4" s="1"/>
  <c r="AO56" i="4" s="1"/>
  <c r="AS56" i="4" s="1"/>
  <c r="AW56" i="4" s="1"/>
  <c r="F56" i="4"/>
  <c r="J56" i="4" s="1"/>
  <c r="N56" i="4" s="1"/>
  <c r="R56" i="4" s="1"/>
  <c r="V56" i="4" s="1"/>
  <c r="Z56" i="4" s="1"/>
  <c r="AD56" i="4" s="1"/>
  <c r="AH56" i="4" s="1"/>
  <c r="AL56" i="4" s="1"/>
  <c r="AP56" i="4" s="1"/>
  <c r="AT56" i="4" s="1"/>
  <c r="H56" i="4"/>
  <c r="L56" i="4" s="1"/>
  <c r="P56" i="4" s="1"/>
  <c r="T56" i="4" s="1"/>
  <c r="X56" i="4" s="1"/>
  <c r="AB56" i="4" s="1"/>
  <c r="AF56" i="4" s="1"/>
  <c r="AJ56" i="4" s="1"/>
  <c r="AN56" i="4" s="1"/>
  <c r="AR56" i="4" s="1"/>
  <c r="AV56" i="4" s="1"/>
  <c r="G98" i="4"/>
  <c r="G99" i="4"/>
  <c r="K99" i="4" s="1"/>
  <c r="O99" i="4" s="1"/>
  <c r="S99" i="4" s="1"/>
  <c r="W99" i="4" s="1"/>
  <c r="AA99" i="4" s="1"/>
  <c r="AE99" i="4" s="1"/>
  <c r="AI99" i="4" s="1"/>
  <c r="AM99" i="4" s="1"/>
  <c r="AQ99" i="4" s="1"/>
  <c r="AU99" i="4" s="1"/>
  <c r="H98" i="4"/>
  <c r="H99" i="4"/>
  <c r="L99" i="4" s="1"/>
  <c r="P99" i="4" s="1"/>
  <c r="T99" i="4" s="1"/>
  <c r="X99" i="4" s="1"/>
  <c r="AB99" i="4" s="1"/>
  <c r="AF99" i="4" s="1"/>
  <c r="AJ99" i="4" s="1"/>
  <c r="AN99" i="4" s="1"/>
  <c r="AR99" i="4" s="1"/>
  <c r="AV99" i="4" s="1"/>
  <c r="I98" i="4"/>
  <c r="I99" i="4"/>
  <c r="M99" i="4" s="1"/>
  <c r="Q99" i="4" s="1"/>
  <c r="U99" i="4" s="1"/>
  <c r="Y99" i="4" s="1"/>
  <c r="AC99" i="4" s="1"/>
  <c r="AG99" i="4" s="1"/>
  <c r="AK99" i="4" s="1"/>
  <c r="AO99" i="4" s="1"/>
  <c r="AS99" i="4" s="1"/>
  <c r="AW99" i="4" s="1"/>
  <c r="K99" i="53" l="1"/>
  <c r="L99" i="53"/>
  <c r="M99" i="53"/>
  <c r="C113" i="4"/>
  <c r="C113" i="53" s="1"/>
  <c r="C111" i="53" s="1"/>
  <c r="B113" i="4"/>
  <c r="M84" i="53"/>
  <c r="L84" i="53"/>
  <c r="K84" i="53"/>
  <c r="F56" i="53"/>
  <c r="J84" i="53"/>
  <c r="K98" i="53"/>
  <c r="J98" i="53"/>
  <c r="M98" i="53"/>
  <c r="H56" i="53"/>
  <c r="G56" i="53"/>
  <c r="I56" i="53"/>
  <c r="L98" i="53"/>
  <c r="M98" i="4"/>
  <c r="I100" i="4"/>
  <c r="K98" i="4"/>
  <c r="G100" i="4"/>
  <c r="L98" i="4"/>
  <c r="H100" i="4"/>
  <c r="D113" i="4"/>
  <c r="D113" i="53" s="1"/>
  <c r="D111" i="53" s="1"/>
  <c r="M100" i="4" l="1"/>
  <c r="Q100" i="4" s="1"/>
  <c r="U100" i="4" s="1"/>
  <c r="Y100" i="4" s="1"/>
  <c r="AC100" i="4" s="1"/>
  <c r="AG100" i="4" s="1"/>
  <c r="AK100" i="4" s="1"/>
  <c r="AO100" i="4" s="1"/>
  <c r="AS100" i="4" s="1"/>
  <c r="AW100" i="4" s="1"/>
  <c r="I100" i="59"/>
  <c r="I100" i="63"/>
  <c r="I100" i="61"/>
  <c r="I100" i="65"/>
  <c r="I100" i="53"/>
  <c r="I97" i="53" s="1"/>
  <c r="I100" i="57"/>
  <c r="L100" i="4"/>
  <c r="P100" i="4" s="1"/>
  <c r="T100" i="4" s="1"/>
  <c r="X100" i="4" s="1"/>
  <c r="AB100" i="4" s="1"/>
  <c r="AF100" i="4" s="1"/>
  <c r="AJ100" i="4" s="1"/>
  <c r="AN100" i="4" s="1"/>
  <c r="AR100" i="4" s="1"/>
  <c r="AV100" i="4" s="1"/>
  <c r="H100" i="59"/>
  <c r="H100" i="53"/>
  <c r="H97" i="53" s="1"/>
  <c r="H100" i="65"/>
  <c r="H100" i="63"/>
  <c r="H100" i="61"/>
  <c r="H100" i="57"/>
  <c r="K100" i="4"/>
  <c r="O100" i="4" s="1"/>
  <c r="S100" i="4" s="1"/>
  <c r="W100" i="4" s="1"/>
  <c r="AA100" i="4" s="1"/>
  <c r="AE100" i="4" s="1"/>
  <c r="AI100" i="4" s="1"/>
  <c r="AM100" i="4" s="1"/>
  <c r="AQ100" i="4" s="1"/>
  <c r="AU100" i="4" s="1"/>
  <c r="G100" i="59"/>
  <c r="G100" i="57"/>
  <c r="G100" i="53"/>
  <c r="G97" i="53" s="1"/>
  <c r="G100" i="65"/>
  <c r="G100" i="63"/>
  <c r="G100" i="61"/>
  <c r="O99" i="53"/>
  <c r="P99" i="53"/>
  <c r="Q99" i="53"/>
  <c r="B113" i="59"/>
  <c r="B113" i="53"/>
  <c r="B111" i="53" s="1"/>
  <c r="D113" i="65"/>
  <c r="B113" i="63"/>
  <c r="B111" i="63" s="1"/>
  <c r="B113" i="61"/>
  <c r="B113" i="65"/>
  <c r="B111" i="65" s="1"/>
  <c r="E113" i="63"/>
  <c r="E111" i="63" s="1"/>
  <c r="E113" i="65"/>
  <c r="E111" i="65" s="1"/>
  <c r="D113" i="63"/>
  <c r="D111" i="63" s="1"/>
  <c r="D113" i="57"/>
  <c r="D111" i="57" s="1"/>
  <c r="D113" i="59"/>
  <c r="D111" i="59" s="1"/>
  <c r="D113" i="61"/>
  <c r="D111" i="61" s="1"/>
  <c r="G112" i="4"/>
  <c r="C113" i="65"/>
  <c r="C111" i="65" s="1"/>
  <c r="E113" i="59"/>
  <c r="E111" i="59" s="1"/>
  <c r="E113" i="61"/>
  <c r="E111" i="61" s="1"/>
  <c r="P98" i="53"/>
  <c r="K56" i="53"/>
  <c r="Q98" i="53"/>
  <c r="O98" i="53"/>
  <c r="J56" i="53"/>
  <c r="P84" i="53"/>
  <c r="M56" i="53"/>
  <c r="L56" i="53"/>
  <c r="N98" i="53"/>
  <c r="N84" i="53"/>
  <c r="O84" i="53"/>
  <c r="Q84" i="53"/>
  <c r="O98" i="4"/>
  <c r="P98" i="4"/>
  <c r="Q98" i="4"/>
  <c r="F112" i="4"/>
  <c r="I112" i="4"/>
  <c r="H112" i="4"/>
  <c r="M101" i="4" l="1"/>
  <c r="Q101" i="4" s="1"/>
  <c r="U101" i="4" s="1"/>
  <c r="Y101" i="4" s="1"/>
  <c r="AC101" i="4" s="1"/>
  <c r="AG101" i="4" s="1"/>
  <c r="AK101" i="4" s="1"/>
  <c r="AO101" i="4" s="1"/>
  <c r="AS101" i="4" s="1"/>
  <c r="AW101" i="4" s="1"/>
  <c r="L101" i="4"/>
  <c r="P101" i="4" s="1"/>
  <c r="K101" i="4"/>
  <c r="K101" i="65" s="1"/>
  <c r="O101" i="65" s="1"/>
  <c r="S101" i="65" s="1"/>
  <c r="W101" i="65" s="1"/>
  <c r="AA101" i="65" s="1"/>
  <c r="AE101" i="65" s="1"/>
  <c r="AI101" i="65" s="1"/>
  <c r="AM101" i="65" s="1"/>
  <c r="AQ101" i="65" s="1"/>
  <c r="AU101" i="65" s="1"/>
  <c r="G97" i="59"/>
  <c r="K100" i="59"/>
  <c r="L100" i="63"/>
  <c r="H97" i="63"/>
  <c r="M100" i="61"/>
  <c r="I97" i="61"/>
  <c r="K100" i="65"/>
  <c r="G97" i="65"/>
  <c r="L100" i="65"/>
  <c r="H97" i="65"/>
  <c r="M100" i="57"/>
  <c r="I97" i="57"/>
  <c r="M100" i="63"/>
  <c r="I97" i="63"/>
  <c r="K100" i="63"/>
  <c r="G97" i="63"/>
  <c r="L100" i="57"/>
  <c r="H97" i="57"/>
  <c r="M100" i="59"/>
  <c r="I97" i="59"/>
  <c r="K100" i="61"/>
  <c r="G97" i="61"/>
  <c r="K100" i="57"/>
  <c r="G97" i="57"/>
  <c r="L100" i="61"/>
  <c r="H97" i="61"/>
  <c r="H97" i="59"/>
  <c r="L100" i="59"/>
  <c r="M100" i="65"/>
  <c r="I97" i="65"/>
  <c r="T99" i="53"/>
  <c r="D153" i="65"/>
  <c r="D111" i="65"/>
  <c r="U99" i="53"/>
  <c r="S99" i="53"/>
  <c r="H113" i="65"/>
  <c r="L113" i="65" s="1"/>
  <c r="B153" i="63"/>
  <c r="B153" i="65"/>
  <c r="F113" i="63"/>
  <c r="F113" i="65"/>
  <c r="E153" i="65"/>
  <c r="I113" i="65"/>
  <c r="G113" i="65"/>
  <c r="C153" i="65"/>
  <c r="D153" i="63"/>
  <c r="H113" i="63"/>
  <c r="I113" i="63"/>
  <c r="E153" i="63"/>
  <c r="C113" i="63"/>
  <c r="C111" i="63" s="1"/>
  <c r="E153" i="59"/>
  <c r="I113" i="59"/>
  <c r="H113" i="61"/>
  <c r="D153" i="61"/>
  <c r="I113" i="53"/>
  <c r="E153" i="53"/>
  <c r="D153" i="59"/>
  <c r="H113" i="59"/>
  <c r="I113" i="57"/>
  <c r="E153" i="57"/>
  <c r="C113" i="61"/>
  <c r="C111" i="61" s="1"/>
  <c r="C113" i="59"/>
  <c r="C111" i="59" s="1"/>
  <c r="C113" i="57"/>
  <c r="C111" i="57" s="1"/>
  <c r="D153" i="57"/>
  <c r="H113" i="57"/>
  <c r="I113" i="61"/>
  <c r="E153" i="61"/>
  <c r="H113" i="53"/>
  <c r="D153" i="53"/>
  <c r="U84" i="53"/>
  <c r="R84" i="53"/>
  <c r="P56" i="53"/>
  <c r="T84" i="53"/>
  <c r="S98" i="53"/>
  <c r="O56" i="53"/>
  <c r="N56" i="53"/>
  <c r="S84" i="53"/>
  <c r="R98" i="53"/>
  <c r="Q56" i="53"/>
  <c r="U98" i="53"/>
  <c r="T98" i="53"/>
  <c r="T98" i="4"/>
  <c r="U98" i="4"/>
  <c r="S98" i="4"/>
  <c r="K112" i="4"/>
  <c r="O112" i="4" s="1"/>
  <c r="M112" i="4"/>
  <c r="J112" i="4"/>
  <c r="L112" i="4"/>
  <c r="M101" i="57" l="1"/>
  <c r="Q101" i="57" s="1"/>
  <c r="U101" i="57" s="1"/>
  <c r="Y101" i="57" s="1"/>
  <c r="AC101" i="57" s="1"/>
  <c r="AG101" i="57" s="1"/>
  <c r="AK101" i="57" s="1"/>
  <c r="AO101" i="57" s="1"/>
  <c r="AS101" i="57" s="1"/>
  <c r="AW101" i="57" s="1"/>
  <c r="M101" i="63"/>
  <c r="Q101" i="63" s="1"/>
  <c r="U101" i="63" s="1"/>
  <c r="Y101" i="63" s="1"/>
  <c r="AC101" i="63" s="1"/>
  <c r="AG101" i="63" s="1"/>
  <c r="AK101" i="63" s="1"/>
  <c r="AO101" i="63" s="1"/>
  <c r="AS101" i="63" s="1"/>
  <c r="AW101" i="63" s="1"/>
  <c r="M101" i="65"/>
  <c r="Q101" i="65" s="1"/>
  <c r="U101" i="65" s="1"/>
  <c r="Y101" i="65" s="1"/>
  <c r="AC101" i="65" s="1"/>
  <c r="AG101" i="65" s="1"/>
  <c r="AK101" i="65" s="1"/>
  <c r="AO101" i="65" s="1"/>
  <c r="AS101" i="65" s="1"/>
  <c r="AW101" i="65" s="1"/>
  <c r="M101" i="53"/>
  <c r="M101" i="59"/>
  <c r="Q101" i="59" s="1"/>
  <c r="U101" i="59" s="1"/>
  <c r="Y101" i="59" s="1"/>
  <c r="AC101" i="59" s="1"/>
  <c r="AG101" i="59" s="1"/>
  <c r="AK101" i="59" s="1"/>
  <c r="AO101" i="59" s="1"/>
  <c r="AS101" i="59" s="1"/>
  <c r="AW101" i="59" s="1"/>
  <c r="M101" i="61"/>
  <c r="Q101" i="61" s="1"/>
  <c r="U101" i="61" s="1"/>
  <c r="Y101" i="61" s="1"/>
  <c r="AC101" i="61" s="1"/>
  <c r="AG101" i="61" s="1"/>
  <c r="AK101" i="61" s="1"/>
  <c r="AO101" i="61" s="1"/>
  <c r="AS101" i="61" s="1"/>
  <c r="AW101" i="61" s="1"/>
  <c r="K101" i="57"/>
  <c r="O101" i="57" s="1"/>
  <c r="S101" i="57" s="1"/>
  <c r="W101" i="57" s="1"/>
  <c r="AA101" i="57" s="1"/>
  <c r="AE101" i="57" s="1"/>
  <c r="AI101" i="57" s="1"/>
  <c r="AM101" i="57" s="1"/>
  <c r="AQ101" i="57" s="1"/>
  <c r="AU101" i="57" s="1"/>
  <c r="O101" i="4"/>
  <c r="S101" i="4" s="1"/>
  <c r="W101" i="4" s="1"/>
  <c r="AA101" i="4" s="1"/>
  <c r="AE101" i="4" s="1"/>
  <c r="AI101" i="4" s="1"/>
  <c r="AM101" i="4" s="1"/>
  <c r="AQ101" i="4" s="1"/>
  <c r="AU101" i="4" s="1"/>
  <c r="L101" i="61"/>
  <c r="P101" i="61" s="1"/>
  <c r="T101" i="61" s="1"/>
  <c r="X101" i="61" s="1"/>
  <c r="AB101" i="61" s="1"/>
  <c r="AF101" i="61" s="1"/>
  <c r="AJ101" i="61" s="1"/>
  <c r="AN101" i="61" s="1"/>
  <c r="AR101" i="61" s="1"/>
  <c r="AV101" i="61" s="1"/>
  <c r="K101" i="61"/>
  <c r="O101" i="61" s="1"/>
  <c r="S101" i="61" s="1"/>
  <c r="W101" i="61" s="1"/>
  <c r="AA101" i="61" s="1"/>
  <c r="AE101" i="61" s="1"/>
  <c r="AI101" i="61" s="1"/>
  <c r="AM101" i="61" s="1"/>
  <c r="AQ101" i="61" s="1"/>
  <c r="AU101" i="61" s="1"/>
  <c r="K101" i="63"/>
  <c r="O101" i="63" s="1"/>
  <c r="S101" i="63" s="1"/>
  <c r="W101" i="63" s="1"/>
  <c r="AA101" i="63" s="1"/>
  <c r="AE101" i="63" s="1"/>
  <c r="AI101" i="63" s="1"/>
  <c r="AM101" i="63" s="1"/>
  <c r="AQ101" i="63" s="1"/>
  <c r="AU101" i="63" s="1"/>
  <c r="K101" i="53"/>
  <c r="L101" i="57"/>
  <c r="P101" i="57" s="1"/>
  <c r="T101" i="57" s="1"/>
  <c r="X101" i="57" s="1"/>
  <c r="AB101" i="57" s="1"/>
  <c r="AF101" i="57" s="1"/>
  <c r="AJ101" i="57" s="1"/>
  <c r="AN101" i="57" s="1"/>
  <c r="AR101" i="57" s="1"/>
  <c r="AV101" i="57" s="1"/>
  <c r="L101" i="53"/>
  <c r="L101" i="65"/>
  <c r="P101" i="65" s="1"/>
  <c r="T101" i="65" s="1"/>
  <c r="X101" i="65" s="1"/>
  <c r="AB101" i="65" s="1"/>
  <c r="AF101" i="65" s="1"/>
  <c r="AJ101" i="65" s="1"/>
  <c r="AN101" i="65" s="1"/>
  <c r="AR101" i="65" s="1"/>
  <c r="AV101" i="65" s="1"/>
  <c r="L101" i="59"/>
  <c r="P101" i="59" s="1"/>
  <c r="T101" i="59" s="1"/>
  <c r="X101" i="59" s="1"/>
  <c r="AB101" i="59" s="1"/>
  <c r="AF101" i="59" s="1"/>
  <c r="AJ101" i="59" s="1"/>
  <c r="AN101" i="59" s="1"/>
  <c r="AR101" i="59" s="1"/>
  <c r="AV101" i="59" s="1"/>
  <c r="L101" i="63"/>
  <c r="P101" i="63" s="1"/>
  <c r="T101" i="63" s="1"/>
  <c r="X101" i="63" s="1"/>
  <c r="AB101" i="63" s="1"/>
  <c r="AF101" i="63" s="1"/>
  <c r="AJ101" i="63" s="1"/>
  <c r="AN101" i="63" s="1"/>
  <c r="AR101" i="63" s="1"/>
  <c r="AV101" i="63" s="1"/>
  <c r="T101" i="4"/>
  <c r="X101" i="4" s="1"/>
  <c r="AB101" i="4" s="1"/>
  <c r="AF101" i="4" s="1"/>
  <c r="AJ101" i="4" s="1"/>
  <c r="AN101" i="4" s="1"/>
  <c r="AR101" i="4" s="1"/>
  <c r="AV101" i="4" s="1"/>
  <c r="P102" i="4"/>
  <c r="P102" i="63" s="1"/>
  <c r="T102" i="63" s="1"/>
  <c r="X102" i="63" s="1"/>
  <c r="AB102" i="63" s="1"/>
  <c r="AF102" i="63" s="1"/>
  <c r="AJ102" i="63" s="1"/>
  <c r="AN102" i="63" s="1"/>
  <c r="AR102" i="63" s="1"/>
  <c r="AV102" i="63" s="1"/>
  <c r="K101" i="59"/>
  <c r="O101" i="59" s="1"/>
  <c r="S101" i="59" s="1"/>
  <c r="W101" i="59" s="1"/>
  <c r="AA101" i="59" s="1"/>
  <c r="AE101" i="59" s="1"/>
  <c r="AI101" i="59" s="1"/>
  <c r="AM101" i="59" s="1"/>
  <c r="AQ101" i="59" s="1"/>
  <c r="AU101" i="59" s="1"/>
  <c r="Q102" i="4"/>
  <c r="U102" i="4" s="1"/>
  <c r="O100" i="57"/>
  <c r="Q100" i="63"/>
  <c r="P100" i="65"/>
  <c r="Q100" i="61"/>
  <c r="M113" i="59"/>
  <c r="P100" i="57"/>
  <c r="Q100" i="65"/>
  <c r="P100" i="61"/>
  <c r="O100" i="61"/>
  <c r="O100" i="63"/>
  <c r="Q100" i="57"/>
  <c r="O100" i="65"/>
  <c r="K97" i="65"/>
  <c r="P100" i="63"/>
  <c r="L113" i="59"/>
  <c r="P100" i="59"/>
  <c r="Q100" i="59"/>
  <c r="O100" i="59"/>
  <c r="W99" i="53"/>
  <c r="L113" i="57"/>
  <c r="L113" i="61"/>
  <c r="Y99" i="53"/>
  <c r="X99" i="53"/>
  <c r="M113" i="61"/>
  <c r="M113" i="57"/>
  <c r="J113" i="63"/>
  <c r="J113" i="65"/>
  <c r="K113" i="65"/>
  <c r="M113" i="65"/>
  <c r="P113" i="65"/>
  <c r="G113" i="63"/>
  <c r="C153" i="63"/>
  <c r="M113" i="63"/>
  <c r="L113" i="63"/>
  <c r="L113" i="53"/>
  <c r="G113" i="53"/>
  <c r="C153" i="53"/>
  <c r="M113" i="53"/>
  <c r="C153" i="57"/>
  <c r="G113" i="57"/>
  <c r="G113" i="59"/>
  <c r="C153" i="59"/>
  <c r="G113" i="61"/>
  <c r="C153" i="61"/>
  <c r="X98" i="53"/>
  <c r="U56" i="53"/>
  <c r="W84" i="53"/>
  <c r="S56" i="53"/>
  <c r="X84" i="53"/>
  <c r="V84" i="53"/>
  <c r="Y98" i="53"/>
  <c r="V98" i="53"/>
  <c r="R56" i="53"/>
  <c r="W98" i="53"/>
  <c r="T56" i="53"/>
  <c r="Y84" i="53"/>
  <c r="Y98" i="4"/>
  <c r="W98" i="4"/>
  <c r="X98" i="4"/>
  <c r="Q112" i="4"/>
  <c r="P112" i="4"/>
  <c r="N112" i="4"/>
  <c r="S112" i="4"/>
  <c r="W112" i="4" s="1"/>
  <c r="AA112" i="4" s="1"/>
  <c r="M97" i="63" l="1"/>
  <c r="M97" i="57"/>
  <c r="M97" i="59"/>
  <c r="M97" i="65"/>
  <c r="M97" i="61"/>
  <c r="L97" i="59"/>
  <c r="L97" i="65"/>
  <c r="K97" i="57"/>
  <c r="O102" i="4"/>
  <c r="K97" i="59"/>
  <c r="K97" i="63"/>
  <c r="L97" i="61"/>
  <c r="P102" i="65"/>
  <c r="T102" i="65" s="1"/>
  <c r="X102" i="65" s="1"/>
  <c r="AB102" i="65" s="1"/>
  <c r="AF102" i="65" s="1"/>
  <c r="AJ102" i="65" s="1"/>
  <c r="AN102" i="65" s="1"/>
  <c r="AR102" i="65" s="1"/>
  <c r="AV102" i="65" s="1"/>
  <c r="L97" i="63"/>
  <c r="K97" i="61"/>
  <c r="L97" i="57"/>
  <c r="P102" i="57"/>
  <c r="T102" i="57" s="1"/>
  <c r="X102" i="57" s="1"/>
  <c r="AB102" i="57" s="1"/>
  <c r="AF102" i="57" s="1"/>
  <c r="AJ102" i="57" s="1"/>
  <c r="AN102" i="57" s="1"/>
  <c r="AR102" i="57" s="1"/>
  <c r="AV102" i="57" s="1"/>
  <c r="P102" i="61"/>
  <c r="T102" i="61" s="1"/>
  <c r="X102" i="61" s="1"/>
  <c r="AB102" i="61" s="1"/>
  <c r="AF102" i="61" s="1"/>
  <c r="AJ102" i="61" s="1"/>
  <c r="AN102" i="61" s="1"/>
  <c r="AR102" i="61" s="1"/>
  <c r="AV102" i="61" s="1"/>
  <c r="P102" i="53"/>
  <c r="P102" i="59"/>
  <c r="T102" i="59" s="1"/>
  <c r="X102" i="59" s="1"/>
  <c r="AB102" i="59" s="1"/>
  <c r="AF102" i="59" s="1"/>
  <c r="AJ102" i="59" s="1"/>
  <c r="AN102" i="59" s="1"/>
  <c r="AR102" i="59" s="1"/>
  <c r="AV102" i="59" s="1"/>
  <c r="T102" i="4"/>
  <c r="Q102" i="57"/>
  <c r="U102" i="57" s="1"/>
  <c r="Y102" i="57" s="1"/>
  <c r="AC102" i="57" s="1"/>
  <c r="AG102" i="57" s="1"/>
  <c r="AK102" i="57" s="1"/>
  <c r="AO102" i="57" s="1"/>
  <c r="AS102" i="57" s="1"/>
  <c r="AW102" i="57" s="1"/>
  <c r="Q102" i="65"/>
  <c r="U102" i="65" s="1"/>
  <c r="Y102" i="65" s="1"/>
  <c r="AC102" i="65" s="1"/>
  <c r="AG102" i="65" s="1"/>
  <c r="AK102" i="65" s="1"/>
  <c r="AO102" i="65" s="1"/>
  <c r="AS102" i="65" s="1"/>
  <c r="AW102" i="65" s="1"/>
  <c r="Q102" i="63"/>
  <c r="U102" i="63" s="1"/>
  <c r="Y102" i="63" s="1"/>
  <c r="AC102" i="63" s="1"/>
  <c r="AG102" i="63" s="1"/>
  <c r="AK102" i="63" s="1"/>
  <c r="AO102" i="63" s="1"/>
  <c r="AS102" i="63" s="1"/>
  <c r="AW102" i="63" s="1"/>
  <c r="Q102" i="61"/>
  <c r="U102" i="61" s="1"/>
  <c r="Y102" i="61" s="1"/>
  <c r="AC102" i="61" s="1"/>
  <c r="AG102" i="61" s="1"/>
  <c r="AK102" i="61" s="1"/>
  <c r="AO102" i="61" s="1"/>
  <c r="AS102" i="61" s="1"/>
  <c r="AW102" i="61" s="1"/>
  <c r="Q102" i="53"/>
  <c r="Q102" i="59"/>
  <c r="U102" i="59" s="1"/>
  <c r="Y102" i="59" s="1"/>
  <c r="AC102" i="59" s="1"/>
  <c r="AG102" i="59" s="1"/>
  <c r="AK102" i="59" s="1"/>
  <c r="AO102" i="59" s="1"/>
  <c r="AS102" i="59" s="1"/>
  <c r="AW102" i="59" s="1"/>
  <c r="Y102" i="4"/>
  <c r="AC102" i="4" s="1"/>
  <c r="AG102" i="4" s="1"/>
  <c r="AK102" i="4" s="1"/>
  <c r="AO102" i="4" s="1"/>
  <c r="AS102" i="4" s="1"/>
  <c r="AW102" i="4" s="1"/>
  <c r="U103" i="4"/>
  <c r="U103" i="59" s="1"/>
  <c r="Y103" i="59" s="1"/>
  <c r="AC103" i="59" s="1"/>
  <c r="AG103" i="59" s="1"/>
  <c r="AK103" i="59" s="1"/>
  <c r="AO103" i="59" s="1"/>
  <c r="AS103" i="59" s="1"/>
  <c r="AW103" i="59" s="1"/>
  <c r="S100" i="59"/>
  <c r="T100" i="59"/>
  <c r="S100" i="65"/>
  <c r="S100" i="63"/>
  <c r="T100" i="61"/>
  <c r="T100" i="57"/>
  <c r="U100" i="61"/>
  <c r="U100" i="63"/>
  <c r="K113" i="59"/>
  <c r="U100" i="59"/>
  <c r="P113" i="59"/>
  <c r="T100" i="63"/>
  <c r="P97" i="63"/>
  <c r="U100" i="57"/>
  <c r="S100" i="61"/>
  <c r="U100" i="65"/>
  <c r="Q113" i="59"/>
  <c r="T100" i="65"/>
  <c r="S100" i="57"/>
  <c r="AB99" i="53"/>
  <c r="P113" i="61"/>
  <c r="AA99" i="53"/>
  <c r="K113" i="61"/>
  <c r="AC99" i="53"/>
  <c r="K113" i="57"/>
  <c r="P113" i="57"/>
  <c r="Q113" i="57"/>
  <c r="Q113" i="61"/>
  <c r="N113" i="65"/>
  <c r="N113" i="63"/>
  <c r="Q113" i="65"/>
  <c r="T113" i="65"/>
  <c r="O113" i="65"/>
  <c r="P113" i="63"/>
  <c r="Q113" i="63"/>
  <c r="K113" i="63"/>
  <c r="K113" i="53"/>
  <c r="Q113" i="53"/>
  <c r="P113" i="53"/>
  <c r="Z98" i="53"/>
  <c r="AC84" i="53"/>
  <c r="AA98" i="53"/>
  <c r="Z84" i="53"/>
  <c r="W56" i="53"/>
  <c r="Y56" i="53"/>
  <c r="X56" i="53"/>
  <c r="V56" i="53"/>
  <c r="AC98" i="53"/>
  <c r="AB84" i="53"/>
  <c r="AA84" i="53"/>
  <c r="AB98" i="53"/>
  <c r="AC98" i="4"/>
  <c r="AB98" i="4"/>
  <c r="AA98" i="4"/>
  <c r="T112" i="4"/>
  <c r="X112" i="4" s="1"/>
  <c r="AB112" i="4" s="1"/>
  <c r="R112" i="4"/>
  <c r="V112" i="4" s="1"/>
  <c r="Z112" i="4" s="1"/>
  <c r="U112" i="4"/>
  <c r="Y112" i="4" s="1"/>
  <c r="AC112" i="4" s="1"/>
  <c r="O102" i="63" l="1"/>
  <c r="S102" i="4"/>
  <c r="O102" i="53"/>
  <c r="O102" i="59"/>
  <c r="O102" i="57"/>
  <c r="O102" i="65"/>
  <c r="O102" i="61"/>
  <c r="Q97" i="59"/>
  <c r="P97" i="59"/>
  <c r="P97" i="65"/>
  <c r="Q97" i="63"/>
  <c r="Q97" i="61"/>
  <c r="Q97" i="57"/>
  <c r="P97" i="57"/>
  <c r="P97" i="61"/>
  <c r="Q97" i="65"/>
  <c r="U103" i="65"/>
  <c r="Y103" i="65" s="1"/>
  <c r="AC103" i="65" s="1"/>
  <c r="AG103" i="65" s="1"/>
  <c r="AK103" i="65" s="1"/>
  <c r="AO103" i="65" s="1"/>
  <c r="AS103" i="65" s="1"/>
  <c r="AW103" i="65" s="1"/>
  <c r="U103" i="53"/>
  <c r="U103" i="63"/>
  <c r="Y103" i="63" s="1"/>
  <c r="AC103" i="63" s="1"/>
  <c r="AG103" i="63" s="1"/>
  <c r="AK103" i="63" s="1"/>
  <c r="AO103" i="63" s="1"/>
  <c r="AS103" i="63" s="1"/>
  <c r="AW103" i="63" s="1"/>
  <c r="X102" i="4"/>
  <c r="AB102" i="4" s="1"/>
  <c r="AF102" i="4" s="1"/>
  <c r="AJ102" i="4" s="1"/>
  <c r="AN102" i="4" s="1"/>
  <c r="AR102" i="4" s="1"/>
  <c r="AV102" i="4" s="1"/>
  <c r="T103" i="4"/>
  <c r="U103" i="61"/>
  <c r="Y103" i="61" s="1"/>
  <c r="AC103" i="61" s="1"/>
  <c r="AG103" i="61" s="1"/>
  <c r="AK103" i="61" s="1"/>
  <c r="AO103" i="61" s="1"/>
  <c r="AS103" i="61" s="1"/>
  <c r="AW103" i="61" s="1"/>
  <c r="Y103" i="4"/>
  <c r="AC103" i="4" s="1"/>
  <c r="AG103" i="4" s="1"/>
  <c r="AK103" i="4" s="1"/>
  <c r="AO103" i="4" s="1"/>
  <c r="AS103" i="4" s="1"/>
  <c r="AW103" i="4" s="1"/>
  <c r="U103" i="57"/>
  <c r="Y103" i="57" s="1"/>
  <c r="AC103" i="57" s="1"/>
  <c r="AG103" i="57" s="1"/>
  <c r="AK103" i="57" s="1"/>
  <c r="AO103" i="57" s="1"/>
  <c r="AS103" i="57" s="1"/>
  <c r="AW103" i="57" s="1"/>
  <c r="X100" i="65"/>
  <c r="Y100" i="65"/>
  <c r="Y100" i="57"/>
  <c r="T113" i="59"/>
  <c r="O113" i="59"/>
  <c r="Y100" i="61"/>
  <c r="X100" i="61"/>
  <c r="W100" i="65"/>
  <c r="W100" i="59"/>
  <c r="W100" i="57"/>
  <c r="U113" i="59"/>
  <c r="W100" i="61"/>
  <c r="X100" i="63"/>
  <c r="Y100" i="59"/>
  <c r="U97" i="59"/>
  <c r="Y100" i="63"/>
  <c r="X100" i="57"/>
  <c r="W100" i="63"/>
  <c r="X100" i="59"/>
  <c r="AF99" i="53"/>
  <c r="T113" i="53"/>
  <c r="T113" i="57"/>
  <c r="AG99" i="53"/>
  <c r="O113" i="61"/>
  <c r="AE99" i="53"/>
  <c r="O113" i="57"/>
  <c r="T113" i="61"/>
  <c r="U113" i="57"/>
  <c r="U113" i="61"/>
  <c r="U113" i="53"/>
  <c r="R113" i="63"/>
  <c r="R113" i="65"/>
  <c r="S113" i="65"/>
  <c r="X113" i="65"/>
  <c r="U113" i="65"/>
  <c r="U113" i="63"/>
  <c r="T113" i="63"/>
  <c r="O113" i="63"/>
  <c r="O113" i="53"/>
  <c r="AF98" i="53"/>
  <c r="AF84" i="53"/>
  <c r="Z56" i="53"/>
  <c r="AC56" i="53"/>
  <c r="AD84" i="53"/>
  <c r="AG84" i="53"/>
  <c r="AE84" i="53"/>
  <c r="AG98" i="53"/>
  <c r="AB56" i="53"/>
  <c r="AA56" i="53"/>
  <c r="AE98" i="53"/>
  <c r="AD98" i="53"/>
  <c r="AF98" i="4"/>
  <c r="AE98" i="4"/>
  <c r="AG98" i="4"/>
  <c r="S102" i="59" l="1"/>
  <c r="O97" i="59"/>
  <c r="S102" i="61"/>
  <c r="W102" i="61" s="1"/>
  <c r="AA102" i="61" s="1"/>
  <c r="AE102" i="61" s="1"/>
  <c r="AI102" i="61" s="1"/>
  <c r="AM102" i="61" s="1"/>
  <c r="AQ102" i="61" s="1"/>
  <c r="AU102" i="61" s="1"/>
  <c r="O97" i="61"/>
  <c r="S102" i="65"/>
  <c r="W102" i="65" s="1"/>
  <c r="AA102" i="65" s="1"/>
  <c r="AE102" i="65" s="1"/>
  <c r="AI102" i="65" s="1"/>
  <c r="AM102" i="65" s="1"/>
  <c r="AQ102" i="65" s="1"/>
  <c r="AU102" i="65" s="1"/>
  <c r="O97" i="65"/>
  <c r="W102" i="4"/>
  <c r="S103" i="4"/>
  <c r="S102" i="57"/>
  <c r="W102" i="57" s="1"/>
  <c r="AA102" i="57" s="1"/>
  <c r="AE102" i="57" s="1"/>
  <c r="AI102" i="57" s="1"/>
  <c r="AM102" i="57" s="1"/>
  <c r="AQ102" i="57" s="1"/>
  <c r="AU102" i="57" s="1"/>
  <c r="O97" i="57"/>
  <c r="S102" i="63"/>
  <c r="W102" i="63" s="1"/>
  <c r="AA102" i="63" s="1"/>
  <c r="AE102" i="63" s="1"/>
  <c r="AI102" i="63" s="1"/>
  <c r="AM102" i="63" s="1"/>
  <c r="AQ102" i="63" s="1"/>
  <c r="AU102" i="63" s="1"/>
  <c r="O97" i="63"/>
  <c r="U97" i="65"/>
  <c r="U97" i="63"/>
  <c r="U97" i="61"/>
  <c r="U97" i="57"/>
  <c r="T103" i="53"/>
  <c r="X103" i="4"/>
  <c r="T103" i="63"/>
  <c r="T103" i="59"/>
  <c r="T103" i="57"/>
  <c r="T103" i="61"/>
  <c r="T103" i="65"/>
  <c r="Y104" i="4"/>
  <c r="AB100" i="59"/>
  <c r="AB100" i="57"/>
  <c r="AC100" i="59"/>
  <c r="AA100" i="61"/>
  <c r="AA100" i="59"/>
  <c r="AB100" i="61"/>
  <c r="S113" i="59"/>
  <c r="AC100" i="57"/>
  <c r="AB100" i="65"/>
  <c r="AA100" i="57"/>
  <c r="AA100" i="63"/>
  <c r="AC100" i="63"/>
  <c r="AB100" i="63"/>
  <c r="Y113" i="59"/>
  <c r="AA100" i="65"/>
  <c r="AC100" i="61"/>
  <c r="X113" i="59"/>
  <c r="AC100" i="65"/>
  <c r="S113" i="61"/>
  <c r="X113" i="57"/>
  <c r="X113" i="61"/>
  <c r="X113" i="53"/>
  <c r="AJ99" i="53"/>
  <c r="S113" i="53"/>
  <c r="AI99" i="53"/>
  <c r="AK99" i="53"/>
  <c r="S113" i="57"/>
  <c r="Y113" i="61"/>
  <c r="Y113" i="53"/>
  <c r="Y113" i="57"/>
  <c r="V113" i="65"/>
  <c r="V113" i="63"/>
  <c r="AB113" i="65"/>
  <c r="W113" i="65"/>
  <c r="Y113" i="65"/>
  <c r="S113" i="63"/>
  <c r="X113" i="63"/>
  <c r="Y113" i="63"/>
  <c r="AH98" i="53"/>
  <c r="AE56" i="53"/>
  <c r="AK98" i="53"/>
  <c r="AK84" i="53"/>
  <c r="AG56" i="53"/>
  <c r="AJ84" i="53"/>
  <c r="AI98" i="53"/>
  <c r="AF56" i="53"/>
  <c r="AI84" i="53"/>
  <c r="AH84" i="53"/>
  <c r="AD56" i="53"/>
  <c r="AJ98" i="53"/>
  <c r="AI98" i="4"/>
  <c r="AK98" i="4"/>
  <c r="AJ98" i="4"/>
  <c r="AE112" i="4"/>
  <c r="S103" i="59" l="1"/>
  <c r="W103" i="59" s="1"/>
  <c r="AA103" i="59" s="1"/>
  <c r="AE103" i="59" s="1"/>
  <c r="AI103" i="59" s="1"/>
  <c r="AM103" i="59" s="1"/>
  <c r="AQ103" i="59" s="1"/>
  <c r="AU103" i="59" s="1"/>
  <c r="S103" i="63"/>
  <c r="S103" i="53"/>
  <c r="S103" i="65"/>
  <c r="S103" i="57"/>
  <c r="W103" i="57" s="1"/>
  <c r="W103" i="4"/>
  <c r="AA103" i="4" s="1"/>
  <c r="AE103" i="4" s="1"/>
  <c r="AI103" i="4" s="1"/>
  <c r="AM103" i="4" s="1"/>
  <c r="AQ103" i="4" s="1"/>
  <c r="AU103" i="4" s="1"/>
  <c r="S103" i="61"/>
  <c r="AA102" i="4"/>
  <c r="AE102" i="4" s="1"/>
  <c r="AI102" i="4" s="1"/>
  <c r="AM102" i="4" s="1"/>
  <c r="AQ102" i="4" s="1"/>
  <c r="AU102" i="4" s="1"/>
  <c r="W102" i="59"/>
  <c r="AA102" i="59" s="1"/>
  <c r="AE102" i="59" s="1"/>
  <c r="AI102" i="59" s="1"/>
  <c r="AM102" i="59" s="1"/>
  <c r="AQ102" i="59" s="1"/>
  <c r="AU102" i="59" s="1"/>
  <c r="X103" i="59"/>
  <c r="T97" i="59"/>
  <c r="X103" i="65"/>
  <c r="T97" i="65"/>
  <c r="X103" i="63"/>
  <c r="T97" i="63"/>
  <c r="X103" i="61"/>
  <c r="T97" i="61"/>
  <c r="AB103" i="4"/>
  <c r="AF103" i="4" s="1"/>
  <c r="AJ103" i="4" s="1"/>
  <c r="AN103" i="4" s="1"/>
  <c r="AR103" i="4" s="1"/>
  <c r="AV103" i="4" s="1"/>
  <c r="X104" i="4"/>
  <c r="X103" i="57"/>
  <c r="T97" i="57"/>
  <c r="Y104" i="61"/>
  <c r="Y104" i="57"/>
  <c r="Y104" i="53"/>
  <c r="Y104" i="65"/>
  <c r="Y104" i="63"/>
  <c r="AC104" i="4"/>
  <c r="Y104" i="59"/>
  <c r="AE100" i="65"/>
  <c r="AF100" i="63"/>
  <c r="AE100" i="63"/>
  <c r="AG100" i="57"/>
  <c r="AF100" i="61"/>
  <c r="AE100" i="61"/>
  <c r="AF100" i="57"/>
  <c r="AG100" i="65"/>
  <c r="AG100" i="61"/>
  <c r="AC113" i="59"/>
  <c r="AG100" i="63"/>
  <c r="AB113" i="59"/>
  <c r="AE100" i="57"/>
  <c r="AF100" i="65"/>
  <c r="W113" i="59"/>
  <c r="AE100" i="59"/>
  <c r="AG100" i="59"/>
  <c r="AF100" i="59"/>
  <c r="W113" i="57"/>
  <c r="W113" i="53"/>
  <c r="AN99" i="53"/>
  <c r="AB113" i="61"/>
  <c r="AB113" i="57"/>
  <c r="AO99" i="53"/>
  <c r="AM99" i="53"/>
  <c r="AB113" i="53"/>
  <c r="W113" i="61"/>
  <c r="AC113" i="57"/>
  <c r="AC113" i="61"/>
  <c r="AC113" i="53"/>
  <c r="Z113" i="63"/>
  <c r="Z113" i="65"/>
  <c r="AA113" i="65"/>
  <c r="AC113" i="65"/>
  <c r="AF113" i="65"/>
  <c r="AC113" i="63"/>
  <c r="W113" i="63"/>
  <c r="AB113" i="63"/>
  <c r="AN98" i="53"/>
  <c r="AL84" i="53"/>
  <c r="AJ56" i="53"/>
  <c r="AN84" i="53"/>
  <c r="AO84" i="53"/>
  <c r="AI56" i="53"/>
  <c r="AH56" i="53"/>
  <c r="AM84" i="53"/>
  <c r="AM98" i="53"/>
  <c r="AK56" i="53"/>
  <c r="AO98" i="53"/>
  <c r="AL98" i="53"/>
  <c r="AO98" i="4"/>
  <c r="AN98" i="4"/>
  <c r="AM98" i="4"/>
  <c r="AF112" i="4"/>
  <c r="AJ112" i="4" s="1"/>
  <c r="AI112" i="4"/>
  <c r="AG112" i="4"/>
  <c r="AD112" i="4"/>
  <c r="W104" i="4" l="1"/>
  <c r="W104" i="63" s="1"/>
  <c r="AA104" i="63" s="1"/>
  <c r="AE104" i="63" s="1"/>
  <c r="AI104" i="63" s="1"/>
  <c r="AM104" i="63" s="1"/>
  <c r="AQ104" i="63" s="1"/>
  <c r="AU104" i="63" s="1"/>
  <c r="S97" i="59"/>
  <c r="W103" i="61"/>
  <c r="S97" i="61"/>
  <c r="W103" i="63"/>
  <c r="S97" i="63"/>
  <c r="AA103" i="57"/>
  <c r="AE103" i="57" s="1"/>
  <c r="AI103" i="57" s="1"/>
  <c r="AM103" i="57" s="1"/>
  <c r="AQ103" i="57" s="1"/>
  <c r="AU103" i="57" s="1"/>
  <c r="W103" i="65"/>
  <c r="S97" i="65"/>
  <c r="S97" i="57"/>
  <c r="AB103" i="57"/>
  <c r="AF103" i="57" s="1"/>
  <c r="AJ103" i="57" s="1"/>
  <c r="AN103" i="57" s="1"/>
  <c r="AR103" i="57" s="1"/>
  <c r="AV103" i="57" s="1"/>
  <c r="AB103" i="61"/>
  <c r="AF103" i="61" s="1"/>
  <c r="AJ103" i="61" s="1"/>
  <c r="AN103" i="61" s="1"/>
  <c r="AR103" i="61" s="1"/>
  <c r="AV103" i="61" s="1"/>
  <c r="AB103" i="65"/>
  <c r="AF103" i="65" s="1"/>
  <c r="AJ103" i="65" s="1"/>
  <c r="AN103" i="65" s="1"/>
  <c r="AR103" i="65" s="1"/>
  <c r="AV103" i="65" s="1"/>
  <c r="X104" i="59"/>
  <c r="AB104" i="59" s="1"/>
  <c r="AF104" i="59" s="1"/>
  <c r="AJ104" i="59" s="1"/>
  <c r="AN104" i="59" s="1"/>
  <c r="AR104" i="59" s="1"/>
  <c r="AV104" i="59" s="1"/>
  <c r="X104" i="53"/>
  <c r="X104" i="61"/>
  <c r="AB104" i="61" s="1"/>
  <c r="AF104" i="61" s="1"/>
  <c r="AJ104" i="61" s="1"/>
  <c r="AN104" i="61" s="1"/>
  <c r="AR104" i="61" s="1"/>
  <c r="AV104" i="61" s="1"/>
  <c r="X104" i="57"/>
  <c r="AB104" i="57" s="1"/>
  <c r="AF104" i="57" s="1"/>
  <c r="AJ104" i="57" s="1"/>
  <c r="AN104" i="57" s="1"/>
  <c r="AR104" i="57" s="1"/>
  <c r="AV104" i="57" s="1"/>
  <c r="X104" i="63"/>
  <c r="AB104" i="63" s="1"/>
  <c r="AF104" i="63" s="1"/>
  <c r="AJ104" i="63" s="1"/>
  <c r="AN104" i="63" s="1"/>
  <c r="AR104" i="63" s="1"/>
  <c r="AV104" i="63" s="1"/>
  <c r="X104" i="65"/>
  <c r="AB104" i="65" s="1"/>
  <c r="AF104" i="65" s="1"/>
  <c r="AJ104" i="65" s="1"/>
  <c r="AN104" i="65" s="1"/>
  <c r="AR104" i="65" s="1"/>
  <c r="AV104" i="65" s="1"/>
  <c r="AB104" i="4"/>
  <c r="AB103" i="63"/>
  <c r="AF103" i="63" s="1"/>
  <c r="AJ103" i="63" s="1"/>
  <c r="AN103" i="63" s="1"/>
  <c r="AR103" i="63" s="1"/>
  <c r="AV103" i="63" s="1"/>
  <c r="AB103" i="59"/>
  <c r="AF103" i="59" s="1"/>
  <c r="AJ103" i="59" s="1"/>
  <c r="AN103" i="59" s="1"/>
  <c r="AR103" i="59" s="1"/>
  <c r="AV103" i="59" s="1"/>
  <c r="AC104" i="65"/>
  <c r="Y97" i="65"/>
  <c r="AC104" i="59"/>
  <c r="Y97" i="59"/>
  <c r="AG104" i="4"/>
  <c r="AK104" i="4" s="1"/>
  <c r="AO104" i="4" s="1"/>
  <c r="AS104" i="4" s="1"/>
  <c r="AW104" i="4" s="1"/>
  <c r="AC105" i="4"/>
  <c r="AC104" i="57"/>
  <c r="AG104" i="57" s="1"/>
  <c r="AK104" i="57" s="1"/>
  <c r="AO104" i="57" s="1"/>
  <c r="AS104" i="57" s="1"/>
  <c r="AW104" i="57" s="1"/>
  <c r="Y97" i="57"/>
  <c r="AC104" i="63"/>
  <c r="AG104" i="63" s="1"/>
  <c r="AK104" i="63" s="1"/>
  <c r="AO104" i="63" s="1"/>
  <c r="AS104" i="63" s="1"/>
  <c r="AW104" i="63" s="1"/>
  <c r="Y97" i="63"/>
  <c r="AC104" i="61"/>
  <c r="Y97" i="61"/>
  <c r="AJ100" i="59"/>
  <c r="AJ100" i="65"/>
  <c r="AK100" i="63"/>
  <c r="AK100" i="61"/>
  <c r="AJ100" i="57"/>
  <c r="AJ100" i="61"/>
  <c r="AI100" i="59"/>
  <c r="AF113" i="59"/>
  <c r="AI100" i="63"/>
  <c r="AI100" i="65"/>
  <c r="AK100" i="59"/>
  <c r="AA113" i="59"/>
  <c r="AI100" i="57"/>
  <c r="AJ100" i="63"/>
  <c r="AG113" i="59"/>
  <c r="AK100" i="65"/>
  <c r="AI100" i="61"/>
  <c r="AK100" i="57"/>
  <c r="AQ99" i="53"/>
  <c r="AR99" i="53"/>
  <c r="AA113" i="57"/>
  <c r="AS99" i="53"/>
  <c r="AF113" i="57"/>
  <c r="AF113" i="61"/>
  <c r="AA113" i="53"/>
  <c r="AA113" i="61"/>
  <c r="AF113" i="53"/>
  <c r="AG113" i="53"/>
  <c r="AG113" i="61"/>
  <c r="AG113" i="57"/>
  <c r="AD113" i="65"/>
  <c r="AD113" i="63"/>
  <c r="AJ113" i="65"/>
  <c r="AG113" i="65"/>
  <c r="AE113" i="65"/>
  <c r="AA113" i="63"/>
  <c r="AG113" i="63"/>
  <c r="AF113" i="63"/>
  <c r="AR84" i="53"/>
  <c r="AP98" i="53"/>
  <c r="AO56" i="53"/>
  <c r="AQ84" i="53"/>
  <c r="AM56" i="53"/>
  <c r="AP84" i="53"/>
  <c r="AS98" i="53"/>
  <c r="AQ98" i="53"/>
  <c r="AL56" i="53"/>
  <c r="AS84" i="53"/>
  <c r="AN56" i="53"/>
  <c r="AR98" i="53"/>
  <c r="AR98" i="4"/>
  <c r="AS98" i="4"/>
  <c r="AQ98" i="4"/>
  <c r="AM112" i="4"/>
  <c r="AH112" i="4"/>
  <c r="AL112" i="4" s="1"/>
  <c r="AN112" i="4"/>
  <c r="AK112" i="4"/>
  <c r="W104" i="53" l="1"/>
  <c r="W104" i="61"/>
  <c r="AA104" i="61" s="1"/>
  <c r="AE104" i="61" s="1"/>
  <c r="AI104" i="61" s="1"/>
  <c r="AM104" i="61" s="1"/>
  <c r="AQ104" i="61" s="1"/>
  <c r="AU104" i="61" s="1"/>
  <c r="W104" i="59"/>
  <c r="AA104" i="59" s="1"/>
  <c r="AE104" i="59" s="1"/>
  <c r="AI104" i="59" s="1"/>
  <c r="AM104" i="59" s="1"/>
  <c r="AQ104" i="59" s="1"/>
  <c r="AU104" i="59" s="1"/>
  <c r="AA104" i="4"/>
  <c r="AE104" i="4" s="1"/>
  <c r="AI104" i="4" s="1"/>
  <c r="AM104" i="4" s="1"/>
  <c r="W104" i="57"/>
  <c r="AA104" i="57" s="1"/>
  <c r="AE104" i="57" s="1"/>
  <c r="AI104" i="57" s="1"/>
  <c r="AM104" i="57" s="1"/>
  <c r="AQ104" i="57" s="1"/>
  <c r="AU104" i="57" s="1"/>
  <c r="W104" i="65"/>
  <c r="AA104" i="65" s="1"/>
  <c r="AE104" i="65" s="1"/>
  <c r="AI104" i="65" s="1"/>
  <c r="AM104" i="65" s="1"/>
  <c r="AQ104" i="65" s="1"/>
  <c r="AU104" i="65" s="1"/>
  <c r="AA103" i="65"/>
  <c r="AE103" i="65" s="1"/>
  <c r="AI103" i="65" s="1"/>
  <c r="AM103" i="65" s="1"/>
  <c r="AQ103" i="65" s="1"/>
  <c r="AU103" i="65" s="1"/>
  <c r="AA103" i="63"/>
  <c r="AE103" i="63" s="1"/>
  <c r="AI103" i="63" s="1"/>
  <c r="AM103" i="63" s="1"/>
  <c r="AQ103" i="63" s="1"/>
  <c r="AU103" i="63" s="1"/>
  <c r="W97" i="63"/>
  <c r="AA103" i="61"/>
  <c r="AE103" i="61" s="1"/>
  <c r="AI103" i="61" s="1"/>
  <c r="AM103" i="61" s="1"/>
  <c r="AQ103" i="61" s="1"/>
  <c r="AU103" i="61" s="1"/>
  <c r="X97" i="63"/>
  <c r="X97" i="59"/>
  <c r="X97" i="61"/>
  <c r="X97" i="65"/>
  <c r="X97" i="57"/>
  <c r="AB105" i="4"/>
  <c r="AF104" i="4"/>
  <c r="AJ104" i="4" s="1"/>
  <c r="AN104" i="4" s="1"/>
  <c r="AR104" i="4" s="1"/>
  <c r="AV104" i="4" s="1"/>
  <c r="AG104" i="61"/>
  <c r="AK104" i="61" s="1"/>
  <c r="AO104" i="61" s="1"/>
  <c r="AS104" i="61" s="1"/>
  <c r="AW104" i="61" s="1"/>
  <c r="AG104" i="59"/>
  <c r="AK104" i="59" s="1"/>
  <c r="AO104" i="59" s="1"/>
  <c r="AS104" i="59" s="1"/>
  <c r="AW104" i="59" s="1"/>
  <c r="AC105" i="59"/>
  <c r="AG105" i="59" s="1"/>
  <c r="AK105" i="59" s="1"/>
  <c r="AO105" i="59" s="1"/>
  <c r="AS105" i="59" s="1"/>
  <c r="AW105" i="59" s="1"/>
  <c r="AC105" i="63"/>
  <c r="AG105" i="63" s="1"/>
  <c r="AK105" i="63" s="1"/>
  <c r="AO105" i="63" s="1"/>
  <c r="AS105" i="63" s="1"/>
  <c r="AW105" i="63" s="1"/>
  <c r="AC105" i="57"/>
  <c r="AC105" i="61"/>
  <c r="AG105" i="61" s="1"/>
  <c r="AK105" i="61" s="1"/>
  <c r="AO105" i="61" s="1"/>
  <c r="AS105" i="61" s="1"/>
  <c r="AW105" i="61" s="1"/>
  <c r="AC105" i="53"/>
  <c r="AG105" i="4"/>
  <c r="AC105" i="65"/>
  <c r="AG105" i="65" s="1"/>
  <c r="AK105" i="65" s="1"/>
  <c r="AO105" i="65" s="1"/>
  <c r="AS105" i="65" s="1"/>
  <c r="AW105" i="65" s="1"/>
  <c r="AG104" i="65"/>
  <c r="AK104" i="65" s="1"/>
  <c r="AO104" i="65" s="1"/>
  <c r="AS104" i="65" s="1"/>
  <c r="AW104" i="65" s="1"/>
  <c r="AO100" i="65"/>
  <c r="AN100" i="63"/>
  <c r="AM100" i="63"/>
  <c r="AM100" i="59"/>
  <c r="AN100" i="57"/>
  <c r="AO100" i="63"/>
  <c r="AN100" i="59"/>
  <c r="AM100" i="57"/>
  <c r="AO100" i="59"/>
  <c r="AO100" i="57"/>
  <c r="AM100" i="61"/>
  <c r="AM100" i="65"/>
  <c r="AJ113" i="59"/>
  <c r="AN100" i="61"/>
  <c r="AO100" i="61"/>
  <c r="AN100" i="65"/>
  <c r="AK113" i="59"/>
  <c r="AE113" i="59"/>
  <c r="AE113" i="61"/>
  <c r="AJ113" i="61"/>
  <c r="AE113" i="57"/>
  <c r="AJ113" i="53"/>
  <c r="AE113" i="53"/>
  <c r="AJ113" i="57"/>
  <c r="AW99" i="53"/>
  <c r="AV99" i="53"/>
  <c r="AU99" i="53"/>
  <c r="AK113" i="57"/>
  <c r="AK113" i="53"/>
  <c r="AK113" i="61"/>
  <c r="AH113" i="63"/>
  <c r="AH113" i="65"/>
  <c r="AI113" i="65"/>
  <c r="AN113" i="65"/>
  <c r="AK113" i="65"/>
  <c r="AE113" i="63"/>
  <c r="AJ113" i="63"/>
  <c r="AK113" i="63"/>
  <c r="AW84" i="53"/>
  <c r="AV98" i="53"/>
  <c r="AU98" i="53"/>
  <c r="AT84" i="53"/>
  <c r="AU84" i="53"/>
  <c r="AT98" i="53"/>
  <c r="AV84" i="53"/>
  <c r="AR56" i="53"/>
  <c r="AP56" i="53"/>
  <c r="AW98" i="53"/>
  <c r="AQ56" i="53"/>
  <c r="AS56" i="53"/>
  <c r="AW98" i="4"/>
  <c r="AU98" i="4"/>
  <c r="AV98" i="4"/>
  <c r="AR112" i="4"/>
  <c r="AO112" i="4"/>
  <c r="AQ112" i="4"/>
  <c r="W97" i="57" l="1"/>
  <c r="W97" i="59"/>
  <c r="W97" i="61"/>
  <c r="AA105" i="4"/>
  <c r="AA105" i="59" s="1"/>
  <c r="W97" i="65"/>
  <c r="AC97" i="65"/>
  <c r="AB105" i="59"/>
  <c r="AB105" i="57"/>
  <c r="AB105" i="61"/>
  <c r="AF105" i="4"/>
  <c r="AB105" i="53"/>
  <c r="AB105" i="65"/>
  <c r="AB105" i="63"/>
  <c r="AC97" i="61"/>
  <c r="AG105" i="57"/>
  <c r="AK105" i="57" s="1"/>
  <c r="AO105" i="57" s="1"/>
  <c r="AS105" i="57" s="1"/>
  <c r="AW105" i="57" s="1"/>
  <c r="AC97" i="57"/>
  <c r="AK105" i="4"/>
  <c r="AO105" i="4" s="1"/>
  <c r="AS105" i="4" s="1"/>
  <c r="AG106" i="4"/>
  <c r="AC97" i="59"/>
  <c r="AC97" i="63"/>
  <c r="AQ104" i="4"/>
  <c r="AR100" i="59"/>
  <c r="AR100" i="57"/>
  <c r="AQ100" i="63"/>
  <c r="AS100" i="65"/>
  <c r="AR100" i="65"/>
  <c r="AR100" i="61"/>
  <c r="AQ100" i="65"/>
  <c r="AQ100" i="61"/>
  <c r="AS100" i="59"/>
  <c r="AS100" i="63"/>
  <c r="AQ100" i="59"/>
  <c r="AR100" i="63"/>
  <c r="AO113" i="59"/>
  <c r="AI113" i="59"/>
  <c r="AS100" i="61"/>
  <c r="AN113" i="59"/>
  <c r="AS100" i="57"/>
  <c r="AQ100" i="57"/>
  <c r="AI113" i="57"/>
  <c r="AN113" i="61"/>
  <c r="AN113" i="57"/>
  <c r="AI113" i="53"/>
  <c r="AN113" i="53"/>
  <c r="AI113" i="61"/>
  <c r="AO113" i="57"/>
  <c r="AO113" i="61"/>
  <c r="AO113" i="53"/>
  <c r="AL113" i="65"/>
  <c r="AL113" i="63"/>
  <c r="AO113" i="65"/>
  <c r="AR113" i="65"/>
  <c r="AM113" i="65"/>
  <c r="AI113" i="63"/>
  <c r="AN113" i="63"/>
  <c r="AO113" i="63"/>
  <c r="AW56" i="53"/>
  <c r="AV56" i="53"/>
  <c r="AU56" i="53"/>
  <c r="AT56" i="53"/>
  <c r="AS112" i="4"/>
  <c r="AV112" i="4"/>
  <c r="AU112" i="4"/>
  <c r="AP112" i="4"/>
  <c r="AE105" i="4" l="1"/>
  <c r="AE106" i="4" s="1"/>
  <c r="AA105" i="61"/>
  <c r="AE105" i="61" s="1"/>
  <c r="AI105" i="61" s="1"/>
  <c r="AM105" i="61" s="1"/>
  <c r="AA105" i="57"/>
  <c r="AE105" i="57" s="1"/>
  <c r="AI105" i="57" s="1"/>
  <c r="AM105" i="57" s="1"/>
  <c r="AA105" i="53"/>
  <c r="AA105" i="65"/>
  <c r="AA97" i="65" s="1"/>
  <c r="AA105" i="63"/>
  <c r="AE105" i="63" s="1"/>
  <c r="AI105" i="63" s="1"/>
  <c r="AM105" i="63" s="1"/>
  <c r="AA97" i="59"/>
  <c r="AE105" i="59"/>
  <c r="AF106" i="4"/>
  <c r="AJ105" i="4"/>
  <c r="AB97" i="63"/>
  <c r="AF105" i="63"/>
  <c r="AB97" i="61"/>
  <c r="AF105" i="61"/>
  <c r="AF105" i="65"/>
  <c r="AB97" i="65"/>
  <c r="AF105" i="57"/>
  <c r="AB97" i="57"/>
  <c r="AF105" i="59"/>
  <c r="AB97" i="59"/>
  <c r="AG106" i="61"/>
  <c r="AK106" i="4"/>
  <c r="AG106" i="57"/>
  <c r="AG106" i="59"/>
  <c r="AG106" i="65"/>
  <c r="AG106" i="63"/>
  <c r="AG106" i="53"/>
  <c r="AU104" i="4"/>
  <c r="AS113" i="59"/>
  <c r="AU100" i="59"/>
  <c r="AU100" i="63"/>
  <c r="AV100" i="59"/>
  <c r="AW100" i="57"/>
  <c r="AR113" i="59"/>
  <c r="AU100" i="61"/>
  <c r="AU100" i="57"/>
  <c r="AW105" i="4"/>
  <c r="AW100" i="61"/>
  <c r="AW100" i="59"/>
  <c r="AU100" i="65"/>
  <c r="AV100" i="65"/>
  <c r="AV100" i="61"/>
  <c r="AM113" i="59"/>
  <c r="AV100" i="63"/>
  <c r="AW100" i="63"/>
  <c r="AW100" i="65"/>
  <c r="AV100" i="57"/>
  <c r="AR113" i="53"/>
  <c r="AR113" i="57"/>
  <c r="AR113" i="61"/>
  <c r="AM113" i="61"/>
  <c r="AM113" i="53"/>
  <c r="AM113" i="57"/>
  <c r="AS113" i="53"/>
  <c r="AS113" i="61"/>
  <c r="AS113" i="57"/>
  <c r="AP113" i="63"/>
  <c r="AP113" i="65"/>
  <c r="AV113" i="65"/>
  <c r="AS113" i="65"/>
  <c r="AQ113" i="65"/>
  <c r="AS113" i="63"/>
  <c r="AR113" i="63"/>
  <c r="AM113" i="63"/>
  <c r="AT112" i="4"/>
  <c r="AW112" i="4"/>
  <c r="AI105" i="4" l="1"/>
  <c r="AM105" i="4" s="1"/>
  <c r="AQ105" i="4" s="1"/>
  <c r="AU105" i="4" s="1"/>
  <c r="AA97" i="57"/>
  <c r="AA97" i="61"/>
  <c r="AE105" i="65"/>
  <c r="AI105" i="65" s="1"/>
  <c r="AM105" i="65" s="1"/>
  <c r="AQ105" i="65" s="1"/>
  <c r="AA97" i="63"/>
  <c r="AE106" i="59"/>
  <c r="AI106" i="59" s="1"/>
  <c r="AM106" i="59" s="1"/>
  <c r="AQ106" i="59" s="1"/>
  <c r="AU106" i="59" s="1"/>
  <c r="AE106" i="65"/>
  <c r="AE106" i="63"/>
  <c r="AI106" i="4"/>
  <c r="AE106" i="53"/>
  <c r="AE106" i="57"/>
  <c r="AE106" i="61"/>
  <c r="AI105" i="59"/>
  <c r="AM105" i="59" s="1"/>
  <c r="AQ105" i="59" s="1"/>
  <c r="AJ105" i="63"/>
  <c r="AN105" i="63" s="1"/>
  <c r="AR105" i="63" s="1"/>
  <c r="AJ105" i="59"/>
  <c r="AJ105" i="65"/>
  <c r="AN105" i="65" s="1"/>
  <c r="AR105" i="65" s="1"/>
  <c r="AJ105" i="61"/>
  <c r="AN105" i="61" s="1"/>
  <c r="AR105" i="61" s="1"/>
  <c r="AN105" i="4"/>
  <c r="AJ105" i="57"/>
  <c r="AJ106" i="4"/>
  <c r="AN106" i="4" s="1"/>
  <c r="AR106" i="4" s="1"/>
  <c r="AV106" i="4" s="1"/>
  <c r="AF106" i="65"/>
  <c r="AJ106" i="65" s="1"/>
  <c r="AN106" i="65" s="1"/>
  <c r="AR106" i="65" s="1"/>
  <c r="AV106" i="65" s="1"/>
  <c r="AF106" i="61"/>
  <c r="AJ106" i="61" s="1"/>
  <c r="AN106" i="61" s="1"/>
  <c r="AR106" i="61" s="1"/>
  <c r="AV106" i="61" s="1"/>
  <c r="AF106" i="59"/>
  <c r="AJ106" i="59" s="1"/>
  <c r="AN106" i="59" s="1"/>
  <c r="AR106" i="59" s="1"/>
  <c r="AV106" i="59" s="1"/>
  <c r="AF106" i="57"/>
  <c r="AJ106" i="57" s="1"/>
  <c r="AN106" i="57" s="1"/>
  <c r="AR106" i="57" s="1"/>
  <c r="AV106" i="57" s="1"/>
  <c r="AF106" i="63"/>
  <c r="AJ106" i="63" s="1"/>
  <c r="AN106" i="63" s="1"/>
  <c r="AR106" i="63" s="1"/>
  <c r="AV106" i="63" s="1"/>
  <c r="AF106" i="53"/>
  <c r="AG97" i="59"/>
  <c r="AK106" i="59"/>
  <c r="AK106" i="57"/>
  <c r="AO106" i="57" s="1"/>
  <c r="AS106" i="57" s="1"/>
  <c r="AG97" i="57"/>
  <c r="AK106" i="63"/>
  <c r="AG97" i="63"/>
  <c r="AO106" i="4"/>
  <c r="AS106" i="4" s="1"/>
  <c r="AW106" i="4" s="1"/>
  <c r="AK107" i="4"/>
  <c r="AK106" i="65"/>
  <c r="AG97" i="65"/>
  <c r="AK106" i="61"/>
  <c r="AG97" i="61"/>
  <c r="AQ105" i="61"/>
  <c r="AQ105" i="63"/>
  <c r="AQ105" i="57"/>
  <c r="AV113" i="59"/>
  <c r="AW113" i="59"/>
  <c r="AQ113" i="59"/>
  <c r="AQ113" i="53"/>
  <c r="AQ113" i="61"/>
  <c r="AQ113" i="57"/>
  <c r="AV113" i="53"/>
  <c r="AV113" i="61"/>
  <c r="AV113" i="57"/>
  <c r="AW113" i="61"/>
  <c r="AW113" i="57"/>
  <c r="AW113" i="53"/>
  <c r="AT113" i="65"/>
  <c r="AT113" i="63"/>
  <c r="AW113" i="65"/>
  <c r="AU113" i="65"/>
  <c r="AW113" i="63"/>
  <c r="AQ113" i="63"/>
  <c r="AV113" i="63"/>
  <c r="AE97" i="59" l="1"/>
  <c r="AM106" i="4"/>
  <c r="AQ106" i="4" s="1"/>
  <c r="AU106" i="4" s="1"/>
  <c r="AI107" i="4"/>
  <c r="AI106" i="61"/>
  <c r="AM106" i="61" s="1"/>
  <c r="AQ106" i="61" s="1"/>
  <c r="AU106" i="61" s="1"/>
  <c r="AE97" i="61"/>
  <c r="AI106" i="63"/>
  <c r="AM106" i="63" s="1"/>
  <c r="AQ106" i="63" s="1"/>
  <c r="AU106" i="63" s="1"/>
  <c r="AE97" i="63"/>
  <c r="AI106" i="57"/>
  <c r="AM106" i="57" s="1"/>
  <c r="AQ106" i="57" s="1"/>
  <c r="AU106" i="57" s="1"/>
  <c r="AE97" i="57"/>
  <c r="AI106" i="65"/>
  <c r="AM106" i="65" s="1"/>
  <c r="AQ106" i="65" s="1"/>
  <c r="AU106" i="65" s="1"/>
  <c r="AE97" i="65"/>
  <c r="AF97" i="57"/>
  <c r="AN105" i="57"/>
  <c r="AR105" i="57" s="1"/>
  <c r="AV105" i="57" s="1"/>
  <c r="AF97" i="61"/>
  <c r="AN105" i="59"/>
  <c r="AR105" i="59" s="1"/>
  <c r="AV105" i="59" s="1"/>
  <c r="AF97" i="59"/>
  <c r="AR105" i="4"/>
  <c r="AV105" i="4" s="1"/>
  <c r="AF97" i="65"/>
  <c r="AF97" i="63"/>
  <c r="AJ107" i="4"/>
  <c r="AK107" i="61"/>
  <c r="AO107" i="61" s="1"/>
  <c r="AS107" i="61" s="1"/>
  <c r="AW107" i="61" s="1"/>
  <c r="AK107" i="65"/>
  <c r="AO107" i="65" s="1"/>
  <c r="AS107" i="65" s="1"/>
  <c r="AW107" i="65" s="1"/>
  <c r="AK107" i="53"/>
  <c r="AK107" i="63"/>
  <c r="AO107" i="63" s="1"/>
  <c r="AS107" i="63" s="1"/>
  <c r="AW107" i="63" s="1"/>
  <c r="AK107" i="57"/>
  <c r="AO107" i="57" s="1"/>
  <c r="AS107" i="57" s="1"/>
  <c r="AW107" i="57" s="1"/>
  <c r="AO107" i="4"/>
  <c r="AK107" i="59"/>
  <c r="AO107" i="59" s="1"/>
  <c r="AS107" i="59" s="1"/>
  <c r="AW107" i="59" s="1"/>
  <c r="AO106" i="61"/>
  <c r="AS106" i="61" s="1"/>
  <c r="AW106" i="61" s="1"/>
  <c r="AO106" i="59"/>
  <c r="AS106" i="59" s="1"/>
  <c r="AW106" i="59" s="1"/>
  <c r="AO106" i="65"/>
  <c r="AS106" i="65" s="1"/>
  <c r="AW106" i="65" s="1"/>
  <c r="AO106" i="63"/>
  <c r="AS106" i="63" s="1"/>
  <c r="AW106" i="63" s="1"/>
  <c r="AV105" i="61"/>
  <c r="AV105" i="63"/>
  <c r="AV105" i="65"/>
  <c r="AU105" i="63"/>
  <c r="AU105" i="61"/>
  <c r="AU105" i="65"/>
  <c r="AU105" i="57"/>
  <c r="AU105" i="59"/>
  <c r="AU113" i="59"/>
  <c r="AW106" i="57"/>
  <c r="AU113" i="57"/>
  <c r="AU113" i="61"/>
  <c r="AU113" i="53"/>
  <c r="AU113" i="63"/>
  <c r="AI107" i="53" l="1"/>
  <c r="AI107" i="59"/>
  <c r="AI107" i="57"/>
  <c r="AI107" i="63"/>
  <c r="AI107" i="65"/>
  <c r="AM107" i="4"/>
  <c r="AI107" i="61"/>
  <c r="AK97" i="63"/>
  <c r="AK97" i="59"/>
  <c r="AK97" i="61"/>
  <c r="AK97" i="65"/>
  <c r="AK97" i="57"/>
  <c r="AJ107" i="53"/>
  <c r="AJ107" i="59"/>
  <c r="AJ107" i="63"/>
  <c r="AJ107" i="65"/>
  <c r="AJ107" i="61"/>
  <c r="AN107" i="4"/>
  <c r="AJ107" i="57"/>
  <c r="AS107" i="4"/>
  <c r="AO108" i="4"/>
  <c r="AI97" i="63" l="1"/>
  <c r="AM107" i="63"/>
  <c r="AQ107" i="63" s="1"/>
  <c r="AU107" i="63" s="1"/>
  <c r="AM107" i="61"/>
  <c r="AQ107" i="61" s="1"/>
  <c r="AU107" i="61" s="1"/>
  <c r="AI97" i="61"/>
  <c r="AM107" i="57"/>
  <c r="AQ107" i="57" s="1"/>
  <c r="AU107" i="57" s="1"/>
  <c r="AI97" i="57"/>
  <c r="AQ107" i="4"/>
  <c r="AU107" i="4" s="1"/>
  <c r="AM108" i="4"/>
  <c r="AM107" i="59"/>
  <c r="AQ107" i="59" s="1"/>
  <c r="AU107" i="59" s="1"/>
  <c r="AI97" i="59"/>
  <c r="AM107" i="65"/>
  <c r="AQ107" i="65" s="1"/>
  <c r="AU107" i="65" s="1"/>
  <c r="AI97" i="65"/>
  <c r="AN107" i="65"/>
  <c r="AJ97" i="65"/>
  <c r="AN107" i="63"/>
  <c r="AJ97" i="63"/>
  <c r="AN107" i="57"/>
  <c r="AJ97" i="57"/>
  <c r="AR107" i="4"/>
  <c r="AN108" i="4"/>
  <c r="AN107" i="59"/>
  <c r="AJ97" i="59"/>
  <c r="AN107" i="61"/>
  <c r="AJ97" i="61"/>
  <c r="AO108" i="61"/>
  <c r="AO108" i="63"/>
  <c r="AS108" i="4"/>
  <c r="AW108" i="4" s="1"/>
  <c r="AO108" i="59"/>
  <c r="AO108" i="53"/>
  <c r="AO108" i="65"/>
  <c r="AO108" i="57"/>
  <c r="AW107" i="4"/>
  <c r="AM108" i="57" l="1"/>
  <c r="AM108" i="63"/>
  <c r="AM108" i="53"/>
  <c r="AM108" i="59"/>
  <c r="AM108" i="65"/>
  <c r="AQ108" i="65" s="1"/>
  <c r="AU108" i="65" s="1"/>
  <c r="AM108" i="61"/>
  <c r="AQ108" i="4"/>
  <c r="AN108" i="57"/>
  <c r="AR108" i="57" s="1"/>
  <c r="AV108" i="57" s="1"/>
  <c r="AN108" i="63"/>
  <c r="AR108" i="63" s="1"/>
  <c r="AV108" i="63" s="1"/>
  <c r="AR108" i="4"/>
  <c r="AV108" i="4" s="1"/>
  <c r="AN108" i="53"/>
  <c r="AN108" i="65"/>
  <c r="AR108" i="65" s="1"/>
  <c r="AV108" i="65" s="1"/>
  <c r="AN108" i="59"/>
  <c r="AR108" i="59" s="1"/>
  <c r="AV108" i="59" s="1"/>
  <c r="AN108" i="61"/>
  <c r="AR108" i="61" s="1"/>
  <c r="AV108" i="61" s="1"/>
  <c r="AR107" i="61"/>
  <c r="AV107" i="4"/>
  <c r="AR107" i="63"/>
  <c r="AR107" i="59"/>
  <c r="AR107" i="57"/>
  <c r="AR107" i="65"/>
  <c r="AS108" i="59"/>
  <c r="AO97" i="59"/>
  <c r="AS108" i="57"/>
  <c r="AO97" i="57"/>
  <c r="AS108" i="65"/>
  <c r="AO97" i="65"/>
  <c r="AS108" i="63"/>
  <c r="AO97" i="63"/>
  <c r="AS109" i="4"/>
  <c r="AS108" i="61"/>
  <c r="AO97" i="61"/>
  <c r="AM97" i="65" l="1"/>
  <c r="AQ108" i="59"/>
  <c r="AU108" i="59" s="1"/>
  <c r="AM97" i="59"/>
  <c r="AU108" i="4"/>
  <c r="AQ109" i="4"/>
  <c r="AQ108" i="61"/>
  <c r="AU108" i="61" s="1"/>
  <c r="AM97" i="61"/>
  <c r="AQ108" i="63"/>
  <c r="AU108" i="63" s="1"/>
  <c r="AM97" i="63"/>
  <c r="AQ108" i="57"/>
  <c r="AU108" i="57" s="1"/>
  <c r="AM97" i="57"/>
  <c r="AN97" i="65"/>
  <c r="AN97" i="63"/>
  <c r="AN97" i="57"/>
  <c r="AN97" i="59"/>
  <c r="AR109" i="4"/>
  <c r="AR109" i="65" s="1"/>
  <c r="AV109" i="65" s="1"/>
  <c r="AN97" i="61"/>
  <c r="AV107" i="57"/>
  <c r="AV107" i="63"/>
  <c r="AV107" i="61"/>
  <c r="AV107" i="65"/>
  <c r="AV107" i="59"/>
  <c r="AW108" i="63"/>
  <c r="AW108" i="57"/>
  <c r="AW108" i="61"/>
  <c r="AS109" i="59"/>
  <c r="AW109" i="59" s="1"/>
  <c r="AS109" i="61"/>
  <c r="AW109" i="61" s="1"/>
  <c r="AS109" i="65"/>
  <c r="AW109" i="65" s="1"/>
  <c r="AS109" i="57"/>
  <c r="AW109" i="57" s="1"/>
  <c r="AS109" i="63"/>
  <c r="AW109" i="63" s="1"/>
  <c r="AW109" i="4"/>
  <c r="AW110" i="4" s="1"/>
  <c r="AS109" i="53"/>
  <c r="AW108" i="65"/>
  <c r="AW108" i="59"/>
  <c r="AQ109" i="63" l="1"/>
  <c r="AQ109" i="53"/>
  <c r="AQ109" i="59"/>
  <c r="AU109" i="4"/>
  <c r="AU110" i="4" s="1"/>
  <c r="AQ109" i="57"/>
  <c r="AQ109" i="65"/>
  <c r="AQ109" i="61"/>
  <c r="AR109" i="63"/>
  <c r="AV109" i="63" s="1"/>
  <c r="AR109" i="57"/>
  <c r="AV109" i="57" s="1"/>
  <c r="AR109" i="59"/>
  <c r="AR109" i="61"/>
  <c r="AV109" i="61" s="1"/>
  <c r="AV109" i="4"/>
  <c r="AV110" i="4" s="1"/>
  <c r="AV110" i="59" s="1"/>
  <c r="AR109" i="53"/>
  <c r="AS97" i="59"/>
  <c r="AR97" i="65"/>
  <c r="AS97" i="65"/>
  <c r="AW110" i="59"/>
  <c r="AW97" i="59" s="1"/>
  <c r="AW110" i="57"/>
  <c r="AW97" i="57" s="1"/>
  <c r="AW110" i="65"/>
  <c r="AW97" i="65" s="1"/>
  <c r="AW110" i="63"/>
  <c r="AW97" i="63" s="1"/>
  <c r="AW110" i="53"/>
  <c r="AW110" i="61"/>
  <c r="AW97" i="61" s="1"/>
  <c r="AS97" i="57"/>
  <c r="AS97" i="61"/>
  <c r="AS97" i="63"/>
  <c r="AU110" i="59" l="1"/>
  <c r="AU110" i="63"/>
  <c r="AU110" i="61"/>
  <c r="AU110" i="65"/>
  <c r="AU110" i="53"/>
  <c r="AU110" i="57"/>
  <c r="AQ97" i="61"/>
  <c r="AU109" i="61"/>
  <c r="AQ97" i="59"/>
  <c r="AU109" i="59"/>
  <c r="AQ97" i="65"/>
  <c r="AU109" i="65"/>
  <c r="AU109" i="57"/>
  <c r="AQ97" i="57"/>
  <c r="AU109" i="63"/>
  <c r="AQ97" i="63"/>
  <c r="AR97" i="63"/>
  <c r="AR97" i="57"/>
  <c r="AR97" i="61"/>
  <c r="AV110" i="61"/>
  <c r="AV97" i="61" s="1"/>
  <c r="AV110" i="53"/>
  <c r="AV110" i="65"/>
  <c r="AV97" i="65" s="1"/>
  <c r="AV110" i="63"/>
  <c r="AV97" i="63" s="1"/>
  <c r="AV110" i="57"/>
  <c r="AV97" i="57" s="1"/>
  <c r="AV109" i="59"/>
  <c r="AV97" i="59" s="1"/>
  <c r="AR97" i="59"/>
  <c r="AU97" i="63" l="1"/>
  <c r="AU97" i="61"/>
  <c r="AU97" i="65"/>
  <c r="AU97" i="59"/>
  <c r="AU97" i="57"/>
  <c r="AB155" i="4"/>
  <c r="L155" i="4"/>
  <c r="T155" i="4"/>
  <c r="AJ155" i="4"/>
  <c r="K155" i="4"/>
  <c r="I150" i="4"/>
  <c r="I156" i="4" s="1"/>
  <c r="M155" i="4"/>
  <c r="U155" i="4"/>
  <c r="AC155" i="4"/>
  <c r="AG150" i="4"/>
  <c r="AG156" i="4" s="1"/>
  <c r="AK155" i="4"/>
  <c r="AW150" i="4"/>
  <c r="AW156" i="4" s="1"/>
  <c r="K17" i="4"/>
  <c r="AA17" i="4"/>
  <c r="Q150" i="4"/>
  <c r="Q156" i="4" s="1"/>
  <c r="AO150" i="4"/>
  <c r="AO156" i="4" s="1"/>
  <c r="Y150" i="4"/>
  <c r="Y156" i="4" s="1"/>
  <c r="AS155" i="4"/>
  <c r="AR17" i="4"/>
  <c r="M17" i="4"/>
  <c r="AC17" i="4"/>
  <c r="AF17" i="4"/>
  <c r="AR155" i="4"/>
  <c r="F155" i="4"/>
  <c r="J155" i="4"/>
  <c r="N152" i="4"/>
  <c r="N155" i="4"/>
  <c r="R152" i="4"/>
  <c r="R155" i="4"/>
  <c r="V152" i="4"/>
  <c r="V155" i="4"/>
  <c r="Z152" i="4"/>
  <c r="Z155" i="4"/>
  <c r="AD152" i="4"/>
  <c r="AD155" i="4"/>
  <c r="AH152" i="4"/>
  <c r="AH155" i="4"/>
  <c r="AL152" i="4"/>
  <c r="AL155" i="4"/>
  <c r="AP152" i="4"/>
  <c r="AP155" i="4"/>
  <c r="AT152" i="4"/>
  <c r="AT155" i="4"/>
  <c r="H150" i="4"/>
  <c r="H156" i="4" s="1"/>
  <c r="L150" i="4"/>
  <c r="L156" i="4" s="1"/>
  <c r="P150" i="4"/>
  <c r="P156" i="4" s="1"/>
  <c r="T150" i="4"/>
  <c r="T156" i="4" s="1"/>
  <c r="X150" i="4"/>
  <c r="X156" i="4" s="1"/>
  <c r="AB150" i="4"/>
  <c r="AB156" i="4" s="1"/>
  <c r="AF150" i="4"/>
  <c r="AF156" i="4" s="1"/>
  <c r="AJ150" i="4"/>
  <c r="AJ156" i="4" s="1"/>
  <c r="AN150" i="4"/>
  <c r="AN156" i="4" s="1"/>
  <c r="AR150" i="4"/>
  <c r="AR156" i="4" s="1"/>
  <c r="AV150" i="4"/>
  <c r="AV156" i="4" s="1"/>
  <c r="F152" i="4"/>
  <c r="J152" i="4"/>
  <c r="P152" i="4"/>
  <c r="X152" i="4"/>
  <c r="AF152" i="4"/>
  <c r="AN152" i="4"/>
  <c r="AV152" i="4"/>
  <c r="I155" i="4"/>
  <c r="Q155" i="4"/>
  <c r="Y155" i="4"/>
  <c r="AG155" i="4"/>
  <c r="AO155" i="4"/>
  <c r="AW155" i="4"/>
  <c r="G155" i="4"/>
  <c r="O155" i="4"/>
  <c r="S155" i="4"/>
  <c r="W155" i="4"/>
  <c r="AA155" i="4"/>
  <c r="AE155" i="4"/>
  <c r="AI155" i="4"/>
  <c r="AM155" i="4"/>
  <c r="AQ155" i="4"/>
  <c r="AU155" i="4"/>
  <c r="M150" i="4"/>
  <c r="M156" i="4" s="1"/>
  <c r="U150" i="4"/>
  <c r="U156" i="4" s="1"/>
  <c r="AC150" i="4"/>
  <c r="AC156" i="4" s="1"/>
  <c r="AK150" i="4"/>
  <c r="AK156" i="4" s="1"/>
  <c r="AS150" i="4"/>
  <c r="AS156" i="4" s="1"/>
  <c r="G152" i="4"/>
  <c r="S152" i="4"/>
  <c r="AA152" i="4"/>
  <c r="AI152" i="4"/>
  <c r="AQ152" i="4"/>
  <c r="F150" i="4"/>
  <c r="F156" i="4" s="1"/>
  <c r="J150" i="4"/>
  <c r="J156" i="4" s="1"/>
  <c r="N150" i="4"/>
  <c r="N156" i="4" s="1"/>
  <c r="R150" i="4"/>
  <c r="R156" i="4" s="1"/>
  <c r="V150" i="4"/>
  <c r="V156" i="4" s="1"/>
  <c r="Z150" i="4"/>
  <c r="Z156" i="4" s="1"/>
  <c r="AD150" i="4"/>
  <c r="AH150" i="4"/>
  <c r="AL150" i="4"/>
  <c r="AP150" i="4"/>
  <c r="AT150" i="4"/>
  <c r="H152" i="4"/>
  <c r="L152" i="4"/>
  <c r="T152" i="4"/>
  <c r="AB152" i="4"/>
  <c r="AJ152" i="4"/>
  <c r="AR152" i="4"/>
  <c r="M152" i="4"/>
  <c r="Q152" i="4"/>
  <c r="U152" i="4"/>
  <c r="Y152" i="4"/>
  <c r="AC152" i="4"/>
  <c r="AG152" i="4"/>
  <c r="AK152" i="4"/>
  <c r="AO152" i="4"/>
  <c r="AS152" i="4"/>
  <c r="AW152" i="4"/>
  <c r="G150" i="4"/>
  <c r="G156" i="4" s="1"/>
  <c r="O150" i="4"/>
  <c r="S150" i="4"/>
  <c r="W150" i="4"/>
  <c r="W156" i="4" s="1"/>
  <c r="AA150" i="4"/>
  <c r="AE150" i="4"/>
  <c r="AE156" i="4" s="1"/>
  <c r="AI150" i="4"/>
  <c r="AM150" i="4"/>
  <c r="AM156" i="4" s="1"/>
  <c r="AQ150" i="4"/>
  <c r="AU150" i="4"/>
  <c r="I152" i="4"/>
  <c r="O152" i="4"/>
  <c r="W152" i="4"/>
  <c r="AE152" i="4"/>
  <c r="AM152" i="4"/>
  <c r="AU152" i="4"/>
  <c r="H155" i="4"/>
  <c r="P155" i="4"/>
  <c r="X155" i="4"/>
  <c r="AF155" i="4"/>
  <c r="AN155" i="4"/>
  <c r="AV155" i="4"/>
  <c r="AX52" i="4" l="1"/>
  <c r="F17" i="4"/>
  <c r="AH17" i="4"/>
  <c r="R17" i="4"/>
  <c r="U17" i="4"/>
  <c r="S17" i="4"/>
  <c r="C17" i="4"/>
  <c r="V17" i="4"/>
  <c r="X17" i="4"/>
  <c r="AU17" i="4"/>
  <c r="AE17" i="4"/>
  <c r="O17" i="4"/>
  <c r="AO17" i="4"/>
  <c r="I17" i="4"/>
  <c r="J17" i="4"/>
  <c r="AV17" i="4"/>
  <c r="P17" i="4"/>
  <c r="T17" i="4"/>
  <c r="AQ17" i="4"/>
  <c r="B17" i="4"/>
  <c r="L17" i="4"/>
  <c r="Y17" i="4"/>
  <c r="W17" i="4"/>
  <c r="K150" i="4"/>
  <c r="K156" i="4" s="1"/>
  <c r="K152" i="4"/>
  <c r="AS17" i="4"/>
  <c r="G17" i="4"/>
  <c r="AK17" i="4"/>
  <c r="AJ17" i="4"/>
  <c r="AM17" i="4"/>
  <c r="AB17" i="4"/>
  <c r="AL17" i="4"/>
  <c r="Z17" i="4"/>
  <c r="AP17" i="4"/>
  <c r="AI17" i="4"/>
  <c r="AD17" i="4"/>
  <c r="AW17" i="4"/>
  <c r="Q17" i="4"/>
  <c r="N17" i="4"/>
  <c r="D17" i="4"/>
  <c r="H17" i="4"/>
  <c r="AT17" i="4"/>
  <c r="E17" i="4"/>
  <c r="O156" i="4"/>
  <c r="AU156" i="4"/>
  <c r="AG17" i="4"/>
  <c r="AN17" i="4"/>
  <c r="AI156" i="4"/>
  <c r="AA156" i="4"/>
  <c r="S156" i="4"/>
  <c r="AT156" i="4"/>
  <c r="AP156" i="4"/>
  <c r="AL156" i="4"/>
  <c r="AH156" i="4"/>
  <c r="AD156" i="4"/>
  <c r="AQ156" i="4"/>
  <c r="B85" i="4" l="1"/>
  <c r="B85" i="59" s="1"/>
  <c r="B83" i="59" s="1"/>
  <c r="E125" i="4"/>
  <c r="E127" i="4" s="1"/>
  <c r="C125" i="4"/>
  <c r="C127" i="4" s="1"/>
  <c r="D55" i="4"/>
  <c r="B69" i="4"/>
  <c r="B55" i="4"/>
  <c r="B57" i="4" s="1"/>
  <c r="B57" i="59" s="1"/>
  <c r="B55" i="59" s="1"/>
  <c r="E55" i="4"/>
  <c r="E57" i="4" s="1"/>
  <c r="C83" i="4"/>
  <c r="C85" i="4" s="1"/>
  <c r="E83" i="4"/>
  <c r="E85" i="4" s="1"/>
  <c r="E153" i="4"/>
  <c r="E69" i="4"/>
  <c r="E71" i="4" s="1"/>
  <c r="D125" i="4"/>
  <c r="D127" i="4" s="1"/>
  <c r="D83" i="4"/>
  <c r="D85" i="4" s="1"/>
  <c r="D153" i="4"/>
  <c r="D69" i="4"/>
  <c r="D71" i="4" s="1"/>
  <c r="C55" i="4"/>
  <c r="C153" i="4"/>
  <c r="C69" i="4"/>
  <c r="C71" i="4" s="1"/>
  <c r="G71" i="4" l="1"/>
  <c r="G72" i="4" s="1"/>
  <c r="C71" i="59"/>
  <c r="C71" i="65"/>
  <c r="C71" i="61"/>
  <c r="C71" i="57"/>
  <c r="C71" i="53"/>
  <c r="C71" i="63"/>
  <c r="G85" i="4"/>
  <c r="G86" i="4" s="1"/>
  <c r="C85" i="59"/>
  <c r="C85" i="53"/>
  <c r="C85" i="61"/>
  <c r="C85" i="57"/>
  <c r="C85" i="65"/>
  <c r="C85" i="63"/>
  <c r="H71" i="4"/>
  <c r="L71" i="4" s="1"/>
  <c r="D71" i="59"/>
  <c r="D71" i="53"/>
  <c r="D71" i="57"/>
  <c r="D71" i="63"/>
  <c r="D71" i="61"/>
  <c r="D71" i="65"/>
  <c r="I71" i="4"/>
  <c r="I72" i="4" s="1"/>
  <c r="E71" i="59"/>
  <c r="E71" i="57"/>
  <c r="E71" i="61"/>
  <c r="E71" i="63"/>
  <c r="E71" i="65"/>
  <c r="E71" i="53"/>
  <c r="I57" i="4"/>
  <c r="M57" i="4" s="1"/>
  <c r="E57" i="59"/>
  <c r="E57" i="63"/>
  <c r="E57" i="57"/>
  <c r="E57" i="53"/>
  <c r="E57" i="65"/>
  <c r="E57" i="61"/>
  <c r="H85" i="4"/>
  <c r="H86" i="4" s="1"/>
  <c r="D85" i="59"/>
  <c r="D85" i="57"/>
  <c r="D85" i="53"/>
  <c r="D85" i="61"/>
  <c r="D85" i="65"/>
  <c r="D85" i="63"/>
  <c r="I85" i="4"/>
  <c r="I86" i="4" s="1"/>
  <c r="E85" i="59"/>
  <c r="E85" i="65"/>
  <c r="E85" i="53"/>
  <c r="E85" i="63"/>
  <c r="E85" i="61"/>
  <c r="E85" i="57"/>
  <c r="G127" i="4"/>
  <c r="G128" i="4" s="1"/>
  <c r="C127" i="59"/>
  <c r="C127" i="65"/>
  <c r="C127" i="63"/>
  <c r="C127" i="61"/>
  <c r="C127" i="57"/>
  <c r="C127" i="53"/>
  <c r="I127" i="4"/>
  <c r="I128" i="4" s="1"/>
  <c r="E127" i="59"/>
  <c r="E127" i="61"/>
  <c r="E127" i="65"/>
  <c r="E127" i="53"/>
  <c r="E127" i="57"/>
  <c r="E127" i="63"/>
  <c r="H127" i="4"/>
  <c r="H128" i="4" s="1"/>
  <c r="D127" i="59"/>
  <c r="D127" i="53"/>
  <c r="D127" i="63"/>
  <c r="D127" i="57"/>
  <c r="D127" i="61"/>
  <c r="D127" i="65"/>
  <c r="F57" i="4"/>
  <c r="F58" i="4" s="1"/>
  <c r="F58" i="59" s="1"/>
  <c r="B57" i="61"/>
  <c r="B55" i="61" s="1"/>
  <c r="B57" i="53"/>
  <c r="B55" i="53" s="1"/>
  <c r="B57" i="65"/>
  <c r="B57" i="63"/>
  <c r="B57" i="57"/>
  <c r="B55" i="57" s="1"/>
  <c r="F85" i="4"/>
  <c r="F86" i="4" s="1"/>
  <c r="F86" i="59" s="1"/>
  <c r="B85" i="53"/>
  <c r="B83" i="53" s="1"/>
  <c r="B85" i="65"/>
  <c r="B85" i="61"/>
  <c r="B83" i="61" s="1"/>
  <c r="B85" i="63"/>
  <c r="B85" i="57"/>
  <c r="B83" i="57" s="1"/>
  <c r="B127" i="4"/>
  <c r="B127" i="59" s="1"/>
  <c r="B125" i="59" s="1"/>
  <c r="B71" i="4"/>
  <c r="B71" i="59" s="1"/>
  <c r="B69" i="59" s="1"/>
  <c r="F113" i="61"/>
  <c r="B113" i="57"/>
  <c r="B111" i="57" s="1"/>
  <c r="B153" i="4"/>
  <c r="C57" i="4"/>
  <c r="C155" i="4"/>
  <c r="H113" i="4"/>
  <c r="I113" i="4"/>
  <c r="F113" i="4"/>
  <c r="D150" i="4"/>
  <c r="D156" i="4" s="1"/>
  <c r="D155" i="4"/>
  <c r="D152" i="4"/>
  <c r="D57" i="4"/>
  <c r="G113" i="4"/>
  <c r="C150" i="4"/>
  <c r="C156" i="4" s="1"/>
  <c r="C152" i="4"/>
  <c r="F99" i="4"/>
  <c r="E152" i="4"/>
  <c r="E150" i="4"/>
  <c r="E155" i="4"/>
  <c r="B155" i="4"/>
  <c r="B152" i="4"/>
  <c r="B150" i="4"/>
  <c r="I58" i="4" l="1"/>
  <c r="I58" i="59" s="1"/>
  <c r="K71" i="4"/>
  <c r="B156" i="4"/>
  <c r="B157" i="4"/>
  <c r="H72" i="4"/>
  <c r="L72" i="4" s="1"/>
  <c r="P72" i="4" s="1"/>
  <c r="T72" i="4" s="1"/>
  <c r="X72" i="4" s="1"/>
  <c r="AB72" i="4" s="1"/>
  <c r="AF72" i="4" s="1"/>
  <c r="AJ72" i="4" s="1"/>
  <c r="AN72" i="4" s="1"/>
  <c r="AR72" i="4" s="1"/>
  <c r="AV72" i="4" s="1"/>
  <c r="M71" i="4"/>
  <c r="Q71" i="4" s="1"/>
  <c r="U71" i="4" s="1"/>
  <c r="Y71" i="4" s="1"/>
  <c r="M127" i="4"/>
  <c r="Q127" i="4" s="1"/>
  <c r="K127" i="4"/>
  <c r="O127" i="4" s="1"/>
  <c r="S127" i="4" s="1"/>
  <c r="W127" i="4" s="1"/>
  <c r="J57" i="4"/>
  <c r="N57" i="4" s="1"/>
  <c r="M85" i="4"/>
  <c r="Q85" i="4" s="1"/>
  <c r="L127" i="4"/>
  <c r="P127" i="4" s="1"/>
  <c r="L85" i="4"/>
  <c r="P85" i="4" s="1"/>
  <c r="T85" i="4" s="1"/>
  <c r="K86" i="4"/>
  <c r="O86" i="4" s="1"/>
  <c r="S86" i="4" s="1"/>
  <c r="W86" i="4" s="1"/>
  <c r="AA86" i="4" s="1"/>
  <c r="AE86" i="4" s="1"/>
  <c r="AI86" i="4" s="1"/>
  <c r="AM86" i="4" s="1"/>
  <c r="AQ86" i="4" s="1"/>
  <c r="AU86" i="4" s="1"/>
  <c r="G86" i="59"/>
  <c r="G86" i="53"/>
  <c r="G86" i="61"/>
  <c r="G86" i="57"/>
  <c r="G86" i="63"/>
  <c r="G86" i="65"/>
  <c r="L86" i="4"/>
  <c r="P86" i="4" s="1"/>
  <c r="T86" i="4" s="1"/>
  <c r="X86" i="4" s="1"/>
  <c r="AB86" i="4" s="1"/>
  <c r="AF86" i="4" s="1"/>
  <c r="AJ86" i="4" s="1"/>
  <c r="AN86" i="4" s="1"/>
  <c r="AR86" i="4" s="1"/>
  <c r="AV86" i="4" s="1"/>
  <c r="H86" i="59"/>
  <c r="H86" i="53"/>
  <c r="H86" i="61"/>
  <c r="H86" i="57"/>
  <c r="H86" i="65"/>
  <c r="H86" i="63"/>
  <c r="E83" i="61"/>
  <c r="I85" i="61"/>
  <c r="D83" i="61"/>
  <c r="H85" i="61"/>
  <c r="E69" i="53"/>
  <c r="I71" i="53"/>
  <c r="E69" i="57"/>
  <c r="I71" i="57"/>
  <c r="D69" i="59"/>
  <c r="H71" i="59"/>
  <c r="C83" i="57"/>
  <c r="G85" i="57"/>
  <c r="C69" i="61"/>
  <c r="G71" i="61"/>
  <c r="M58" i="4"/>
  <c r="Q58" i="4" s="1"/>
  <c r="U58" i="4" s="1"/>
  <c r="Y58" i="4" s="1"/>
  <c r="AC58" i="4" s="1"/>
  <c r="AG58" i="4" s="1"/>
  <c r="AK58" i="4" s="1"/>
  <c r="AO58" i="4" s="1"/>
  <c r="AS58" i="4" s="1"/>
  <c r="AW58" i="4" s="1"/>
  <c r="M86" i="4"/>
  <c r="Q86" i="4" s="1"/>
  <c r="U86" i="4" s="1"/>
  <c r="Y86" i="4" s="1"/>
  <c r="AC86" i="4" s="1"/>
  <c r="AG86" i="4" s="1"/>
  <c r="AK86" i="4" s="1"/>
  <c r="AO86" i="4" s="1"/>
  <c r="AS86" i="4" s="1"/>
  <c r="AW86" i="4" s="1"/>
  <c r="I86" i="59"/>
  <c r="I86" i="53"/>
  <c r="I86" i="65"/>
  <c r="I86" i="61"/>
  <c r="I86" i="57"/>
  <c r="I86" i="63"/>
  <c r="E83" i="63"/>
  <c r="I85" i="63"/>
  <c r="D83" i="53"/>
  <c r="H85" i="53"/>
  <c r="E55" i="61"/>
  <c r="I57" i="61"/>
  <c r="E55" i="63"/>
  <c r="I57" i="63"/>
  <c r="E69" i="65"/>
  <c r="I71" i="65"/>
  <c r="E69" i="59"/>
  <c r="I71" i="59"/>
  <c r="D69" i="63"/>
  <c r="H71" i="63"/>
  <c r="C83" i="61"/>
  <c r="G85" i="61"/>
  <c r="C69" i="63"/>
  <c r="G71" i="63"/>
  <c r="C69" i="65"/>
  <c r="G71" i="65"/>
  <c r="G57" i="4"/>
  <c r="K57" i="4" s="1"/>
  <c r="O57" i="4" s="1"/>
  <c r="S57" i="4" s="1"/>
  <c r="W57" i="4" s="1"/>
  <c r="AA57" i="4" s="1"/>
  <c r="C57" i="59"/>
  <c r="C57" i="61"/>
  <c r="C57" i="63"/>
  <c r="C57" i="65"/>
  <c r="C57" i="57"/>
  <c r="C57" i="53"/>
  <c r="E55" i="57"/>
  <c r="I57" i="57"/>
  <c r="E83" i="53"/>
  <c r="I85" i="53"/>
  <c r="D83" i="63"/>
  <c r="H85" i="63"/>
  <c r="D83" i="57"/>
  <c r="H85" i="57"/>
  <c r="E55" i="65"/>
  <c r="I57" i="65"/>
  <c r="E55" i="59"/>
  <c r="I57" i="59"/>
  <c r="E69" i="63"/>
  <c r="I71" i="63"/>
  <c r="M72" i="4"/>
  <c r="Q72" i="4" s="1"/>
  <c r="U72" i="4" s="1"/>
  <c r="Y72" i="4" s="1"/>
  <c r="AC72" i="4" s="1"/>
  <c r="AG72" i="4" s="1"/>
  <c r="AK72" i="4" s="1"/>
  <c r="AO72" i="4" s="1"/>
  <c r="AS72" i="4" s="1"/>
  <c r="AW72" i="4" s="1"/>
  <c r="I72" i="59"/>
  <c r="I72" i="63"/>
  <c r="I72" i="57"/>
  <c r="I72" i="53"/>
  <c r="I72" i="65"/>
  <c r="I72" i="61"/>
  <c r="D69" i="57"/>
  <c r="H71" i="57"/>
  <c r="C83" i="63"/>
  <c r="G85" i="63"/>
  <c r="C83" i="53"/>
  <c r="G85" i="53"/>
  <c r="C69" i="53"/>
  <c r="G71" i="53"/>
  <c r="C69" i="59"/>
  <c r="G71" i="59"/>
  <c r="E83" i="59"/>
  <c r="I85" i="59"/>
  <c r="D69" i="61"/>
  <c r="H71" i="61"/>
  <c r="H57" i="4"/>
  <c r="H58" i="4" s="1"/>
  <c r="D57" i="59"/>
  <c r="D57" i="65"/>
  <c r="D57" i="57"/>
  <c r="D57" i="63"/>
  <c r="D57" i="53"/>
  <c r="D57" i="61"/>
  <c r="K85" i="4"/>
  <c r="O85" i="4" s="1"/>
  <c r="S85" i="4" s="1"/>
  <c r="E83" i="57"/>
  <c r="I85" i="57"/>
  <c r="E83" i="65"/>
  <c r="I85" i="65"/>
  <c r="D83" i="65"/>
  <c r="H85" i="65"/>
  <c r="D83" i="59"/>
  <c r="H85" i="59"/>
  <c r="E55" i="53"/>
  <c r="I57" i="53"/>
  <c r="E69" i="61"/>
  <c r="I71" i="61"/>
  <c r="D69" i="65"/>
  <c r="H71" i="65"/>
  <c r="D69" i="53"/>
  <c r="H71" i="53"/>
  <c r="C83" i="65"/>
  <c r="G85" i="65"/>
  <c r="C83" i="59"/>
  <c r="G85" i="59"/>
  <c r="C69" i="57"/>
  <c r="G71" i="57"/>
  <c r="K72" i="4"/>
  <c r="O72" i="4" s="1"/>
  <c r="S72" i="4" s="1"/>
  <c r="W72" i="4" s="1"/>
  <c r="AA72" i="4" s="1"/>
  <c r="AE72" i="4" s="1"/>
  <c r="AI72" i="4" s="1"/>
  <c r="AM72" i="4" s="1"/>
  <c r="AQ72" i="4" s="1"/>
  <c r="AU72" i="4" s="1"/>
  <c r="G72" i="59"/>
  <c r="G72" i="65"/>
  <c r="G72" i="63"/>
  <c r="G72" i="53"/>
  <c r="G72" i="57"/>
  <c r="G72" i="61"/>
  <c r="D125" i="61"/>
  <c r="H127" i="61"/>
  <c r="D125" i="59"/>
  <c r="H127" i="59"/>
  <c r="E125" i="53"/>
  <c r="I127" i="53"/>
  <c r="C125" i="63"/>
  <c r="G127" i="63"/>
  <c r="M128" i="4"/>
  <c r="Q128" i="4" s="1"/>
  <c r="U128" i="4" s="1"/>
  <c r="Y128" i="4" s="1"/>
  <c r="AC128" i="4" s="1"/>
  <c r="AG128" i="4" s="1"/>
  <c r="AK128" i="4" s="1"/>
  <c r="AO128" i="4" s="1"/>
  <c r="AS128" i="4" s="1"/>
  <c r="AW128" i="4" s="1"/>
  <c r="I128" i="59"/>
  <c r="I128" i="53"/>
  <c r="I128" i="57"/>
  <c r="I128" i="65"/>
  <c r="I128" i="61"/>
  <c r="I128" i="63"/>
  <c r="D125" i="57"/>
  <c r="H127" i="57"/>
  <c r="E125" i="65"/>
  <c r="I127" i="65"/>
  <c r="C125" i="53"/>
  <c r="G127" i="53"/>
  <c r="C125" i="65"/>
  <c r="G127" i="65"/>
  <c r="D125" i="63"/>
  <c r="H127" i="63"/>
  <c r="E125" i="63"/>
  <c r="I127" i="63"/>
  <c r="E125" i="61"/>
  <c r="I127" i="61"/>
  <c r="C125" i="57"/>
  <c r="G127" i="57"/>
  <c r="C125" i="59"/>
  <c r="G127" i="59"/>
  <c r="L128" i="4"/>
  <c r="P128" i="4" s="1"/>
  <c r="T128" i="4" s="1"/>
  <c r="X128" i="4" s="1"/>
  <c r="AB128" i="4" s="1"/>
  <c r="AF128" i="4" s="1"/>
  <c r="AJ128" i="4" s="1"/>
  <c r="AN128" i="4" s="1"/>
  <c r="AR128" i="4" s="1"/>
  <c r="AV128" i="4" s="1"/>
  <c r="H128" i="59"/>
  <c r="H128" i="53"/>
  <c r="H128" i="65"/>
  <c r="H128" i="63"/>
  <c r="H128" i="61"/>
  <c r="H128" i="57"/>
  <c r="D125" i="65"/>
  <c r="H127" i="65"/>
  <c r="D125" i="53"/>
  <c r="H127" i="53"/>
  <c r="E125" i="57"/>
  <c r="I127" i="57"/>
  <c r="E125" i="59"/>
  <c r="I127" i="59"/>
  <c r="C125" i="61"/>
  <c r="G127" i="61"/>
  <c r="K128" i="4"/>
  <c r="O128" i="4" s="1"/>
  <c r="S128" i="4" s="1"/>
  <c r="W128" i="4" s="1"/>
  <c r="AA128" i="4" s="1"/>
  <c r="AE128" i="4" s="1"/>
  <c r="AI128" i="4" s="1"/>
  <c r="AM128" i="4" s="1"/>
  <c r="AQ128" i="4" s="1"/>
  <c r="AU128" i="4" s="1"/>
  <c r="G128" i="59"/>
  <c r="G128" i="53"/>
  <c r="G128" i="57"/>
  <c r="G128" i="65"/>
  <c r="G128" i="63"/>
  <c r="G128" i="61"/>
  <c r="J86" i="4"/>
  <c r="N86" i="4" s="1"/>
  <c r="R86" i="4" s="1"/>
  <c r="V86" i="4" s="1"/>
  <c r="Z86" i="4" s="1"/>
  <c r="AD86" i="4" s="1"/>
  <c r="AH86" i="4" s="1"/>
  <c r="AL86" i="4" s="1"/>
  <c r="AP86" i="4" s="1"/>
  <c r="AT86" i="4" s="1"/>
  <c r="F86" i="63"/>
  <c r="F86" i="57"/>
  <c r="F86" i="53"/>
  <c r="F86" i="61"/>
  <c r="F86" i="65"/>
  <c r="B55" i="65"/>
  <c r="F57" i="65"/>
  <c r="B83" i="63"/>
  <c r="F85" i="63"/>
  <c r="J85" i="4"/>
  <c r="F71" i="4"/>
  <c r="J71" i="4" s="1"/>
  <c r="B71" i="61"/>
  <c r="B69" i="61" s="1"/>
  <c r="B71" i="53"/>
  <c r="B69" i="53" s="1"/>
  <c r="B71" i="65"/>
  <c r="B69" i="65" s="1"/>
  <c r="B71" i="63"/>
  <c r="B71" i="57"/>
  <c r="B69" i="57" s="1"/>
  <c r="J58" i="4"/>
  <c r="N58" i="4" s="1"/>
  <c r="R58" i="4" s="1"/>
  <c r="V58" i="4" s="1"/>
  <c r="Z58" i="4" s="1"/>
  <c r="AD58" i="4" s="1"/>
  <c r="AH58" i="4" s="1"/>
  <c r="AL58" i="4" s="1"/>
  <c r="AP58" i="4" s="1"/>
  <c r="AT58" i="4" s="1"/>
  <c r="F58" i="63"/>
  <c r="F58" i="57"/>
  <c r="F58" i="53"/>
  <c r="F58" i="61"/>
  <c r="F58" i="65"/>
  <c r="F127" i="4"/>
  <c r="J127" i="4" s="1"/>
  <c r="B127" i="53"/>
  <c r="B125" i="53" s="1"/>
  <c r="B127" i="65"/>
  <c r="B125" i="65" s="1"/>
  <c r="B127" i="61"/>
  <c r="B125" i="61" s="1"/>
  <c r="B127" i="63"/>
  <c r="B127" i="57"/>
  <c r="B125" i="57" s="1"/>
  <c r="B83" i="65"/>
  <c r="F85" i="65"/>
  <c r="B55" i="63"/>
  <c r="F57" i="63"/>
  <c r="B111" i="61"/>
  <c r="B153" i="61"/>
  <c r="J113" i="61"/>
  <c r="F113" i="57"/>
  <c r="B153" i="57"/>
  <c r="F113" i="59"/>
  <c r="B153" i="59"/>
  <c r="B111" i="59"/>
  <c r="F85" i="57"/>
  <c r="C157" i="4"/>
  <c r="P71" i="4"/>
  <c r="E157" i="4"/>
  <c r="E15" i="4" s="1"/>
  <c r="D157" i="4"/>
  <c r="D16" i="4" s="1"/>
  <c r="E156" i="4"/>
  <c r="L113" i="4"/>
  <c r="H114" i="4"/>
  <c r="H114" i="53" s="1"/>
  <c r="H111" i="53" s="1"/>
  <c r="O71" i="4"/>
  <c r="F114" i="4"/>
  <c r="F114" i="53" s="1"/>
  <c r="J113" i="4"/>
  <c r="I114" i="4"/>
  <c r="I114" i="53" s="1"/>
  <c r="I111" i="53" s="1"/>
  <c r="M113" i="4"/>
  <c r="Q57" i="4"/>
  <c r="F100" i="4"/>
  <c r="F100" i="59" s="1"/>
  <c r="J99" i="4"/>
  <c r="G114" i="4"/>
  <c r="G114" i="53" s="1"/>
  <c r="G111" i="53" s="1"/>
  <c r="K113" i="4"/>
  <c r="I58" i="65" l="1"/>
  <c r="I58" i="63"/>
  <c r="I58" i="53"/>
  <c r="I55" i="53" s="1"/>
  <c r="I58" i="57"/>
  <c r="I55" i="57" s="1"/>
  <c r="I58" i="61"/>
  <c r="H72" i="57"/>
  <c r="H69" i="57" s="1"/>
  <c r="H72" i="63"/>
  <c r="H69" i="63" s="1"/>
  <c r="H72" i="61"/>
  <c r="H69" i="61" s="1"/>
  <c r="H72" i="65"/>
  <c r="H69" i="65" s="1"/>
  <c r="H72" i="59"/>
  <c r="H69" i="59" s="1"/>
  <c r="H72" i="53"/>
  <c r="B15" i="4"/>
  <c r="M34" i="36"/>
  <c r="M59" i="4"/>
  <c r="M59" i="53" s="1"/>
  <c r="M129" i="4"/>
  <c r="M129" i="53" s="1"/>
  <c r="F72" i="4"/>
  <c r="F72" i="59" s="1"/>
  <c r="L129" i="4"/>
  <c r="P129" i="4" s="1"/>
  <c r="T129" i="4" s="1"/>
  <c r="X129" i="4" s="1"/>
  <c r="AB129" i="4" s="1"/>
  <c r="AF129" i="4" s="1"/>
  <c r="AJ129" i="4" s="1"/>
  <c r="AN129" i="4" s="1"/>
  <c r="AR129" i="4" s="1"/>
  <c r="AV129" i="4" s="1"/>
  <c r="K73" i="4"/>
  <c r="O73" i="4" s="1"/>
  <c r="S73" i="4" s="1"/>
  <c r="W73" i="4" s="1"/>
  <c r="AA73" i="4" s="1"/>
  <c r="AE73" i="4" s="1"/>
  <c r="AI73" i="4" s="1"/>
  <c r="AM73" i="4" s="1"/>
  <c r="AQ73" i="4" s="1"/>
  <c r="AU73" i="4" s="1"/>
  <c r="G58" i="4"/>
  <c r="G58" i="59" s="1"/>
  <c r="F128" i="4"/>
  <c r="F128" i="59" s="1"/>
  <c r="J59" i="4"/>
  <c r="J59" i="59" s="1"/>
  <c r="K129" i="4"/>
  <c r="K129" i="59" s="1"/>
  <c r="M73" i="4"/>
  <c r="M73" i="61" s="1"/>
  <c r="L73" i="4"/>
  <c r="L73" i="63" s="1"/>
  <c r="J87" i="4"/>
  <c r="J87" i="59" s="1"/>
  <c r="K87" i="4"/>
  <c r="K87" i="59" s="1"/>
  <c r="F83" i="65"/>
  <c r="L58" i="4"/>
  <c r="P58" i="4" s="1"/>
  <c r="T58" i="4" s="1"/>
  <c r="X58" i="4" s="1"/>
  <c r="AB58" i="4" s="1"/>
  <c r="AF58" i="4" s="1"/>
  <c r="AJ58" i="4" s="1"/>
  <c r="AN58" i="4" s="1"/>
  <c r="AR58" i="4" s="1"/>
  <c r="AV58" i="4" s="1"/>
  <c r="H58" i="59"/>
  <c r="H58" i="53"/>
  <c r="H58" i="65"/>
  <c r="H58" i="63"/>
  <c r="H58" i="61"/>
  <c r="H58" i="57"/>
  <c r="D55" i="63"/>
  <c r="D152" i="63" s="1"/>
  <c r="H57" i="63"/>
  <c r="H83" i="57"/>
  <c r="L85" i="57"/>
  <c r="P85" i="57" s="1"/>
  <c r="T85" i="57" s="1"/>
  <c r="X85" i="57" s="1"/>
  <c r="AB85" i="57" s="1"/>
  <c r="AF85" i="57" s="1"/>
  <c r="AJ85" i="57" s="1"/>
  <c r="AN85" i="57" s="1"/>
  <c r="AR85" i="57" s="1"/>
  <c r="AV85" i="57" s="1"/>
  <c r="C55" i="53"/>
  <c r="C150" i="53" s="1"/>
  <c r="C156" i="53" s="1"/>
  <c r="G57" i="53"/>
  <c r="K71" i="61"/>
  <c r="O71" i="61" s="1"/>
  <c r="S71" i="61" s="1"/>
  <c r="W71" i="61" s="1"/>
  <c r="AA71" i="61" s="1"/>
  <c r="AE71" i="61" s="1"/>
  <c r="AI71" i="61" s="1"/>
  <c r="AM71" i="61" s="1"/>
  <c r="AQ71" i="61" s="1"/>
  <c r="AU71" i="61" s="1"/>
  <c r="G69" i="61"/>
  <c r="M71" i="53"/>
  <c r="Q71" i="53" s="1"/>
  <c r="U71" i="53" s="1"/>
  <c r="Y71" i="53" s="1"/>
  <c r="AC71" i="53" s="1"/>
  <c r="AG71" i="53" s="1"/>
  <c r="AK71" i="53" s="1"/>
  <c r="AO71" i="53" s="1"/>
  <c r="AS71" i="53" s="1"/>
  <c r="AW71" i="53" s="1"/>
  <c r="I69" i="53"/>
  <c r="I83" i="61"/>
  <c r="M85" i="61"/>
  <c r="Q85" i="61" s="1"/>
  <c r="U85" i="61" s="1"/>
  <c r="Y85" i="61" s="1"/>
  <c r="AC85" i="61" s="1"/>
  <c r="AG85" i="61" s="1"/>
  <c r="AK85" i="61" s="1"/>
  <c r="AO85" i="61" s="1"/>
  <c r="AS85" i="61" s="1"/>
  <c r="AW85" i="61" s="1"/>
  <c r="L57" i="4"/>
  <c r="P57" i="4" s="1"/>
  <c r="F71" i="61"/>
  <c r="J71" i="61" s="1"/>
  <c r="K85" i="59"/>
  <c r="G83" i="59"/>
  <c r="H69" i="53"/>
  <c r="L71" i="53"/>
  <c r="P71" i="53" s="1"/>
  <c r="T71" i="53" s="1"/>
  <c r="X71" i="53" s="1"/>
  <c r="AB71" i="53" s="1"/>
  <c r="AF71" i="53" s="1"/>
  <c r="AJ71" i="53" s="1"/>
  <c r="AN71" i="53" s="1"/>
  <c r="AR71" i="53" s="1"/>
  <c r="AV71" i="53" s="1"/>
  <c r="I69" i="61"/>
  <c r="M71" i="61"/>
  <c r="Q71" i="61" s="1"/>
  <c r="U71" i="61" s="1"/>
  <c r="Y71" i="61" s="1"/>
  <c r="AC71" i="61" s="1"/>
  <c r="AG71" i="61" s="1"/>
  <c r="AK71" i="61" s="1"/>
  <c r="AO71" i="61" s="1"/>
  <c r="AS71" i="61" s="1"/>
  <c r="AW71" i="61" s="1"/>
  <c r="L85" i="59"/>
  <c r="H83" i="59"/>
  <c r="I83" i="65"/>
  <c r="M85" i="65"/>
  <c r="Q85" i="65" s="1"/>
  <c r="U85" i="65" s="1"/>
  <c r="Y85" i="65" s="1"/>
  <c r="AC85" i="65" s="1"/>
  <c r="AG85" i="65" s="1"/>
  <c r="AK85" i="65" s="1"/>
  <c r="AO85" i="65" s="1"/>
  <c r="AS85" i="65" s="1"/>
  <c r="AW85" i="65" s="1"/>
  <c r="D55" i="57"/>
  <c r="D150" i="57" s="1"/>
  <c r="D156" i="57" s="1"/>
  <c r="H57" i="57"/>
  <c r="L71" i="61"/>
  <c r="P71" i="61" s="1"/>
  <c r="T71" i="61" s="1"/>
  <c r="X71" i="61" s="1"/>
  <c r="AB71" i="61" s="1"/>
  <c r="AF71" i="61" s="1"/>
  <c r="AJ71" i="61" s="1"/>
  <c r="AN71" i="61" s="1"/>
  <c r="AR71" i="61" s="1"/>
  <c r="AV71" i="61" s="1"/>
  <c r="K71" i="59"/>
  <c r="G69" i="59"/>
  <c r="K85" i="53"/>
  <c r="O85" i="53" s="1"/>
  <c r="S85" i="53" s="1"/>
  <c r="W85" i="53" s="1"/>
  <c r="AA85" i="53" s="1"/>
  <c r="AE85" i="53" s="1"/>
  <c r="AI85" i="53" s="1"/>
  <c r="AM85" i="53" s="1"/>
  <c r="AQ85" i="53" s="1"/>
  <c r="AU85" i="53" s="1"/>
  <c r="G83" i="53"/>
  <c r="L71" i="57"/>
  <c r="P71" i="57" s="1"/>
  <c r="T71" i="57" s="1"/>
  <c r="X71" i="57" s="1"/>
  <c r="AB71" i="57" s="1"/>
  <c r="AF71" i="57" s="1"/>
  <c r="AJ71" i="57" s="1"/>
  <c r="AN71" i="57" s="1"/>
  <c r="AR71" i="57" s="1"/>
  <c r="AV71" i="57" s="1"/>
  <c r="C55" i="57"/>
  <c r="C150" i="57" s="1"/>
  <c r="C156" i="57" s="1"/>
  <c r="G57" i="57"/>
  <c r="C55" i="59"/>
  <c r="C152" i="59" s="1"/>
  <c r="G57" i="59"/>
  <c r="K71" i="63"/>
  <c r="O71" i="63" s="1"/>
  <c r="S71" i="63" s="1"/>
  <c r="W71" i="63" s="1"/>
  <c r="AA71" i="63" s="1"/>
  <c r="AE71" i="63" s="1"/>
  <c r="AI71" i="63" s="1"/>
  <c r="AM71" i="63" s="1"/>
  <c r="AQ71" i="63" s="1"/>
  <c r="AU71" i="63" s="1"/>
  <c r="G69" i="63"/>
  <c r="L71" i="63"/>
  <c r="P71" i="63" s="1"/>
  <c r="T71" i="63" s="1"/>
  <c r="X71" i="63" s="1"/>
  <c r="AB71" i="63" s="1"/>
  <c r="AF71" i="63" s="1"/>
  <c r="AJ71" i="63" s="1"/>
  <c r="AN71" i="63" s="1"/>
  <c r="AR71" i="63" s="1"/>
  <c r="AV71" i="63" s="1"/>
  <c r="I69" i="65"/>
  <c r="M71" i="65"/>
  <c r="Q71" i="65" s="1"/>
  <c r="U71" i="65" s="1"/>
  <c r="Y71" i="65" s="1"/>
  <c r="AC71" i="65" s="1"/>
  <c r="AG71" i="65" s="1"/>
  <c r="AK71" i="65" s="1"/>
  <c r="AO71" i="65" s="1"/>
  <c r="AS71" i="65" s="1"/>
  <c r="AW71" i="65" s="1"/>
  <c r="M57" i="61"/>
  <c r="Q57" i="61" s="1"/>
  <c r="U57" i="61" s="1"/>
  <c r="Y57" i="61" s="1"/>
  <c r="AC57" i="61" s="1"/>
  <c r="AG57" i="61" s="1"/>
  <c r="AK57" i="61" s="1"/>
  <c r="AO57" i="61" s="1"/>
  <c r="AS57" i="61" s="1"/>
  <c r="AW57" i="61" s="1"/>
  <c r="I55" i="61"/>
  <c r="M85" i="63"/>
  <c r="Q85" i="63" s="1"/>
  <c r="U85" i="63" s="1"/>
  <c r="Y85" i="63" s="1"/>
  <c r="AC85" i="63" s="1"/>
  <c r="AG85" i="63" s="1"/>
  <c r="AK85" i="63" s="1"/>
  <c r="AO85" i="63" s="1"/>
  <c r="AS85" i="63" s="1"/>
  <c r="AW85" i="63" s="1"/>
  <c r="I83" i="63"/>
  <c r="L71" i="59"/>
  <c r="M87" i="4"/>
  <c r="N85" i="4"/>
  <c r="R85" i="4" s="1"/>
  <c r="L87" i="4"/>
  <c r="D55" i="61"/>
  <c r="D155" i="61" s="1"/>
  <c r="H57" i="61"/>
  <c r="D55" i="65"/>
  <c r="D150" i="65" s="1"/>
  <c r="D156" i="65" s="1"/>
  <c r="H57" i="65"/>
  <c r="M71" i="63"/>
  <c r="Q71" i="63" s="1"/>
  <c r="U71" i="63" s="1"/>
  <c r="Y71" i="63" s="1"/>
  <c r="AC71" i="63" s="1"/>
  <c r="AG71" i="63" s="1"/>
  <c r="AK71" i="63" s="1"/>
  <c r="AO71" i="63" s="1"/>
  <c r="AS71" i="63" s="1"/>
  <c r="AW71" i="63" s="1"/>
  <c r="I69" i="63"/>
  <c r="M57" i="65"/>
  <c r="Q57" i="65" s="1"/>
  <c r="U57" i="65" s="1"/>
  <c r="Y57" i="65" s="1"/>
  <c r="AC57" i="65" s="1"/>
  <c r="AG57" i="65" s="1"/>
  <c r="AK57" i="65" s="1"/>
  <c r="AO57" i="65" s="1"/>
  <c r="AS57" i="65" s="1"/>
  <c r="AW57" i="65" s="1"/>
  <c r="I55" i="65"/>
  <c r="L85" i="63"/>
  <c r="P85" i="63" s="1"/>
  <c r="T85" i="63" s="1"/>
  <c r="X85" i="63" s="1"/>
  <c r="AB85" i="63" s="1"/>
  <c r="AF85" i="63" s="1"/>
  <c r="AJ85" i="63" s="1"/>
  <c r="AN85" i="63" s="1"/>
  <c r="AR85" i="63" s="1"/>
  <c r="AV85" i="63" s="1"/>
  <c r="H83" i="63"/>
  <c r="M57" i="57"/>
  <c r="Q57" i="57" s="1"/>
  <c r="U57" i="57" s="1"/>
  <c r="Y57" i="57" s="1"/>
  <c r="AC57" i="57" s="1"/>
  <c r="AG57" i="57" s="1"/>
  <c r="AK57" i="57" s="1"/>
  <c r="AO57" i="57" s="1"/>
  <c r="AS57" i="57" s="1"/>
  <c r="AW57" i="57" s="1"/>
  <c r="C55" i="65"/>
  <c r="C152" i="65" s="1"/>
  <c r="G57" i="65"/>
  <c r="K85" i="57"/>
  <c r="O85" i="57" s="1"/>
  <c r="S85" i="57" s="1"/>
  <c r="W85" i="57" s="1"/>
  <c r="AA85" i="57" s="1"/>
  <c r="AE85" i="57" s="1"/>
  <c r="AI85" i="57" s="1"/>
  <c r="AM85" i="57" s="1"/>
  <c r="AQ85" i="57" s="1"/>
  <c r="AU85" i="57" s="1"/>
  <c r="G83" i="57"/>
  <c r="M71" i="57"/>
  <c r="Q71" i="57" s="1"/>
  <c r="U71" i="57" s="1"/>
  <c r="Y71" i="57" s="1"/>
  <c r="AC71" i="57" s="1"/>
  <c r="AG71" i="57" s="1"/>
  <c r="AK71" i="57" s="1"/>
  <c r="AO71" i="57" s="1"/>
  <c r="AS71" i="57" s="1"/>
  <c r="AW71" i="57" s="1"/>
  <c r="I69" i="57"/>
  <c r="L85" i="61"/>
  <c r="P85" i="61" s="1"/>
  <c r="T85" i="61" s="1"/>
  <c r="X85" i="61" s="1"/>
  <c r="AB85" i="61" s="1"/>
  <c r="AF85" i="61" s="1"/>
  <c r="AJ85" i="61" s="1"/>
  <c r="AN85" i="61" s="1"/>
  <c r="AR85" i="61" s="1"/>
  <c r="AV85" i="61" s="1"/>
  <c r="H83" i="61"/>
  <c r="M57" i="59"/>
  <c r="I55" i="59"/>
  <c r="M85" i="53"/>
  <c r="Q85" i="53" s="1"/>
  <c r="U85" i="53" s="1"/>
  <c r="Y85" i="53" s="1"/>
  <c r="AC85" i="53" s="1"/>
  <c r="AG85" i="53" s="1"/>
  <c r="AK85" i="53" s="1"/>
  <c r="AO85" i="53" s="1"/>
  <c r="AS85" i="53" s="1"/>
  <c r="AW85" i="53" s="1"/>
  <c r="I83" i="53"/>
  <c r="C55" i="61"/>
  <c r="C150" i="61" s="1"/>
  <c r="C156" i="61" s="1"/>
  <c r="G57" i="61"/>
  <c r="F97" i="59"/>
  <c r="J100" i="59"/>
  <c r="F71" i="57"/>
  <c r="J71" i="57" s="1"/>
  <c r="G69" i="57"/>
  <c r="K71" i="57"/>
  <c r="O71" i="57" s="1"/>
  <c r="S71" i="57" s="1"/>
  <c r="W71" i="57" s="1"/>
  <c r="AA71" i="57" s="1"/>
  <c r="AE71" i="57" s="1"/>
  <c r="AI71" i="57" s="1"/>
  <c r="AM71" i="57" s="1"/>
  <c r="AQ71" i="57" s="1"/>
  <c r="AU71" i="57" s="1"/>
  <c r="K85" i="65"/>
  <c r="O85" i="65" s="1"/>
  <c r="S85" i="65" s="1"/>
  <c r="W85" i="65" s="1"/>
  <c r="AA85" i="65" s="1"/>
  <c r="AE85" i="65" s="1"/>
  <c r="AI85" i="65" s="1"/>
  <c r="AM85" i="65" s="1"/>
  <c r="AQ85" i="65" s="1"/>
  <c r="AU85" i="65" s="1"/>
  <c r="G83" i="65"/>
  <c r="L71" i="65"/>
  <c r="P71" i="65" s="1"/>
  <c r="T71" i="65" s="1"/>
  <c r="X71" i="65" s="1"/>
  <c r="AB71" i="65" s="1"/>
  <c r="AF71" i="65" s="1"/>
  <c r="AJ71" i="65" s="1"/>
  <c r="AN71" i="65" s="1"/>
  <c r="AR71" i="65" s="1"/>
  <c r="AV71" i="65" s="1"/>
  <c r="M57" i="53"/>
  <c r="Q57" i="53" s="1"/>
  <c r="U57" i="53" s="1"/>
  <c r="Y57" i="53" s="1"/>
  <c r="AC57" i="53" s="1"/>
  <c r="AG57" i="53" s="1"/>
  <c r="AK57" i="53" s="1"/>
  <c r="AO57" i="53" s="1"/>
  <c r="AS57" i="53" s="1"/>
  <c r="AW57" i="53" s="1"/>
  <c r="L85" i="65"/>
  <c r="P85" i="65" s="1"/>
  <c r="T85" i="65" s="1"/>
  <c r="X85" i="65" s="1"/>
  <c r="AB85" i="65" s="1"/>
  <c r="AF85" i="65" s="1"/>
  <c r="AJ85" i="65" s="1"/>
  <c r="AN85" i="65" s="1"/>
  <c r="AR85" i="65" s="1"/>
  <c r="AV85" i="65" s="1"/>
  <c r="H83" i="65"/>
  <c r="M85" i="57"/>
  <c r="Q85" i="57" s="1"/>
  <c r="U85" i="57" s="1"/>
  <c r="Y85" i="57" s="1"/>
  <c r="AC85" i="57" s="1"/>
  <c r="AG85" i="57" s="1"/>
  <c r="AK85" i="57" s="1"/>
  <c r="AO85" i="57" s="1"/>
  <c r="AS85" i="57" s="1"/>
  <c r="AW85" i="57" s="1"/>
  <c r="I83" i="57"/>
  <c r="D55" i="53"/>
  <c r="D150" i="53" s="1"/>
  <c r="D156" i="53" s="1"/>
  <c r="H57" i="53"/>
  <c r="D55" i="59"/>
  <c r="D152" i="59" s="1"/>
  <c r="H57" i="59"/>
  <c r="M85" i="59"/>
  <c r="I83" i="59"/>
  <c r="G69" i="53"/>
  <c r="K71" i="53"/>
  <c r="O71" i="53" s="1"/>
  <c r="S71" i="53" s="1"/>
  <c r="W71" i="53" s="1"/>
  <c r="AA71" i="53" s="1"/>
  <c r="AE71" i="53" s="1"/>
  <c r="AI71" i="53" s="1"/>
  <c r="AM71" i="53" s="1"/>
  <c r="AQ71" i="53" s="1"/>
  <c r="AU71" i="53" s="1"/>
  <c r="G83" i="63"/>
  <c r="K85" i="63"/>
  <c r="O85" i="63" s="1"/>
  <c r="S85" i="63" s="1"/>
  <c r="W85" i="63" s="1"/>
  <c r="AA85" i="63" s="1"/>
  <c r="AE85" i="63" s="1"/>
  <c r="AI85" i="63" s="1"/>
  <c r="AM85" i="63" s="1"/>
  <c r="AQ85" i="63" s="1"/>
  <c r="AU85" i="63" s="1"/>
  <c r="C55" i="63"/>
  <c r="C155" i="63" s="1"/>
  <c r="G57" i="63"/>
  <c r="K71" i="65"/>
  <c r="O71" i="65" s="1"/>
  <c r="S71" i="65" s="1"/>
  <c r="W71" i="65" s="1"/>
  <c r="AA71" i="65" s="1"/>
  <c r="AE71" i="65" s="1"/>
  <c r="AI71" i="65" s="1"/>
  <c r="AM71" i="65" s="1"/>
  <c r="AQ71" i="65" s="1"/>
  <c r="AU71" i="65" s="1"/>
  <c r="G69" i="65"/>
  <c r="K85" i="61"/>
  <c r="O85" i="61" s="1"/>
  <c r="S85" i="61" s="1"/>
  <c r="W85" i="61" s="1"/>
  <c r="AA85" i="61" s="1"/>
  <c r="AE85" i="61" s="1"/>
  <c r="AI85" i="61" s="1"/>
  <c r="AM85" i="61" s="1"/>
  <c r="AQ85" i="61" s="1"/>
  <c r="AU85" i="61" s="1"/>
  <c r="G83" i="61"/>
  <c r="M71" i="59"/>
  <c r="I69" i="59"/>
  <c r="M57" i="63"/>
  <c r="Q57" i="63" s="1"/>
  <c r="U57" i="63" s="1"/>
  <c r="Y57" i="63" s="1"/>
  <c r="AC57" i="63" s="1"/>
  <c r="AG57" i="63" s="1"/>
  <c r="AK57" i="63" s="1"/>
  <c r="AO57" i="63" s="1"/>
  <c r="AS57" i="63" s="1"/>
  <c r="AW57" i="63" s="1"/>
  <c r="I55" i="63"/>
  <c r="L85" i="53"/>
  <c r="P85" i="53" s="1"/>
  <c r="T85" i="53" s="1"/>
  <c r="X85" i="53" s="1"/>
  <c r="AB85" i="53" s="1"/>
  <c r="AF85" i="53" s="1"/>
  <c r="AJ85" i="53" s="1"/>
  <c r="AN85" i="53" s="1"/>
  <c r="AR85" i="53" s="1"/>
  <c r="AV85" i="53" s="1"/>
  <c r="H83" i="53"/>
  <c r="F127" i="57"/>
  <c r="J127" i="57" s="1"/>
  <c r="M127" i="59"/>
  <c r="I125" i="59"/>
  <c r="L127" i="53"/>
  <c r="P127" i="53" s="1"/>
  <c r="T127" i="53" s="1"/>
  <c r="X127" i="53" s="1"/>
  <c r="AB127" i="53" s="1"/>
  <c r="AF127" i="53" s="1"/>
  <c r="AJ127" i="53" s="1"/>
  <c r="AN127" i="53" s="1"/>
  <c r="AR127" i="53" s="1"/>
  <c r="AV127" i="53" s="1"/>
  <c r="H125" i="53"/>
  <c r="E150" i="61"/>
  <c r="E156" i="61" s="1"/>
  <c r="E155" i="61"/>
  <c r="E152" i="61"/>
  <c r="K127" i="63"/>
  <c r="O127" i="63" s="1"/>
  <c r="S127" i="63" s="1"/>
  <c r="W127" i="63" s="1"/>
  <c r="AA127" i="63" s="1"/>
  <c r="AE127" i="63" s="1"/>
  <c r="AI127" i="63" s="1"/>
  <c r="AM127" i="63" s="1"/>
  <c r="AQ127" i="63" s="1"/>
  <c r="AU127" i="63" s="1"/>
  <c r="G125" i="63"/>
  <c r="L127" i="59"/>
  <c r="H125" i="59"/>
  <c r="E150" i="59"/>
  <c r="E156" i="59" s="1"/>
  <c r="E152" i="59"/>
  <c r="E155" i="59"/>
  <c r="K127" i="57"/>
  <c r="O127" i="57" s="1"/>
  <c r="S127" i="57" s="1"/>
  <c r="W127" i="57" s="1"/>
  <c r="AA127" i="57" s="1"/>
  <c r="AE127" i="57" s="1"/>
  <c r="AI127" i="57" s="1"/>
  <c r="AM127" i="57" s="1"/>
  <c r="AQ127" i="57" s="1"/>
  <c r="AU127" i="57" s="1"/>
  <c r="G125" i="57"/>
  <c r="I125" i="63"/>
  <c r="M127" i="63"/>
  <c r="Q127" i="63" s="1"/>
  <c r="U127" i="63" s="1"/>
  <c r="Y127" i="63" s="1"/>
  <c r="AC127" i="63" s="1"/>
  <c r="AG127" i="63" s="1"/>
  <c r="AK127" i="63" s="1"/>
  <c r="AO127" i="63" s="1"/>
  <c r="AS127" i="63" s="1"/>
  <c r="AW127" i="63" s="1"/>
  <c r="K127" i="65"/>
  <c r="O127" i="65" s="1"/>
  <c r="S127" i="65" s="1"/>
  <c r="W127" i="65" s="1"/>
  <c r="AA127" i="65" s="1"/>
  <c r="AE127" i="65" s="1"/>
  <c r="AI127" i="65" s="1"/>
  <c r="AM127" i="65" s="1"/>
  <c r="AQ127" i="65" s="1"/>
  <c r="AU127" i="65" s="1"/>
  <c r="G125" i="65"/>
  <c r="I125" i="65"/>
  <c r="M127" i="65"/>
  <c r="Q127" i="65" s="1"/>
  <c r="U127" i="65" s="1"/>
  <c r="Y127" i="65" s="1"/>
  <c r="AC127" i="65" s="1"/>
  <c r="AG127" i="65" s="1"/>
  <c r="AK127" i="65" s="1"/>
  <c r="AO127" i="65" s="1"/>
  <c r="AS127" i="65" s="1"/>
  <c r="AW127" i="65" s="1"/>
  <c r="G125" i="61"/>
  <c r="K127" i="61"/>
  <c r="O127" i="61" s="1"/>
  <c r="S127" i="61" s="1"/>
  <c r="W127" i="61" s="1"/>
  <c r="AA127" i="61" s="1"/>
  <c r="AE127" i="61" s="1"/>
  <c r="AI127" i="61" s="1"/>
  <c r="AM127" i="61" s="1"/>
  <c r="AQ127" i="61" s="1"/>
  <c r="AU127" i="61" s="1"/>
  <c r="I125" i="57"/>
  <c r="M127" i="57"/>
  <c r="Q127" i="57" s="1"/>
  <c r="U127" i="57" s="1"/>
  <c r="Y127" i="57" s="1"/>
  <c r="AC127" i="57" s="1"/>
  <c r="AG127" i="57" s="1"/>
  <c r="AK127" i="57" s="1"/>
  <c r="AO127" i="57" s="1"/>
  <c r="AS127" i="57" s="1"/>
  <c r="AW127" i="57" s="1"/>
  <c r="H125" i="65"/>
  <c r="L127" i="65"/>
  <c r="P127" i="65" s="1"/>
  <c r="T127" i="65" s="1"/>
  <c r="X127" i="65" s="1"/>
  <c r="AB127" i="65" s="1"/>
  <c r="AF127" i="65" s="1"/>
  <c r="AJ127" i="65" s="1"/>
  <c r="AN127" i="65" s="1"/>
  <c r="AR127" i="65" s="1"/>
  <c r="AV127" i="65" s="1"/>
  <c r="E155" i="63"/>
  <c r="E150" i="63"/>
  <c r="E156" i="63" s="1"/>
  <c r="E152" i="63"/>
  <c r="E152" i="65"/>
  <c r="E150" i="65"/>
  <c r="E156" i="65" s="1"/>
  <c r="E155" i="65"/>
  <c r="I125" i="53"/>
  <c r="M127" i="53"/>
  <c r="Q127" i="53" s="1"/>
  <c r="U127" i="53" s="1"/>
  <c r="Y127" i="53" s="1"/>
  <c r="AC127" i="53" s="1"/>
  <c r="AG127" i="53" s="1"/>
  <c r="AK127" i="53" s="1"/>
  <c r="AO127" i="53" s="1"/>
  <c r="AS127" i="53" s="1"/>
  <c r="AW127" i="53" s="1"/>
  <c r="H125" i="61"/>
  <c r="L127" i="61"/>
  <c r="P127" i="61" s="1"/>
  <c r="T127" i="61" s="1"/>
  <c r="X127" i="61" s="1"/>
  <c r="AB127" i="61" s="1"/>
  <c r="AF127" i="61" s="1"/>
  <c r="AJ127" i="61" s="1"/>
  <c r="AN127" i="61" s="1"/>
  <c r="AR127" i="61" s="1"/>
  <c r="AV127" i="61" s="1"/>
  <c r="E155" i="57"/>
  <c r="E152" i="57"/>
  <c r="E150" i="57"/>
  <c r="E156" i="57" s="1"/>
  <c r="K127" i="59"/>
  <c r="G125" i="59"/>
  <c r="M127" i="61"/>
  <c r="Q127" i="61" s="1"/>
  <c r="U127" i="61" s="1"/>
  <c r="Y127" i="61" s="1"/>
  <c r="AC127" i="61" s="1"/>
  <c r="AG127" i="61" s="1"/>
  <c r="AK127" i="61" s="1"/>
  <c r="AO127" i="61" s="1"/>
  <c r="AS127" i="61" s="1"/>
  <c r="AW127" i="61" s="1"/>
  <c r="I125" i="61"/>
  <c r="L127" i="63"/>
  <c r="P127" i="63" s="1"/>
  <c r="T127" i="63" s="1"/>
  <c r="X127" i="63" s="1"/>
  <c r="AB127" i="63" s="1"/>
  <c r="AF127" i="63" s="1"/>
  <c r="AJ127" i="63" s="1"/>
  <c r="AN127" i="63" s="1"/>
  <c r="AR127" i="63" s="1"/>
  <c r="AV127" i="63" s="1"/>
  <c r="H125" i="63"/>
  <c r="K127" i="53"/>
  <c r="O127" i="53" s="1"/>
  <c r="S127" i="53" s="1"/>
  <c r="W127" i="53" s="1"/>
  <c r="AA127" i="53" s="1"/>
  <c r="AE127" i="53" s="1"/>
  <c r="AI127" i="53" s="1"/>
  <c r="AM127" i="53" s="1"/>
  <c r="AQ127" i="53" s="1"/>
  <c r="AU127" i="53" s="1"/>
  <c r="G125" i="53"/>
  <c r="L127" i="57"/>
  <c r="P127" i="57" s="1"/>
  <c r="T127" i="57" s="1"/>
  <c r="X127" i="57" s="1"/>
  <c r="AB127" i="57" s="1"/>
  <c r="AF127" i="57" s="1"/>
  <c r="AJ127" i="57" s="1"/>
  <c r="AN127" i="57" s="1"/>
  <c r="AR127" i="57" s="1"/>
  <c r="AV127" i="57" s="1"/>
  <c r="H125" i="57"/>
  <c r="E150" i="53"/>
  <c r="E156" i="53" s="1"/>
  <c r="E152" i="53"/>
  <c r="E155" i="53"/>
  <c r="F55" i="65"/>
  <c r="F127" i="65"/>
  <c r="J85" i="63"/>
  <c r="F83" i="63"/>
  <c r="J57" i="65"/>
  <c r="N71" i="4"/>
  <c r="R71" i="4" s="1"/>
  <c r="J113" i="57"/>
  <c r="N113" i="57" s="1"/>
  <c r="J57" i="63"/>
  <c r="F55" i="63"/>
  <c r="J85" i="65"/>
  <c r="F71" i="65"/>
  <c r="J85" i="57"/>
  <c r="F83" i="57"/>
  <c r="B125" i="63"/>
  <c r="F127" i="63"/>
  <c r="B69" i="63"/>
  <c r="F71" i="63"/>
  <c r="J100" i="4"/>
  <c r="N100" i="4" s="1"/>
  <c r="R100" i="4" s="1"/>
  <c r="V100" i="4" s="1"/>
  <c r="Z100" i="4" s="1"/>
  <c r="AD100" i="4" s="1"/>
  <c r="AH100" i="4" s="1"/>
  <c r="AL100" i="4" s="1"/>
  <c r="AP100" i="4" s="1"/>
  <c r="AT100" i="4" s="1"/>
  <c r="F100" i="65"/>
  <c r="F97" i="65" s="1"/>
  <c r="F100" i="53"/>
  <c r="F100" i="63"/>
  <c r="F100" i="61"/>
  <c r="F100" i="57"/>
  <c r="N127" i="4"/>
  <c r="R127" i="4" s="1"/>
  <c r="F57" i="61"/>
  <c r="F127" i="61"/>
  <c r="F85" i="61"/>
  <c r="G114" i="63"/>
  <c r="G114" i="65"/>
  <c r="G111" i="65" s="1"/>
  <c r="I114" i="63"/>
  <c r="I111" i="63" s="1"/>
  <c r="I114" i="65"/>
  <c r="I111" i="65" s="1"/>
  <c r="H114" i="63"/>
  <c r="H111" i="63" s="1"/>
  <c r="H114" i="65"/>
  <c r="H111" i="65" s="1"/>
  <c r="F114" i="63"/>
  <c r="F114" i="65"/>
  <c r="F111" i="65" s="1"/>
  <c r="G114" i="61"/>
  <c r="G111" i="61" s="1"/>
  <c r="H114" i="61"/>
  <c r="I114" i="61"/>
  <c r="F114" i="61"/>
  <c r="J114" i="53"/>
  <c r="N113" i="61"/>
  <c r="F71" i="59"/>
  <c r="F85" i="59"/>
  <c r="H114" i="57"/>
  <c r="H114" i="59"/>
  <c r="H111" i="59" s="1"/>
  <c r="G114" i="57"/>
  <c r="G114" i="59"/>
  <c r="G111" i="59" s="1"/>
  <c r="I114" i="57"/>
  <c r="I114" i="59"/>
  <c r="I111" i="59" s="1"/>
  <c r="F127" i="59"/>
  <c r="F114" i="57"/>
  <c r="J114" i="57" s="1"/>
  <c r="N114" i="57" s="1"/>
  <c r="R114" i="57" s="1"/>
  <c r="V114" i="57" s="1"/>
  <c r="Z114" i="57" s="1"/>
  <c r="AD114" i="57" s="1"/>
  <c r="AH114" i="57" s="1"/>
  <c r="AL114" i="57" s="1"/>
  <c r="AP114" i="57" s="1"/>
  <c r="AT114" i="57" s="1"/>
  <c r="F114" i="59"/>
  <c r="J114" i="59" s="1"/>
  <c r="N114" i="59" s="1"/>
  <c r="R114" i="59" s="1"/>
  <c r="V114" i="59" s="1"/>
  <c r="Z114" i="59" s="1"/>
  <c r="AD114" i="59" s="1"/>
  <c r="AH114" i="59" s="1"/>
  <c r="AL114" i="59" s="1"/>
  <c r="AP114" i="59" s="1"/>
  <c r="AT114" i="59" s="1"/>
  <c r="J113" i="59"/>
  <c r="B152" i="57"/>
  <c r="F57" i="57"/>
  <c r="B150" i="57"/>
  <c r="B156" i="57" s="1"/>
  <c r="B155" i="57"/>
  <c r="L114" i="4"/>
  <c r="P114" i="4" s="1"/>
  <c r="T114" i="4" s="1"/>
  <c r="X114" i="4" s="1"/>
  <c r="AB114" i="4" s="1"/>
  <c r="AF114" i="4" s="1"/>
  <c r="AJ114" i="4" s="1"/>
  <c r="AN114" i="4" s="1"/>
  <c r="AR114" i="4" s="1"/>
  <c r="AV114" i="4" s="1"/>
  <c r="K114" i="4"/>
  <c r="O114" i="4" s="1"/>
  <c r="S114" i="4" s="1"/>
  <c r="W114" i="4" s="1"/>
  <c r="AA114" i="4" s="1"/>
  <c r="AE114" i="4" s="1"/>
  <c r="AI114" i="4" s="1"/>
  <c r="AM114" i="4" s="1"/>
  <c r="AQ114" i="4" s="1"/>
  <c r="AU114" i="4" s="1"/>
  <c r="M114" i="4"/>
  <c r="Q114" i="4" s="1"/>
  <c r="U114" i="4" s="1"/>
  <c r="Y114" i="4" s="1"/>
  <c r="AC114" i="4" s="1"/>
  <c r="AG114" i="4" s="1"/>
  <c r="AK114" i="4" s="1"/>
  <c r="AO114" i="4" s="1"/>
  <c r="AS114" i="4" s="1"/>
  <c r="AW114" i="4" s="1"/>
  <c r="J114" i="4"/>
  <c r="N114" i="4" s="1"/>
  <c r="R114" i="4" s="1"/>
  <c r="V114" i="4" s="1"/>
  <c r="Z114" i="4" s="1"/>
  <c r="AD114" i="4" s="1"/>
  <c r="AH114" i="4" s="1"/>
  <c r="AL114" i="4" s="1"/>
  <c r="AP114" i="4" s="1"/>
  <c r="AT114" i="4" s="1"/>
  <c r="F99" i="53"/>
  <c r="H153" i="4"/>
  <c r="H157" i="4" s="1"/>
  <c r="H14" i="4" s="1"/>
  <c r="I153" i="4"/>
  <c r="G153" i="4"/>
  <c r="F153" i="4"/>
  <c r="B18" i="4"/>
  <c r="B16" i="4"/>
  <c r="C15" i="4"/>
  <c r="D18" i="4"/>
  <c r="C18" i="4"/>
  <c r="C16" i="4"/>
  <c r="D14" i="4"/>
  <c r="D15" i="4"/>
  <c r="E14" i="4"/>
  <c r="E16" i="4"/>
  <c r="E18" i="4"/>
  <c r="T71" i="4"/>
  <c r="O113" i="4"/>
  <c r="R57" i="4"/>
  <c r="AC71" i="4"/>
  <c r="N113" i="4"/>
  <c r="AA127" i="4"/>
  <c r="AE57" i="4"/>
  <c r="P113" i="4"/>
  <c r="W85" i="4"/>
  <c r="U127" i="4"/>
  <c r="U85" i="4"/>
  <c r="N99" i="4"/>
  <c r="S71" i="4"/>
  <c r="X85" i="4"/>
  <c r="T127" i="4"/>
  <c r="U57" i="4"/>
  <c r="Q113" i="4"/>
  <c r="M59" i="59" l="1"/>
  <c r="Q59" i="4"/>
  <c r="U59" i="4" s="1"/>
  <c r="Y59" i="4" s="1"/>
  <c r="AC59" i="4" s="1"/>
  <c r="AG59" i="4" s="1"/>
  <c r="AK59" i="4" s="1"/>
  <c r="AO59" i="4" s="1"/>
  <c r="AS59" i="4" s="1"/>
  <c r="AW59" i="4" s="1"/>
  <c r="M59" i="63"/>
  <c r="M129" i="61"/>
  <c r="M129" i="59"/>
  <c r="M129" i="57"/>
  <c r="Q129" i="4"/>
  <c r="U129" i="4" s="1"/>
  <c r="Y129" i="4" s="1"/>
  <c r="AC129" i="4" s="1"/>
  <c r="AG129" i="4" s="1"/>
  <c r="AK129" i="4" s="1"/>
  <c r="AO129" i="4" s="1"/>
  <c r="AS129" i="4" s="1"/>
  <c r="AW129" i="4" s="1"/>
  <c r="M129" i="65"/>
  <c r="M129" i="63"/>
  <c r="M59" i="57"/>
  <c r="M59" i="61"/>
  <c r="M59" i="65"/>
  <c r="M38" i="36"/>
  <c r="M39" i="36" s="1"/>
  <c r="M35" i="36"/>
  <c r="M36" i="36" s="1"/>
  <c r="H34" i="36"/>
  <c r="L34" i="36"/>
  <c r="I34" i="36"/>
  <c r="K34" i="36"/>
  <c r="J34" i="36"/>
  <c r="G34" i="36"/>
  <c r="F72" i="53"/>
  <c r="F72" i="65"/>
  <c r="F69" i="65" s="1"/>
  <c r="L129" i="57"/>
  <c r="F72" i="63"/>
  <c r="F69" i="63" s="1"/>
  <c r="J72" i="4"/>
  <c r="N72" i="4" s="1"/>
  <c r="R72" i="4" s="1"/>
  <c r="V72" i="4" s="1"/>
  <c r="Z72" i="4" s="1"/>
  <c r="AD72" i="4" s="1"/>
  <c r="AH72" i="4" s="1"/>
  <c r="AL72" i="4" s="1"/>
  <c r="AP72" i="4" s="1"/>
  <c r="AT72" i="4" s="1"/>
  <c r="L129" i="61"/>
  <c r="F72" i="61"/>
  <c r="F69" i="61" s="1"/>
  <c r="F72" i="57"/>
  <c r="F69" i="57" s="1"/>
  <c r="D155" i="57"/>
  <c r="J59" i="53"/>
  <c r="J87" i="61"/>
  <c r="N59" i="4"/>
  <c r="R59" i="4" s="1"/>
  <c r="V59" i="4" s="1"/>
  <c r="Z59" i="4" s="1"/>
  <c r="AD59" i="4" s="1"/>
  <c r="AH59" i="4" s="1"/>
  <c r="AL59" i="4" s="1"/>
  <c r="AP59" i="4" s="1"/>
  <c r="AT59" i="4" s="1"/>
  <c r="J87" i="53"/>
  <c r="J59" i="57"/>
  <c r="J87" i="65"/>
  <c r="J59" i="65"/>
  <c r="C155" i="65"/>
  <c r="D152" i="61"/>
  <c r="K58" i="4"/>
  <c r="O58" i="4" s="1"/>
  <c r="S58" i="4" s="1"/>
  <c r="W58" i="4" s="1"/>
  <c r="AA58" i="4" s="1"/>
  <c r="AE58" i="4" s="1"/>
  <c r="AI58" i="4" s="1"/>
  <c r="AM58" i="4" s="1"/>
  <c r="AQ58" i="4" s="1"/>
  <c r="AU58" i="4" s="1"/>
  <c r="L129" i="53"/>
  <c r="J59" i="63"/>
  <c r="J87" i="57"/>
  <c r="N87" i="4"/>
  <c r="R87" i="4" s="1"/>
  <c r="V87" i="4" s="1"/>
  <c r="Z87" i="4" s="1"/>
  <c r="AD87" i="4" s="1"/>
  <c r="AH87" i="4" s="1"/>
  <c r="AL87" i="4" s="1"/>
  <c r="AP87" i="4" s="1"/>
  <c r="AT87" i="4" s="1"/>
  <c r="L129" i="63"/>
  <c r="L129" i="59"/>
  <c r="J59" i="61"/>
  <c r="J87" i="63"/>
  <c r="L129" i="65"/>
  <c r="K73" i="63"/>
  <c r="K73" i="53"/>
  <c r="K73" i="65"/>
  <c r="K129" i="57"/>
  <c r="K87" i="61"/>
  <c r="K73" i="57"/>
  <c r="K73" i="59"/>
  <c r="O129" i="4"/>
  <c r="S129" i="4" s="1"/>
  <c r="W129" i="4" s="1"/>
  <c r="AA129" i="4" s="1"/>
  <c r="AE129" i="4" s="1"/>
  <c r="AI129" i="4" s="1"/>
  <c r="AM129" i="4" s="1"/>
  <c r="AQ129" i="4" s="1"/>
  <c r="AU129" i="4" s="1"/>
  <c r="O87" i="4"/>
  <c r="S87" i="4" s="1"/>
  <c r="W87" i="4" s="1"/>
  <c r="AA87" i="4" s="1"/>
  <c r="AE87" i="4" s="1"/>
  <c r="AI87" i="4" s="1"/>
  <c r="AM87" i="4" s="1"/>
  <c r="AQ87" i="4" s="1"/>
  <c r="AU87" i="4" s="1"/>
  <c r="K73" i="61"/>
  <c r="C152" i="63"/>
  <c r="M73" i="65"/>
  <c r="M73" i="53"/>
  <c r="G58" i="53"/>
  <c r="G55" i="53" s="1"/>
  <c r="C155" i="57"/>
  <c r="M73" i="63"/>
  <c r="M73" i="59"/>
  <c r="G58" i="65"/>
  <c r="G55" i="65" s="1"/>
  <c r="M73" i="57"/>
  <c r="Q73" i="4"/>
  <c r="U73" i="4" s="1"/>
  <c r="Y73" i="4" s="1"/>
  <c r="AC73" i="4" s="1"/>
  <c r="AG73" i="4" s="1"/>
  <c r="AK73" i="4" s="1"/>
  <c r="AO73" i="4" s="1"/>
  <c r="AS73" i="4" s="1"/>
  <c r="AW73" i="4" s="1"/>
  <c r="G58" i="63"/>
  <c r="G55" i="63" s="1"/>
  <c r="G58" i="57"/>
  <c r="G55" i="57" s="1"/>
  <c r="D152" i="65"/>
  <c r="C152" i="53"/>
  <c r="G58" i="61"/>
  <c r="G55" i="61" s="1"/>
  <c r="F128" i="63"/>
  <c r="F125" i="63" s="1"/>
  <c r="D155" i="59"/>
  <c r="D155" i="65"/>
  <c r="C152" i="57"/>
  <c r="C150" i="63"/>
  <c r="C156" i="63" s="1"/>
  <c r="L73" i="61"/>
  <c r="P130" i="4"/>
  <c r="T130" i="4" s="1"/>
  <c r="D150" i="59"/>
  <c r="D156" i="59" s="1"/>
  <c r="F128" i="61"/>
  <c r="F125" i="61" s="1"/>
  <c r="L73" i="59"/>
  <c r="F128" i="53"/>
  <c r="L59" i="4"/>
  <c r="L59" i="63" s="1"/>
  <c r="F128" i="57"/>
  <c r="F125" i="57" s="1"/>
  <c r="J128" i="4"/>
  <c r="F128" i="65"/>
  <c r="F125" i="65" s="1"/>
  <c r="K129" i="53"/>
  <c r="K87" i="53"/>
  <c r="K129" i="61"/>
  <c r="K129" i="63"/>
  <c r="K87" i="65"/>
  <c r="K87" i="63"/>
  <c r="K129" i="65"/>
  <c r="K87" i="57"/>
  <c r="C152" i="61"/>
  <c r="D155" i="53"/>
  <c r="D152" i="53"/>
  <c r="D150" i="61"/>
  <c r="D156" i="61" s="1"/>
  <c r="C150" i="65"/>
  <c r="C156" i="65" s="1"/>
  <c r="C150" i="59"/>
  <c r="C156" i="59" s="1"/>
  <c r="L73" i="53"/>
  <c r="P73" i="4"/>
  <c r="T73" i="4" s="1"/>
  <c r="X73" i="4" s="1"/>
  <c r="AB73" i="4" s="1"/>
  <c r="AF73" i="4" s="1"/>
  <c r="AJ73" i="4" s="1"/>
  <c r="AN73" i="4" s="1"/>
  <c r="AR73" i="4" s="1"/>
  <c r="AV73" i="4" s="1"/>
  <c r="C155" i="61"/>
  <c r="D152" i="57"/>
  <c r="C155" i="59"/>
  <c r="L73" i="65"/>
  <c r="L73" i="57"/>
  <c r="B152" i="63"/>
  <c r="E157" i="53"/>
  <c r="E14" i="53" s="1"/>
  <c r="P87" i="4"/>
  <c r="L87" i="59"/>
  <c r="L87" i="63"/>
  <c r="L87" i="53"/>
  <c r="L87" i="61"/>
  <c r="L87" i="65"/>
  <c r="L87" i="57"/>
  <c r="O74" i="4"/>
  <c r="J85" i="59"/>
  <c r="F83" i="59"/>
  <c r="D155" i="63"/>
  <c r="K57" i="61"/>
  <c r="O57" i="61" s="1"/>
  <c r="S57" i="61" s="1"/>
  <c r="W57" i="61" s="1"/>
  <c r="AA57" i="61" s="1"/>
  <c r="AE57" i="61" s="1"/>
  <c r="AI57" i="61" s="1"/>
  <c r="AM57" i="61" s="1"/>
  <c r="AQ57" i="61" s="1"/>
  <c r="AU57" i="61" s="1"/>
  <c r="Q87" i="4"/>
  <c r="M87" i="59"/>
  <c r="M87" i="57"/>
  <c r="M87" i="53"/>
  <c r="M87" i="65"/>
  <c r="M87" i="63"/>
  <c r="M87" i="61"/>
  <c r="O85" i="59"/>
  <c r="K57" i="57"/>
  <c r="O57" i="57" s="1"/>
  <c r="S57" i="57" s="1"/>
  <c r="W57" i="57" s="1"/>
  <c r="AA57" i="57" s="1"/>
  <c r="AE57" i="57" s="1"/>
  <c r="AI57" i="57" s="1"/>
  <c r="AM57" i="57" s="1"/>
  <c r="AQ57" i="57" s="1"/>
  <c r="AU57" i="57" s="1"/>
  <c r="J71" i="59"/>
  <c r="F69" i="59"/>
  <c r="C155" i="53"/>
  <c r="D150" i="63"/>
  <c r="D156" i="63" s="1"/>
  <c r="L57" i="53"/>
  <c r="P57" i="53" s="1"/>
  <c r="T57" i="53" s="1"/>
  <c r="X57" i="53" s="1"/>
  <c r="AB57" i="53" s="1"/>
  <c r="AF57" i="53" s="1"/>
  <c r="AJ57" i="53" s="1"/>
  <c r="AN57" i="53" s="1"/>
  <c r="AR57" i="53" s="1"/>
  <c r="AV57" i="53" s="1"/>
  <c r="H55" i="53"/>
  <c r="Q57" i="59"/>
  <c r="K57" i="65"/>
  <c r="O57" i="65" s="1"/>
  <c r="S57" i="65" s="1"/>
  <c r="W57" i="65" s="1"/>
  <c r="AA57" i="65" s="1"/>
  <c r="AE57" i="65" s="1"/>
  <c r="AI57" i="65" s="1"/>
  <c r="AM57" i="65" s="1"/>
  <c r="AQ57" i="65" s="1"/>
  <c r="AU57" i="65" s="1"/>
  <c r="H55" i="61"/>
  <c r="L57" i="61"/>
  <c r="P57" i="61" s="1"/>
  <c r="T57" i="61" s="1"/>
  <c r="X57" i="61" s="1"/>
  <c r="AB57" i="61" s="1"/>
  <c r="AF57" i="61" s="1"/>
  <c r="AJ57" i="61" s="1"/>
  <c r="AN57" i="61" s="1"/>
  <c r="AR57" i="61" s="1"/>
  <c r="AV57" i="61" s="1"/>
  <c r="K57" i="59"/>
  <c r="G55" i="59"/>
  <c r="L57" i="57"/>
  <c r="P57" i="57" s="1"/>
  <c r="T57" i="57" s="1"/>
  <c r="X57" i="57" s="1"/>
  <c r="AB57" i="57" s="1"/>
  <c r="AF57" i="57" s="1"/>
  <c r="AJ57" i="57" s="1"/>
  <c r="AN57" i="57" s="1"/>
  <c r="AR57" i="57" s="1"/>
  <c r="AV57" i="57" s="1"/>
  <c r="H55" i="57"/>
  <c r="K57" i="63"/>
  <c r="O57" i="63" s="1"/>
  <c r="S57" i="63" s="1"/>
  <c r="W57" i="63" s="1"/>
  <c r="AA57" i="63" s="1"/>
  <c r="AE57" i="63" s="1"/>
  <c r="AI57" i="63" s="1"/>
  <c r="AM57" i="63" s="1"/>
  <c r="AQ57" i="63" s="1"/>
  <c r="AU57" i="63" s="1"/>
  <c r="L57" i="59"/>
  <c r="H55" i="59"/>
  <c r="L57" i="65"/>
  <c r="P57" i="65" s="1"/>
  <c r="T57" i="65" s="1"/>
  <c r="X57" i="65" s="1"/>
  <c r="AB57" i="65" s="1"/>
  <c r="AF57" i="65" s="1"/>
  <c r="AJ57" i="65" s="1"/>
  <c r="AN57" i="65" s="1"/>
  <c r="AR57" i="65" s="1"/>
  <c r="AV57" i="65" s="1"/>
  <c r="H55" i="65"/>
  <c r="Q71" i="59"/>
  <c r="Q85" i="59"/>
  <c r="N100" i="59"/>
  <c r="F111" i="59"/>
  <c r="P71" i="59"/>
  <c r="O71" i="59"/>
  <c r="P85" i="59"/>
  <c r="K57" i="53"/>
  <c r="O57" i="53" s="1"/>
  <c r="S57" i="53" s="1"/>
  <c r="W57" i="53" s="1"/>
  <c r="AA57" i="53" s="1"/>
  <c r="AE57" i="53" s="1"/>
  <c r="AI57" i="53" s="1"/>
  <c r="AM57" i="53" s="1"/>
  <c r="AQ57" i="53" s="1"/>
  <c r="AU57" i="53" s="1"/>
  <c r="L57" i="63"/>
  <c r="P57" i="63" s="1"/>
  <c r="T57" i="63" s="1"/>
  <c r="X57" i="63" s="1"/>
  <c r="AB57" i="63" s="1"/>
  <c r="AF57" i="63" s="1"/>
  <c r="AJ57" i="63" s="1"/>
  <c r="AN57" i="63" s="1"/>
  <c r="AR57" i="63" s="1"/>
  <c r="AV57" i="63" s="1"/>
  <c r="H55" i="63"/>
  <c r="E157" i="59"/>
  <c r="E157" i="61"/>
  <c r="J127" i="59"/>
  <c r="F125" i="59"/>
  <c r="O127" i="59"/>
  <c r="E157" i="65"/>
  <c r="P127" i="59"/>
  <c r="E157" i="57"/>
  <c r="E157" i="63"/>
  <c r="Q127" i="59"/>
  <c r="L114" i="57"/>
  <c r="P114" i="57" s="1"/>
  <c r="H111" i="57"/>
  <c r="L114" i="61"/>
  <c r="H111" i="61"/>
  <c r="B150" i="63"/>
  <c r="B156" i="63" s="1"/>
  <c r="G153" i="63"/>
  <c r="G111" i="63"/>
  <c r="B155" i="63"/>
  <c r="K114" i="57"/>
  <c r="O114" i="57" s="1"/>
  <c r="G111" i="57"/>
  <c r="M114" i="61"/>
  <c r="Q114" i="61" s="1"/>
  <c r="I111" i="61"/>
  <c r="I153" i="57"/>
  <c r="I111" i="57"/>
  <c r="J101" i="4"/>
  <c r="N101" i="4" s="1"/>
  <c r="R101" i="4" s="1"/>
  <c r="V101" i="4" s="1"/>
  <c r="Z101" i="4" s="1"/>
  <c r="AD101" i="4" s="1"/>
  <c r="AH101" i="4" s="1"/>
  <c r="AL101" i="4" s="1"/>
  <c r="AP101" i="4" s="1"/>
  <c r="AT101" i="4" s="1"/>
  <c r="N85" i="63"/>
  <c r="N57" i="65"/>
  <c r="B152" i="65"/>
  <c r="J127" i="65"/>
  <c r="J114" i="63"/>
  <c r="N114" i="63" s="1"/>
  <c r="F111" i="63"/>
  <c r="J57" i="57"/>
  <c r="F55" i="57"/>
  <c r="J57" i="61"/>
  <c r="F55" i="61"/>
  <c r="J71" i="63"/>
  <c r="N85" i="57"/>
  <c r="N85" i="65"/>
  <c r="N57" i="63"/>
  <c r="N71" i="57"/>
  <c r="B155" i="65"/>
  <c r="J127" i="61"/>
  <c r="J127" i="63"/>
  <c r="N127" i="57"/>
  <c r="B150" i="65"/>
  <c r="B156" i="65" s="1"/>
  <c r="J114" i="61"/>
  <c r="F111" i="61"/>
  <c r="J85" i="61"/>
  <c r="F83" i="61"/>
  <c r="J71" i="65"/>
  <c r="F111" i="57"/>
  <c r="N71" i="61"/>
  <c r="F97" i="63"/>
  <c r="J100" i="63"/>
  <c r="J100" i="57"/>
  <c r="F97" i="57"/>
  <c r="J100" i="65"/>
  <c r="J99" i="53"/>
  <c r="F97" i="53"/>
  <c r="F97" i="61"/>
  <c r="J100" i="61"/>
  <c r="K114" i="61"/>
  <c r="B155" i="61"/>
  <c r="K86" i="63"/>
  <c r="I153" i="63"/>
  <c r="M114" i="63"/>
  <c r="I153" i="61"/>
  <c r="K114" i="63"/>
  <c r="B150" i="61"/>
  <c r="B156" i="61" s="1"/>
  <c r="M128" i="61"/>
  <c r="H153" i="63"/>
  <c r="L114" i="63"/>
  <c r="G153" i="61"/>
  <c r="B152" i="61"/>
  <c r="K128" i="57"/>
  <c r="F153" i="63"/>
  <c r="J114" i="65"/>
  <c r="F153" i="65"/>
  <c r="M114" i="65"/>
  <c r="I153" i="65"/>
  <c r="L114" i="65"/>
  <c r="H153" i="65"/>
  <c r="K114" i="65"/>
  <c r="G153" i="65"/>
  <c r="L72" i="63"/>
  <c r="L86" i="63"/>
  <c r="L128" i="63"/>
  <c r="H153" i="61"/>
  <c r="M128" i="63"/>
  <c r="M86" i="63"/>
  <c r="M72" i="63"/>
  <c r="K128" i="63"/>
  <c r="G153" i="57"/>
  <c r="L72" i="61"/>
  <c r="J72" i="61"/>
  <c r="N72" i="61" s="1"/>
  <c r="R72" i="61" s="1"/>
  <c r="V72" i="61" s="1"/>
  <c r="Z72" i="61" s="1"/>
  <c r="AD72" i="61" s="1"/>
  <c r="AH72" i="61" s="1"/>
  <c r="AL72" i="61" s="1"/>
  <c r="AP72" i="61" s="1"/>
  <c r="AT72" i="61" s="1"/>
  <c r="F153" i="61"/>
  <c r="N114" i="53"/>
  <c r="R114" i="53" s="1"/>
  <c r="V114" i="53" s="1"/>
  <c r="Z114" i="53" s="1"/>
  <c r="AD114" i="53" s="1"/>
  <c r="AH114" i="53" s="1"/>
  <c r="AL114" i="53" s="1"/>
  <c r="AP114" i="53" s="1"/>
  <c r="AT114" i="53" s="1"/>
  <c r="K115" i="4"/>
  <c r="K86" i="61"/>
  <c r="K72" i="61"/>
  <c r="K128" i="61"/>
  <c r="R113" i="61"/>
  <c r="H153" i="57"/>
  <c r="M72" i="57"/>
  <c r="L72" i="57"/>
  <c r="M114" i="57"/>
  <c r="F153" i="59"/>
  <c r="M115" i="4"/>
  <c r="M115" i="59" s="1"/>
  <c r="J86" i="57"/>
  <c r="N86" i="57" s="1"/>
  <c r="R86" i="57" s="1"/>
  <c r="V86" i="57" s="1"/>
  <c r="Z86" i="57" s="1"/>
  <c r="AD86" i="57" s="1"/>
  <c r="AH86" i="57" s="1"/>
  <c r="AL86" i="57" s="1"/>
  <c r="AP86" i="57" s="1"/>
  <c r="AT86" i="57" s="1"/>
  <c r="L115" i="4"/>
  <c r="J128" i="59"/>
  <c r="N128" i="59" s="1"/>
  <c r="R128" i="59" s="1"/>
  <c r="V128" i="59" s="1"/>
  <c r="Z128" i="59" s="1"/>
  <c r="AD128" i="59" s="1"/>
  <c r="AH128" i="59" s="1"/>
  <c r="AL128" i="59" s="1"/>
  <c r="AP128" i="59" s="1"/>
  <c r="AT128" i="59" s="1"/>
  <c r="N113" i="59"/>
  <c r="B152" i="59"/>
  <c r="F57" i="59"/>
  <c r="B150" i="59"/>
  <c r="B156" i="59" s="1"/>
  <c r="B155" i="59"/>
  <c r="K114" i="59"/>
  <c r="G153" i="59"/>
  <c r="M114" i="59"/>
  <c r="I153" i="59"/>
  <c r="L114" i="59"/>
  <c r="H153" i="59"/>
  <c r="F153" i="57"/>
  <c r="J115" i="4"/>
  <c r="J115" i="59" s="1"/>
  <c r="J111" i="59" s="1"/>
  <c r="R113" i="57"/>
  <c r="B157" i="57"/>
  <c r="I153" i="53"/>
  <c r="M114" i="53"/>
  <c r="L114" i="53"/>
  <c r="H153" i="53"/>
  <c r="K114" i="53"/>
  <c r="G153" i="53"/>
  <c r="H16" i="4"/>
  <c r="H15" i="4"/>
  <c r="H18" i="4"/>
  <c r="X71" i="4"/>
  <c r="V127" i="4"/>
  <c r="V85" i="4"/>
  <c r="Y57" i="4"/>
  <c r="X127" i="4"/>
  <c r="V71" i="4"/>
  <c r="AG71" i="4"/>
  <c r="W71" i="4"/>
  <c r="R99" i="4"/>
  <c r="T113" i="4"/>
  <c r="AE127" i="4"/>
  <c r="V57" i="4"/>
  <c r="S113" i="4"/>
  <c r="T57" i="4"/>
  <c r="AB85" i="4"/>
  <c r="Y85" i="4"/>
  <c r="I157" i="4"/>
  <c r="AA85" i="4"/>
  <c r="AI57" i="4"/>
  <c r="U113" i="4"/>
  <c r="F157" i="4"/>
  <c r="G157" i="4"/>
  <c r="Y127" i="4"/>
  <c r="R113" i="4"/>
  <c r="Q60" i="4" l="1"/>
  <c r="Q60" i="57" s="1"/>
  <c r="Q130" i="4"/>
  <c r="U130" i="4" s="1"/>
  <c r="Y130" i="4" s="1"/>
  <c r="AC130" i="4" s="1"/>
  <c r="AG130" i="4" s="1"/>
  <c r="AK130" i="4" s="1"/>
  <c r="AO130" i="4" s="1"/>
  <c r="AS130" i="4" s="1"/>
  <c r="AW130" i="4" s="1"/>
  <c r="M33" i="36"/>
  <c r="G49" i="36"/>
  <c r="G48" i="36"/>
  <c r="G38" i="36"/>
  <c r="G39" i="36" s="1"/>
  <c r="G50" i="36"/>
  <c r="G47" i="36"/>
  <c r="G46" i="36"/>
  <c r="G35" i="36"/>
  <c r="G36" i="36" s="1"/>
  <c r="L48" i="36"/>
  <c r="AJ48" i="36" s="1"/>
  <c r="L49" i="36"/>
  <c r="AJ49" i="36" s="1"/>
  <c r="L46" i="36"/>
  <c r="L47" i="36"/>
  <c r="AJ47" i="36" s="1"/>
  <c r="L35" i="36"/>
  <c r="L36" i="36" s="1"/>
  <c r="L38" i="36"/>
  <c r="L39" i="36" s="1"/>
  <c r="L50" i="36"/>
  <c r="AJ50" i="36" s="1"/>
  <c r="J50" i="36"/>
  <c r="AH50" i="36" s="1"/>
  <c r="J35" i="36"/>
  <c r="J36" i="36" s="1"/>
  <c r="J49" i="36"/>
  <c r="AH49" i="36" s="1"/>
  <c r="J48" i="36"/>
  <c r="AH48" i="36" s="1"/>
  <c r="J47" i="36"/>
  <c r="AH47" i="36" s="1"/>
  <c r="J38" i="36"/>
  <c r="J39" i="36" s="1"/>
  <c r="J46" i="36"/>
  <c r="H48" i="36"/>
  <c r="AF48" i="36" s="1"/>
  <c r="H38" i="36"/>
  <c r="H39" i="36" s="1"/>
  <c r="H46" i="36"/>
  <c r="H49" i="36"/>
  <c r="AF49" i="36" s="1"/>
  <c r="H50" i="36"/>
  <c r="AF50" i="36" s="1"/>
  <c r="H47" i="36"/>
  <c r="AF47" i="36" s="1"/>
  <c r="H35" i="36"/>
  <c r="H36" i="36" s="1"/>
  <c r="K49" i="36"/>
  <c r="AI49" i="36" s="1"/>
  <c r="K48" i="36"/>
  <c r="AI48" i="36" s="1"/>
  <c r="K38" i="36"/>
  <c r="K39" i="36" s="1"/>
  <c r="K47" i="36"/>
  <c r="AI47" i="36" s="1"/>
  <c r="K35" i="36"/>
  <c r="K36" i="36" s="1"/>
  <c r="K46" i="36"/>
  <c r="K50" i="36"/>
  <c r="AI50" i="36" s="1"/>
  <c r="U34" i="36"/>
  <c r="I49" i="36"/>
  <c r="AG49" i="36" s="1"/>
  <c r="I47" i="36"/>
  <c r="AG47" i="36" s="1"/>
  <c r="I48" i="36"/>
  <c r="AG48" i="36" s="1"/>
  <c r="I38" i="36"/>
  <c r="I39" i="36" s="1"/>
  <c r="I50" i="36"/>
  <c r="AG50" i="36" s="1"/>
  <c r="I46" i="36"/>
  <c r="I35" i="36"/>
  <c r="I36" i="36" s="1"/>
  <c r="D157" i="57"/>
  <c r="D15" i="57" s="1"/>
  <c r="J73" i="4"/>
  <c r="J73" i="59" s="1"/>
  <c r="N60" i="4"/>
  <c r="N60" i="59" s="1"/>
  <c r="Q130" i="59"/>
  <c r="O130" i="4"/>
  <c r="O130" i="53" s="1"/>
  <c r="K59" i="4"/>
  <c r="K59" i="63" s="1"/>
  <c r="P130" i="53"/>
  <c r="N88" i="4"/>
  <c r="C157" i="63"/>
  <c r="C18" i="63" s="1"/>
  <c r="P130" i="65"/>
  <c r="P130" i="57"/>
  <c r="J128" i="63"/>
  <c r="N128" i="63" s="1"/>
  <c r="R128" i="63" s="1"/>
  <c r="V128" i="63" s="1"/>
  <c r="Z128" i="63" s="1"/>
  <c r="AD128" i="63" s="1"/>
  <c r="AH128" i="63" s="1"/>
  <c r="AL128" i="63" s="1"/>
  <c r="AP128" i="63" s="1"/>
  <c r="AT128" i="63" s="1"/>
  <c r="C157" i="61"/>
  <c r="C18" i="61" s="1"/>
  <c r="Q60" i="53"/>
  <c r="C157" i="57"/>
  <c r="C18" i="57" s="1"/>
  <c r="D157" i="65"/>
  <c r="D14" i="65" s="1"/>
  <c r="X130" i="4"/>
  <c r="AB130" i="4" s="1"/>
  <c r="AF130" i="4" s="1"/>
  <c r="AJ130" i="4" s="1"/>
  <c r="AN130" i="4" s="1"/>
  <c r="AR130" i="4" s="1"/>
  <c r="AV130" i="4" s="1"/>
  <c r="T131" i="4"/>
  <c r="T131" i="53" s="1"/>
  <c r="P130" i="61"/>
  <c r="P130" i="59"/>
  <c r="C157" i="53"/>
  <c r="O88" i="4"/>
  <c r="S88" i="4" s="1"/>
  <c r="P130" i="63"/>
  <c r="Q74" i="4"/>
  <c r="U74" i="4" s="1"/>
  <c r="Y74" i="4" s="1"/>
  <c r="AC74" i="4" s="1"/>
  <c r="AG74" i="4" s="1"/>
  <c r="AK74" i="4" s="1"/>
  <c r="AO74" i="4" s="1"/>
  <c r="AS74" i="4" s="1"/>
  <c r="AW74" i="4" s="1"/>
  <c r="D157" i="53"/>
  <c r="D16" i="53" s="1"/>
  <c r="Q60" i="63"/>
  <c r="L59" i="53"/>
  <c r="D157" i="59"/>
  <c r="D14" i="59" s="1"/>
  <c r="L59" i="59"/>
  <c r="U131" i="4"/>
  <c r="U131" i="59" s="1"/>
  <c r="L59" i="57"/>
  <c r="P59" i="4"/>
  <c r="T59" i="4" s="1"/>
  <c r="X59" i="4" s="1"/>
  <c r="AB59" i="4" s="1"/>
  <c r="AF59" i="4" s="1"/>
  <c r="AJ59" i="4" s="1"/>
  <c r="AN59" i="4" s="1"/>
  <c r="AR59" i="4" s="1"/>
  <c r="AV59" i="4" s="1"/>
  <c r="L59" i="61"/>
  <c r="N128" i="4"/>
  <c r="R128" i="4" s="1"/>
  <c r="V128" i="4" s="1"/>
  <c r="Z128" i="4" s="1"/>
  <c r="AD128" i="4" s="1"/>
  <c r="AH128" i="4" s="1"/>
  <c r="AL128" i="4" s="1"/>
  <c r="AP128" i="4" s="1"/>
  <c r="AT128" i="4" s="1"/>
  <c r="J129" i="4"/>
  <c r="L59" i="65"/>
  <c r="E16" i="53"/>
  <c r="E15" i="53"/>
  <c r="E18" i="53"/>
  <c r="C157" i="65"/>
  <c r="C157" i="59"/>
  <c r="C15" i="59" s="1"/>
  <c r="J101" i="57"/>
  <c r="N101" i="57" s="1"/>
  <c r="R101" i="57" s="1"/>
  <c r="V101" i="57" s="1"/>
  <c r="Z101" i="57" s="1"/>
  <c r="AD101" i="57" s="1"/>
  <c r="AH101" i="57" s="1"/>
  <c r="AL101" i="57" s="1"/>
  <c r="AP101" i="57" s="1"/>
  <c r="AT101" i="57" s="1"/>
  <c r="J101" i="61"/>
  <c r="N101" i="61" s="1"/>
  <c r="R101" i="61" s="1"/>
  <c r="V101" i="61" s="1"/>
  <c r="Z101" i="61" s="1"/>
  <c r="AD101" i="61" s="1"/>
  <c r="AH101" i="61" s="1"/>
  <c r="AL101" i="61" s="1"/>
  <c r="AP101" i="61" s="1"/>
  <c r="AT101" i="61" s="1"/>
  <c r="D157" i="61"/>
  <c r="P74" i="4"/>
  <c r="T74" i="4" s="1"/>
  <c r="J101" i="53"/>
  <c r="B157" i="63"/>
  <c r="T71" i="59"/>
  <c r="U57" i="59"/>
  <c r="N85" i="59"/>
  <c r="T87" i="4"/>
  <c r="P88" i="4"/>
  <c r="P114" i="61"/>
  <c r="T114" i="61" s="1"/>
  <c r="U85" i="59"/>
  <c r="S74" i="4"/>
  <c r="O74" i="59"/>
  <c r="O74" i="65"/>
  <c r="O74" i="53"/>
  <c r="O74" i="63"/>
  <c r="O74" i="61"/>
  <c r="O74" i="57"/>
  <c r="J57" i="59"/>
  <c r="F55" i="59"/>
  <c r="T85" i="59"/>
  <c r="S71" i="59"/>
  <c r="O57" i="59"/>
  <c r="U87" i="4"/>
  <c r="Q88" i="4"/>
  <c r="L115" i="59"/>
  <c r="L111" i="59" s="1"/>
  <c r="L115" i="53"/>
  <c r="L111" i="53" s="1"/>
  <c r="L115" i="63"/>
  <c r="L111" i="63" s="1"/>
  <c r="L115" i="65"/>
  <c r="L111" i="65" s="1"/>
  <c r="L115" i="61"/>
  <c r="L111" i="61" s="1"/>
  <c r="L115" i="57"/>
  <c r="L111" i="57" s="1"/>
  <c r="M111" i="59"/>
  <c r="K115" i="59"/>
  <c r="K111" i="59" s="1"/>
  <c r="K115" i="63"/>
  <c r="O115" i="63" s="1"/>
  <c r="S115" i="63" s="1"/>
  <c r="W115" i="63" s="1"/>
  <c r="AA115" i="63" s="1"/>
  <c r="AE115" i="63" s="1"/>
  <c r="AI115" i="63" s="1"/>
  <c r="AM115" i="63" s="1"/>
  <c r="AQ115" i="63" s="1"/>
  <c r="AU115" i="63" s="1"/>
  <c r="K115" i="61"/>
  <c r="K111" i="61" s="1"/>
  <c r="K115" i="53"/>
  <c r="K111" i="53" s="1"/>
  <c r="K115" i="57"/>
  <c r="K111" i="57" s="1"/>
  <c r="K115" i="65"/>
  <c r="K111" i="65" s="1"/>
  <c r="J101" i="65"/>
  <c r="N101" i="65" s="1"/>
  <c r="R101" i="65" s="1"/>
  <c r="V101" i="65" s="1"/>
  <c r="Z101" i="65" s="1"/>
  <c r="AD101" i="65" s="1"/>
  <c r="AH101" i="65" s="1"/>
  <c r="AL101" i="65" s="1"/>
  <c r="AP101" i="65" s="1"/>
  <c r="AT101" i="65" s="1"/>
  <c r="J101" i="59"/>
  <c r="R100" i="59"/>
  <c r="U71" i="59"/>
  <c r="P57" i="59"/>
  <c r="N71" i="59"/>
  <c r="S85" i="59"/>
  <c r="D157" i="63"/>
  <c r="E14" i="65"/>
  <c r="E16" i="65"/>
  <c r="E18" i="65"/>
  <c r="E15" i="65"/>
  <c r="E18" i="61"/>
  <c r="E16" i="61"/>
  <c r="E14" i="61"/>
  <c r="E15" i="61"/>
  <c r="S127" i="59"/>
  <c r="U127" i="59"/>
  <c r="E14" i="57"/>
  <c r="E18" i="57"/>
  <c r="E15" i="57"/>
  <c r="E16" i="57"/>
  <c r="E16" i="59"/>
  <c r="E15" i="59"/>
  <c r="E14" i="59"/>
  <c r="E18" i="59"/>
  <c r="E14" i="63"/>
  <c r="E16" i="63"/>
  <c r="E15" i="63"/>
  <c r="E18" i="63"/>
  <c r="T127" i="59"/>
  <c r="N127" i="59"/>
  <c r="P72" i="57"/>
  <c r="L69" i="57"/>
  <c r="O86" i="61"/>
  <c r="K83" i="61"/>
  <c r="O128" i="63"/>
  <c r="K125" i="63"/>
  <c r="Q72" i="57"/>
  <c r="M69" i="57"/>
  <c r="Q72" i="63"/>
  <c r="M69" i="63"/>
  <c r="P128" i="63"/>
  <c r="L125" i="63"/>
  <c r="O128" i="57"/>
  <c r="K125" i="57"/>
  <c r="P114" i="63"/>
  <c r="T114" i="63" s="1"/>
  <c r="O114" i="63"/>
  <c r="S114" i="63" s="1"/>
  <c r="O86" i="63"/>
  <c r="K83" i="63"/>
  <c r="O128" i="61"/>
  <c r="K125" i="61"/>
  <c r="P72" i="61"/>
  <c r="L69" i="61"/>
  <c r="Q86" i="63"/>
  <c r="M83" i="63"/>
  <c r="P86" i="63"/>
  <c r="L83" i="63"/>
  <c r="O72" i="61"/>
  <c r="K69" i="61"/>
  <c r="Q128" i="63"/>
  <c r="M125" i="63"/>
  <c r="P72" i="63"/>
  <c r="L69" i="63"/>
  <c r="Q128" i="61"/>
  <c r="M125" i="61"/>
  <c r="O114" i="61"/>
  <c r="S114" i="61" s="1"/>
  <c r="Q114" i="57"/>
  <c r="U114" i="57" s="1"/>
  <c r="Q114" i="63"/>
  <c r="U114" i="63" s="1"/>
  <c r="M115" i="65"/>
  <c r="M111" i="65" s="1"/>
  <c r="M115" i="63"/>
  <c r="M111" i="63" s="1"/>
  <c r="M115" i="61"/>
  <c r="M111" i="61" s="1"/>
  <c r="M115" i="53"/>
  <c r="M111" i="53" s="1"/>
  <c r="M115" i="57"/>
  <c r="M111" i="57" s="1"/>
  <c r="J101" i="63"/>
  <c r="N101" i="63" s="1"/>
  <c r="R101" i="63" s="1"/>
  <c r="V101" i="63" s="1"/>
  <c r="Z101" i="63" s="1"/>
  <c r="AD101" i="63" s="1"/>
  <c r="AH101" i="63" s="1"/>
  <c r="AL101" i="63" s="1"/>
  <c r="AP101" i="63" s="1"/>
  <c r="AT101" i="63" s="1"/>
  <c r="J115" i="63"/>
  <c r="J111" i="63" s="1"/>
  <c r="J115" i="57"/>
  <c r="J111" i="57" s="1"/>
  <c r="J115" i="61"/>
  <c r="J111" i="61" s="1"/>
  <c r="J115" i="53"/>
  <c r="N115" i="53" s="1"/>
  <c r="R115" i="53" s="1"/>
  <c r="V115" i="53" s="1"/>
  <c r="Z115" i="53" s="1"/>
  <c r="AD115" i="53" s="1"/>
  <c r="AH115" i="53" s="1"/>
  <c r="AL115" i="53" s="1"/>
  <c r="AP115" i="53" s="1"/>
  <c r="AT115" i="53" s="1"/>
  <c r="J115" i="65"/>
  <c r="J111" i="65" s="1"/>
  <c r="N57" i="61"/>
  <c r="R71" i="57"/>
  <c r="R85" i="63"/>
  <c r="R127" i="57"/>
  <c r="R85" i="65"/>
  <c r="N102" i="4"/>
  <c r="N102" i="61" s="1"/>
  <c r="R102" i="61" s="1"/>
  <c r="V102" i="61" s="1"/>
  <c r="Z102" i="61" s="1"/>
  <c r="AD102" i="61" s="1"/>
  <c r="AH102" i="61" s="1"/>
  <c r="AL102" i="61" s="1"/>
  <c r="AP102" i="61" s="1"/>
  <c r="AT102" i="61" s="1"/>
  <c r="J83" i="57"/>
  <c r="N71" i="63"/>
  <c r="R57" i="65"/>
  <c r="R71" i="61"/>
  <c r="N114" i="61"/>
  <c r="N127" i="61"/>
  <c r="N71" i="65"/>
  <c r="N85" i="61"/>
  <c r="N127" i="63"/>
  <c r="B157" i="65"/>
  <c r="R57" i="63"/>
  <c r="R85" i="57"/>
  <c r="N57" i="57"/>
  <c r="N127" i="65"/>
  <c r="N100" i="61"/>
  <c r="N100" i="65"/>
  <c r="N100" i="63"/>
  <c r="N99" i="53"/>
  <c r="N100" i="57"/>
  <c r="K58" i="57"/>
  <c r="K86" i="57"/>
  <c r="K72" i="57"/>
  <c r="K72" i="63"/>
  <c r="J86" i="63"/>
  <c r="L86" i="61"/>
  <c r="M58" i="61"/>
  <c r="J72" i="63"/>
  <c r="N72" i="63" s="1"/>
  <c r="R72" i="63" s="1"/>
  <c r="V72" i="63" s="1"/>
  <c r="Z72" i="63" s="1"/>
  <c r="AD72" i="63" s="1"/>
  <c r="AH72" i="63" s="1"/>
  <c r="AL72" i="63" s="1"/>
  <c r="AP72" i="63" s="1"/>
  <c r="AT72" i="63" s="1"/>
  <c r="J58" i="63"/>
  <c r="B157" i="61"/>
  <c r="M86" i="61"/>
  <c r="M72" i="61"/>
  <c r="P114" i="65"/>
  <c r="J86" i="65"/>
  <c r="J83" i="65" s="1"/>
  <c r="J72" i="65"/>
  <c r="N72" i="65" s="1"/>
  <c r="R72" i="65" s="1"/>
  <c r="V72" i="65" s="1"/>
  <c r="Z72" i="65" s="1"/>
  <c r="AD72" i="65" s="1"/>
  <c r="AH72" i="65" s="1"/>
  <c r="AL72" i="65" s="1"/>
  <c r="AP72" i="65" s="1"/>
  <c r="AT72" i="65" s="1"/>
  <c r="J128" i="65"/>
  <c r="N128" i="65" s="1"/>
  <c r="R128" i="65" s="1"/>
  <c r="V128" i="65" s="1"/>
  <c r="Z128" i="65" s="1"/>
  <c r="AD128" i="65" s="1"/>
  <c r="AH128" i="65" s="1"/>
  <c r="AL128" i="65" s="1"/>
  <c r="AP128" i="65" s="1"/>
  <c r="AT128" i="65" s="1"/>
  <c r="K128" i="65"/>
  <c r="K86" i="65"/>
  <c r="K72" i="65"/>
  <c r="O114" i="65"/>
  <c r="M128" i="65"/>
  <c r="M86" i="65"/>
  <c r="M72" i="65"/>
  <c r="Q114" i="65"/>
  <c r="L128" i="65"/>
  <c r="L86" i="65"/>
  <c r="L72" i="65"/>
  <c r="N114" i="65"/>
  <c r="M153" i="4"/>
  <c r="M157" i="4" s="1"/>
  <c r="M86" i="57"/>
  <c r="L128" i="61"/>
  <c r="L86" i="57"/>
  <c r="L58" i="61"/>
  <c r="K58" i="63"/>
  <c r="Q115" i="4"/>
  <c r="U115" i="4" s="1"/>
  <c r="Y115" i="4" s="1"/>
  <c r="AC115" i="4" s="1"/>
  <c r="AG115" i="4" s="1"/>
  <c r="AK115" i="4" s="1"/>
  <c r="AO115" i="4" s="1"/>
  <c r="AS115" i="4" s="1"/>
  <c r="AW115" i="4" s="1"/>
  <c r="M128" i="57"/>
  <c r="H150" i="63"/>
  <c r="H156" i="63" s="1"/>
  <c r="L58" i="63"/>
  <c r="H152" i="63"/>
  <c r="H155" i="63"/>
  <c r="R114" i="63"/>
  <c r="J86" i="61"/>
  <c r="N86" i="61" s="1"/>
  <c r="R86" i="61" s="1"/>
  <c r="V86" i="61" s="1"/>
  <c r="Z86" i="61" s="1"/>
  <c r="AD86" i="61" s="1"/>
  <c r="AH86" i="61" s="1"/>
  <c r="AL86" i="61" s="1"/>
  <c r="AP86" i="61" s="1"/>
  <c r="AT86" i="61" s="1"/>
  <c r="M58" i="63"/>
  <c r="I152" i="63"/>
  <c r="I150" i="63"/>
  <c r="I156" i="63" s="1"/>
  <c r="I155" i="63"/>
  <c r="J128" i="61"/>
  <c r="N128" i="61" s="1"/>
  <c r="R128" i="61" s="1"/>
  <c r="V128" i="61" s="1"/>
  <c r="Z128" i="61" s="1"/>
  <c r="AD128" i="61" s="1"/>
  <c r="AH128" i="61" s="1"/>
  <c r="AL128" i="61" s="1"/>
  <c r="AP128" i="61" s="1"/>
  <c r="AT128" i="61" s="1"/>
  <c r="J72" i="57"/>
  <c r="L128" i="57"/>
  <c r="Q115" i="59"/>
  <c r="U115" i="59" s="1"/>
  <c r="Y115" i="59" s="1"/>
  <c r="AC115" i="59" s="1"/>
  <c r="AG115" i="59" s="1"/>
  <c r="AK115" i="59" s="1"/>
  <c r="AO115" i="59" s="1"/>
  <c r="AS115" i="59" s="1"/>
  <c r="AW115" i="59" s="1"/>
  <c r="K153" i="4"/>
  <c r="K157" i="4" s="1"/>
  <c r="O115" i="4"/>
  <c r="O116" i="4" s="1"/>
  <c r="V113" i="61"/>
  <c r="J58" i="61"/>
  <c r="N58" i="61" s="1"/>
  <c r="R58" i="61" s="1"/>
  <c r="V58" i="61" s="1"/>
  <c r="Z58" i="61" s="1"/>
  <c r="AD58" i="61" s="1"/>
  <c r="AH58" i="61" s="1"/>
  <c r="AL58" i="61" s="1"/>
  <c r="AP58" i="61" s="1"/>
  <c r="AT58" i="61" s="1"/>
  <c r="G152" i="61"/>
  <c r="G150" i="61"/>
  <c r="K58" i="61"/>
  <c r="G155" i="61"/>
  <c r="U114" i="61"/>
  <c r="N115" i="4"/>
  <c r="R115" i="4" s="1"/>
  <c r="V115" i="4" s="1"/>
  <c r="Z115" i="4" s="1"/>
  <c r="AD115" i="4" s="1"/>
  <c r="AH115" i="4" s="1"/>
  <c r="AL115" i="4" s="1"/>
  <c r="AP115" i="4" s="1"/>
  <c r="AT115" i="4" s="1"/>
  <c r="J153" i="4"/>
  <c r="J157" i="4" s="1"/>
  <c r="J58" i="57"/>
  <c r="N58" i="57" s="1"/>
  <c r="R58" i="57" s="1"/>
  <c r="V58" i="57" s="1"/>
  <c r="Z58" i="57" s="1"/>
  <c r="AD58" i="57" s="1"/>
  <c r="AH58" i="57" s="1"/>
  <c r="AL58" i="57" s="1"/>
  <c r="AP58" i="57" s="1"/>
  <c r="AT58" i="57" s="1"/>
  <c r="J128" i="57"/>
  <c r="L153" i="4"/>
  <c r="L157" i="4" s="1"/>
  <c r="P115" i="4"/>
  <c r="T115" i="4" s="1"/>
  <c r="X115" i="4" s="1"/>
  <c r="AB115" i="4" s="1"/>
  <c r="AF115" i="4" s="1"/>
  <c r="AJ115" i="4" s="1"/>
  <c r="AN115" i="4" s="1"/>
  <c r="AR115" i="4" s="1"/>
  <c r="AV115" i="4" s="1"/>
  <c r="J58" i="59"/>
  <c r="N58" i="59" s="1"/>
  <c r="R58" i="59" s="1"/>
  <c r="V58" i="59" s="1"/>
  <c r="Z58" i="59" s="1"/>
  <c r="AD58" i="59" s="1"/>
  <c r="AH58" i="59" s="1"/>
  <c r="AL58" i="59" s="1"/>
  <c r="AP58" i="59" s="1"/>
  <c r="AT58" i="59" s="1"/>
  <c r="J72" i="59"/>
  <c r="N72" i="59" s="1"/>
  <c r="R72" i="59" s="1"/>
  <c r="V72" i="59" s="1"/>
  <c r="Z72" i="59" s="1"/>
  <c r="AD72" i="59" s="1"/>
  <c r="AH72" i="59" s="1"/>
  <c r="AL72" i="59" s="1"/>
  <c r="AP72" i="59" s="1"/>
  <c r="AT72" i="59" s="1"/>
  <c r="J86" i="59"/>
  <c r="N86" i="59" s="1"/>
  <c r="R86" i="59" s="1"/>
  <c r="V86" i="59" s="1"/>
  <c r="Z86" i="59" s="1"/>
  <c r="AD86" i="59" s="1"/>
  <c r="AH86" i="59" s="1"/>
  <c r="AL86" i="59" s="1"/>
  <c r="AP86" i="59" s="1"/>
  <c r="AT86" i="59" s="1"/>
  <c r="B157" i="59"/>
  <c r="P114" i="59"/>
  <c r="R113" i="59"/>
  <c r="Q114" i="59"/>
  <c r="K72" i="59"/>
  <c r="K128" i="59"/>
  <c r="K86" i="59"/>
  <c r="L86" i="59"/>
  <c r="L128" i="59"/>
  <c r="L72" i="59"/>
  <c r="M72" i="59"/>
  <c r="M86" i="59"/>
  <c r="M128" i="59"/>
  <c r="O114" i="59"/>
  <c r="T114" i="57"/>
  <c r="B15" i="57"/>
  <c r="B18" i="57"/>
  <c r="B16" i="57"/>
  <c r="S114" i="57"/>
  <c r="L58" i="57"/>
  <c r="V113" i="57"/>
  <c r="Q114" i="53"/>
  <c r="L72" i="53"/>
  <c r="L100" i="53"/>
  <c r="L128" i="53"/>
  <c r="P114" i="53"/>
  <c r="O114" i="53"/>
  <c r="M72" i="53"/>
  <c r="M100" i="53"/>
  <c r="M128" i="53"/>
  <c r="K100" i="53"/>
  <c r="K128" i="53"/>
  <c r="AB71" i="4"/>
  <c r="Z127" i="4"/>
  <c r="AF85" i="4"/>
  <c r="W113" i="4"/>
  <c r="AB127" i="4"/>
  <c r="AC127" i="4"/>
  <c r="Z85" i="4"/>
  <c r="V113" i="4"/>
  <c r="AM57" i="4"/>
  <c r="X113" i="4"/>
  <c r="AK71" i="4"/>
  <c r="G15" i="4"/>
  <c r="G14" i="4"/>
  <c r="G18" i="4"/>
  <c r="G16" i="4"/>
  <c r="Y113" i="4"/>
  <c r="X57" i="4"/>
  <c r="V99" i="4"/>
  <c r="I14" i="4"/>
  <c r="I18" i="4"/>
  <c r="I16" i="4"/>
  <c r="I15" i="4"/>
  <c r="Z57" i="4"/>
  <c r="AI127" i="4"/>
  <c r="F15" i="4"/>
  <c r="F14" i="4"/>
  <c r="F18" i="4"/>
  <c r="F16" i="4"/>
  <c r="AE85" i="4"/>
  <c r="AC85" i="4"/>
  <c r="AA71" i="4"/>
  <c r="Z71" i="4"/>
  <c r="AC57" i="4"/>
  <c r="U60" i="4" l="1"/>
  <c r="Y60" i="4" s="1"/>
  <c r="AC60" i="4" s="1"/>
  <c r="AG60" i="4" s="1"/>
  <c r="AK60" i="4" s="1"/>
  <c r="AO60" i="4" s="1"/>
  <c r="AS60" i="4" s="1"/>
  <c r="AW60" i="4" s="1"/>
  <c r="Q60" i="61"/>
  <c r="Q60" i="65"/>
  <c r="Q60" i="59"/>
  <c r="J73" i="61"/>
  <c r="J69" i="61" s="1"/>
  <c r="Q130" i="57"/>
  <c r="Q130" i="65"/>
  <c r="Q130" i="61"/>
  <c r="Q130" i="53"/>
  <c r="Q130" i="63"/>
  <c r="J73" i="57"/>
  <c r="J69" i="57" s="1"/>
  <c r="J73" i="53"/>
  <c r="J73" i="65"/>
  <c r="J69" i="65" s="1"/>
  <c r="J73" i="63"/>
  <c r="J69" i="63" s="1"/>
  <c r="N73" i="4"/>
  <c r="R73" i="4" s="1"/>
  <c r="R60" i="4"/>
  <c r="R61" i="4" s="1"/>
  <c r="R61" i="59" s="1"/>
  <c r="U38" i="36"/>
  <c r="U39" i="36" s="1"/>
  <c r="U35" i="36"/>
  <c r="U36" i="36" s="1"/>
  <c r="P34" i="36"/>
  <c r="Q34" i="36"/>
  <c r="S34" i="36"/>
  <c r="T34" i="36"/>
  <c r="R34" i="36"/>
  <c r="O34" i="36"/>
  <c r="AF46" i="36"/>
  <c r="H51" i="36"/>
  <c r="AF51" i="36" s="1"/>
  <c r="AE50" i="36"/>
  <c r="M50" i="36"/>
  <c r="AK50" i="36" s="1"/>
  <c r="AC34" i="36"/>
  <c r="I51" i="36"/>
  <c r="AG51" i="36" s="1"/>
  <c r="AG46" i="36"/>
  <c r="AI46" i="36"/>
  <c r="K51" i="36"/>
  <c r="AI51" i="36" s="1"/>
  <c r="AJ46" i="36"/>
  <c r="L51" i="36"/>
  <c r="AJ51" i="36" s="1"/>
  <c r="AE46" i="36"/>
  <c r="G51" i="36"/>
  <c r="M46" i="36"/>
  <c r="AK46" i="36" s="1"/>
  <c r="M48" i="36"/>
  <c r="AK48" i="36" s="1"/>
  <c r="AE48" i="36"/>
  <c r="AH46" i="36"/>
  <c r="J51" i="36"/>
  <c r="AH51" i="36" s="1"/>
  <c r="M47" i="36"/>
  <c r="AK47" i="36" s="1"/>
  <c r="AE47" i="36"/>
  <c r="M49" i="36"/>
  <c r="AK49" i="36" s="1"/>
  <c r="AE49" i="36"/>
  <c r="B18" i="63"/>
  <c r="M34" i="43"/>
  <c r="B16" i="61"/>
  <c r="M34" i="37"/>
  <c r="M34" i="41"/>
  <c r="D18" i="57"/>
  <c r="D16" i="57"/>
  <c r="B16" i="59"/>
  <c r="M34" i="52"/>
  <c r="D14" i="57"/>
  <c r="M34" i="51"/>
  <c r="N60" i="61"/>
  <c r="N60" i="53"/>
  <c r="N60" i="63"/>
  <c r="N60" i="57"/>
  <c r="N60" i="65"/>
  <c r="S130" i="4"/>
  <c r="W130" i="4" s="1"/>
  <c r="AA130" i="4" s="1"/>
  <c r="AE130" i="4" s="1"/>
  <c r="AI130" i="4" s="1"/>
  <c r="AM130" i="4" s="1"/>
  <c r="AQ130" i="4" s="1"/>
  <c r="AU130" i="4" s="1"/>
  <c r="O130" i="63"/>
  <c r="O130" i="59"/>
  <c r="K59" i="59"/>
  <c r="K59" i="57"/>
  <c r="K55" i="57" s="1"/>
  <c r="K59" i="53"/>
  <c r="K59" i="61"/>
  <c r="K55" i="61" s="1"/>
  <c r="O130" i="65"/>
  <c r="O130" i="61"/>
  <c r="O130" i="57"/>
  <c r="Q74" i="59"/>
  <c r="Y131" i="4"/>
  <c r="AC131" i="4" s="1"/>
  <c r="AG131" i="4" s="1"/>
  <c r="AK131" i="4" s="1"/>
  <c r="AO131" i="4" s="1"/>
  <c r="AS131" i="4" s="1"/>
  <c r="AW131" i="4" s="1"/>
  <c r="C15" i="61"/>
  <c r="U75" i="4"/>
  <c r="Y75" i="4" s="1"/>
  <c r="AC75" i="4" s="1"/>
  <c r="AG75" i="4" s="1"/>
  <c r="AK75" i="4" s="1"/>
  <c r="AO75" i="4" s="1"/>
  <c r="AS75" i="4" s="1"/>
  <c r="AW75" i="4" s="1"/>
  <c r="C16" i="61"/>
  <c r="D16" i="65"/>
  <c r="C16" i="63"/>
  <c r="C15" i="63"/>
  <c r="O59" i="4"/>
  <c r="K59" i="65"/>
  <c r="O88" i="57"/>
  <c r="Q74" i="57"/>
  <c r="Q74" i="53"/>
  <c r="Q74" i="61"/>
  <c r="Q74" i="63"/>
  <c r="Q74" i="65"/>
  <c r="T131" i="65"/>
  <c r="T131" i="61"/>
  <c r="U131" i="65"/>
  <c r="N88" i="59"/>
  <c r="R88" i="4"/>
  <c r="N88" i="57"/>
  <c r="N88" i="61"/>
  <c r="N88" i="65"/>
  <c r="N88" i="53"/>
  <c r="N88" i="63"/>
  <c r="O88" i="63"/>
  <c r="C15" i="57"/>
  <c r="C16" i="59"/>
  <c r="C15" i="53"/>
  <c r="D18" i="59"/>
  <c r="D15" i="65"/>
  <c r="D18" i="53"/>
  <c r="B15" i="63"/>
  <c r="D18" i="65"/>
  <c r="C16" i="53"/>
  <c r="B16" i="63"/>
  <c r="C18" i="59"/>
  <c r="T131" i="63"/>
  <c r="X131" i="4"/>
  <c r="AB131" i="4" s="1"/>
  <c r="AF131" i="4" s="1"/>
  <c r="AJ131" i="4" s="1"/>
  <c r="AN131" i="4" s="1"/>
  <c r="AR131" i="4" s="1"/>
  <c r="AV131" i="4" s="1"/>
  <c r="U131" i="63"/>
  <c r="U131" i="53"/>
  <c r="C18" i="53"/>
  <c r="O88" i="65"/>
  <c r="O88" i="61"/>
  <c r="C16" i="57"/>
  <c r="T131" i="57"/>
  <c r="T131" i="59"/>
  <c r="U131" i="57"/>
  <c r="L153" i="65"/>
  <c r="U131" i="61"/>
  <c r="D15" i="53"/>
  <c r="D14" i="53"/>
  <c r="O88" i="59"/>
  <c r="O88" i="53"/>
  <c r="D15" i="59"/>
  <c r="D16" i="59"/>
  <c r="L153" i="53"/>
  <c r="J97" i="57"/>
  <c r="K111" i="63"/>
  <c r="M153" i="53"/>
  <c r="J97" i="61"/>
  <c r="P115" i="59"/>
  <c r="T115" i="59" s="1"/>
  <c r="X115" i="59" s="1"/>
  <c r="AB115" i="59" s="1"/>
  <c r="AF115" i="59" s="1"/>
  <c r="AJ115" i="59" s="1"/>
  <c r="AN115" i="59" s="1"/>
  <c r="AR115" i="59" s="1"/>
  <c r="AV115" i="59" s="1"/>
  <c r="J129" i="59"/>
  <c r="J125" i="59" s="1"/>
  <c r="N129" i="4"/>
  <c r="J129" i="61"/>
  <c r="J125" i="61" s="1"/>
  <c r="J129" i="53"/>
  <c r="J129" i="63"/>
  <c r="J125" i="63" s="1"/>
  <c r="J129" i="65"/>
  <c r="J125" i="65" s="1"/>
  <c r="J129" i="57"/>
  <c r="J125" i="57" s="1"/>
  <c r="P60" i="4"/>
  <c r="P60" i="57" s="1"/>
  <c r="J97" i="63"/>
  <c r="C16" i="65"/>
  <c r="C15" i="65"/>
  <c r="C18" i="65"/>
  <c r="W88" i="4"/>
  <c r="S89" i="4"/>
  <c r="P74" i="61"/>
  <c r="P74" i="63"/>
  <c r="P74" i="57"/>
  <c r="P74" i="59"/>
  <c r="P74" i="53"/>
  <c r="P74" i="65"/>
  <c r="D14" i="61"/>
  <c r="D16" i="61"/>
  <c r="D18" i="61"/>
  <c r="D15" i="61"/>
  <c r="O115" i="59"/>
  <c r="S115" i="59" s="1"/>
  <c r="W115" i="59" s="1"/>
  <c r="AA115" i="59" s="1"/>
  <c r="AE115" i="59" s="1"/>
  <c r="AI115" i="59" s="1"/>
  <c r="AM115" i="59" s="1"/>
  <c r="AQ115" i="59" s="1"/>
  <c r="AU115" i="59" s="1"/>
  <c r="K153" i="57"/>
  <c r="Q115" i="63"/>
  <c r="U115" i="63" s="1"/>
  <c r="Y115" i="63" s="1"/>
  <c r="AC115" i="63" s="1"/>
  <c r="AG115" i="63" s="1"/>
  <c r="AK115" i="63" s="1"/>
  <c r="AO115" i="63" s="1"/>
  <c r="AS115" i="63" s="1"/>
  <c r="AW115" i="63" s="1"/>
  <c r="Q115" i="61"/>
  <c r="U115" i="61" s="1"/>
  <c r="Y115" i="61" s="1"/>
  <c r="AC115" i="61" s="1"/>
  <c r="AG115" i="61" s="1"/>
  <c r="AK115" i="61" s="1"/>
  <c r="AO115" i="61" s="1"/>
  <c r="AS115" i="61" s="1"/>
  <c r="AW115" i="61" s="1"/>
  <c r="O115" i="65"/>
  <c r="S115" i="65" s="1"/>
  <c r="W115" i="65" s="1"/>
  <c r="AA115" i="65" s="1"/>
  <c r="AE115" i="65" s="1"/>
  <c r="AI115" i="65" s="1"/>
  <c r="AM115" i="65" s="1"/>
  <c r="AQ115" i="65" s="1"/>
  <c r="AU115" i="65" s="1"/>
  <c r="J83" i="59"/>
  <c r="P115" i="57"/>
  <c r="T115" i="57" s="1"/>
  <c r="X115" i="57" s="1"/>
  <c r="AB115" i="57" s="1"/>
  <c r="AF115" i="57" s="1"/>
  <c r="AJ115" i="57" s="1"/>
  <c r="AN115" i="57" s="1"/>
  <c r="AR115" i="57" s="1"/>
  <c r="AV115" i="57" s="1"/>
  <c r="N115" i="57"/>
  <c r="R115" i="57" s="1"/>
  <c r="K153" i="53"/>
  <c r="Q86" i="59"/>
  <c r="M83" i="59"/>
  <c r="N102" i="57"/>
  <c r="R102" i="57" s="1"/>
  <c r="V102" i="57" s="1"/>
  <c r="Z102" i="57" s="1"/>
  <c r="AD102" i="57" s="1"/>
  <c r="AH102" i="57" s="1"/>
  <c r="AL102" i="57" s="1"/>
  <c r="AP102" i="57" s="1"/>
  <c r="AT102" i="57" s="1"/>
  <c r="U88" i="4"/>
  <c r="Y88" i="4" s="1"/>
  <c r="AC88" i="4" s="1"/>
  <c r="AG88" i="4" s="1"/>
  <c r="AK88" i="4" s="1"/>
  <c r="AO88" i="4" s="1"/>
  <c r="AS88" i="4" s="1"/>
  <c r="AW88" i="4" s="1"/>
  <c r="Q88" i="59"/>
  <c r="Q88" i="57"/>
  <c r="Q88" i="53"/>
  <c r="Q88" i="65"/>
  <c r="Q88" i="63"/>
  <c r="Q88" i="61"/>
  <c r="X85" i="59"/>
  <c r="X87" i="4"/>
  <c r="Q72" i="59"/>
  <c r="M69" i="59"/>
  <c r="P86" i="59"/>
  <c r="L83" i="59"/>
  <c r="N115" i="65"/>
  <c r="R115" i="65" s="1"/>
  <c r="V115" i="65" s="1"/>
  <c r="Z115" i="65" s="1"/>
  <c r="AD115" i="65" s="1"/>
  <c r="AH115" i="65" s="1"/>
  <c r="AL115" i="65" s="1"/>
  <c r="AP115" i="65" s="1"/>
  <c r="AT115" i="65" s="1"/>
  <c r="Y87" i="4"/>
  <c r="W71" i="59"/>
  <c r="W74" i="4"/>
  <c r="S75" i="4"/>
  <c r="R85" i="59"/>
  <c r="X71" i="59"/>
  <c r="N102" i="53"/>
  <c r="N102" i="59"/>
  <c r="R102" i="59" s="1"/>
  <c r="V102" i="59" s="1"/>
  <c r="Z102" i="59" s="1"/>
  <c r="AD102" i="59" s="1"/>
  <c r="AH102" i="59" s="1"/>
  <c r="AL102" i="59" s="1"/>
  <c r="AP102" i="59" s="1"/>
  <c r="AT102" i="59" s="1"/>
  <c r="Y71" i="59"/>
  <c r="Q115" i="57"/>
  <c r="U115" i="57" s="1"/>
  <c r="Y115" i="57" s="1"/>
  <c r="AC115" i="57" s="1"/>
  <c r="AG115" i="57" s="1"/>
  <c r="AK115" i="57" s="1"/>
  <c r="AO115" i="57" s="1"/>
  <c r="AS115" i="57" s="1"/>
  <c r="AW115" i="57" s="1"/>
  <c r="O115" i="61"/>
  <c r="S115" i="61" s="1"/>
  <c r="W115" i="61" s="1"/>
  <c r="AA115" i="61" s="1"/>
  <c r="AE115" i="61" s="1"/>
  <c r="AI115" i="61" s="1"/>
  <c r="AM115" i="61" s="1"/>
  <c r="AQ115" i="61" s="1"/>
  <c r="AU115" i="61" s="1"/>
  <c r="N115" i="63"/>
  <c r="R115" i="63" s="1"/>
  <c r="V115" i="63" s="1"/>
  <c r="Z115" i="63" s="1"/>
  <c r="AD115" i="63" s="1"/>
  <c r="AH115" i="63" s="1"/>
  <c r="AL115" i="63" s="1"/>
  <c r="AP115" i="63" s="1"/>
  <c r="AT115" i="63" s="1"/>
  <c r="N102" i="65"/>
  <c r="R102" i="65" s="1"/>
  <c r="V102" i="65" s="1"/>
  <c r="Z102" i="65" s="1"/>
  <c r="AD102" i="65" s="1"/>
  <c r="AH102" i="65" s="1"/>
  <c r="AL102" i="65" s="1"/>
  <c r="AP102" i="65" s="1"/>
  <c r="AT102" i="65" s="1"/>
  <c r="W85" i="59"/>
  <c r="T57" i="59"/>
  <c r="V100" i="59"/>
  <c r="N57" i="59"/>
  <c r="J55" i="59"/>
  <c r="O72" i="59"/>
  <c r="K69" i="59"/>
  <c r="D15" i="63"/>
  <c r="D16" i="63"/>
  <c r="D14" i="63"/>
  <c r="D18" i="63"/>
  <c r="R71" i="59"/>
  <c r="O86" i="59"/>
  <c r="K83" i="59"/>
  <c r="P72" i="59"/>
  <c r="L69" i="59"/>
  <c r="O116" i="65"/>
  <c r="S116" i="65" s="1"/>
  <c r="W116" i="65" s="1"/>
  <c r="AA116" i="65" s="1"/>
  <c r="AE116" i="65" s="1"/>
  <c r="AI116" i="65" s="1"/>
  <c r="AM116" i="65" s="1"/>
  <c r="AQ116" i="65" s="1"/>
  <c r="AU116" i="65" s="1"/>
  <c r="O116" i="53"/>
  <c r="Q115" i="65"/>
  <c r="U115" i="65" s="1"/>
  <c r="Y115" i="65" s="1"/>
  <c r="AC115" i="65" s="1"/>
  <c r="AG115" i="65" s="1"/>
  <c r="AK115" i="65" s="1"/>
  <c r="AO115" i="65" s="1"/>
  <c r="AS115" i="65" s="1"/>
  <c r="AW115" i="65" s="1"/>
  <c r="R102" i="4"/>
  <c r="V102" i="4" s="1"/>
  <c r="Z102" i="4" s="1"/>
  <c r="AD102" i="4" s="1"/>
  <c r="AH102" i="4" s="1"/>
  <c r="AL102" i="4" s="1"/>
  <c r="AP102" i="4" s="1"/>
  <c r="AT102" i="4" s="1"/>
  <c r="J69" i="59"/>
  <c r="N101" i="59"/>
  <c r="J97" i="59"/>
  <c r="P115" i="65"/>
  <c r="T115" i="65" s="1"/>
  <c r="X115" i="65" s="1"/>
  <c r="AB115" i="65" s="1"/>
  <c r="AF115" i="65" s="1"/>
  <c r="AJ115" i="65" s="1"/>
  <c r="AN115" i="65" s="1"/>
  <c r="AR115" i="65" s="1"/>
  <c r="AV115" i="65" s="1"/>
  <c r="S57" i="59"/>
  <c r="Y85" i="59"/>
  <c r="J97" i="65"/>
  <c r="T88" i="4"/>
  <c r="X88" i="4" s="1"/>
  <c r="AB88" i="4" s="1"/>
  <c r="AF88" i="4" s="1"/>
  <c r="AJ88" i="4" s="1"/>
  <c r="AN88" i="4" s="1"/>
  <c r="AR88" i="4" s="1"/>
  <c r="AV88" i="4" s="1"/>
  <c r="P88" i="59"/>
  <c r="P88" i="61"/>
  <c r="P88" i="53"/>
  <c r="P88" i="65"/>
  <c r="P88" i="63"/>
  <c r="P88" i="57"/>
  <c r="X74" i="4"/>
  <c r="T75" i="4"/>
  <c r="Y57" i="59"/>
  <c r="X127" i="59"/>
  <c r="O128" i="59"/>
  <c r="K125" i="59"/>
  <c r="P128" i="59"/>
  <c r="L125" i="59"/>
  <c r="Y127" i="59"/>
  <c r="W127" i="59"/>
  <c r="Q128" i="59"/>
  <c r="M125" i="59"/>
  <c r="R127" i="59"/>
  <c r="O58" i="61"/>
  <c r="P128" i="57"/>
  <c r="L125" i="57"/>
  <c r="P58" i="63"/>
  <c r="L55" i="63"/>
  <c r="P128" i="61"/>
  <c r="L125" i="61"/>
  <c r="P72" i="65"/>
  <c r="L69" i="65"/>
  <c r="Q128" i="65"/>
  <c r="M125" i="65"/>
  <c r="O72" i="65"/>
  <c r="K69" i="65"/>
  <c r="P86" i="61"/>
  <c r="L83" i="61"/>
  <c r="O86" i="57"/>
  <c r="K83" i="57"/>
  <c r="U128" i="61"/>
  <c r="S128" i="57"/>
  <c r="U72" i="63"/>
  <c r="O100" i="53"/>
  <c r="K97" i="53"/>
  <c r="P72" i="53"/>
  <c r="L69" i="53"/>
  <c r="P58" i="57"/>
  <c r="L55" i="57"/>
  <c r="Q100" i="53"/>
  <c r="M97" i="53"/>
  <c r="P128" i="53"/>
  <c r="L125" i="53"/>
  <c r="Q58" i="63"/>
  <c r="M55" i="63"/>
  <c r="O58" i="63"/>
  <c r="K55" i="63"/>
  <c r="Q86" i="57"/>
  <c r="M83" i="57"/>
  <c r="P86" i="65"/>
  <c r="L83" i="65"/>
  <c r="O86" i="65"/>
  <c r="K83" i="65"/>
  <c r="O58" i="57"/>
  <c r="U128" i="63"/>
  <c r="T86" i="63"/>
  <c r="T72" i="61"/>
  <c r="S128" i="63"/>
  <c r="Q128" i="53"/>
  <c r="M125" i="53"/>
  <c r="O128" i="53"/>
  <c r="K125" i="53"/>
  <c r="Q72" i="53"/>
  <c r="M69" i="53"/>
  <c r="P100" i="53"/>
  <c r="L97" i="53"/>
  <c r="P58" i="61"/>
  <c r="L55" i="61"/>
  <c r="P128" i="65"/>
  <c r="L125" i="65"/>
  <c r="Q72" i="65"/>
  <c r="M69" i="65"/>
  <c r="O128" i="65"/>
  <c r="K125" i="65"/>
  <c r="Q72" i="61"/>
  <c r="M69" i="61"/>
  <c r="O72" i="63"/>
  <c r="K69" i="63"/>
  <c r="S86" i="63"/>
  <c r="T128" i="63"/>
  <c r="U72" i="57"/>
  <c r="T72" i="57"/>
  <c r="Q128" i="57"/>
  <c r="M125" i="57"/>
  <c r="P86" i="57"/>
  <c r="L83" i="57"/>
  <c r="Q86" i="65"/>
  <c r="M83" i="65"/>
  <c r="Q86" i="61"/>
  <c r="M83" i="61"/>
  <c r="Q58" i="61"/>
  <c r="M55" i="61"/>
  <c r="O72" i="57"/>
  <c r="K69" i="57"/>
  <c r="J83" i="61"/>
  <c r="T72" i="63"/>
  <c r="S72" i="61"/>
  <c r="U86" i="63"/>
  <c r="S128" i="61"/>
  <c r="S86" i="61"/>
  <c r="V85" i="63"/>
  <c r="V71" i="57"/>
  <c r="R57" i="61"/>
  <c r="N86" i="63"/>
  <c r="J83" i="63"/>
  <c r="J55" i="57"/>
  <c r="J55" i="61"/>
  <c r="R57" i="57"/>
  <c r="R127" i="61"/>
  <c r="N86" i="65"/>
  <c r="N102" i="63"/>
  <c r="R102" i="63" s="1"/>
  <c r="V102" i="63" s="1"/>
  <c r="Z102" i="63" s="1"/>
  <c r="AD102" i="63" s="1"/>
  <c r="AH102" i="63" s="1"/>
  <c r="AL102" i="63" s="1"/>
  <c r="AP102" i="63" s="1"/>
  <c r="AT102" i="63" s="1"/>
  <c r="B16" i="65"/>
  <c r="B15" i="65"/>
  <c r="B18" i="65"/>
  <c r="R85" i="61"/>
  <c r="V71" i="61"/>
  <c r="R71" i="63"/>
  <c r="N72" i="57"/>
  <c r="N58" i="63"/>
  <c r="J55" i="63"/>
  <c r="R127" i="63"/>
  <c r="R71" i="65"/>
  <c r="V57" i="65"/>
  <c r="V57" i="63"/>
  <c r="V127" i="57"/>
  <c r="N128" i="57"/>
  <c r="R127" i="65"/>
  <c r="V85" i="57"/>
  <c r="R114" i="61"/>
  <c r="V85" i="65"/>
  <c r="R100" i="57"/>
  <c r="R100" i="65"/>
  <c r="R99" i="53"/>
  <c r="R100" i="63"/>
  <c r="R100" i="61"/>
  <c r="N97" i="61"/>
  <c r="G150" i="57"/>
  <c r="G156" i="57" s="1"/>
  <c r="G150" i="63"/>
  <c r="G156" i="63" s="1"/>
  <c r="G152" i="57"/>
  <c r="G155" i="57"/>
  <c r="G155" i="63"/>
  <c r="Q129" i="63"/>
  <c r="U129" i="63" s="1"/>
  <c r="Y129" i="63" s="1"/>
  <c r="AC129" i="63" s="1"/>
  <c r="AG129" i="63" s="1"/>
  <c r="AK129" i="63" s="1"/>
  <c r="AO129" i="63" s="1"/>
  <c r="AS129" i="63" s="1"/>
  <c r="AW129" i="63" s="1"/>
  <c r="G152" i="63"/>
  <c r="F150" i="63"/>
  <c r="F156" i="63" s="1"/>
  <c r="I150" i="61"/>
  <c r="I156" i="61" s="1"/>
  <c r="F152" i="63"/>
  <c r="O153" i="4"/>
  <c r="O157" i="4" s="1"/>
  <c r="S115" i="4"/>
  <c r="W115" i="4" s="1"/>
  <c r="AA115" i="4" s="1"/>
  <c r="AE115" i="4" s="1"/>
  <c r="AI115" i="4" s="1"/>
  <c r="AM115" i="4" s="1"/>
  <c r="AQ115" i="4" s="1"/>
  <c r="AU115" i="4" s="1"/>
  <c r="F155" i="63"/>
  <c r="B15" i="61"/>
  <c r="B18" i="61"/>
  <c r="K153" i="61"/>
  <c r="I152" i="61"/>
  <c r="H150" i="57"/>
  <c r="H156" i="57" s="1"/>
  <c r="I155" i="61"/>
  <c r="S116" i="4"/>
  <c r="W116" i="4" s="1"/>
  <c r="AA116" i="4" s="1"/>
  <c r="AE116" i="4" s="1"/>
  <c r="AI116" i="4" s="1"/>
  <c r="AM116" i="4" s="1"/>
  <c r="AQ116" i="4" s="1"/>
  <c r="AU116" i="4" s="1"/>
  <c r="M153" i="63"/>
  <c r="Q87" i="59"/>
  <c r="U87" i="59" s="1"/>
  <c r="Y87" i="59" s="1"/>
  <c r="AC87" i="59" s="1"/>
  <c r="AG87" i="59" s="1"/>
  <c r="AK87" i="59" s="1"/>
  <c r="AO87" i="59" s="1"/>
  <c r="AS87" i="59" s="1"/>
  <c r="AW87" i="59" s="1"/>
  <c r="Q73" i="57"/>
  <c r="U73" i="57" s="1"/>
  <c r="Y73" i="57" s="1"/>
  <c r="AC73" i="57" s="1"/>
  <c r="AG73" i="57" s="1"/>
  <c r="AK73" i="57" s="1"/>
  <c r="AO73" i="57" s="1"/>
  <c r="AS73" i="57" s="1"/>
  <c r="AW73" i="57" s="1"/>
  <c r="M153" i="57"/>
  <c r="J153" i="63"/>
  <c r="N87" i="65"/>
  <c r="R87" i="65" s="1"/>
  <c r="V87" i="65" s="1"/>
  <c r="Z87" i="65" s="1"/>
  <c r="AD87" i="65" s="1"/>
  <c r="AH87" i="65" s="1"/>
  <c r="AL87" i="65" s="1"/>
  <c r="AP87" i="65" s="1"/>
  <c r="AT87" i="65" s="1"/>
  <c r="J153" i="65"/>
  <c r="L14" i="4"/>
  <c r="H152" i="57"/>
  <c r="K153" i="65"/>
  <c r="H155" i="57"/>
  <c r="I152" i="57"/>
  <c r="O129" i="65"/>
  <c r="S129" i="65" s="1"/>
  <c r="W129" i="65" s="1"/>
  <c r="AA129" i="65" s="1"/>
  <c r="AE129" i="65" s="1"/>
  <c r="AI129" i="65" s="1"/>
  <c r="AM129" i="65" s="1"/>
  <c r="AQ129" i="65" s="1"/>
  <c r="AU129" i="65" s="1"/>
  <c r="R114" i="65"/>
  <c r="H155" i="61"/>
  <c r="M153" i="65"/>
  <c r="K58" i="65"/>
  <c r="G152" i="65"/>
  <c r="G150" i="65"/>
  <c r="G155" i="65"/>
  <c r="I152" i="65"/>
  <c r="M58" i="65"/>
  <c r="I150" i="65"/>
  <c r="I156" i="65" s="1"/>
  <c r="I155" i="65"/>
  <c r="I150" i="57"/>
  <c r="I156" i="57" s="1"/>
  <c r="K153" i="63"/>
  <c r="H157" i="63"/>
  <c r="H18" i="63" s="1"/>
  <c r="F152" i="65"/>
  <c r="F150" i="65"/>
  <c r="F156" i="65" s="1"/>
  <c r="J58" i="65"/>
  <c r="J55" i="65" s="1"/>
  <c r="F155" i="65"/>
  <c r="P87" i="65"/>
  <c r="T87" i="65" s="1"/>
  <c r="X87" i="65" s="1"/>
  <c r="AB87" i="65" s="1"/>
  <c r="AF87" i="65" s="1"/>
  <c r="AJ87" i="65" s="1"/>
  <c r="AN87" i="65" s="1"/>
  <c r="AR87" i="65" s="1"/>
  <c r="AV87" i="65" s="1"/>
  <c r="P73" i="65"/>
  <c r="T73" i="65" s="1"/>
  <c r="X73" i="65" s="1"/>
  <c r="AB73" i="65" s="1"/>
  <c r="AF73" i="65" s="1"/>
  <c r="AJ73" i="65" s="1"/>
  <c r="AN73" i="65" s="1"/>
  <c r="AR73" i="65" s="1"/>
  <c r="AV73" i="65" s="1"/>
  <c r="P129" i="65"/>
  <c r="T129" i="65" s="1"/>
  <c r="X129" i="65" s="1"/>
  <c r="AB129" i="65" s="1"/>
  <c r="AF129" i="65" s="1"/>
  <c r="AJ129" i="65" s="1"/>
  <c r="AN129" i="65" s="1"/>
  <c r="AR129" i="65" s="1"/>
  <c r="AV129" i="65" s="1"/>
  <c r="S114" i="65"/>
  <c r="O129" i="63"/>
  <c r="S129" i="63" s="1"/>
  <c r="W129" i="63" s="1"/>
  <c r="AA129" i="63" s="1"/>
  <c r="AE129" i="63" s="1"/>
  <c r="AI129" i="63" s="1"/>
  <c r="AM129" i="63" s="1"/>
  <c r="AQ129" i="63" s="1"/>
  <c r="AU129" i="63" s="1"/>
  <c r="H150" i="65"/>
  <c r="H156" i="65" s="1"/>
  <c r="H152" i="65"/>
  <c r="L58" i="65"/>
  <c r="H155" i="65"/>
  <c r="U114" i="65"/>
  <c r="T114" i="65"/>
  <c r="H150" i="61"/>
  <c r="H156" i="61" s="1"/>
  <c r="Q116" i="4"/>
  <c r="H152" i="61"/>
  <c r="P116" i="4"/>
  <c r="P116" i="53" s="1"/>
  <c r="V114" i="63"/>
  <c r="X114" i="63"/>
  <c r="I155" i="57"/>
  <c r="F155" i="61"/>
  <c r="P115" i="53"/>
  <c r="T115" i="53" s="1"/>
  <c r="X115" i="53" s="1"/>
  <c r="AB115" i="53" s="1"/>
  <c r="AF115" i="53" s="1"/>
  <c r="AJ115" i="53" s="1"/>
  <c r="AN115" i="53" s="1"/>
  <c r="AR115" i="53" s="1"/>
  <c r="AV115" i="53" s="1"/>
  <c r="O129" i="53"/>
  <c r="S129" i="53" s="1"/>
  <c r="W129" i="53" s="1"/>
  <c r="AA129" i="53" s="1"/>
  <c r="AE129" i="53" s="1"/>
  <c r="AI129" i="53" s="1"/>
  <c r="AM129" i="53" s="1"/>
  <c r="AQ129" i="53" s="1"/>
  <c r="AU129" i="53" s="1"/>
  <c r="Q73" i="63"/>
  <c r="U73" i="63" s="1"/>
  <c r="Y73" i="63" s="1"/>
  <c r="AC73" i="63" s="1"/>
  <c r="AG73" i="63" s="1"/>
  <c r="AK73" i="63" s="1"/>
  <c r="AO73" i="63" s="1"/>
  <c r="AS73" i="63" s="1"/>
  <c r="AW73" i="63" s="1"/>
  <c r="W114" i="63"/>
  <c r="F152" i="61"/>
  <c r="M58" i="57"/>
  <c r="K14" i="4"/>
  <c r="O129" i="59"/>
  <c r="S129" i="59" s="1"/>
  <c r="W129" i="59" s="1"/>
  <c r="AA129" i="59" s="1"/>
  <c r="AE129" i="59" s="1"/>
  <c r="AI129" i="59" s="1"/>
  <c r="AM129" i="59" s="1"/>
  <c r="AQ129" i="59" s="1"/>
  <c r="AU129" i="59" s="1"/>
  <c r="O116" i="61"/>
  <c r="O116" i="63"/>
  <c r="O111" i="63" s="1"/>
  <c r="I157" i="63"/>
  <c r="Y114" i="63"/>
  <c r="P115" i="63"/>
  <c r="L153" i="63"/>
  <c r="F150" i="61"/>
  <c r="F156" i="61" s="1"/>
  <c r="M153" i="61"/>
  <c r="L153" i="57"/>
  <c r="Q87" i="61"/>
  <c r="U87" i="61" s="1"/>
  <c r="Y87" i="61" s="1"/>
  <c r="AC87" i="61" s="1"/>
  <c r="AG87" i="61" s="1"/>
  <c r="AK87" i="61" s="1"/>
  <c r="AO87" i="61" s="1"/>
  <c r="AS87" i="61" s="1"/>
  <c r="AW87" i="61" s="1"/>
  <c r="O115" i="53"/>
  <c r="S115" i="53" s="1"/>
  <c r="W115" i="53" s="1"/>
  <c r="AA115" i="53" s="1"/>
  <c r="AE115" i="53" s="1"/>
  <c r="AI115" i="53" s="1"/>
  <c r="AM115" i="53" s="1"/>
  <c r="AQ115" i="53" s="1"/>
  <c r="AU115" i="53" s="1"/>
  <c r="O116" i="59"/>
  <c r="S116" i="59" s="1"/>
  <c r="W116" i="59" s="1"/>
  <c r="AA116" i="59" s="1"/>
  <c r="AE116" i="59" s="1"/>
  <c r="AI116" i="59" s="1"/>
  <c r="AM116" i="59" s="1"/>
  <c r="AQ116" i="59" s="1"/>
  <c r="AU116" i="59" s="1"/>
  <c r="Q115" i="53"/>
  <c r="U115" i="53" s="1"/>
  <c r="Y115" i="53" s="1"/>
  <c r="AC115" i="53" s="1"/>
  <c r="AG115" i="53" s="1"/>
  <c r="AK115" i="53" s="1"/>
  <c r="AO115" i="53" s="1"/>
  <c r="AS115" i="53" s="1"/>
  <c r="AW115" i="53" s="1"/>
  <c r="N116" i="4"/>
  <c r="N116" i="53" s="1"/>
  <c r="P87" i="57"/>
  <c r="T87" i="57" s="1"/>
  <c r="X87" i="57" s="1"/>
  <c r="AB87" i="57" s="1"/>
  <c r="AF87" i="57" s="1"/>
  <c r="AJ87" i="57" s="1"/>
  <c r="AN87" i="57" s="1"/>
  <c r="AR87" i="57" s="1"/>
  <c r="AV87" i="57" s="1"/>
  <c r="O116" i="57"/>
  <c r="S116" i="57" s="1"/>
  <c r="W116" i="57" s="1"/>
  <c r="AA116" i="57" s="1"/>
  <c r="AE116" i="57" s="1"/>
  <c r="AI116" i="57" s="1"/>
  <c r="AM116" i="57" s="1"/>
  <c r="AQ116" i="57" s="1"/>
  <c r="AU116" i="57" s="1"/>
  <c r="F155" i="57"/>
  <c r="K153" i="59"/>
  <c r="M153" i="59"/>
  <c r="L15" i="4"/>
  <c r="L18" i="4"/>
  <c r="L16" i="4"/>
  <c r="G157" i="61"/>
  <c r="G15" i="61" s="1"/>
  <c r="K18" i="4"/>
  <c r="K16" i="4"/>
  <c r="K15" i="4"/>
  <c r="F150" i="57"/>
  <c r="F156" i="57" s="1"/>
  <c r="Y114" i="61"/>
  <c r="G156" i="61"/>
  <c r="P115" i="61"/>
  <c r="L153" i="61"/>
  <c r="N115" i="61"/>
  <c r="J153" i="61"/>
  <c r="F152" i="57"/>
  <c r="W114" i="61"/>
  <c r="Z113" i="61"/>
  <c r="O115" i="57"/>
  <c r="X114" i="61"/>
  <c r="F150" i="59"/>
  <c r="F156" i="59" s="1"/>
  <c r="F152" i="59"/>
  <c r="L153" i="59"/>
  <c r="P87" i="59"/>
  <c r="T87" i="59" s="1"/>
  <c r="X87" i="59" s="1"/>
  <c r="AB87" i="59" s="1"/>
  <c r="AF87" i="59" s="1"/>
  <c r="AJ87" i="59" s="1"/>
  <c r="AN87" i="59" s="1"/>
  <c r="AR87" i="59" s="1"/>
  <c r="AV87" i="59" s="1"/>
  <c r="F155" i="59"/>
  <c r="B15" i="59"/>
  <c r="B18" i="59"/>
  <c r="J153" i="57"/>
  <c r="U114" i="59"/>
  <c r="I152" i="59"/>
  <c r="I150" i="59"/>
  <c r="I156" i="59" s="1"/>
  <c r="I155" i="59"/>
  <c r="M58" i="59"/>
  <c r="H155" i="59"/>
  <c r="H150" i="59"/>
  <c r="H156" i="59" s="1"/>
  <c r="H152" i="59"/>
  <c r="L58" i="59"/>
  <c r="S114" i="59"/>
  <c r="G150" i="59"/>
  <c r="G156" i="59" s="1"/>
  <c r="G155" i="59"/>
  <c r="K58" i="59"/>
  <c r="G152" i="59"/>
  <c r="V113" i="59"/>
  <c r="T114" i="59"/>
  <c r="N115" i="59"/>
  <c r="J153" i="59"/>
  <c r="Z113" i="57"/>
  <c r="W114" i="57"/>
  <c r="Y114" i="57"/>
  <c r="X114" i="57"/>
  <c r="U114" i="53"/>
  <c r="S114" i="53"/>
  <c r="T114" i="53"/>
  <c r="O101" i="53"/>
  <c r="S101" i="53" s="1"/>
  <c r="W101" i="53" s="1"/>
  <c r="AA101" i="53" s="1"/>
  <c r="AE101" i="53" s="1"/>
  <c r="AI101" i="53" s="1"/>
  <c r="AM101" i="53" s="1"/>
  <c r="AQ101" i="53" s="1"/>
  <c r="AU101" i="53" s="1"/>
  <c r="Q101" i="53"/>
  <c r="U101" i="53" s="1"/>
  <c r="Y101" i="53" s="1"/>
  <c r="AC101" i="53" s="1"/>
  <c r="AG101" i="53" s="1"/>
  <c r="AK101" i="53" s="1"/>
  <c r="AO101" i="53" s="1"/>
  <c r="AS101" i="53" s="1"/>
  <c r="AW101" i="53" s="1"/>
  <c r="K58" i="53"/>
  <c r="M58" i="53"/>
  <c r="P101" i="53"/>
  <c r="T101" i="53" s="1"/>
  <c r="X101" i="53" s="1"/>
  <c r="AB101" i="53" s="1"/>
  <c r="AF101" i="53" s="1"/>
  <c r="AJ101" i="53" s="1"/>
  <c r="AN101" i="53" s="1"/>
  <c r="AR101" i="53" s="1"/>
  <c r="AV101" i="53" s="1"/>
  <c r="L58" i="53"/>
  <c r="K72" i="53"/>
  <c r="AF71" i="4"/>
  <c r="AD127" i="4"/>
  <c r="AA113" i="4"/>
  <c r="AI85" i="4"/>
  <c r="AC113" i="4"/>
  <c r="J16" i="4"/>
  <c r="J18" i="4"/>
  <c r="J15" i="4"/>
  <c r="J14" i="4"/>
  <c r="AB57" i="4"/>
  <c r="AO71" i="4"/>
  <c r="AD85" i="4"/>
  <c r="AF127" i="4"/>
  <c r="AG57" i="4"/>
  <c r="AG85" i="4"/>
  <c r="AD57" i="4"/>
  <c r="M16" i="4"/>
  <c r="M14" i="4"/>
  <c r="M18" i="4"/>
  <c r="M15" i="4"/>
  <c r="AG127" i="4"/>
  <c r="AD71" i="4"/>
  <c r="AE71" i="4"/>
  <c r="Z113" i="4"/>
  <c r="AM127" i="4"/>
  <c r="Z99" i="4"/>
  <c r="AB113" i="4"/>
  <c r="AQ57" i="4"/>
  <c r="AJ85" i="4"/>
  <c r="U61" i="4" l="1"/>
  <c r="U61" i="63" s="1"/>
  <c r="N74" i="4"/>
  <c r="N74" i="59" s="1"/>
  <c r="V60" i="4"/>
  <c r="Z60" i="4" s="1"/>
  <c r="AD60" i="4" s="1"/>
  <c r="AH60" i="4" s="1"/>
  <c r="AL60" i="4" s="1"/>
  <c r="AP60" i="4" s="1"/>
  <c r="AT60" i="4" s="1"/>
  <c r="U33" i="36"/>
  <c r="G56" i="36"/>
  <c r="O35" i="36"/>
  <c r="O36" i="36" s="1"/>
  <c r="G55" i="36"/>
  <c r="G57" i="36"/>
  <c r="G54" i="36"/>
  <c r="O38" i="36"/>
  <c r="O39" i="36" s="1"/>
  <c r="G53" i="36"/>
  <c r="I55" i="36"/>
  <c r="AG55" i="36" s="1"/>
  <c r="I54" i="36"/>
  <c r="AG54" i="36" s="1"/>
  <c r="I56" i="36"/>
  <c r="AG56" i="36" s="1"/>
  <c r="Q35" i="36"/>
  <c r="Q36" i="36" s="1"/>
  <c r="I57" i="36"/>
  <c r="AG57" i="36" s="1"/>
  <c r="I53" i="36"/>
  <c r="Q38" i="36"/>
  <c r="Q39" i="36" s="1"/>
  <c r="J55" i="36"/>
  <c r="AH55" i="36" s="1"/>
  <c r="R35" i="36"/>
  <c r="R36" i="36" s="1"/>
  <c r="J54" i="36"/>
  <c r="AH54" i="36" s="1"/>
  <c r="J56" i="36"/>
  <c r="AH56" i="36" s="1"/>
  <c r="J57" i="36"/>
  <c r="AH57" i="36" s="1"/>
  <c r="R38" i="36"/>
  <c r="R39" i="36" s="1"/>
  <c r="J53" i="36"/>
  <c r="P35" i="36"/>
  <c r="P36" i="36" s="1"/>
  <c r="H57" i="36"/>
  <c r="AF57" i="36" s="1"/>
  <c r="H55" i="36"/>
  <c r="AF55" i="36" s="1"/>
  <c r="P38" i="36"/>
  <c r="P39" i="36" s="1"/>
  <c r="H53" i="36"/>
  <c r="H56" i="36"/>
  <c r="AF56" i="36" s="1"/>
  <c r="H54" i="36"/>
  <c r="AF54" i="36" s="1"/>
  <c r="M51" i="36"/>
  <c r="AE51" i="36"/>
  <c r="AC38" i="36"/>
  <c r="AC39" i="36" s="1"/>
  <c r="X34" i="36"/>
  <c r="AC35" i="36"/>
  <c r="AC36" i="36" s="1"/>
  <c r="AA34" i="36"/>
  <c r="AB34" i="36"/>
  <c r="Z34" i="36"/>
  <c r="Y34" i="36"/>
  <c r="W34" i="36"/>
  <c r="L57" i="36"/>
  <c r="AJ57" i="36" s="1"/>
  <c r="T35" i="36"/>
  <c r="T36" i="36" s="1"/>
  <c r="L54" i="36"/>
  <c r="AJ54" i="36" s="1"/>
  <c r="L53" i="36"/>
  <c r="T38" i="36"/>
  <c r="T39" i="36" s="1"/>
  <c r="L56" i="36"/>
  <c r="AJ56" i="36" s="1"/>
  <c r="L55" i="36"/>
  <c r="AJ55" i="36" s="1"/>
  <c r="K54" i="36"/>
  <c r="AI54" i="36" s="1"/>
  <c r="K56" i="36"/>
  <c r="AI56" i="36" s="1"/>
  <c r="S35" i="36"/>
  <c r="S36" i="36" s="1"/>
  <c r="K55" i="36"/>
  <c r="AI55" i="36" s="1"/>
  <c r="K53" i="36"/>
  <c r="K57" i="36"/>
  <c r="AI57" i="36" s="1"/>
  <c r="S38" i="36"/>
  <c r="S39" i="36" s="1"/>
  <c r="M38" i="51"/>
  <c r="M39" i="51" s="1"/>
  <c r="M35" i="51"/>
  <c r="M36" i="51" s="1"/>
  <c r="I34" i="51"/>
  <c r="K34" i="51"/>
  <c r="J34" i="51"/>
  <c r="L34" i="51"/>
  <c r="H34" i="51"/>
  <c r="G34" i="51"/>
  <c r="M35" i="41"/>
  <c r="M36" i="41" s="1"/>
  <c r="K34" i="41"/>
  <c r="L34" i="41"/>
  <c r="G34" i="41"/>
  <c r="H34" i="41"/>
  <c r="J34" i="41"/>
  <c r="I34" i="41"/>
  <c r="M38" i="41"/>
  <c r="M39" i="41" s="1"/>
  <c r="M38" i="43"/>
  <c r="M39" i="43" s="1"/>
  <c r="M35" i="43"/>
  <c r="M36" i="43" s="1"/>
  <c r="I34" i="43"/>
  <c r="K34" i="43"/>
  <c r="H34" i="43"/>
  <c r="J34" i="43"/>
  <c r="L34" i="43"/>
  <c r="G34" i="43"/>
  <c r="M38" i="52"/>
  <c r="M39" i="52" s="1"/>
  <c r="M35" i="52"/>
  <c r="M36" i="52" s="1"/>
  <c r="J34" i="52"/>
  <c r="H34" i="52"/>
  <c r="K34" i="52"/>
  <c r="L34" i="52"/>
  <c r="I34" i="52"/>
  <c r="G34" i="52"/>
  <c r="M38" i="37"/>
  <c r="M39" i="37" s="1"/>
  <c r="M35" i="37"/>
  <c r="M36" i="37" s="1"/>
  <c r="L34" i="37"/>
  <c r="I34" i="37"/>
  <c r="J34" i="37"/>
  <c r="H34" i="37"/>
  <c r="K34" i="37"/>
  <c r="G34" i="37"/>
  <c r="S131" i="4"/>
  <c r="W131" i="4" s="1"/>
  <c r="AA131" i="4" s="1"/>
  <c r="AE131" i="4" s="1"/>
  <c r="AI131" i="4" s="1"/>
  <c r="AM131" i="4" s="1"/>
  <c r="AQ131" i="4" s="1"/>
  <c r="AU131" i="4" s="1"/>
  <c r="Y132" i="4"/>
  <c r="Y132" i="59" s="1"/>
  <c r="Y76" i="4"/>
  <c r="Y76" i="63" s="1"/>
  <c r="U75" i="59"/>
  <c r="U75" i="63"/>
  <c r="U75" i="53"/>
  <c r="U75" i="57"/>
  <c r="U75" i="61"/>
  <c r="U75" i="65"/>
  <c r="S59" i="4"/>
  <c r="O60" i="4"/>
  <c r="X132" i="4"/>
  <c r="X132" i="63" s="1"/>
  <c r="V88" i="4"/>
  <c r="Z88" i="4" s="1"/>
  <c r="AD88" i="4" s="1"/>
  <c r="AH88" i="4" s="1"/>
  <c r="AL88" i="4" s="1"/>
  <c r="AP88" i="4" s="1"/>
  <c r="AT88" i="4" s="1"/>
  <c r="R89" i="4"/>
  <c r="N97" i="65"/>
  <c r="R103" i="4"/>
  <c r="R103" i="65" s="1"/>
  <c r="V103" i="65" s="1"/>
  <c r="Z103" i="65" s="1"/>
  <c r="AD103" i="65" s="1"/>
  <c r="AH103" i="65" s="1"/>
  <c r="AL103" i="65" s="1"/>
  <c r="AP103" i="65" s="1"/>
  <c r="AT103" i="65" s="1"/>
  <c r="Y61" i="4"/>
  <c r="P60" i="53"/>
  <c r="P60" i="63"/>
  <c r="N97" i="57"/>
  <c r="N130" i="4"/>
  <c r="R129" i="4"/>
  <c r="V129" i="4" s="1"/>
  <c r="Z129" i="4" s="1"/>
  <c r="P60" i="59"/>
  <c r="T60" i="4"/>
  <c r="P60" i="65"/>
  <c r="P60" i="61"/>
  <c r="O111" i="61"/>
  <c r="O153" i="65"/>
  <c r="S89" i="63"/>
  <c r="W89" i="4"/>
  <c r="AA89" i="4" s="1"/>
  <c r="AE89" i="4" s="1"/>
  <c r="AI89" i="4" s="1"/>
  <c r="AM89" i="4" s="1"/>
  <c r="AQ89" i="4" s="1"/>
  <c r="AU89" i="4" s="1"/>
  <c r="S89" i="61"/>
  <c r="S89" i="59"/>
  <c r="S89" i="57"/>
  <c r="S89" i="65"/>
  <c r="S89" i="53"/>
  <c r="AA88" i="4"/>
  <c r="N97" i="63"/>
  <c r="O111" i="65"/>
  <c r="S72" i="59"/>
  <c r="Z100" i="59"/>
  <c r="AA85" i="59"/>
  <c r="AC71" i="59"/>
  <c r="AA74" i="4"/>
  <c r="T86" i="59"/>
  <c r="P83" i="59"/>
  <c r="O58" i="59"/>
  <c r="K55" i="59"/>
  <c r="P58" i="59"/>
  <c r="L55" i="59"/>
  <c r="Q58" i="59"/>
  <c r="M55" i="59"/>
  <c r="R57" i="59"/>
  <c r="X57" i="59"/>
  <c r="O111" i="59"/>
  <c r="V85" i="59"/>
  <c r="AA71" i="59"/>
  <c r="U72" i="59"/>
  <c r="AB85" i="59"/>
  <c r="X75" i="4"/>
  <c r="AB75" i="4" s="1"/>
  <c r="AF75" i="4" s="1"/>
  <c r="AJ75" i="4" s="1"/>
  <c r="AN75" i="4" s="1"/>
  <c r="AR75" i="4" s="1"/>
  <c r="AV75" i="4" s="1"/>
  <c r="T75" i="59"/>
  <c r="T75" i="53"/>
  <c r="T75" i="65"/>
  <c r="T75" i="63"/>
  <c r="T75" i="57"/>
  <c r="T75" i="61"/>
  <c r="R101" i="59"/>
  <c r="N97" i="59"/>
  <c r="AB71" i="59"/>
  <c r="AC87" i="4"/>
  <c r="AB87" i="4"/>
  <c r="U86" i="59"/>
  <c r="Q83" i="59"/>
  <c r="AB74" i="4"/>
  <c r="W57" i="59"/>
  <c r="V71" i="59"/>
  <c r="AC57" i="59"/>
  <c r="AC85" i="59"/>
  <c r="T72" i="59"/>
  <c r="S86" i="59"/>
  <c r="W75" i="4"/>
  <c r="AA75" i="4" s="1"/>
  <c r="AE75" i="4" s="1"/>
  <c r="AI75" i="4" s="1"/>
  <c r="AM75" i="4" s="1"/>
  <c r="AQ75" i="4" s="1"/>
  <c r="AU75" i="4" s="1"/>
  <c r="S75" i="59"/>
  <c r="S75" i="53"/>
  <c r="S75" i="61"/>
  <c r="S75" i="65"/>
  <c r="S75" i="57"/>
  <c r="S75" i="63"/>
  <c r="U89" i="4"/>
  <c r="T89" i="4"/>
  <c r="U128" i="59"/>
  <c r="AC127" i="59"/>
  <c r="T128" i="59"/>
  <c r="AB127" i="59"/>
  <c r="V127" i="59"/>
  <c r="AA127" i="59"/>
  <c r="S128" i="59"/>
  <c r="O125" i="59"/>
  <c r="G157" i="57"/>
  <c r="G14" i="57" s="1"/>
  <c r="Q58" i="53"/>
  <c r="M55" i="53"/>
  <c r="P58" i="53"/>
  <c r="L55" i="53"/>
  <c r="S115" i="57"/>
  <c r="O111" i="57"/>
  <c r="P58" i="65"/>
  <c r="L55" i="65"/>
  <c r="L150" i="65" s="1"/>
  <c r="L156" i="65" s="1"/>
  <c r="W128" i="61"/>
  <c r="W72" i="61"/>
  <c r="T86" i="57"/>
  <c r="P83" i="57"/>
  <c r="O111" i="53"/>
  <c r="Y72" i="57"/>
  <c r="S72" i="63"/>
  <c r="S128" i="65"/>
  <c r="O125" i="65"/>
  <c r="T128" i="65"/>
  <c r="P125" i="65"/>
  <c r="Q125" i="63"/>
  <c r="S58" i="57"/>
  <c r="U86" i="57"/>
  <c r="U58" i="63"/>
  <c r="T58" i="57"/>
  <c r="S100" i="53"/>
  <c r="O97" i="53"/>
  <c r="W128" i="57"/>
  <c r="Y128" i="61"/>
  <c r="T86" i="61"/>
  <c r="U128" i="65"/>
  <c r="T128" i="61"/>
  <c r="T128" i="57"/>
  <c r="N83" i="65"/>
  <c r="W86" i="61"/>
  <c r="U58" i="61"/>
  <c r="U86" i="65"/>
  <c r="W86" i="63"/>
  <c r="U72" i="53"/>
  <c r="U128" i="53"/>
  <c r="X72" i="61"/>
  <c r="Y128" i="63"/>
  <c r="U100" i="53"/>
  <c r="Q97" i="53"/>
  <c r="Q69" i="63"/>
  <c r="O72" i="53"/>
  <c r="K69" i="53"/>
  <c r="Q58" i="65"/>
  <c r="M55" i="65"/>
  <c r="Y86" i="63"/>
  <c r="X72" i="63"/>
  <c r="U128" i="57"/>
  <c r="X72" i="57"/>
  <c r="X128" i="63"/>
  <c r="U72" i="61"/>
  <c r="U72" i="65"/>
  <c r="T58" i="61"/>
  <c r="O125" i="63"/>
  <c r="T86" i="65"/>
  <c r="P83" i="65"/>
  <c r="S58" i="63"/>
  <c r="P111" i="53"/>
  <c r="T72" i="53"/>
  <c r="Y72" i="63"/>
  <c r="S86" i="57"/>
  <c r="S72" i="65"/>
  <c r="T72" i="65"/>
  <c r="P69" i="65"/>
  <c r="T58" i="63"/>
  <c r="S58" i="61"/>
  <c r="O58" i="53"/>
  <c r="K55" i="53"/>
  <c r="Q58" i="57"/>
  <c r="M55" i="57"/>
  <c r="O58" i="65"/>
  <c r="K55" i="65"/>
  <c r="S72" i="57"/>
  <c r="U86" i="61"/>
  <c r="Q83" i="61"/>
  <c r="Q69" i="57"/>
  <c r="T100" i="53"/>
  <c r="P97" i="53"/>
  <c r="S128" i="53"/>
  <c r="O125" i="53"/>
  <c r="W128" i="63"/>
  <c r="X86" i="63"/>
  <c r="S86" i="65"/>
  <c r="T128" i="53"/>
  <c r="Q116" i="65"/>
  <c r="Q153" i="65" s="1"/>
  <c r="Q116" i="53"/>
  <c r="Q111" i="53" s="1"/>
  <c r="V73" i="4"/>
  <c r="V114" i="61"/>
  <c r="Z57" i="63"/>
  <c r="Z57" i="65"/>
  <c r="V127" i="63"/>
  <c r="V127" i="65"/>
  <c r="R61" i="61"/>
  <c r="R61" i="57"/>
  <c r="R61" i="53"/>
  <c r="R61" i="65"/>
  <c r="R61" i="63"/>
  <c r="V61" i="4"/>
  <c r="R72" i="57"/>
  <c r="Z71" i="61"/>
  <c r="V57" i="57"/>
  <c r="R86" i="63"/>
  <c r="Z71" i="57"/>
  <c r="Z85" i="65"/>
  <c r="Z127" i="57"/>
  <c r="V71" i="65"/>
  <c r="R58" i="63"/>
  <c r="N58" i="65"/>
  <c r="R74" i="4"/>
  <c r="V74" i="4" s="1"/>
  <c r="Z74" i="4" s="1"/>
  <c r="AD74" i="4" s="1"/>
  <c r="AH74" i="4" s="1"/>
  <c r="AL74" i="4" s="1"/>
  <c r="AP74" i="4" s="1"/>
  <c r="AT74" i="4" s="1"/>
  <c r="Z85" i="57"/>
  <c r="R128" i="57"/>
  <c r="V115" i="57"/>
  <c r="V71" i="63"/>
  <c r="V85" i="61"/>
  <c r="R86" i="65"/>
  <c r="V127" i="61"/>
  <c r="V57" i="61"/>
  <c r="Z85" i="63"/>
  <c r="V100" i="63"/>
  <c r="V100" i="65"/>
  <c r="V100" i="61"/>
  <c r="V99" i="53"/>
  <c r="V100" i="57"/>
  <c r="Q59" i="63"/>
  <c r="U59" i="63" s="1"/>
  <c r="Y59" i="63" s="1"/>
  <c r="AC59" i="63" s="1"/>
  <c r="AG59" i="63" s="1"/>
  <c r="AK59" i="63" s="1"/>
  <c r="AO59" i="63" s="1"/>
  <c r="AS59" i="63" s="1"/>
  <c r="AW59" i="63" s="1"/>
  <c r="Q87" i="63"/>
  <c r="G157" i="63"/>
  <c r="O73" i="61"/>
  <c r="F157" i="63"/>
  <c r="Q87" i="57"/>
  <c r="U87" i="57" s="1"/>
  <c r="Y87" i="57" s="1"/>
  <c r="AC87" i="57" s="1"/>
  <c r="AG87" i="57" s="1"/>
  <c r="AK87" i="57" s="1"/>
  <c r="AO87" i="57" s="1"/>
  <c r="AS87" i="57" s="1"/>
  <c r="AW87" i="57" s="1"/>
  <c r="S117" i="4"/>
  <c r="S117" i="65" s="1"/>
  <c r="W117" i="65" s="1"/>
  <c r="AA117" i="65" s="1"/>
  <c r="AE117" i="65" s="1"/>
  <c r="AI117" i="65" s="1"/>
  <c r="AM117" i="65" s="1"/>
  <c r="AQ117" i="65" s="1"/>
  <c r="AU117" i="65" s="1"/>
  <c r="Q73" i="59"/>
  <c r="U73" i="59" s="1"/>
  <c r="Y73" i="59" s="1"/>
  <c r="AC73" i="59" s="1"/>
  <c r="AG73" i="59" s="1"/>
  <c r="AK73" i="59" s="1"/>
  <c r="AO73" i="59" s="1"/>
  <c r="AS73" i="59" s="1"/>
  <c r="AW73" i="59" s="1"/>
  <c r="I157" i="61"/>
  <c r="I16" i="61" s="1"/>
  <c r="H16" i="63"/>
  <c r="P73" i="53"/>
  <c r="T73" i="53" s="1"/>
  <c r="X73" i="53" s="1"/>
  <c r="AB73" i="53" s="1"/>
  <c r="AF73" i="53" s="1"/>
  <c r="AJ73" i="53" s="1"/>
  <c r="AN73" i="53" s="1"/>
  <c r="AR73" i="53" s="1"/>
  <c r="AV73" i="53" s="1"/>
  <c r="Q129" i="59"/>
  <c r="U129" i="59" s="1"/>
  <c r="Y129" i="59" s="1"/>
  <c r="AC129" i="59" s="1"/>
  <c r="AG129" i="59" s="1"/>
  <c r="AK129" i="59" s="1"/>
  <c r="AO129" i="59" s="1"/>
  <c r="AS129" i="59" s="1"/>
  <c r="AW129" i="59" s="1"/>
  <c r="O87" i="59"/>
  <c r="S87" i="59" s="1"/>
  <c r="W87" i="59" s="1"/>
  <c r="AA87" i="59" s="1"/>
  <c r="AE87" i="59" s="1"/>
  <c r="AI87" i="59" s="1"/>
  <c r="AM87" i="59" s="1"/>
  <c r="AQ87" i="59" s="1"/>
  <c r="AU87" i="59" s="1"/>
  <c r="O59" i="59"/>
  <c r="S59" i="59" s="1"/>
  <c r="W59" i="59" s="1"/>
  <c r="AA59" i="59" s="1"/>
  <c r="AE59" i="59" s="1"/>
  <c r="AI59" i="59" s="1"/>
  <c r="AM59" i="59" s="1"/>
  <c r="AQ59" i="59" s="1"/>
  <c r="AU59" i="59" s="1"/>
  <c r="Q59" i="57"/>
  <c r="U59" i="57" s="1"/>
  <c r="Y59" i="57" s="1"/>
  <c r="AC59" i="57" s="1"/>
  <c r="AG59" i="57" s="1"/>
  <c r="AK59" i="57" s="1"/>
  <c r="AO59" i="57" s="1"/>
  <c r="AS59" i="57" s="1"/>
  <c r="AW59" i="57" s="1"/>
  <c r="O73" i="59"/>
  <c r="S73" i="59" s="1"/>
  <c r="W73" i="59" s="1"/>
  <c r="AA73" i="59" s="1"/>
  <c r="AE73" i="59" s="1"/>
  <c r="AI73" i="59" s="1"/>
  <c r="AM73" i="59" s="1"/>
  <c r="AQ73" i="59" s="1"/>
  <c r="AU73" i="59" s="1"/>
  <c r="N73" i="65"/>
  <c r="N129" i="65"/>
  <c r="O73" i="65"/>
  <c r="S73" i="65" s="1"/>
  <c r="W73" i="65" s="1"/>
  <c r="AA73" i="65" s="1"/>
  <c r="AE73" i="65" s="1"/>
  <c r="AI73" i="65" s="1"/>
  <c r="AM73" i="65" s="1"/>
  <c r="AQ73" i="65" s="1"/>
  <c r="AU73" i="65" s="1"/>
  <c r="O87" i="65"/>
  <c r="S87" i="65" s="1"/>
  <c r="W87" i="65" s="1"/>
  <c r="AA87" i="65" s="1"/>
  <c r="AE87" i="65" s="1"/>
  <c r="AI87" i="65" s="1"/>
  <c r="AM87" i="65" s="1"/>
  <c r="AQ87" i="65" s="1"/>
  <c r="AU87" i="65" s="1"/>
  <c r="H157" i="57"/>
  <c r="H14" i="57" s="1"/>
  <c r="H14" i="63"/>
  <c r="H15" i="63"/>
  <c r="N73" i="63"/>
  <c r="N129" i="63"/>
  <c r="N87" i="63"/>
  <c r="R87" i="63" s="1"/>
  <c r="V87" i="63" s="1"/>
  <c r="Z87" i="63" s="1"/>
  <c r="AD87" i="63" s="1"/>
  <c r="AH87" i="63" s="1"/>
  <c r="AL87" i="63" s="1"/>
  <c r="AP87" i="63" s="1"/>
  <c r="AT87" i="63" s="1"/>
  <c r="O73" i="63"/>
  <c r="S73" i="63" s="1"/>
  <c r="W73" i="63" s="1"/>
  <c r="AA73" i="63" s="1"/>
  <c r="AE73" i="63" s="1"/>
  <c r="AI73" i="63" s="1"/>
  <c r="AM73" i="63" s="1"/>
  <c r="AQ73" i="63" s="1"/>
  <c r="AU73" i="63" s="1"/>
  <c r="Q129" i="53"/>
  <c r="U129" i="53" s="1"/>
  <c r="Y129" i="53" s="1"/>
  <c r="AC129" i="53" s="1"/>
  <c r="AG129" i="53" s="1"/>
  <c r="AK129" i="53" s="1"/>
  <c r="AO129" i="53" s="1"/>
  <c r="AS129" i="53" s="1"/>
  <c r="AW129" i="53" s="1"/>
  <c r="O59" i="63"/>
  <c r="S59" i="63" s="1"/>
  <c r="W59" i="63" s="1"/>
  <c r="AA59" i="63" s="1"/>
  <c r="AE59" i="63" s="1"/>
  <c r="AI59" i="63" s="1"/>
  <c r="AM59" i="63" s="1"/>
  <c r="AQ59" i="63" s="1"/>
  <c r="AU59" i="63" s="1"/>
  <c r="O87" i="63"/>
  <c r="H157" i="65"/>
  <c r="H15" i="65" s="1"/>
  <c r="G157" i="65"/>
  <c r="G15" i="65" s="1"/>
  <c r="Q116" i="59"/>
  <c r="Q73" i="53"/>
  <c r="U73" i="53" s="1"/>
  <c r="Y73" i="53" s="1"/>
  <c r="AC73" i="53" s="1"/>
  <c r="AG73" i="53" s="1"/>
  <c r="AK73" i="53" s="1"/>
  <c r="AO73" i="53" s="1"/>
  <c r="AS73" i="53" s="1"/>
  <c r="AW73" i="53" s="1"/>
  <c r="Q116" i="57"/>
  <c r="Q116" i="63"/>
  <c r="Q116" i="61"/>
  <c r="H157" i="61"/>
  <c r="H15" i="61" s="1"/>
  <c r="O59" i="53"/>
  <c r="S59" i="53" s="1"/>
  <c r="W59" i="53" s="1"/>
  <c r="AA59" i="53" s="1"/>
  <c r="AE59" i="53" s="1"/>
  <c r="AI59" i="53" s="1"/>
  <c r="AM59" i="53" s="1"/>
  <c r="AQ59" i="53" s="1"/>
  <c r="AU59" i="53" s="1"/>
  <c r="Q153" i="4"/>
  <c r="Q157" i="4" s="1"/>
  <c r="Q15" i="4" s="1"/>
  <c r="U116" i="4"/>
  <c r="I157" i="57"/>
  <c r="I18" i="57" s="1"/>
  <c r="T116" i="4"/>
  <c r="T117" i="4" s="1"/>
  <c r="T117" i="57" s="1"/>
  <c r="X117" i="57" s="1"/>
  <c r="AB117" i="57" s="1"/>
  <c r="AF117" i="57" s="1"/>
  <c r="AJ117" i="57" s="1"/>
  <c r="AN117" i="57" s="1"/>
  <c r="AR117" i="57" s="1"/>
  <c r="AV117" i="57" s="1"/>
  <c r="P116" i="61"/>
  <c r="T116" i="61" s="1"/>
  <c r="X116" i="61" s="1"/>
  <c r="AB116" i="61" s="1"/>
  <c r="AF116" i="61" s="1"/>
  <c r="AJ116" i="61" s="1"/>
  <c r="AN116" i="61" s="1"/>
  <c r="AR116" i="61" s="1"/>
  <c r="AV116" i="61" s="1"/>
  <c r="O129" i="61"/>
  <c r="N116" i="61"/>
  <c r="N116" i="65"/>
  <c r="N111" i="65" s="1"/>
  <c r="Y114" i="65"/>
  <c r="S130" i="65"/>
  <c r="W130" i="65" s="1"/>
  <c r="AA130" i="65" s="1"/>
  <c r="AE130" i="65" s="1"/>
  <c r="AI130" i="65" s="1"/>
  <c r="AM130" i="65" s="1"/>
  <c r="AQ130" i="65" s="1"/>
  <c r="AU130" i="65" s="1"/>
  <c r="P59" i="65"/>
  <c r="T59" i="65" s="1"/>
  <c r="X59" i="65" s="1"/>
  <c r="AB59" i="65" s="1"/>
  <c r="AF59" i="65" s="1"/>
  <c r="AJ59" i="65" s="1"/>
  <c r="AN59" i="65" s="1"/>
  <c r="AR59" i="65" s="1"/>
  <c r="AV59" i="65" s="1"/>
  <c r="Q129" i="65"/>
  <c r="U129" i="65" s="1"/>
  <c r="Y129" i="65" s="1"/>
  <c r="AC129" i="65" s="1"/>
  <c r="AG129" i="65" s="1"/>
  <c r="AK129" i="65" s="1"/>
  <c r="AO129" i="65" s="1"/>
  <c r="AS129" i="65" s="1"/>
  <c r="AW129" i="65" s="1"/>
  <c r="Q87" i="65"/>
  <c r="U87" i="65" s="1"/>
  <c r="Y87" i="65" s="1"/>
  <c r="AC87" i="65" s="1"/>
  <c r="AG87" i="65" s="1"/>
  <c r="AK87" i="65" s="1"/>
  <c r="AO87" i="65" s="1"/>
  <c r="AS87" i="65" s="1"/>
  <c r="AW87" i="65" s="1"/>
  <c r="Q73" i="65"/>
  <c r="U73" i="65" s="1"/>
  <c r="Y73" i="65" s="1"/>
  <c r="AC73" i="65" s="1"/>
  <c r="AG73" i="65" s="1"/>
  <c r="AK73" i="65" s="1"/>
  <c r="AO73" i="65" s="1"/>
  <c r="AS73" i="65" s="1"/>
  <c r="AW73" i="65" s="1"/>
  <c r="P116" i="59"/>
  <c r="P153" i="4"/>
  <c r="P157" i="4" s="1"/>
  <c r="O87" i="61"/>
  <c r="Q73" i="61"/>
  <c r="U73" i="61" s="1"/>
  <c r="Y73" i="61" s="1"/>
  <c r="AC73" i="61" s="1"/>
  <c r="AG73" i="61" s="1"/>
  <c r="AK73" i="61" s="1"/>
  <c r="AO73" i="61" s="1"/>
  <c r="AS73" i="61" s="1"/>
  <c r="AW73" i="61" s="1"/>
  <c r="P59" i="57"/>
  <c r="T59" i="57" s="1"/>
  <c r="X59" i="57" s="1"/>
  <c r="AB59" i="57" s="1"/>
  <c r="AF59" i="57" s="1"/>
  <c r="AJ59" i="57" s="1"/>
  <c r="AN59" i="57" s="1"/>
  <c r="AR59" i="57" s="1"/>
  <c r="AV59" i="57" s="1"/>
  <c r="X114" i="65"/>
  <c r="I157" i="65"/>
  <c r="G156" i="65"/>
  <c r="P116" i="63"/>
  <c r="T116" i="63" s="1"/>
  <c r="X116" i="63" s="1"/>
  <c r="AB116" i="63" s="1"/>
  <c r="AF116" i="63" s="1"/>
  <c r="AJ116" i="63" s="1"/>
  <c r="AN116" i="63" s="1"/>
  <c r="AR116" i="63" s="1"/>
  <c r="AV116" i="63" s="1"/>
  <c r="P116" i="65"/>
  <c r="P111" i="65" s="1"/>
  <c r="P116" i="57"/>
  <c r="F157" i="61"/>
  <c r="W114" i="65"/>
  <c r="F157" i="65"/>
  <c r="V114" i="65"/>
  <c r="N116" i="57"/>
  <c r="N153" i="4"/>
  <c r="N157" i="4" s="1"/>
  <c r="R116" i="4"/>
  <c r="V116" i="4" s="1"/>
  <c r="Z116" i="4" s="1"/>
  <c r="AD116" i="4" s="1"/>
  <c r="AH116" i="4" s="1"/>
  <c r="AL116" i="4" s="1"/>
  <c r="AP116" i="4" s="1"/>
  <c r="AT116" i="4" s="1"/>
  <c r="Q129" i="61"/>
  <c r="Q59" i="61"/>
  <c r="U59" i="61" s="1"/>
  <c r="Y59" i="61" s="1"/>
  <c r="AC59" i="61" s="1"/>
  <c r="AG59" i="61" s="1"/>
  <c r="AK59" i="61" s="1"/>
  <c r="AO59" i="61" s="1"/>
  <c r="AS59" i="61" s="1"/>
  <c r="AW59" i="61" s="1"/>
  <c r="P59" i="53"/>
  <c r="T59" i="53" s="1"/>
  <c r="X59" i="53" s="1"/>
  <c r="AB59" i="53" s="1"/>
  <c r="AF59" i="53" s="1"/>
  <c r="AJ59" i="53" s="1"/>
  <c r="AN59" i="53" s="1"/>
  <c r="AR59" i="53" s="1"/>
  <c r="AV59" i="53" s="1"/>
  <c r="P129" i="53"/>
  <c r="T129" i="53" s="1"/>
  <c r="X129" i="53" s="1"/>
  <c r="AB129" i="53" s="1"/>
  <c r="AF129" i="53" s="1"/>
  <c r="AJ129" i="53" s="1"/>
  <c r="AN129" i="53" s="1"/>
  <c r="AR129" i="53" s="1"/>
  <c r="AV129" i="53" s="1"/>
  <c r="O73" i="53"/>
  <c r="S73" i="53" s="1"/>
  <c r="W73" i="53" s="1"/>
  <c r="AA73" i="53" s="1"/>
  <c r="AE73" i="53" s="1"/>
  <c r="AI73" i="53" s="1"/>
  <c r="AM73" i="53" s="1"/>
  <c r="AQ73" i="53" s="1"/>
  <c r="AU73" i="53" s="1"/>
  <c r="O153" i="59"/>
  <c r="P129" i="63"/>
  <c r="P87" i="63"/>
  <c r="P73" i="63"/>
  <c r="AC114" i="63"/>
  <c r="M152" i="63"/>
  <c r="Z114" i="63"/>
  <c r="S116" i="61"/>
  <c r="O153" i="61"/>
  <c r="N116" i="59"/>
  <c r="R116" i="59" s="1"/>
  <c r="V116" i="59" s="1"/>
  <c r="Z116" i="59" s="1"/>
  <c r="AD116" i="59" s="1"/>
  <c r="AH116" i="59" s="1"/>
  <c r="AL116" i="59" s="1"/>
  <c r="AP116" i="59" s="1"/>
  <c r="AT116" i="59" s="1"/>
  <c r="N116" i="63"/>
  <c r="N111" i="63" s="1"/>
  <c r="T115" i="63"/>
  <c r="I18" i="63"/>
  <c r="I16" i="63"/>
  <c r="I15" i="63"/>
  <c r="I14" i="63"/>
  <c r="AA114" i="63"/>
  <c r="AB114" i="63"/>
  <c r="S116" i="63"/>
  <c r="O153" i="63"/>
  <c r="P73" i="57"/>
  <c r="O153" i="57"/>
  <c r="G18" i="61"/>
  <c r="G16" i="61"/>
  <c r="G14" i="61"/>
  <c r="F157" i="57"/>
  <c r="P73" i="59"/>
  <c r="T73" i="59" s="1"/>
  <c r="X73" i="59" s="1"/>
  <c r="AB73" i="59" s="1"/>
  <c r="AF73" i="59" s="1"/>
  <c r="AJ73" i="59" s="1"/>
  <c r="AN73" i="59" s="1"/>
  <c r="AR73" i="59" s="1"/>
  <c r="AV73" i="59" s="1"/>
  <c r="O87" i="57"/>
  <c r="S87" i="57" s="1"/>
  <c r="W87" i="57" s="1"/>
  <c r="AA87" i="57" s="1"/>
  <c r="AE87" i="57" s="1"/>
  <c r="AI87" i="57" s="1"/>
  <c r="AM87" i="57" s="1"/>
  <c r="AQ87" i="57" s="1"/>
  <c r="AU87" i="57" s="1"/>
  <c r="O73" i="57"/>
  <c r="S73" i="57" s="1"/>
  <c r="W73" i="57" s="1"/>
  <c r="AA73" i="57" s="1"/>
  <c r="AE73" i="57" s="1"/>
  <c r="AI73" i="57" s="1"/>
  <c r="AM73" i="57" s="1"/>
  <c r="AQ73" i="57" s="1"/>
  <c r="AU73" i="57" s="1"/>
  <c r="AD113" i="61"/>
  <c r="P129" i="59"/>
  <c r="T129" i="59" s="1"/>
  <c r="X129" i="59" s="1"/>
  <c r="AB129" i="59" s="1"/>
  <c r="AF129" i="59" s="1"/>
  <c r="AJ129" i="59" s="1"/>
  <c r="AN129" i="59" s="1"/>
  <c r="AR129" i="59" s="1"/>
  <c r="AV129" i="59" s="1"/>
  <c r="AA114" i="61"/>
  <c r="N73" i="61"/>
  <c r="N129" i="61"/>
  <c r="N87" i="61"/>
  <c r="AC114" i="61"/>
  <c r="AB114" i="61"/>
  <c r="O59" i="61"/>
  <c r="S59" i="61" s="1"/>
  <c r="W59" i="61" s="1"/>
  <c r="AA59" i="61" s="1"/>
  <c r="AE59" i="61" s="1"/>
  <c r="AI59" i="61" s="1"/>
  <c r="AM59" i="61" s="1"/>
  <c r="AQ59" i="61" s="1"/>
  <c r="AU59" i="61" s="1"/>
  <c r="R115" i="61"/>
  <c r="P87" i="61"/>
  <c r="T87" i="61" s="1"/>
  <c r="X87" i="61" s="1"/>
  <c r="AB87" i="61" s="1"/>
  <c r="AF87" i="61" s="1"/>
  <c r="AJ87" i="61" s="1"/>
  <c r="AN87" i="61" s="1"/>
  <c r="AR87" i="61" s="1"/>
  <c r="AV87" i="61" s="1"/>
  <c r="P73" i="61"/>
  <c r="P129" i="61"/>
  <c r="T129" i="61" s="1"/>
  <c r="X129" i="61" s="1"/>
  <c r="AB129" i="61" s="1"/>
  <c r="AF129" i="61" s="1"/>
  <c r="AJ129" i="61" s="1"/>
  <c r="AN129" i="61" s="1"/>
  <c r="AR129" i="61" s="1"/>
  <c r="AV129" i="61" s="1"/>
  <c r="F157" i="59"/>
  <c r="T115" i="61"/>
  <c r="G157" i="59"/>
  <c r="G15" i="59" s="1"/>
  <c r="N73" i="59"/>
  <c r="N129" i="59"/>
  <c r="N87" i="59"/>
  <c r="X114" i="59"/>
  <c r="I157" i="59"/>
  <c r="R115" i="59"/>
  <c r="N87" i="57"/>
  <c r="N73" i="57"/>
  <c r="R73" i="57" s="1"/>
  <c r="V73" i="57" s="1"/>
  <c r="Z73" i="57" s="1"/>
  <c r="AD73" i="57" s="1"/>
  <c r="AH73" i="57" s="1"/>
  <c r="AL73" i="57" s="1"/>
  <c r="AP73" i="57" s="1"/>
  <c r="AT73" i="57" s="1"/>
  <c r="Y114" i="59"/>
  <c r="W114" i="59"/>
  <c r="Z113" i="59"/>
  <c r="H157" i="59"/>
  <c r="AC114" i="57"/>
  <c r="AB114" i="57"/>
  <c r="AA114" i="57"/>
  <c r="AD113" i="57"/>
  <c r="W114" i="53"/>
  <c r="X114" i="53"/>
  <c r="Y114" i="53"/>
  <c r="AJ71" i="4"/>
  <c r="AH127" i="4"/>
  <c r="AI71" i="4"/>
  <c r="AK127" i="4"/>
  <c r="AK57" i="4"/>
  <c r="AS71" i="4"/>
  <c r="AM85" i="4"/>
  <c r="AN85" i="4"/>
  <c r="AU57" i="4"/>
  <c r="O16" i="4"/>
  <c r="O14" i="4"/>
  <c r="O15" i="4"/>
  <c r="O18" i="4"/>
  <c r="AH57" i="4"/>
  <c r="AD113" i="4"/>
  <c r="AK85" i="4"/>
  <c r="AF57" i="4"/>
  <c r="AG113" i="4"/>
  <c r="AD99" i="4"/>
  <c r="AF113" i="4"/>
  <c r="AQ127" i="4"/>
  <c r="AH71" i="4"/>
  <c r="AJ127" i="4"/>
  <c r="AH85" i="4"/>
  <c r="AE113" i="4"/>
  <c r="U61" i="59" l="1"/>
  <c r="U61" i="53"/>
  <c r="U61" i="61"/>
  <c r="U61" i="65"/>
  <c r="U61" i="57"/>
  <c r="N74" i="57"/>
  <c r="N74" i="61"/>
  <c r="N74" i="63"/>
  <c r="N69" i="63" s="1"/>
  <c r="N74" i="53"/>
  <c r="N74" i="65"/>
  <c r="S131" i="53"/>
  <c r="AC33" i="36"/>
  <c r="S131" i="59"/>
  <c r="M33" i="52"/>
  <c r="J62" i="36"/>
  <c r="AH62" i="36" s="1"/>
  <c r="J64" i="36"/>
  <c r="AH64" i="36" s="1"/>
  <c r="J60" i="36"/>
  <c r="Z38" i="36"/>
  <c r="Z39" i="36" s="1"/>
  <c r="J61" i="36"/>
  <c r="AH61" i="36" s="1"/>
  <c r="Z35" i="36"/>
  <c r="Z36" i="36" s="1"/>
  <c r="J63" i="36"/>
  <c r="AH63" i="36" s="1"/>
  <c r="H60" i="36"/>
  <c r="H63" i="36"/>
  <c r="AF63" i="36" s="1"/>
  <c r="H64" i="36"/>
  <c r="AF64" i="36" s="1"/>
  <c r="X35" i="36"/>
  <c r="X36" i="36" s="1"/>
  <c r="H61" i="36"/>
  <c r="AF61" i="36" s="1"/>
  <c r="H62" i="36"/>
  <c r="AF62" i="36" s="1"/>
  <c r="X38" i="36"/>
  <c r="X39" i="36" s="1"/>
  <c r="M57" i="36"/>
  <c r="AK57" i="36" s="1"/>
  <c r="AE57" i="36"/>
  <c r="N18" i="4"/>
  <c r="AK34" i="36"/>
  <c r="AI53" i="36"/>
  <c r="K58" i="36"/>
  <c r="AI58" i="36" s="1"/>
  <c r="AJ53" i="36"/>
  <c r="L58" i="36"/>
  <c r="AJ58" i="36" s="1"/>
  <c r="L60" i="36"/>
  <c r="L62" i="36"/>
  <c r="AJ62" i="36" s="1"/>
  <c r="L64" i="36"/>
  <c r="AJ64" i="36" s="1"/>
  <c r="L63" i="36"/>
  <c r="AJ63" i="36" s="1"/>
  <c r="AB35" i="36"/>
  <c r="AB36" i="36" s="1"/>
  <c r="L61" i="36"/>
  <c r="AJ61" i="36" s="1"/>
  <c r="AB38" i="36"/>
  <c r="AB39" i="36" s="1"/>
  <c r="M53" i="36"/>
  <c r="AK53" i="36" s="1"/>
  <c r="AE53" i="36"/>
  <c r="G58" i="36"/>
  <c r="M55" i="36"/>
  <c r="AK55" i="36" s="1"/>
  <c r="AE55" i="36"/>
  <c r="G60" i="36"/>
  <c r="W35" i="36"/>
  <c r="W36" i="36" s="1"/>
  <c r="G61" i="36"/>
  <c r="W38" i="36"/>
  <c r="W39" i="36" s="1"/>
  <c r="G63" i="36"/>
  <c r="G64" i="36"/>
  <c r="G62" i="36"/>
  <c r="K61" i="36"/>
  <c r="AI61" i="36" s="1"/>
  <c r="AA35" i="36"/>
  <c r="AA36" i="36" s="1"/>
  <c r="K64" i="36"/>
  <c r="AI64" i="36" s="1"/>
  <c r="AA38" i="36"/>
  <c r="AA39" i="36" s="1"/>
  <c r="K60" i="36"/>
  <c r="K63" i="36"/>
  <c r="AI63" i="36" s="1"/>
  <c r="K62" i="36"/>
  <c r="AI62" i="36" s="1"/>
  <c r="H58" i="36"/>
  <c r="AF58" i="36" s="1"/>
  <c r="AF53" i="36"/>
  <c r="I63" i="36"/>
  <c r="AG63" i="36" s="1"/>
  <c r="Y38" i="36"/>
  <c r="Y39" i="36" s="1"/>
  <c r="I62" i="36"/>
  <c r="AG62" i="36" s="1"/>
  <c r="I64" i="36"/>
  <c r="AG64" i="36" s="1"/>
  <c r="Y35" i="36"/>
  <c r="Y36" i="36" s="1"/>
  <c r="I61" i="36"/>
  <c r="AG61" i="36" s="1"/>
  <c r="I60" i="36"/>
  <c r="AK51" i="36"/>
  <c r="M52" i="36"/>
  <c r="J58" i="36"/>
  <c r="AH58" i="36" s="1"/>
  <c r="AH53" i="36"/>
  <c r="I58" i="36"/>
  <c r="AG58" i="36" s="1"/>
  <c r="AG53" i="36"/>
  <c r="AE54" i="36"/>
  <c r="M54" i="36"/>
  <c r="AK54" i="36" s="1"/>
  <c r="AE56" i="36"/>
  <c r="M56" i="36"/>
  <c r="AK56" i="36" s="1"/>
  <c r="M33" i="43"/>
  <c r="I48" i="37"/>
  <c r="AG48" i="37" s="1"/>
  <c r="I38" i="37"/>
  <c r="I39" i="37" s="1"/>
  <c r="I47" i="37"/>
  <c r="AG47" i="37" s="1"/>
  <c r="I35" i="37"/>
  <c r="I36" i="37" s="1"/>
  <c r="I50" i="37"/>
  <c r="AG50" i="37" s="1"/>
  <c r="I46" i="37"/>
  <c r="I49" i="37"/>
  <c r="AG49" i="37" s="1"/>
  <c r="K48" i="52"/>
  <c r="AI48" i="52" s="1"/>
  <c r="K47" i="52"/>
  <c r="AI47" i="52" s="1"/>
  <c r="K38" i="52"/>
  <c r="K39" i="52" s="1"/>
  <c r="K49" i="52"/>
  <c r="AI49" i="52" s="1"/>
  <c r="K46" i="52"/>
  <c r="K50" i="52"/>
  <c r="AI50" i="52" s="1"/>
  <c r="K35" i="52"/>
  <c r="K36" i="52" s="1"/>
  <c r="I35" i="41"/>
  <c r="I36" i="41" s="1"/>
  <c r="I48" i="41"/>
  <c r="AG48" i="41" s="1"/>
  <c r="I50" i="41"/>
  <c r="AG50" i="41" s="1"/>
  <c r="I38" i="41"/>
  <c r="I39" i="41" s="1"/>
  <c r="I49" i="41"/>
  <c r="AG49" i="41" s="1"/>
  <c r="I47" i="41"/>
  <c r="AG47" i="41" s="1"/>
  <c r="I46" i="41"/>
  <c r="G49" i="51"/>
  <c r="G38" i="51"/>
  <c r="G39" i="51" s="1"/>
  <c r="G48" i="51"/>
  <c r="G35" i="51"/>
  <c r="G36" i="51" s="1"/>
  <c r="G47" i="51"/>
  <c r="G50" i="51"/>
  <c r="G46" i="51"/>
  <c r="F16" i="59"/>
  <c r="U34" i="52"/>
  <c r="U34" i="41"/>
  <c r="K48" i="37"/>
  <c r="AI48" i="37" s="1"/>
  <c r="K35" i="37"/>
  <c r="K36" i="37" s="1"/>
  <c r="K38" i="37"/>
  <c r="K39" i="37" s="1"/>
  <c r="K49" i="37"/>
  <c r="AI49" i="37" s="1"/>
  <c r="K47" i="37"/>
  <c r="AI47" i="37" s="1"/>
  <c r="K50" i="37"/>
  <c r="AI50" i="37" s="1"/>
  <c r="K46" i="37"/>
  <c r="L47" i="37"/>
  <c r="AJ47" i="37" s="1"/>
  <c r="L50" i="37"/>
  <c r="AJ50" i="37" s="1"/>
  <c r="L49" i="37"/>
  <c r="AJ49" i="37" s="1"/>
  <c r="L48" i="37"/>
  <c r="AJ48" i="37" s="1"/>
  <c r="L35" i="37"/>
  <c r="L36" i="37" s="1"/>
  <c r="L38" i="37"/>
  <c r="L39" i="37" s="1"/>
  <c r="L46" i="37"/>
  <c r="G50" i="52"/>
  <c r="G46" i="52"/>
  <c r="G38" i="52"/>
  <c r="G39" i="52" s="1"/>
  <c r="G47" i="52"/>
  <c r="G49" i="52"/>
  <c r="G35" i="52"/>
  <c r="G36" i="52" s="1"/>
  <c r="G48" i="52"/>
  <c r="H47" i="52"/>
  <c r="AF47" i="52" s="1"/>
  <c r="H35" i="52"/>
  <c r="H36" i="52" s="1"/>
  <c r="H46" i="52"/>
  <c r="H38" i="52"/>
  <c r="H39" i="52" s="1"/>
  <c r="H50" i="52"/>
  <c r="AF50" i="52" s="1"/>
  <c r="H49" i="52"/>
  <c r="AF49" i="52" s="1"/>
  <c r="H48" i="52"/>
  <c r="AF48" i="52" s="1"/>
  <c r="H47" i="43"/>
  <c r="AF47" i="43" s="1"/>
  <c r="H35" i="43"/>
  <c r="H36" i="43" s="1"/>
  <c r="H50" i="43"/>
  <c r="AF50" i="43" s="1"/>
  <c r="H38" i="43"/>
  <c r="H39" i="43" s="1"/>
  <c r="H49" i="43"/>
  <c r="AF49" i="43" s="1"/>
  <c r="H48" i="43"/>
  <c r="AF48" i="43" s="1"/>
  <c r="H46" i="43"/>
  <c r="J35" i="41"/>
  <c r="J36" i="41" s="1"/>
  <c r="J50" i="41"/>
  <c r="AH50" i="41" s="1"/>
  <c r="J38" i="41"/>
  <c r="J39" i="41" s="1"/>
  <c r="J46" i="41"/>
  <c r="J48" i="41"/>
  <c r="AH48" i="41" s="1"/>
  <c r="J49" i="41"/>
  <c r="AH49" i="41" s="1"/>
  <c r="J47" i="41"/>
  <c r="AH47" i="41" s="1"/>
  <c r="K35" i="41"/>
  <c r="K36" i="41" s="1"/>
  <c r="K38" i="41"/>
  <c r="K39" i="41" s="1"/>
  <c r="K46" i="41"/>
  <c r="K49" i="41"/>
  <c r="AI49" i="41" s="1"/>
  <c r="K50" i="41"/>
  <c r="AI50" i="41" s="1"/>
  <c r="K48" i="41"/>
  <c r="AI48" i="41" s="1"/>
  <c r="K47" i="41"/>
  <c r="AI47" i="41" s="1"/>
  <c r="H49" i="51"/>
  <c r="AF49" i="51" s="1"/>
  <c r="H38" i="51"/>
  <c r="H39" i="51" s="1"/>
  <c r="H48" i="51"/>
  <c r="AF48" i="51" s="1"/>
  <c r="H35" i="51"/>
  <c r="H36" i="51" s="1"/>
  <c r="H47" i="51"/>
  <c r="AF47" i="51" s="1"/>
  <c r="H50" i="51"/>
  <c r="AF50" i="51" s="1"/>
  <c r="H46" i="51"/>
  <c r="I50" i="51"/>
  <c r="AG50" i="51" s="1"/>
  <c r="I46" i="51"/>
  <c r="I49" i="51"/>
  <c r="AG49" i="51" s="1"/>
  <c r="I35" i="51"/>
  <c r="I36" i="51" s="1"/>
  <c r="I48" i="51"/>
  <c r="AG48" i="51" s="1"/>
  <c r="I38" i="51"/>
  <c r="I39" i="51" s="1"/>
  <c r="I47" i="51"/>
  <c r="AG47" i="51" s="1"/>
  <c r="G38" i="37"/>
  <c r="G39" i="37" s="1"/>
  <c r="G46" i="37"/>
  <c r="G35" i="37"/>
  <c r="G36" i="37" s="1"/>
  <c r="G47" i="37"/>
  <c r="G50" i="37"/>
  <c r="G49" i="37"/>
  <c r="G48" i="37"/>
  <c r="J49" i="43"/>
  <c r="AH49" i="43" s="1"/>
  <c r="J38" i="43"/>
  <c r="J39" i="43" s="1"/>
  <c r="J48" i="43"/>
  <c r="AH48" i="43" s="1"/>
  <c r="J46" i="43"/>
  <c r="J35" i="43"/>
  <c r="J36" i="43" s="1"/>
  <c r="J47" i="43"/>
  <c r="AH47" i="43" s="1"/>
  <c r="J50" i="43"/>
  <c r="AH50" i="43" s="1"/>
  <c r="L35" i="41"/>
  <c r="L36" i="41" s="1"/>
  <c r="L46" i="41"/>
  <c r="L47" i="41"/>
  <c r="AJ47" i="41" s="1"/>
  <c r="L49" i="41"/>
  <c r="AJ49" i="41" s="1"/>
  <c r="L48" i="41"/>
  <c r="AJ48" i="41" s="1"/>
  <c r="L38" i="41"/>
  <c r="L39" i="41" s="1"/>
  <c r="L50" i="41"/>
  <c r="AJ50" i="41" s="1"/>
  <c r="K47" i="51"/>
  <c r="AI47" i="51" s="1"/>
  <c r="K38" i="51"/>
  <c r="K39" i="51" s="1"/>
  <c r="K48" i="51"/>
  <c r="AI48" i="51" s="1"/>
  <c r="K35" i="51"/>
  <c r="K36" i="51" s="1"/>
  <c r="K50" i="51"/>
  <c r="AI50" i="51" s="1"/>
  <c r="K46" i="51"/>
  <c r="K49" i="51"/>
  <c r="AI49" i="51" s="1"/>
  <c r="F18" i="57"/>
  <c r="U34" i="51"/>
  <c r="H50" i="37"/>
  <c r="AF50" i="37" s="1"/>
  <c r="H35" i="37"/>
  <c r="H36" i="37" s="1"/>
  <c r="H48" i="37"/>
  <c r="AF48" i="37" s="1"/>
  <c r="H49" i="37"/>
  <c r="AF49" i="37" s="1"/>
  <c r="H38" i="37"/>
  <c r="H39" i="37" s="1"/>
  <c r="H47" i="37"/>
  <c r="AF47" i="37" s="1"/>
  <c r="H46" i="37"/>
  <c r="I46" i="52"/>
  <c r="I47" i="52"/>
  <c r="AG47" i="52" s="1"/>
  <c r="I38" i="52"/>
  <c r="I39" i="52" s="1"/>
  <c r="I35" i="52"/>
  <c r="I36" i="52" s="1"/>
  <c r="I49" i="52"/>
  <c r="AG49" i="52" s="1"/>
  <c r="I50" i="52"/>
  <c r="AG50" i="52" s="1"/>
  <c r="I48" i="52"/>
  <c r="AG48" i="52" s="1"/>
  <c r="J48" i="52"/>
  <c r="AH48" i="52" s="1"/>
  <c r="J38" i="52"/>
  <c r="J39" i="52" s="1"/>
  <c r="J47" i="52"/>
  <c r="AH47" i="52" s="1"/>
  <c r="J49" i="52"/>
  <c r="AH49" i="52" s="1"/>
  <c r="J46" i="52"/>
  <c r="J35" i="52"/>
  <c r="J36" i="52" s="1"/>
  <c r="J50" i="52"/>
  <c r="AH50" i="52" s="1"/>
  <c r="G48" i="43"/>
  <c r="G46" i="43"/>
  <c r="G49" i="43"/>
  <c r="G35" i="43"/>
  <c r="G36" i="43" s="1"/>
  <c r="G50" i="43"/>
  <c r="G47" i="43"/>
  <c r="G38" i="43"/>
  <c r="G39" i="43" s="1"/>
  <c r="K48" i="43"/>
  <c r="AI48" i="43" s="1"/>
  <c r="K49" i="43"/>
  <c r="AI49" i="43" s="1"/>
  <c r="K35" i="43"/>
  <c r="K36" i="43" s="1"/>
  <c r="K47" i="43"/>
  <c r="AI47" i="43" s="1"/>
  <c r="K50" i="43"/>
  <c r="AI50" i="43" s="1"/>
  <c r="K38" i="43"/>
  <c r="K39" i="43" s="1"/>
  <c r="K46" i="43"/>
  <c r="M33" i="41"/>
  <c r="H35" i="41"/>
  <c r="H36" i="41" s="1"/>
  <c r="H50" i="41"/>
  <c r="AF50" i="41" s="1"/>
  <c r="H38" i="41"/>
  <c r="H39" i="41" s="1"/>
  <c r="H46" i="41"/>
  <c r="H48" i="41"/>
  <c r="AF48" i="41" s="1"/>
  <c r="H49" i="41"/>
  <c r="AF49" i="41" s="1"/>
  <c r="H47" i="41"/>
  <c r="AF47" i="41" s="1"/>
  <c r="L35" i="51"/>
  <c r="L36" i="51" s="1"/>
  <c r="L49" i="51"/>
  <c r="AJ49" i="51" s="1"/>
  <c r="L50" i="51"/>
  <c r="AJ50" i="51" s="1"/>
  <c r="L48" i="51"/>
  <c r="AJ48" i="51" s="1"/>
  <c r="L47" i="51"/>
  <c r="AJ47" i="51" s="1"/>
  <c r="L46" i="51"/>
  <c r="L38" i="51"/>
  <c r="L39" i="51" s="1"/>
  <c r="U34" i="37"/>
  <c r="F15" i="63"/>
  <c r="U34" i="43"/>
  <c r="M33" i="37"/>
  <c r="J46" i="37"/>
  <c r="J35" i="37"/>
  <c r="J36" i="37" s="1"/>
  <c r="J48" i="37"/>
  <c r="AH48" i="37" s="1"/>
  <c r="J47" i="37"/>
  <c r="AH47" i="37" s="1"/>
  <c r="J50" i="37"/>
  <c r="AH50" i="37" s="1"/>
  <c r="J38" i="37"/>
  <c r="J39" i="37" s="1"/>
  <c r="J49" i="37"/>
  <c r="AH49" i="37" s="1"/>
  <c r="L48" i="52"/>
  <c r="AJ48" i="52" s="1"/>
  <c r="L38" i="52"/>
  <c r="L39" i="52" s="1"/>
  <c r="L47" i="52"/>
  <c r="AJ47" i="52" s="1"/>
  <c r="L35" i="52"/>
  <c r="L36" i="52" s="1"/>
  <c r="L46" i="52"/>
  <c r="L50" i="52"/>
  <c r="AJ50" i="52" s="1"/>
  <c r="L49" i="52"/>
  <c r="AJ49" i="52" s="1"/>
  <c r="L50" i="43"/>
  <c r="AJ50" i="43" s="1"/>
  <c r="L49" i="43"/>
  <c r="AJ49" i="43" s="1"/>
  <c r="L47" i="43"/>
  <c r="AJ47" i="43" s="1"/>
  <c r="L35" i="43"/>
  <c r="L36" i="43" s="1"/>
  <c r="L46" i="43"/>
  <c r="L38" i="43"/>
  <c r="L39" i="43" s="1"/>
  <c r="L48" i="43"/>
  <c r="AJ48" i="43" s="1"/>
  <c r="I47" i="43"/>
  <c r="AG47" i="43" s="1"/>
  <c r="I48" i="43"/>
  <c r="AG48" i="43" s="1"/>
  <c r="I38" i="43"/>
  <c r="I39" i="43" s="1"/>
  <c r="I46" i="43"/>
  <c r="I35" i="43"/>
  <c r="I36" i="43" s="1"/>
  <c r="I49" i="43"/>
  <c r="AG49" i="43" s="1"/>
  <c r="I50" i="43"/>
  <c r="AG50" i="43" s="1"/>
  <c r="G35" i="41"/>
  <c r="G36" i="41" s="1"/>
  <c r="G50" i="41"/>
  <c r="G48" i="41"/>
  <c r="G47" i="41"/>
  <c r="G46" i="41"/>
  <c r="G49" i="41"/>
  <c r="G38" i="41"/>
  <c r="G39" i="41" s="1"/>
  <c r="M33" i="51"/>
  <c r="J47" i="51"/>
  <c r="AH47" i="51" s="1"/>
  <c r="J49" i="51"/>
  <c r="AH49" i="51" s="1"/>
  <c r="J46" i="51"/>
  <c r="J50" i="51"/>
  <c r="AH50" i="51" s="1"/>
  <c r="J48" i="51"/>
  <c r="AH48" i="51" s="1"/>
  <c r="J35" i="51"/>
  <c r="J36" i="51" s="1"/>
  <c r="J38" i="51"/>
  <c r="J39" i="51" s="1"/>
  <c r="AC132" i="4"/>
  <c r="AG132" i="4" s="1"/>
  <c r="AK132" i="4" s="1"/>
  <c r="AO132" i="4" s="1"/>
  <c r="AS132" i="4" s="1"/>
  <c r="AW132" i="4" s="1"/>
  <c r="Y76" i="65"/>
  <c r="Y76" i="57"/>
  <c r="AC76" i="4"/>
  <c r="AG76" i="4" s="1"/>
  <c r="AK76" i="4" s="1"/>
  <c r="AO76" i="4" s="1"/>
  <c r="AS76" i="4" s="1"/>
  <c r="AW76" i="4" s="1"/>
  <c r="Y76" i="61"/>
  <c r="Y132" i="65"/>
  <c r="Y132" i="57"/>
  <c r="S131" i="63"/>
  <c r="S131" i="61"/>
  <c r="Y132" i="63"/>
  <c r="Y132" i="61"/>
  <c r="W132" i="4"/>
  <c r="W132" i="57" s="1"/>
  <c r="S131" i="65"/>
  <c r="S125" i="65" s="1"/>
  <c r="S131" i="57"/>
  <c r="Y76" i="59"/>
  <c r="Y76" i="53"/>
  <c r="Y132" i="53"/>
  <c r="X132" i="57"/>
  <c r="X132" i="53"/>
  <c r="O60" i="63"/>
  <c r="O55" i="63" s="1"/>
  <c r="O60" i="59"/>
  <c r="O55" i="59" s="1"/>
  <c r="S60" i="4"/>
  <c r="W60" i="4" s="1"/>
  <c r="AA60" i="4" s="1"/>
  <c r="AE60" i="4" s="1"/>
  <c r="AI60" i="4" s="1"/>
  <c r="AM60" i="4" s="1"/>
  <c r="AQ60" i="4" s="1"/>
  <c r="AU60" i="4" s="1"/>
  <c r="O60" i="61"/>
  <c r="S60" i="61" s="1"/>
  <c r="W60" i="61" s="1"/>
  <c r="AA60" i="61" s="1"/>
  <c r="AE60" i="61" s="1"/>
  <c r="AI60" i="61" s="1"/>
  <c r="AM60" i="61" s="1"/>
  <c r="AQ60" i="61" s="1"/>
  <c r="AU60" i="61" s="1"/>
  <c r="O60" i="65"/>
  <c r="O60" i="57"/>
  <c r="O60" i="53"/>
  <c r="O55" i="53" s="1"/>
  <c r="W59" i="4"/>
  <c r="AA59" i="4" s="1"/>
  <c r="AE59" i="4" s="1"/>
  <c r="AI59" i="4" s="1"/>
  <c r="AM59" i="4" s="1"/>
  <c r="AQ59" i="4" s="1"/>
  <c r="AU59" i="4" s="1"/>
  <c r="G16" i="57"/>
  <c r="AC133" i="4"/>
  <c r="AC133" i="59" s="1"/>
  <c r="AB132" i="4"/>
  <c r="AF132" i="4" s="1"/>
  <c r="AJ132" i="4" s="1"/>
  <c r="AN132" i="4" s="1"/>
  <c r="AR132" i="4" s="1"/>
  <c r="AV132" i="4" s="1"/>
  <c r="X132" i="61"/>
  <c r="X132" i="65"/>
  <c r="X132" i="59"/>
  <c r="R103" i="53"/>
  <c r="R103" i="59"/>
  <c r="V103" i="59" s="1"/>
  <c r="Z103" i="59" s="1"/>
  <c r="AD103" i="59" s="1"/>
  <c r="AH103" i="59" s="1"/>
  <c r="AL103" i="59" s="1"/>
  <c r="AP103" i="59" s="1"/>
  <c r="AT103" i="59" s="1"/>
  <c r="R103" i="57"/>
  <c r="V103" i="57" s="1"/>
  <c r="Z103" i="57" s="1"/>
  <c r="AD103" i="57" s="1"/>
  <c r="AH103" i="57" s="1"/>
  <c r="AL103" i="57" s="1"/>
  <c r="AP103" i="57" s="1"/>
  <c r="AT103" i="57" s="1"/>
  <c r="R103" i="63"/>
  <c r="V103" i="63" s="1"/>
  <c r="Z103" i="63" s="1"/>
  <c r="AD103" i="63" s="1"/>
  <c r="AH103" i="63" s="1"/>
  <c r="AL103" i="63" s="1"/>
  <c r="AP103" i="63" s="1"/>
  <c r="AT103" i="63" s="1"/>
  <c r="R89" i="59"/>
  <c r="R89" i="65"/>
  <c r="R89" i="57"/>
  <c r="V89" i="4"/>
  <c r="R89" i="63"/>
  <c r="R89" i="53"/>
  <c r="R89" i="61"/>
  <c r="V103" i="4"/>
  <c r="Z103" i="4" s="1"/>
  <c r="AD103" i="4" s="1"/>
  <c r="AH103" i="4" s="1"/>
  <c r="AL103" i="4" s="1"/>
  <c r="AP103" i="4" s="1"/>
  <c r="AT103" i="4" s="1"/>
  <c r="S117" i="63"/>
  <c r="W117" i="63" s="1"/>
  <c r="AA117" i="63" s="1"/>
  <c r="AE117" i="63" s="1"/>
  <c r="AI117" i="63" s="1"/>
  <c r="AM117" i="63" s="1"/>
  <c r="AQ117" i="63" s="1"/>
  <c r="AU117" i="63" s="1"/>
  <c r="R103" i="61"/>
  <c r="V103" i="61" s="1"/>
  <c r="Z103" i="61" s="1"/>
  <c r="AD103" i="61" s="1"/>
  <c r="AH103" i="61" s="1"/>
  <c r="AL103" i="61" s="1"/>
  <c r="AP103" i="61" s="1"/>
  <c r="AT103" i="61" s="1"/>
  <c r="AC61" i="4"/>
  <c r="AG61" i="4" s="1"/>
  <c r="AK61" i="4" s="1"/>
  <c r="AO61" i="4" s="1"/>
  <c r="AS61" i="4" s="1"/>
  <c r="AW61" i="4" s="1"/>
  <c r="Y62" i="4"/>
  <c r="G15" i="57"/>
  <c r="L152" i="65"/>
  <c r="N130" i="59"/>
  <c r="N125" i="59" s="1"/>
  <c r="N130" i="61"/>
  <c r="N125" i="61" s="1"/>
  <c r="N130" i="53"/>
  <c r="N130" i="57"/>
  <c r="N130" i="65"/>
  <c r="N125" i="65" s="1"/>
  <c r="R130" i="4"/>
  <c r="V130" i="4" s="1"/>
  <c r="Z130" i="4" s="1"/>
  <c r="AD130" i="4" s="1"/>
  <c r="AH130" i="4" s="1"/>
  <c r="AL130" i="4" s="1"/>
  <c r="AP130" i="4" s="1"/>
  <c r="AT130" i="4" s="1"/>
  <c r="N130" i="63"/>
  <c r="N125" i="63" s="1"/>
  <c r="X60" i="4"/>
  <c r="T61" i="4"/>
  <c r="AE88" i="4"/>
  <c r="W90" i="4"/>
  <c r="S117" i="59"/>
  <c r="W117" i="59" s="1"/>
  <c r="AA117" i="59" s="1"/>
  <c r="AE117" i="59" s="1"/>
  <c r="AI117" i="59" s="1"/>
  <c r="AM117" i="59" s="1"/>
  <c r="AQ117" i="59" s="1"/>
  <c r="AU117" i="59" s="1"/>
  <c r="X76" i="4"/>
  <c r="X76" i="59" s="1"/>
  <c r="N69" i="65"/>
  <c r="W76" i="4"/>
  <c r="W76" i="65" s="1"/>
  <c r="O69" i="59"/>
  <c r="Q69" i="59"/>
  <c r="AA57" i="59"/>
  <c r="Y86" i="59"/>
  <c r="V101" i="59"/>
  <c r="AB57" i="59"/>
  <c r="AG85" i="59"/>
  <c r="AE85" i="59"/>
  <c r="T116" i="59"/>
  <c r="P111" i="59"/>
  <c r="L155" i="65"/>
  <c r="P69" i="59"/>
  <c r="Z71" i="59"/>
  <c r="AF74" i="4"/>
  <c r="AF87" i="4"/>
  <c r="AF71" i="59"/>
  <c r="V57" i="59"/>
  <c r="N111" i="59"/>
  <c r="R97" i="65"/>
  <c r="R87" i="59"/>
  <c r="N83" i="59"/>
  <c r="Y89" i="4"/>
  <c r="U89" i="59"/>
  <c r="U89" i="53"/>
  <c r="U89" i="65"/>
  <c r="U89" i="61"/>
  <c r="U89" i="63"/>
  <c r="U89" i="57"/>
  <c r="O83" i="59"/>
  <c r="AG87" i="4"/>
  <c r="W86" i="59"/>
  <c r="Y72" i="59"/>
  <c r="Z85" i="59"/>
  <c r="U58" i="59"/>
  <c r="S58" i="59"/>
  <c r="AE74" i="4"/>
  <c r="W72" i="59"/>
  <c r="R73" i="59"/>
  <c r="N69" i="59"/>
  <c r="G18" i="57"/>
  <c r="U116" i="59"/>
  <c r="Q111" i="59"/>
  <c r="X89" i="4"/>
  <c r="T89" i="59"/>
  <c r="T89" i="53"/>
  <c r="T89" i="63"/>
  <c r="T89" i="57"/>
  <c r="T89" i="65"/>
  <c r="T89" i="61"/>
  <c r="X72" i="59"/>
  <c r="AG57" i="59"/>
  <c r="AF85" i="59"/>
  <c r="AE71" i="59"/>
  <c r="T58" i="59"/>
  <c r="X86" i="59"/>
  <c r="AG71" i="59"/>
  <c r="AD100" i="59"/>
  <c r="W128" i="59"/>
  <c r="Z127" i="59"/>
  <c r="X128" i="59"/>
  <c r="Y128" i="59"/>
  <c r="AE127" i="59"/>
  <c r="AF127" i="59"/>
  <c r="AG127" i="59"/>
  <c r="R129" i="59"/>
  <c r="P125" i="59"/>
  <c r="Q125" i="59"/>
  <c r="W116" i="61"/>
  <c r="T73" i="63"/>
  <c r="P69" i="63"/>
  <c r="S129" i="61"/>
  <c r="O125" i="61"/>
  <c r="S87" i="63"/>
  <c r="O83" i="63"/>
  <c r="S73" i="61"/>
  <c r="O69" i="61"/>
  <c r="N69" i="57"/>
  <c r="O83" i="65"/>
  <c r="Y86" i="61"/>
  <c r="U58" i="57"/>
  <c r="Q55" i="57"/>
  <c r="S58" i="53"/>
  <c r="X58" i="63"/>
  <c r="W72" i="65"/>
  <c r="AC72" i="63"/>
  <c r="Y72" i="65"/>
  <c r="AB128" i="63"/>
  <c r="Y128" i="57"/>
  <c r="AC86" i="63"/>
  <c r="U58" i="65"/>
  <c r="S72" i="53"/>
  <c r="O69" i="53"/>
  <c r="Q125" i="53"/>
  <c r="Q55" i="61"/>
  <c r="X128" i="61"/>
  <c r="X86" i="61"/>
  <c r="AA128" i="57"/>
  <c r="X58" i="57"/>
  <c r="Y86" i="57"/>
  <c r="O69" i="63"/>
  <c r="AA72" i="61"/>
  <c r="T73" i="57"/>
  <c r="P69" i="57"/>
  <c r="T87" i="63"/>
  <c r="P83" i="63"/>
  <c r="U129" i="61"/>
  <c r="Q125" i="61"/>
  <c r="W86" i="65"/>
  <c r="AA128" i="63"/>
  <c r="X100" i="53"/>
  <c r="O69" i="57"/>
  <c r="S58" i="65"/>
  <c r="P111" i="61"/>
  <c r="O83" i="57"/>
  <c r="P69" i="53"/>
  <c r="W58" i="63"/>
  <c r="Q69" i="61"/>
  <c r="AC128" i="63"/>
  <c r="Y128" i="53"/>
  <c r="AA86" i="63"/>
  <c r="Y58" i="61"/>
  <c r="Q125" i="65"/>
  <c r="Q55" i="63"/>
  <c r="X128" i="65"/>
  <c r="W72" i="63"/>
  <c r="T58" i="65"/>
  <c r="P55" i="65"/>
  <c r="T129" i="63"/>
  <c r="P125" i="63"/>
  <c r="T116" i="57"/>
  <c r="T153" i="57" s="1"/>
  <c r="P111" i="57"/>
  <c r="S87" i="61"/>
  <c r="O83" i="61"/>
  <c r="U87" i="63"/>
  <c r="Q83" i="63"/>
  <c r="P125" i="53"/>
  <c r="W72" i="57"/>
  <c r="W58" i="61"/>
  <c r="X72" i="65"/>
  <c r="W86" i="57"/>
  <c r="X72" i="53"/>
  <c r="X58" i="61"/>
  <c r="Y72" i="61"/>
  <c r="AB72" i="57"/>
  <c r="AB72" i="63"/>
  <c r="Q69" i="53"/>
  <c r="Q83" i="65"/>
  <c r="S111" i="65"/>
  <c r="X128" i="57"/>
  <c r="Y128" i="65"/>
  <c r="AC128" i="61"/>
  <c r="W100" i="53"/>
  <c r="Y58" i="63"/>
  <c r="W58" i="57"/>
  <c r="X86" i="57"/>
  <c r="AA128" i="61"/>
  <c r="U58" i="53"/>
  <c r="T73" i="61"/>
  <c r="P69" i="61"/>
  <c r="X128" i="53"/>
  <c r="AB86" i="63"/>
  <c r="W128" i="53"/>
  <c r="O69" i="65"/>
  <c r="X86" i="65"/>
  <c r="Q69" i="65"/>
  <c r="Y100" i="53"/>
  <c r="AB72" i="61"/>
  <c r="Y72" i="53"/>
  <c r="Y86" i="65"/>
  <c r="AA86" i="61"/>
  <c r="P125" i="61"/>
  <c r="P83" i="61"/>
  <c r="P55" i="57"/>
  <c r="Q83" i="57"/>
  <c r="W128" i="65"/>
  <c r="AC72" i="57"/>
  <c r="W115" i="57"/>
  <c r="T58" i="53"/>
  <c r="P55" i="53"/>
  <c r="P111" i="63"/>
  <c r="U116" i="57"/>
  <c r="Q111" i="57"/>
  <c r="U116" i="61"/>
  <c r="Y116" i="61" s="1"/>
  <c r="Q111" i="61"/>
  <c r="Q153" i="63"/>
  <c r="Q111" i="63"/>
  <c r="U116" i="65"/>
  <c r="Q111" i="65"/>
  <c r="Z57" i="61"/>
  <c r="Z71" i="65"/>
  <c r="R116" i="57"/>
  <c r="V116" i="57" s="1"/>
  <c r="N111" i="57"/>
  <c r="R129" i="63"/>
  <c r="R129" i="65"/>
  <c r="AD71" i="57"/>
  <c r="Z57" i="57"/>
  <c r="V72" i="57"/>
  <c r="Z127" i="65"/>
  <c r="AD57" i="65"/>
  <c r="Z114" i="61"/>
  <c r="R87" i="57"/>
  <c r="N83" i="57"/>
  <c r="R87" i="61"/>
  <c r="N83" i="61"/>
  <c r="R73" i="63"/>
  <c r="R73" i="65"/>
  <c r="AD85" i="63"/>
  <c r="Z127" i="61"/>
  <c r="Z85" i="61"/>
  <c r="Z115" i="57"/>
  <c r="AD85" i="57"/>
  <c r="V58" i="63"/>
  <c r="AD127" i="57"/>
  <c r="AD129" i="4"/>
  <c r="N83" i="63"/>
  <c r="Z61" i="4"/>
  <c r="V62" i="4"/>
  <c r="V62" i="59" s="1"/>
  <c r="R75" i="4"/>
  <c r="R75" i="59" s="1"/>
  <c r="R73" i="61"/>
  <c r="N69" i="61"/>
  <c r="V86" i="65"/>
  <c r="Z71" i="63"/>
  <c r="V128" i="57"/>
  <c r="R58" i="65"/>
  <c r="AD85" i="65"/>
  <c r="R129" i="61"/>
  <c r="R116" i="61"/>
  <c r="N111" i="61"/>
  <c r="V86" i="63"/>
  <c r="AD71" i="61"/>
  <c r="Z127" i="63"/>
  <c r="AD57" i="63"/>
  <c r="Z73" i="4"/>
  <c r="Z99" i="53"/>
  <c r="Z100" i="65"/>
  <c r="Z100" i="57"/>
  <c r="Z100" i="61"/>
  <c r="Z100" i="63"/>
  <c r="G14" i="63"/>
  <c r="G15" i="63"/>
  <c r="G18" i="63"/>
  <c r="G16" i="63"/>
  <c r="M150" i="63"/>
  <c r="M156" i="63" s="1"/>
  <c r="M155" i="63"/>
  <c r="Q129" i="57"/>
  <c r="P129" i="57"/>
  <c r="O129" i="57"/>
  <c r="N129" i="57"/>
  <c r="F18" i="63"/>
  <c r="F14" i="63"/>
  <c r="S153" i="4"/>
  <c r="S157" i="4" s="1"/>
  <c r="S15" i="4" s="1"/>
  <c r="S74" i="65"/>
  <c r="W74" i="65" s="1"/>
  <c r="AA74" i="65" s="1"/>
  <c r="AE74" i="65" s="1"/>
  <c r="AI74" i="65" s="1"/>
  <c r="AM74" i="65" s="1"/>
  <c r="AQ74" i="65" s="1"/>
  <c r="AU74" i="65" s="1"/>
  <c r="S117" i="53"/>
  <c r="S117" i="57"/>
  <c r="S153" i="57" s="1"/>
  <c r="F16" i="63"/>
  <c r="W117" i="4"/>
  <c r="AA117" i="4" s="1"/>
  <c r="AE117" i="4" s="1"/>
  <c r="AI117" i="4" s="1"/>
  <c r="AM117" i="4" s="1"/>
  <c r="AQ117" i="4" s="1"/>
  <c r="AU117" i="4" s="1"/>
  <c r="S117" i="61"/>
  <c r="W117" i="61" s="1"/>
  <c r="AA117" i="61" s="1"/>
  <c r="AE117" i="61" s="1"/>
  <c r="AI117" i="61" s="1"/>
  <c r="AM117" i="61" s="1"/>
  <c r="AQ117" i="61" s="1"/>
  <c r="AU117" i="61" s="1"/>
  <c r="S153" i="65"/>
  <c r="H14" i="65"/>
  <c r="M152" i="59"/>
  <c r="Q59" i="59"/>
  <c r="U59" i="59" s="1"/>
  <c r="Y59" i="59" s="1"/>
  <c r="AC59" i="59" s="1"/>
  <c r="AG59" i="59" s="1"/>
  <c r="AK59" i="59" s="1"/>
  <c r="AO59" i="59" s="1"/>
  <c r="AS59" i="59" s="1"/>
  <c r="AW59" i="59" s="1"/>
  <c r="H16" i="57"/>
  <c r="M155" i="59"/>
  <c r="I14" i="57"/>
  <c r="I15" i="57"/>
  <c r="I18" i="61"/>
  <c r="I14" i="61"/>
  <c r="S74" i="59"/>
  <c r="W74" i="59" s="1"/>
  <c r="AA74" i="59" s="1"/>
  <c r="AE74" i="59" s="1"/>
  <c r="AI74" i="59" s="1"/>
  <c r="AM74" i="59" s="1"/>
  <c r="AQ74" i="59" s="1"/>
  <c r="AU74" i="59" s="1"/>
  <c r="Q16" i="4"/>
  <c r="H15" i="57"/>
  <c r="I15" i="61"/>
  <c r="I16" i="57"/>
  <c r="H18" i="61"/>
  <c r="H18" i="57"/>
  <c r="M150" i="59"/>
  <c r="M156" i="59" s="1"/>
  <c r="M155" i="57"/>
  <c r="M150" i="57"/>
  <c r="M156" i="57" s="1"/>
  <c r="J152" i="65"/>
  <c r="K152" i="59"/>
  <c r="T117" i="59"/>
  <c r="X117" i="59" s="1"/>
  <c r="AB117" i="59" s="1"/>
  <c r="AF117" i="59" s="1"/>
  <c r="AJ117" i="59" s="1"/>
  <c r="AN117" i="59" s="1"/>
  <c r="AR117" i="59" s="1"/>
  <c r="AV117" i="59" s="1"/>
  <c r="K150" i="59"/>
  <c r="K156" i="59" s="1"/>
  <c r="T117" i="53"/>
  <c r="G14" i="65"/>
  <c r="G16" i="65"/>
  <c r="K155" i="59"/>
  <c r="U74" i="59"/>
  <c r="Y74" i="59" s="1"/>
  <c r="AC74" i="59" s="1"/>
  <c r="AG74" i="59" s="1"/>
  <c r="AK74" i="59" s="1"/>
  <c r="AO74" i="59" s="1"/>
  <c r="AS74" i="59" s="1"/>
  <c r="AW74" i="59" s="1"/>
  <c r="X116" i="4"/>
  <c r="AB116" i="4" s="1"/>
  <c r="AF116" i="4" s="1"/>
  <c r="AJ116" i="4" s="1"/>
  <c r="AN116" i="4" s="1"/>
  <c r="AR116" i="4" s="1"/>
  <c r="AV116" i="4" s="1"/>
  <c r="Q153" i="59"/>
  <c r="X117" i="4"/>
  <c r="AB117" i="4" s="1"/>
  <c r="AF117" i="4" s="1"/>
  <c r="AJ117" i="4" s="1"/>
  <c r="AN117" i="4" s="1"/>
  <c r="AR117" i="4" s="1"/>
  <c r="AV117" i="4" s="1"/>
  <c r="T117" i="61"/>
  <c r="X117" i="61" s="1"/>
  <c r="AB117" i="61" s="1"/>
  <c r="AF117" i="61" s="1"/>
  <c r="AJ117" i="61" s="1"/>
  <c r="AN117" i="61" s="1"/>
  <c r="AR117" i="61" s="1"/>
  <c r="AV117" i="61" s="1"/>
  <c r="U116" i="63"/>
  <c r="N59" i="65"/>
  <c r="R59" i="65" s="1"/>
  <c r="V59" i="65" s="1"/>
  <c r="Z59" i="65" s="1"/>
  <c r="AD59" i="65" s="1"/>
  <c r="AH59" i="65" s="1"/>
  <c r="AL59" i="65" s="1"/>
  <c r="AP59" i="65" s="1"/>
  <c r="AT59" i="65" s="1"/>
  <c r="T153" i="4"/>
  <c r="T157" i="4" s="1"/>
  <c r="T18" i="4" s="1"/>
  <c r="K155" i="65"/>
  <c r="S88" i="65"/>
  <c r="W88" i="65" s="1"/>
  <c r="AA88" i="65" s="1"/>
  <c r="AE88" i="65" s="1"/>
  <c r="AI88" i="65" s="1"/>
  <c r="AM88" i="65" s="1"/>
  <c r="AQ88" i="65" s="1"/>
  <c r="AU88" i="65" s="1"/>
  <c r="K152" i="65"/>
  <c r="M152" i="57"/>
  <c r="J150" i="65"/>
  <c r="J156" i="65" s="1"/>
  <c r="G18" i="65"/>
  <c r="J155" i="65"/>
  <c r="O59" i="65"/>
  <c r="S59" i="65" s="1"/>
  <c r="W59" i="65" s="1"/>
  <c r="AA59" i="65" s="1"/>
  <c r="AE59" i="65" s="1"/>
  <c r="AI59" i="65" s="1"/>
  <c r="AM59" i="65" s="1"/>
  <c r="AQ59" i="65" s="1"/>
  <c r="AU59" i="65" s="1"/>
  <c r="K150" i="65"/>
  <c r="K156" i="65" s="1"/>
  <c r="S130" i="59"/>
  <c r="W130" i="59" s="1"/>
  <c r="AA130" i="59" s="1"/>
  <c r="AE130" i="59" s="1"/>
  <c r="AI130" i="59" s="1"/>
  <c r="AM130" i="59" s="1"/>
  <c r="AQ130" i="59" s="1"/>
  <c r="AU130" i="59" s="1"/>
  <c r="R88" i="61"/>
  <c r="V88" i="61" s="1"/>
  <c r="Z88" i="61" s="1"/>
  <c r="AD88" i="61" s="1"/>
  <c r="AH88" i="61" s="1"/>
  <c r="AL88" i="61" s="1"/>
  <c r="AP88" i="61" s="1"/>
  <c r="AT88" i="61" s="1"/>
  <c r="F18" i="61"/>
  <c r="F15" i="61"/>
  <c r="Q153" i="57"/>
  <c r="Q18" i="4"/>
  <c r="U74" i="57"/>
  <c r="K155" i="61"/>
  <c r="F14" i="61"/>
  <c r="F16" i="61"/>
  <c r="H18" i="65"/>
  <c r="N153" i="59"/>
  <c r="J152" i="63"/>
  <c r="J150" i="63"/>
  <c r="J155" i="63"/>
  <c r="N59" i="63"/>
  <c r="K150" i="63"/>
  <c r="K156" i="63" s="1"/>
  <c r="K152" i="63"/>
  <c r="K155" i="63"/>
  <c r="U74" i="61"/>
  <c r="Y74" i="61" s="1"/>
  <c r="AC74" i="61" s="1"/>
  <c r="AG74" i="61" s="1"/>
  <c r="AK74" i="61" s="1"/>
  <c r="AO74" i="61" s="1"/>
  <c r="AS74" i="61" s="1"/>
  <c r="AW74" i="61" s="1"/>
  <c r="H16" i="65"/>
  <c r="R117" i="4"/>
  <c r="Q153" i="61"/>
  <c r="H14" i="61"/>
  <c r="H16" i="61"/>
  <c r="P153" i="59"/>
  <c r="Y116" i="4"/>
  <c r="AC116" i="4" s="1"/>
  <c r="AG116" i="4" s="1"/>
  <c r="AK116" i="4" s="1"/>
  <c r="AO116" i="4" s="1"/>
  <c r="AS116" i="4" s="1"/>
  <c r="AW116" i="4" s="1"/>
  <c r="U117" i="4"/>
  <c r="U117" i="53" s="1"/>
  <c r="N153" i="57"/>
  <c r="T88" i="61"/>
  <c r="X88" i="61" s="1"/>
  <c r="AB88" i="61" s="1"/>
  <c r="AF88" i="61" s="1"/>
  <c r="AJ88" i="61" s="1"/>
  <c r="AN88" i="61" s="1"/>
  <c r="AR88" i="61" s="1"/>
  <c r="AV88" i="61" s="1"/>
  <c r="P153" i="57"/>
  <c r="Q59" i="53"/>
  <c r="U59" i="53" s="1"/>
  <c r="Y59" i="53" s="1"/>
  <c r="AC59" i="53" s="1"/>
  <c r="AG59" i="53" s="1"/>
  <c r="AK59" i="53" s="1"/>
  <c r="AO59" i="53" s="1"/>
  <c r="AS59" i="53" s="1"/>
  <c r="AW59" i="53" s="1"/>
  <c r="P153" i="61"/>
  <c r="P153" i="63"/>
  <c r="F16" i="65"/>
  <c r="F14" i="65"/>
  <c r="F18" i="65"/>
  <c r="F15" i="65"/>
  <c r="R88" i="59"/>
  <c r="V88" i="59" s="1"/>
  <c r="Z88" i="59" s="1"/>
  <c r="AD88" i="59" s="1"/>
  <c r="AH88" i="59" s="1"/>
  <c r="AL88" i="59" s="1"/>
  <c r="AP88" i="59" s="1"/>
  <c r="AT88" i="59" s="1"/>
  <c r="K152" i="61"/>
  <c r="M150" i="61"/>
  <c r="S88" i="61"/>
  <c r="W88" i="61" s="1"/>
  <c r="AA88" i="61" s="1"/>
  <c r="AE88" i="61" s="1"/>
  <c r="AI88" i="61" s="1"/>
  <c r="AM88" i="61" s="1"/>
  <c r="AQ88" i="61" s="1"/>
  <c r="AU88" i="61" s="1"/>
  <c r="I18" i="65"/>
  <c r="I15" i="65"/>
  <c r="I16" i="65"/>
  <c r="I14" i="65"/>
  <c r="AB114" i="65"/>
  <c r="P16" i="4"/>
  <c r="P14" i="4"/>
  <c r="P18" i="4"/>
  <c r="P15" i="4"/>
  <c r="U88" i="65"/>
  <c r="Y88" i="65" s="1"/>
  <c r="AC88" i="65" s="1"/>
  <c r="AG88" i="65" s="1"/>
  <c r="AK88" i="65" s="1"/>
  <c r="AO88" i="65" s="1"/>
  <c r="AS88" i="65" s="1"/>
  <c r="AW88" i="65" s="1"/>
  <c r="U130" i="65"/>
  <c r="Y130" i="65" s="1"/>
  <c r="AC130" i="65" s="1"/>
  <c r="AG130" i="65" s="1"/>
  <c r="AK130" i="65" s="1"/>
  <c r="AO130" i="65" s="1"/>
  <c r="AS130" i="65" s="1"/>
  <c r="AW130" i="65" s="1"/>
  <c r="U74" i="65"/>
  <c r="Y74" i="65" s="1"/>
  <c r="AC74" i="65" s="1"/>
  <c r="AG74" i="65" s="1"/>
  <c r="AK74" i="65" s="1"/>
  <c r="AO74" i="65" s="1"/>
  <c r="AS74" i="65" s="1"/>
  <c r="AW74" i="65" s="1"/>
  <c r="M152" i="61"/>
  <c r="Z114" i="65"/>
  <c r="T116" i="65"/>
  <c r="P153" i="65"/>
  <c r="M155" i="65"/>
  <c r="Q59" i="65"/>
  <c r="U59" i="65" s="1"/>
  <c r="Y59" i="65" s="1"/>
  <c r="AC59" i="65" s="1"/>
  <c r="AG59" i="65" s="1"/>
  <c r="AK59" i="65" s="1"/>
  <c r="AO59" i="65" s="1"/>
  <c r="AS59" i="65" s="1"/>
  <c r="AW59" i="65" s="1"/>
  <c r="M152" i="65"/>
  <c r="M150" i="65"/>
  <c r="AC114" i="65"/>
  <c r="N153" i="61"/>
  <c r="K150" i="61"/>
  <c r="M155" i="61"/>
  <c r="AA114" i="65"/>
  <c r="R116" i="65"/>
  <c r="N153" i="65"/>
  <c r="T117" i="63"/>
  <c r="X117" i="63" s="1"/>
  <c r="AB117" i="63" s="1"/>
  <c r="AF117" i="63" s="1"/>
  <c r="AJ117" i="63" s="1"/>
  <c r="AN117" i="63" s="1"/>
  <c r="AR117" i="63" s="1"/>
  <c r="AV117" i="63" s="1"/>
  <c r="T117" i="65"/>
  <c r="X117" i="65" s="1"/>
  <c r="AB117" i="65" s="1"/>
  <c r="AF117" i="65" s="1"/>
  <c r="AJ117" i="65" s="1"/>
  <c r="AN117" i="65" s="1"/>
  <c r="AR117" i="65" s="1"/>
  <c r="AV117" i="65" s="1"/>
  <c r="L155" i="59"/>
  <c r="N15" i="4"/>
  <c r="N16" i="4"/>
  <c r="N14" i="4"/>
  <c r="S88" i="59"/>
  <c r="W88" i="59" s="1"/>
  <c r="AA88" i="59" s="1"/>
  <c r="AE88" i="59" s="1"/>
  <c r="AI88" i="59" s="1"/>
  <c r="AM88" i="59" s="1"/>
  <c r="AQ88" i="59" s="1"/>
  <c r="AU88" i="59" s="1"/>
  <c r="L155" i="57"/>
  <c r="F14" i="57"/>
  <c r="AE114" i="63"/>
  <c r="X115" i="63"/>
  <c r="L152" i="57"/>
  <c r="S74" i="61"/>
  <c r="W74" i="61" s="1"/>
  <c r="AA74" i="61" s="1"/>
  <c r="AE74" i="61" s="1"/>
  <c r="AI74" i="61" s="1"/>
  <c r="AM74" i="61" s="1"/>
  <c r="AQ74" i="61" s="1"/>
  <c r="AU74" i="61" s="1"/>
  <c r="S88" i="63"/>
  <c r="W88" i="63" s="1"/>
  <c r="AA88" i="63" s="1"/>
  <c r="AE88" i="63" s="1"/>
  <c r="AI88" i="63" s="1"/>
  <c r="AM88" i="63" s="1"/>
  <c r="AQ88" i="63" s="1"/>
  <c r="AU88" i="63" s="1"/>
  <c r="S74" i="63"/>
  <c r="W74" i="63" s="1"/>
  <c r="AA74" i="63" s="1"/>
  <c r="AE74" i="63" s="1"/>
  <c r="AI74" i="63" s="1"/>
  <c r="AM74" i="63" s="1"/>
  <c r="AQ74" i="63" s="1"/>
  <c r="AU74" i="63" s="1"/>
  <c r="S130" i="63"/>
  <c r="AF114" i="63"/>
  <c r="L150" i="63"/>
  <c r="L156" i="63" s="1"/>
  <c r="P59" i="63"/>
  <c r="L155" i="63"/>
  <c r="L152" i="63"/>
  <c r="S130" i="61"/>
  <c r="W130" i="61" s="1"/>
  <c r="AA130" i="61" s="1"/>
  <c r="AE130" i="61" s="1"/>
  <c r="AI130" i="61" s="1"/>
  <c r="AM130" i="61" s="1"/>
  <c r="AQ130" i="61" s="1"/>
  <c r="AU130" i="61" s="1"/>
  <c r="R116" i="63"/>
  <c r="N153" i="63"/>
  <c r="AD114" i="63"/>
  <c r="AG114" i="63"/>
  <c r="L150" i="59"/>
  <c r="L150" i="57"/>
  <c r="L156" i="57" s="1"/>
  <c r="W116" i="63"/>
  <c r="F15" i="57"/>
  <c r="F14" i="59"/>
  <c r="P59" i="59"/>
  <c r="T59" i="59" s="1"/>
  <c r="X59" i="59" s="1"/>
  <c r="AB59" i="59" s="1"/>
  <c r="AF59" i="59" s="1"/>
  <c r="AJ59" i="59" s="1"/>
  <c r="AN59" i="59" s="1"/>
  <c r="AR59" i="59" s="1"/>
  <c r="AV59" i="59" s="1"/>
  <c r="L152" i="59"/>
  <c r="F16" i="57"/>
  <c r="F18" i="59"/>
  <c r="F15" i="59"/>
  <c r="X115" i="61"/>
  <c r="AH113" i="61"/>
  <c r="L150" i="61"/>
  <c r="L155" i="61"/>
  <c r="L152" i="61"/>
  <c r="P59" i="61"/>
  <c r="AG114" i="61"/>
  <c r="AE114" i="61"/>
  <c r="S74" i="57"/>
  <c r="W74" i="57" s="1"/>
  <c r="AA74" i="57" s="1"/>
  <c r="AE74" i="57" s="1"/>
  <c r="AI74" i="57" s="1"/>
  <c r="AM74" i="57" s="1"/>
  <c r="AQ74" i="57" s="1"/>
  <c r="AU74" i="57" s="1"/>
  <c r="V115" i="61"/>
  <c r="AF114" i="61"/>
  <c r="K152" i="57"/>
  <c r="O59" i="57"/>
  <c r="K150" i="57"/>
  <c r="K156" i="57" s="1"/>
  <c r="K155" i="57"/>
  <c r="J152" i="61"/>
  <c r="N59" i="61"/>
  <c r="J150" i="61"/>
  <c r="J155" i="61"/>
  <c r="G14" i="59"/>
  <c r="G16" i="59"/>
  <c r="G18" i="59"/>
  <c r="AA114" i="59"/>
  <c r="J152" i="59"/>
  <c r="N59" i="59"/>
  <c r="J155" i="59"/>
  <c r="J150" i="59"/>
  <c r="J156" i="59" s="1"/>
  <c r="H18" i="59"/>
  <c r="H14" i="59"/>
  <c r="H15" i="59"/>
  <c r="H16" i="59"/>
  <c r="AB114" i="59"/>
  <c r="AC114" i="59"/>
  <c r="AD113" i="59"/>
  <c r="N59" i="57"/>
  <c r="J150" i="57"/>
  <c r="J156" i="57" s="1"/>
  <c r="J155" i="57"/>
  <c r="J152" i="57"/>
  <c r="V115" i="59"/>
  <c r="I16" i="59"/>
  <c r="I14" i="59"/>
  <c r="I15" i="59"/>
  <c r="I18" i="59"/>
  <c r="AE114" i="57"/>
  <c r="AF114" i="57"/>
  <c r="AH113" i="57"/>
  <c r="AG114" i="57"/>
  <c r="AC114" i="53"/>
  <c r="AA114" i="53"/>
  <c r="AB114" i="53"/>
  <c r="AN71" i="4"/>
  <c r="AL127" i="4"/>
  <c r="AL71" i="4"/>
  <c r="AJ57" i="4"/>
  <c r="AR85" i="4"/>
  <c r="AW71" i="4"/>
  <c r="AM71" i="4"/>
  <c r="AI113" i="4"/>
  <c r="AO127" i="4"/>
  <c r="AL85" i="4"/>
  <c r="AJ113" i="4"/>
  <c r="AH99" i="4"/>
  <c r="AK113" i="4"/>
  <c r="AO85" i="4"/>
  <c r="AL57" i="4"/>
  <c r="AU127" i="4"/>
  <c r="AO57" i="4"/>
  <c r="AN127" i="4"/>
  <c r="AH113" i="4"/>
  <c r="AQ85" i="4"/>
  <c r="AE63" i="36" l="1"/>
  <c r="M63" i="36"/>
  <c r="AK63" i="36" s="1"/>
  <c r="G65" i="36"/>
  <c r="AE60" i="36"/>
  <c r="M60" i="36"/>
  <c r="AK60" i="36" s="1"/>
  <c r="AJ60" i="36"/>
  <c r="L65" i="36"/>
  <c r="AJ65" i="36" s="1"/>
  <c r="AF60" i="36"/>
  <c r="H65" i="36"/>
  <c r="AF65" i="36" s="1"/>
  <c r="AI60" i="36"/>
  <c r="K65" i="36"/>
  <c r="AI65" i="36" s="1"/>
  <c r="AH60" i="36"/>
  <c r="J65" i="36"/>
  <c r="AH65" i="36" s="1"/>
  <c r="I65" i="36"/>
  <c r="AG65" i="36" s="1"/>
  <c r="AG60" i="36"/>
  <c r="AE62" i="36"/>
  <c r="M62" i="36"/>
  <c r="AK62" i="36" s="1"/>
  <c r="M61" i="36"/>
  <c r="AK61" i="36" s="1"/>
  <c r="AE61" i="36"/>
  <c r="AK35" i="36"/>
  <c r="AK36" i="36" s="1"/>
  <c r="AK38" i="36"/>
  <c r="AK39" i="36" s="1"/>
  <c r="AJ34" i="36"/>
  <c r="AF34" i="36"/>
  <c r="AG34" i="36"/>
  <c r="AH34" i="36"/>
  <c r="AI34" i="36"/>
  <c r="AE34" i="36"/>
  <c r="M64" i="36"/>
  <c r="AK64" i="36" s="1"/>
  <c r="AE64" i="36"/>
  <c r="AE58" i="36"/>
  <c r="M58" i="36"/>
  <c r="AE46" i="41"/>
  <c r="G51" i="41"/>
  <c r="M46" i="41"/>
  <c r="AK46" i="41" s="1"/>
  <c r="AG46" i="43"/>
  <c r="I51" i="43"/>
  <c r="AG51" i="43" s="1"/>
  <c r="AH46" i="37"/>
  <c r="J51" i="37"/>
  <c r="AH51" i="37" s="1"/>
  <c r="L51" i="51"/>
  <c r="AJ51" i="51" s="1"/>
  <c r="AJ46" i="51"/>
  <c r="AJ46" i="41"/>
  <c r="L51" i="41"/>
  <c r="AJ51" i="41" s="1"/>
  <c r="M47" i="37"/>
  <c r="AK47" i="37" s="1"/>
  <c r="AE47" i="37"/>
  <c r="AH46" i="41"/>
  <c r="J51" i="41"/>
  <c r="AH51" i="41" s="1"/>
  <c r="H51" i="43"/>
  <c r="AF51" i="43" s="1"/>
  <c r="AF46" i="43"/>
  <c r="AE49" i="52"/>
  <c r="M49" i="52"/>
  <c r="AK49" i="52" s="1"/>
  <c r="AE50" i="52"/>
  <c r="M50" i="52"/>
  <c r="AK50" i="52" s="1"/>
  <c r="AI46" i="37"/>
  <c r="K51" i="37"/>
  <c r="AI51" i="37" s="1"/>
  <c r="R34" i="41"/>
  <c r="O34" i="41"/>
  <c r="Q34" i="41"/>
  <c r="S34" i="41"/>
  <c r="P34" i="41"/>
  <c r="U35" i="41"/>
  <c r="U36" i="41" s="1"/>
  <c r="T34" i="41"/>
  <c r="U38" i="41"/>
  <c r="U39" i="41" s="1"/>
  <c r="G51" i="51"/>
  <c r="AE46" i="51"/>
  <c r="M46" i="51"/>
  <c r="AK46" i="51" s="1"/>
  <c r="M48" i="51"/>
  <c r="AK48" i="51" s="1"/>
  <c r="AE48" i="51"/>
  <c r="AI46" i="52"/>
  <c r="K51" i="52"/>
  <c r="AI51" i="52" s="1"/>
  <c r="AE47" i="41"/>
  <c r="M47" i="41"/>
  <c r="AK47" i="41" s="1"/>
  <c r="L51" i="52"/>
  <c r="AJ51" i="52" s="1"/>
  <c r="AJ46" i="52"/>
  <c r="AF46" i="41"/>
  <c r="H51" i="41"/>
  <c r="AF51" i="41" s="1"/>
  <c r="M49" i="43"/>
  <c r="AK49" i="43" s="1"/>
  <c r="AE49" i="43"/>
  <c r="AG46" i="52"/>
  <c r="I51" i="52"/>
  <c r="AG51" i="52" s="1"/>
  <c r="AI46" i="51"/>
  <c r="K51" i="51"/>
  <c r="AI51" i="51" s="1"/>
  <c r="J51" i="43"/>
  <c r="AH51" i="43" s="1"/>
  <c r="AH46" i="43"/>
  <c r="M48" i="37"/>
  <c r="AK48" i="37" s="1"/>
  <c r="AE48" i="37"/>
  <c r="I51" i="51"/>
  <c r="AG51" i="51" s="1"/>
  <c r="AG46" i="51"/>
  <c r="AE47" i="52"/>
  <c r="M47" i="52"/>
  <c r="AK47" i="52" s="1"/>
  <c r="AJ46" i="37"/>
  <c r="L51" i="37"/>
  <c r="AJ51" i="37" s="1"/>
  <c r="M50" i="51"/>
  <c r="AK50" i="51" s="1"/>
  <c r="AE50" i="51"/>
  <c r="AH46" i="51"/>
  <c r="J51" i="51"/>
  <c r="AH51" i="51" s="1"/>
  <c r="AE48" i="41"/>
  <c r="M48" i="41"/>
  <c r="AK48" i="41" s="1"/>
  <c r="L51" i="43"/>
  <c r="AJ51" i="43" s="1"/>
  <c r="AJ46" i="43"/>
  <c r="U38" i="37"/>
  <c r="U39" i="37" s="1"/>
  <c r="U35" i="37"/>
  <c r="U36" i="37" s="1"/>
  <c r="S34" i="37"/>
  <c r="T34" i="37"/>
  <c r="Q34" i="37"/>
  <c r="R34" i="37"/>
  <c r="P34" i="37"/>
  <c r="O34" i="37"/>
  <c r="AI46" i="43"/>
  <c r="K51" i="43"/>
  <c r="AI51" i="43" s="1"/>
  <c r="AE47" i="43"/>
  <c r="M47" i="43"/>
  <c r="AK47" i="43" s="1"/>
  <c r="AE46" i="43"/>
  <c r="G51" i="43"/>
  <c r="M46" i="43"/>
  <c r="AK46" i="43" s="1"/>
  <c r="AH46" i="52"/>
  <c r="J51" i="52"/>
  <c r="AH51" i="52" s="1"/>
  <c r="AF46" i="37"/>
  <c r="H51" i="37"/>
  <c r="AF51" i="37" s="1"/>
  <c r="U38" i="51"/>
  <c r="U39" i="51" s="1"/>
  <c r="U35" i="51"/>
  <c r="U36" i="51" s="1"/>
  <c r="Q34" i="51"/>
  <c r="T34" i="51"/>
  <c r="P34" i="51"/>
  <c r="S34" i="51"/>
  <c r="R34" i="51"/>
  <c r="O34" i="51"/>
  <c r="M49" i="37"/>
  <c r="AK49" i="37" s="1"/>
  <c r="AE49" i="37"/>
  <c r="AE46" i="37"/>
  <c r="M46" i="37"/>
  <c r="AK46" i="37" s="1"/>
  <c r="G51" i="37"/>
  <c r="AI46" i="41"/>
  <c r="K51" i="41"/>
  <c r="AI51" i="41" s="1"/>
  <c r="AE48" i="52"/>
  <c r="M48" i="52"/>
  <c r="AK48" i="52" s="1"/>
  <c r="U38" i="52"/>
  <c r="U39" i="52" s="1"/>
  <c r="U35" i="52"/>
  <c r="U36" i="52" s="1"/>
  <c r="O34" i="52"/>
  <c r="S34" i="52"/>
  <c r="P34" i="52"/>
  <c r="R34" i="52"/>
  <c r="Q34" i="52"/>
  <c r="T34" i="52"/>
  <c r="AE47" i="51"/>
  <c r="M47" i="51"/>
  <c r="AK47" i="51" s="1"/>
  <c r="AE49" i="51"/>
  <c r="M49" i="51"/>
  <c r="AK49" i="51" s="1"/>
  <c r="AG46" i="37"/>
  <c r="I51" i="37"/>
  <c r="AG51" i="37" s="1"/>
  <c r="AE49" i="41"/>
  <c r="M49" i="41"/>
  <c r="AK49" i="41" s="1"/>
  <c r="AE50" i="41"/>
  <c r="M50" i="41"/>
  <c r="AK50" i="41" s="1"/>
  <c r="U35" i="43"/>
  <c r="U36" i="43" s="1"/>
  <c r="U38" i="43"/>
  <c r="U39" i="43" s="1"/>
  <c r="R34" i="43"/>
  <c r="P34" i="43"/>
  <c r="O34" i="43"/>
  <c r="Q34" i="43"/>
  <c r="S34" i="43"/>
  <c r="T34" i="43"/>
  <c r="M50" i="43"/>
  <c r="AK50" i="43" s="1"/>
  <c r="AE50" i="43"/>
  <c r="AE48" i="43"/>
  <c r="M48" i="43"/>
  <c r="AK48" i="43" s="1"/>
  <c r="M50" i="37"/>
  <c r="AK50" i="37" s="1"/>
  <c r="AE50" i="37"/>
  <c r="H51" i="51"/>
  <c r="AF51" i="51" s="1"/>
  <c r="AF46" i="51"/>
  <c r="H51" i="52"/>
  <c r="AF51" i="52" s="1"/>
  <c r="AF46" i="52"/>
  <c r="AE46" i="52"/>
  <c r="M46" i="52"/>
  <c r="AK46" i="52" s="1"/>
  <c r="G51" i="52"/>
  <c r="AG46" i="41"/>
  <c r="I51" i="41"/>
  <c r="AG51" i="41" s="1"/>
  <c r="AC77" i="4"/>
  <c r="AG77" i="4" s="1"/>
  <c r="AK77" i="4" s="1"/>
  <c r="AO77" i="4" s="1"/>
  <c r="AS77" i="4" s="1"/>
  <c r="AW77" i="4" s="1"/>
  <c r="W131" i="65"/>
  <c r="AA131" i="65" s="1"/>
  <c r="AE131" i="65" s="1"/>
  <c r="AI131" i="65" s="1"/>
  <c r="AM131" i="65" s="1"/>
  <c r="AQ131" i="65" s="1"/>
  <c r="AU131" i="65" s="1"/>
  <c r="O55" i="57"/>
  <c r="W132" i="61"/>
  <c r="AA132" i="4"/>
  <c r="AA133" i="4" s="1"/>
  <c r="AA133" i="63" s="1"/>
  <c r="W132" i="53"/>
  <c r="W132" i="59"/>
  <c r="W132" i="65"/>
  <c r="W132" i="63"/>
  <c r="O55" i="61"/>
  <c r="O152" i="61" s="1"/>
  <c r="AC133" i="53"/>
  <c r="AC133" i="65"/>
  <c r="S61" i="4"/>
  <c r="W76" i="53"/>
  <c r="R97" i="59"/>
  <c r="AC133" i="57"/>
  <c r="AC133" i="61"/>
  <c r="AG133" i="4"/>
  <c r="AC133" i="63"/>
  <c r="R97" i="57"/>
  <c r="AB133" i="4"/>
  <c r="AB133" i="59" s="1"/>
  <c r="R97" i="63"/>
  <c r="V104" i="4"/>
  <c r="V104" i="59" s="1"/>
  <c r="Z104" i="59" s="1"/>
  <c r="AD104" i="59" s="1"/>
  <c r="AH104" i="59" s="1"/>
  <c r="AL104" i="59" s="1"/>
  <c r="AP104" i="59" s="1"/>
  <c r="AT104" i="59" s="1"/>
  <c r="Z89" i="4"/>
  <c r="V90" i="4"/>
  <c r="L157" i="65"/>
  <c r="L16" i="65" s="1"/>
  <c r="S153" i="63"/>
  <c r="S111" i="63"/>
  <c r="X76" i="61"/>
  <c r="R97" i="61"/>
  <c r="Y62" i="61"/>
  <c r="Y62" i="53"/>
  <c r="AC62" i="4"/>
  <c r="Y62" i="63"/>
  <c r="Y62" i="59"/>
  <c r="Y62" i="57"/>
  <c r="Y62" i="65"/>
  <c r="S111" i="59"/>
  <c r="X76" i="63"/>
  <c r="AB76" i="4"/>
  <c r="AF76" i="4" s="1"/>
  <c r="AJ76" i="4" s="1"/>
  <c r="AN76" i="4" s="1"/>
  <c r="AR76" i="4" s="1"/>
  <c r="AV76" i="4" s="1"/>
  <c r="X76" i="57"/>
  <c r="X76" i="65"/>
  <c r="T61" i="61"/>
  <c r="T61" i="53"/>
  <c r="T61" i="65"/>
  <c r="X61" i="4"/>
  <c r="AB61" i="4" s="1"/>
  <c r="AF61" i="4" s="1"/>
  <c r="AJ61" i="4" s="1"/>
  <c r="AN61" i="4" s="1"/>
  <c r="AR61" i="4" s="1"/>
  <c r="AV61" i="4" s="1"/>
  <c r="T61" i="63"/>
  <c r="T61" i="59"/>
  <c r="T61" i="57"/>
  <c r="S18" i="4"/>
  <c r="R131" i="4"/>
  <c r="AB60" i="4"/>
  <c r="S153" i="59"/>
  <c r="X76" i="53"/>
  <c r="W90" i="63"/>
  <c r="W90" i="65"/>
  <c r="W90" i="57"/>
  <c r="AA90" i="4"/>
  <c r="W90" i="61"/>
  <c r="W90" i="59"/>
  <c r="W90" i="53"/>
  <c r="AI88" i="4"/>
  <c r="W76" i="59"/>
  <c r="W76" i="61"/>
  <c r="AA76" i="4"/>
  <c r="W76" i="63"/>
  <c r="W76" i="57"/>
  <c r="P55" i="59"/>
  <c r="AB89" i="4"/>
  <c r="X90" i="4"/>
  <c r="AI74" i="4"/>
  <c r="AC72" i="59"/>
  <c r="Z57" i="59"/>
  <c r="X58" i="59"/>
  <c r="AK87" i="4"/>
  <c r="AC89" i="4"/>
  <c r="Y90" i="4"/>
  <c r="AK85" i="59"/>
  <c r="AF57" i="59"/>
  <c r="S16" i="4"/>
  <c r="Y116" i="59"/>
  <c r="AA72" i="59"/>
  <c r="W58" i="59"/>
  <c r="AD85" i="59"/>
  <c r="AA86" i="59"/>
  <c r="AJ71" i="59"/>
  <c r="AJ74" i="4"/>
  <c r="V73" i="59"/>
  <c r="Y58" i="59"/>
  <c r="AJ87" i="4"/>
  <c r="AD71" i="59"/>
  <c r="X116" i="59"/>
  <c r="T111" i="59"/>
  <c r="AK71" i="59"/>
  <c r="AJ85" i="59"/>
  <c r="AB72" i="59"/>
  <c r="S69" i="59"/>
  <c r="S83" i="59"/>
  <c r="AC86" i="59"/>
  <c r="R59" i="59"/>
  <c r="N55" i="59"/>
  <c r="AH100" i="59"/>
  <c r="AB86" i="59"/>
  <c r="AI71" i="59"/>
  <c r="AK57" i="59"/>
  <c r="Q55" i="59"/>
  <c r="U69" i="59"/>
  <c r="V87" i="59"/>
  <c r="R83" i="59"/>
  <c r="AI85" i="59"/>
  <c r="Z101" i="59"/>
  <c r="AE57" i="59"/>
  <c r="AK127" i="59"/>
  <c r="AI127" i="59"/>
  <c r="AC128" i="59"/>
  <c r="AD127" i="59"/>
  <c r="AJ127" i="59"/>
  <c r="S125" i="59"/>
  <c r="V129" i="59"/>
  <c r="AB128" i="59"/>
  <c r="AA128" i="59"/>
  <c r="T59" i="61"/>
  <c r="P55" i="61"/>
  <c r="T111" i="65"/>
  <c r="S129" i="57"/>
  <c r="O125" i="57"/>
  <c r="AA115" i="57"/>
  <c r="AA128" i="65"/>
  <c r="AC86" i="65"/>
  <c r="AF72" i="61"/>
  <c r="AA128" i="53"/>
  <c r="AB128" i="53"/>
  <c r="Y58" i="53"/>
  <c r="AC58" i="53" s="1"/>
  <c r="AG58" i="53" s="1"/>
  <c r="AK58" i="53" s="1"/>
  <c r="AO58" i="53" s="1"/>
  <c r="AS58" i="53" s="1"/>
  <c r="AW58" i="53" s="1"/>
  <c r="AB86" i="57"/>
  <c r="AC58" i="63"/>
  <c r="AG128" i="61"/>
  <c r="AB128" i="57"/>
  <c r="U69" i="61"/>
  <c r="S69" i="57"/>
  <c r="N55" i="65"/>
  <c r="W87" i="61"/>
  <c r="S83" i="61"/>
  <c r="W58" i="65"/>
  <c r="X87" i="63"/>
  <c r="AA72" i="65"/>
  <c r="W58" i="53"/>
  <c r="AA58" i="53" s="1"/>
  <c r="AE58" i="53" s="1"/>
  <c r="AI58" i="53" s="1"/>
  <c r="AM58" i="53" s="1"/>
  <c r="AQ58" i="53" s="1"/>
  <c r="AU58" i="53" s="1"/>
  <c r="AC86" i="61"/>
  <c r="Y74" i="57"/>
  <c r="U69" i="57"/>
  <c r="T129" i="57"/>
  <c r="P125" i="57"/>
  <c r="AB86" i="65"/>
  <c r="U125" i="65"/>
  <c r="AF72" i="63"/>
  <c r="AC72" i="61"/>
  <c r="AB72" i="53"/>
  <c r="AB72" i="65"/>
  <c r="AA72" i="57"/>
  <c r="X129" i="63"/>
  <c r="X58" i="65"/>
  <c r="AB128" i="65"/>
  <c r="AC58" i="61"/>
  <c r="AC128" i="53"/>
  <c r="AE128" i="63"/>
  <c r="AC86" i="57"/>
  <c r="AE128" i="57"/>
  <c r="AB128" i="61"/>
  <c r="W72" i="53"/>
  <c r="AG86" i="63"/>
  <c r="AF128" i="63"/>
  <c r="W87" i="63"/>
  <c r="S83" i="63"/>
  <c r="X73" i="63"/>
  <c r="T111" i="61"/>
  <c r="W130" i="63"/>
  <c r="S125" i="63"/>
  <c r="T59" i="63"/>
  <c r="P55" i="63"/>
  <c r="U129" i="57"/>
  <c r="Q125" i="57"/>
  <c r="X58" i="53"/>
  <c r="AB58" i="53" s="1"/>
  <c r="AF58" i="53" s="1"/>
  <c r="AJ58" i="53" s="1"/>
  <c r="AN58" i="53" s="1"/>
  <c r="AR58" i="53" s="1"/>
  <c r="AV58" i="53" s="1"/>
  <c r="AG72" i="57"/>
  <c r="AE86" i="61"/>
  <c r="AC72" i="53"/>
  <c r="AC100" i="53"/>
  <c r="AF86" i="63"/>
  <c r="X73" i="61"/>
  <c r="AE128" i="61"/>
  <c r="AA58" i="57"/>
  <c r="AA100" i="53"/>
  <c r="AC128" i="65"/>
  <c r="Y87" i="63"/>
  <c r="X116" i="57"/>
  <c r="T111" i="57"/>
  <c r="S69" i="63"/>
  <c r="AA58" i="63"/>
  <c r="S83" i="65"/>
  <c r="Y129" i="61"/>
  <c r="AE72" i="61"/>
  <c r="T83" i="61"/>
  <c r="Q55" i="65"/>
  <c r="Q150" i="65" s="1"/>
  <c r="Q156" i="65" s="1"/>
  <c r="U69" i="65"/>
  <c r="AG72" i="63"/>
  <c r="AB58" i="63"/>
  <c r="Y58" i="57"/>
  <c r="S111" i="61"/>
  <c r="S111" i="57"/>
  <c r="U83" i="65"/>
  <c r="T111" i="63"/>
  <c r="Q55" i="53"/>
  <c r="AF72" i="57"/>
  <c r="AB58" i="61"/>
  <c r="AA86" i="57"/>
  <c r="AA58" i="61"/>
  <c r="AA72" i="63"/>
  <c r="AE86" i="63"/>
  <c r="AG128" i="63"/>
  <c r="O55" i="65"/>
  <c r="AB100" i="53"/>
  <c r="AA86" i="65"/>
  <c r="X73" i="57"/>
  <c r="AB58" i="57"/>
  <c r="AB86" i="61"/>
  <c r="Y58" i="65"/>
  <c r="AC128" i="57"/>
  <c r="AC72" i="65"/>
  <c r="S69" i="65"/>
  <c r="W73" i="61"/>
  <c r="S69" i="61"/>
  <c r="W129" i="61"/>
  <c r="S125" i="61"/>
  <c r="AA116" i="61"/>
  <c r="Y116" i="65"/>
  <c r="Y116" i="57"/>
  <c r="U130" i="59"/>
  <c r="Y116" i="63"/>
  <c r="AC116" i="63" s="1"/>
  <c r="R129" i="57"/>
  <c r="N125" i="57"/>
  <c r="V58" i="65"/>
  <c r="AD71" i="63"/>
  <c r="V73" i="61"/>
  <c r="AH127" i="57"/>
  <c r="AH85" i="57"/>
  <c r="AD85" i="61"/>
  <c r="AH85" i="63"/>
  <c r="V73" i="63"/>
  <c r="AD114" i="61"/>
  <c r="AD127" i="65"/>
  <c r="AD57" i="57"/>
  <c r="AH57" i="57" s="1"/>
  <c r="AL57" i="57" s="1"/>
  <c r="AP57" i="57" s="1"/>
  <c r="AT57" i="57" s="1"/>
  <c r="V129" i="63"/>
  <c r="R59" i="57"/>
  <c r="N55" i="57"/>
  <c r="V129" i="65"/>
  <c r="R117" i="59"/>
  <c r="R117" i="53"/>
  <c r="AH57" i="63"/>
  <c r="AH71" i="61"/>
  <c r="V75" i="4"/>
  <c r="R75" i="61"/>
  <c r="R75" i="57"/>
  <c r="R75" i="53"/>
  <c r="R75" i="65"/>
  <c r="R75" i="63"/>
  <c r="V87" i="57"/>
  <c r="AD71" i="65"/>
  <c r="V129" i="61"/>
  <c r="AH85" i="65"/>
  <c r="Z128" i="57"/>
  <c r="Z86" i="65"/>
  <c r="Z62" i="4"/>
  <c r="AD62" i="4" s="1"/>
  <c r="AH62" i="4" s="1"/>
  <c r="AL62" i="4" s="1"/>
  <c r="AP62" i="4" s="1"/>
  <c r="AT62" i="4" s="1"/>
  <c r="V62" i="63"/>
  <c r="V62" i="61"/>
  <c r="V62" i="57"/>
  <c r="V62" i="53"/>
  <c r="V62" i="65"/>
  <c r="AH129" i="4"/>
  <c r="Z58" i="63"/>
  <c r="AD115" i="57"/>
  <c r="AD127" i="61"/>
  <c r="V73" i="65"/>
  <c r="AH57" i="65"/>
  <c r="Z72" i="57"/>
  <c r="AH71" i="57"/>
  <c r="R59" i="61"/>
  <c r="N55" i="61"/>
  <c r="R59" i="63"/>
  <c r="N55" i="63"/>
  <c r="AD73" i="4"/>
  <c r="AD127" i="63"/>
  <c r="Z86" i="63"/>
  <c r="V116" i="61"/>
  <c r="Z116" i="61" s="1"/>
  <c r="AD116" i="61" s="1"/>
  <c r="AH116" i="61" s="1"/>
  <c r="AL116" i="61" s="1"/>
  <c r="AP116" i="61" s="1"/>
  <c r="AT116" i="61" s="1"/>
  <c r="AD61" i="4"/>
  <c r="V87" i="61"/>
  <c r="R83" i="61"/>
  <c r="AD57" i="61"/>
  <c r="AD100" i="63"/>
  <c r="AD100" i="57"/>
  <c r="AD100" i="65"/>
  <c r="AD100" i="61"/>
  <c r="AD99" i="53"/>
  <c r="M157" i="63"/>
  <c r="T130" i="57"/>
  <c r="X130" i="57" s="1"/>
  <c r="AB130" i="57" s="1"/>
  <c r="AF130" i="57" s="1"/>
  <c r="AJ130" i="57" s="1"/>
  <c r="AN130" i="57" s="1"/>
  <c r="AR130" i="57" s="1"/>
  <c r="AV130" i="57" s="1"/>
  <c r="W118" i="4"/>
  <c r="AA118" i="4" s="1"/>
  <c r="AE118" i="4" s="1"/>
  <c r="AI118" i="4" s="1"/>
  <c r="AM118" i="4" s="1"/>
  <c r="AQ118" i="4" s="1"/>
  <c r="AU118" i="4" s="1"/>
  <c r="W117" i="57"/>
  <c r="AA117" i="57" s="1"/>
  <c r="S153" i="61"/>
  <c r="W89" i="65"/>
  <c r="AA89" i="65" s="1"/>
  <c r="AE89" i="65" s="1"/>
  <c r="AI89" i="65" s="1"/>
  <c r="AM89" i="65" s="1"/>
  <c r="AQ89" i="65" s="1"/>
  <c r="AU89" i="65" s="1"/>
  <c r="W75" i="65"/>
  <c r="AA75" i="65" s="1"/>
  <c r="AE75" i="65" s="1"/>
  <c r="AI75" i="65" s="1"/>
  <c r="AM75" i="65" s="1"/>
  <c r="AQ75" i="65" s="1"/>
  <c r="AU75" i="65" s="1"/>
  <c r="T153" i="59"/>
  <c r="S60" i="65"/>
  <c r="W60" i="65" s="1"/>
  <c r="AA60" i="65" s="1"/>
  <c r="AE60" i="65" s="1"/>
  <c r="AI60" i="65" s="1"/>
  <c r="AM60" i="65" s="1"/>
  <c r="AQ60" i="65" s="1"/>
  <c r="AU60" i="65" s="1"/>
  <c r="T15" i="4"/>
  <c r="R130" i="59"/>
  <c r="V130" i="59" s="1"/>
  <c r="Z130" i="59" s="1"/>
  <c r="AD130" i="59" s="1"/>
  <c r="AH130" i="59" s="1"/>
  <c r="AL130" i="59" s="1"/>
  <c r="AP130" i="59" s="1"/>
  <c r="AT130" i="59" s="1"/>
  <c r="T153" i="61"/>
  <c r="X118" i="4"/>
  <c r="AB118" i="4" s="1"/>
  <c r="AB119" i="4" s="1"/>
  <c r="T130" i="61"/>
  <c r="U130" i="57"/>
  <c r="Y130" i="57" s="1"/>
  <c r="AC130" i="57" s="1"/>
  <c r="AG130" i="57" s="1"/>
  <c r="AK130" i="57" s="1"/>
  <c r="AO130" i="57" s="1"/>
  <c r="AS130" i="57" s="1"/>
  <c r="AW130" i="57" s="1"/>
  <c r="T88" i="59"/>
  <c r="U74" i="63"/>
  <c r="K157" i="63"/>
  <c r="K18" i="63" s="1"/>
  <c r="U60" i="57"/>
  <c r="Y60" i="57" s="1"/>
  <c r="AC60" i="57" s="1"/>
  <c r="AG60" i="57" s="1"/>
  <c r="AK60" i="57" s="1"/>
  <c r="AO60" i="57" s="1"/>
  <c r="AS60" i="57" s="1"/>
  <c r="AW60" i="57" s="1"/>
  <c r="U130" i="63"/>
  <c r="X131" i="57"/>
  <c r="AB131" i="57" s="1"/>
  <c r="AF131" i="57" s="1"/>
  <c r="AJ131" i="57" s="1"/>
  <c r="AN131" i="57" s="1"/>
  <c r="AR131" i="57" s="1"/>
  <c r="AV131" i="57" s="1"/>
  <c r="U88" i="57"/>
  <c r="U88" i="63"/>
  <c r="Y88" i="63" s="1"/>
  <c r="AC88" i="63" s="1"/>
  <c r="AG88" i="63" s="1"/>
  <c r="AK88" i="63" s="1"/>
  <c r="AO88" i="63" s="1"/>
  <c r="AS88" i="63" s="1"/>
  <c r="AW88" i="63" s="1"/>
  <c r="M157" i="59"/>
  <c r="M15" i="59" s="1"/>
  <c r="K157" i="59"/>
  <c r="K15" i="59" s="1"/>
  <c r="K157" i="61"/>
  <c r="R74" i="61"/>
  <c r="V74" i="61" s="1"/>
  <c r="Z74" i="61" s="1"/>
  <c r="AD74" i="61" s="1"/>
  <c r="AH74" i="61" s="1"/>
  <c r="AL74" i="61" s="1"/>
  <c r="AP74" i="61" s="1"/>
  <c r="AT74" i="61" s="1"/>
  <c r="R60" i="61"/>
  <c r="V60" i="61" s="1"/>
  <c r="Z60" i="61" s="1"/>
  <c r="AD60" i="61" s="1"/>
  <c r="AH60" i="61" s="1"/>
  <c r="AL60" i="61" s="1"/>
  <c r="AP60" i="61" s="1"/>
  <c r="AT60" i="61" s="1"/>
  <c r="T74" i="63"/>
  <c r="X74" i="63" s="1"/>
  <c r="AB74" i="63" s="1"/>
  <c r="AF74" i="63" s="1"/>
  <c r="AJ74" i="63" s="1"/>
  <c r="AN74" i="63" s="1"/>
  <c r="AR74" i="63" s="1"/>
  <c r="AV74" i="63" s="1"/>
  <c r="U130" i="61"/>
  <c r="Y130" i="61" s="1"/>
  <c r="AC130" i="61" s="1"/>
  <c r="AG130" i="61" s="1"/>
  <c r="AK130" i="61" s="1"/>
  <c r="AO130" i="61" s="1"/>
  <c r="AS130" i="61" s="1"/>
  <c r="AW130" i="61" s="1"/>
  <c r="M157" i="57"/>
  <c r="M14" i="57" s="1"/>
  <c r="U88" i="59"/>
  <c r="U60" i="59"/>
  <c r="Y60" i="59" s="1"/>
  <c r="AC60" i="59" s="1"/>
  <c r="AG60" i="59" s="1"/>
  <c r="AK60" i="59" s="1"/>
  <c r="AO60" i="59" s="1"/>
  <c r="AS60" i="59" s="1"/>
  <c r="AW60" i="59" s="1"/>
  <c r="K156" i="61"/>
  <c r="W131" i="61"/>
  <c r="AA131" i="61" s="1"/>
  <c r="AE131" i="61" s="1"/>
  <c r="AI131" i="61" s="1"/>
  <c r="AM131" i="61" s="1"/>
  <c r="AQ131" i="61" s="1"/>
  <c r="AU131" i="61" s="1"/>
  <c r="T16" i="4"/>
  <c r="K157" i="65"/>
  <c r="K15" i="65" s="1"/>
  <c r="J157" i="65"/>
  <c r="W89" i="61"/>
  <c r="AA89" i="61" s="1"/>
  <c r="AE89" i="61" s="1"/>
  <c r="AI89" i="61" s="1"/>
  <c r="AM89" i="61" s="1"/>
  <c r="AQ89" i="61" s="1"/>
  <c r="AU89" i="61" s="1"/>
  <c r="R130" i="61"/>
  <c r="V130" i="61" s="1"/>
  <c r="Z130" i="61" s="1"/>
  <c r="AD130" i="61" s="1"/>
  <c r="AH130" i="61" s="1"/>
  <c r="AL130" i="61" s="1"/>
  <c r="AP130" i="61" s="1"/>
  <c r="AT130" i="61" s="1"/>
  <c r="T88" i="63"/>
  <c r="X88" i="63" s="1"/>
  <c r="AB88" i="63" s="1"/>
  <c r="AF88" i="63" s="1"/>
  <c r="AJ88" i="63" s="1"/>
  <c r="AN88" i="63" s="1"/>
  <c r="AR88" i="63" s="1"/>
  <c r="AV88" i="63" s="1"/>
  <c r="T130" i="63"/>
  <c r="X130" i="63" s="1"/>
  <c r="AB130" i="63" s="1"/>
  <c r="AF130" i="63" s="1"/>
  <c r="AJ130" i="63" s="1"/>
  <c r="AN130" i="63" s="1"/>
  <c r="AR130" i="63" s="1"/>
  <c r="AV130" i="63" s="1"/>
  <c r="R74" i="57"/>
  <c r="R74" i="59"/>
  <c r="V74" i="59" s="1"/>
  <c r="Z74" i="59" s="1"/>
  <c r="AD74" i="59" s="1"/>
  <c r="AH74" i="59" s="1"/>
  <c r="AL74" i="59" s="1"/>
  <c r="AP74" i="59" s="1"/>
  <c r="AT74" i="59" s="1"/>
  <c r="O150" i="59"/>
  <c r="O156" i="59" s="1"/>
  <c r="R117" i="57"/>
  <c r="V117" i="57" s="1"/>
  <c r="J156" i="63"/>
  <c r="J157" i="63"/>
  <c r="R60" i="59"/>
  <c r="V60" i="59" s="1"/>
  <c r="Z60" i="59" s="1"/>
  <c r="AD60" i="59" s="1"/>
  <c r="AH60" i="59" s="1"/>
  <c r="AL60" i="59" s="1"/>
  <c r="AP60" i="59" s="1"/>
  <c r="AT60" i="59" s="1"/>
  <c r="W89" i="59"/>
  <c r="AA89" i="59" s="1"/>
  <c r="AE89" i="59" s="1"/>
  <c r="AI89" i="59" s="1"/>
  <c r="AM89" i="59" s="1"/>
  <c r="AQ89" i="59" s="1"/>
  <c r="AU89" i="59" s="1"/>
  <c r="T74" i="59"/>
  <c r="T130" i="59"/>
  <c r="U88" i="61"/>
  <c r="T74" i="61"/>
  <c r="X74" i="61" s="1"/>
  <c r="AB74" i="61" s="1"/>
  <c r="AF74" i="61" s="1"/>
  <c r="AJ74" i="61" s="1"/>
  <c r="AN74" i="61" s="1"/>
  <c r="AR74" i="61" s="1"/>
  <c r="AV74" i="61" s="1"/>
  <c r="R88" i="57"/>
  <c r="V88" i="57" s="1"/>
  <c r="Z88" i="57" s="1"/>
  <c r="AD88" i="57" s="1"/>
  <c r="AH88" i="57" s="1"/>
  <c r="AL88" i="57" s="1"/>
  <c r="AP88" i="57" s="1"/>
  <c r="AT88" i="57" s="1"/>
  <c r="T74" i="57"/>
  <c r="X74" i="57" s="1"/>
  <c r="AB74" i="57" s="1"/>
  <c r="AF74" i="57" s="1"/>
  <c r="AJ74" i="57" s="1"/>
  <c r="AN74" i="57" s="1"/>
  <c r="AR74" i="57" s="1"/>
  <c r="AV74" i="57" s="1"/>
  <c r="R117" i="65"/>
  <c r="V117" i="65" s="1"/>
  <c r="Z117" i="65" s="1"/>
  <c r="AD117" i="65" s="1"/>
  <c r="AH117" i="65" s="1"/>
  <c r="AL117" i="65" s="1"/>
  <c r="AP117" i="65" s="1"/>
  <c r="AT117" i="65" s="1"/>
  <c r="T88" i="57"/>
  <c r="V117" i="4"/>
  <c r="Z117" i="4" s="1"/>
  <c r="AD117" i="4" s="1"/>
  <c r="AH117" i="4" s="1"/>
  <c r="AL117" i="4" s="1"/>
  <c r="AP117" i="4" s="1"/>
  <c r="AT117" i="4" s="1"/>
  <c r="R117" i="61"/>
  <c r="V117" i="61" s="1"/>
  <c r="Z117" i="61" s="1"/>
  <c r="AD117" i="61" s="1"/>
  <c r="AH117" i="61" s="1"/>
  <c r="AL117" i="61" s="1"/>
  <c r="AP117" i="61" s="1"/>
  <c r="AT117" i="61" s="1"/>
  <c r="R117" i="63"/>
  <c r="V117" i="63" s="1"/>
  <c r="Z117" i="63" s="1"/>
  <c r="AD117" i="63" s="1"/>
  <c r="AH117" i="63" s="1"/>
  <c r="AL117" i="63" s="1"/>
  <c r="AP117" i="63" s="1"/>
  <c r="AT117" i="63" s="1"/>
  <c r="R153" i="4"/>
  <c r="R157" i="4" s="1"/>
  <c r="T60" i="57"/>
  <c r="M157" i="61"/>
  <c r="M15" i="61" s="1"/>
  <c r="U117" i="65"/>
  <c r="U111" i="65" s="1"/>
  <c r="U117" i="61"/>
  <c r="U111" i="61" s="1"/>
  <c r="U117" i="57"/>
  <c r="U111" i="57" s="1"/>
  <c r="U153" i="4"/>
  <c r="U157" i="4" s="1"/>
  <c r="U117" i="63"/>
  <c r="U111" i="63" s="1"/>
  <c r="U117" i="59"/>
  <c r="U111" i="59" s="1"/>
  <c r="Y117" i="4"/>
  <c r="T153" i="63"/>
  <c r="O155" i="59"/>
  <c r="R88" i="65"/>
  <c r="R83" i="65" s="1"/>
  <c r="R74" i="65"/>
  <c r="V74" i="65" s="1"/>
  <c r="Z74" i="65" s="1"/>
  <c r="AD74" i="65" s="1"/>
  <c r="AH74" i="65" s="1"/>
  <c r="AL74" i="65" s="1"/>
  <c r="AP74" i="65" s="1"/>
  <c r="AT74" i="65" s="1"/>
  <c r="R130" i="65"/>
  <c r="V130" i="65" s="1"/>
  <c r="Z130" i="65" s="1"/>
  <c r="AD130" i="65" s="1"/>
  <c r="AH130" i="65" s="1"/>
  <c r="AL130" i="65" s="1"/>
  <c r="AP130" i="65" s="1"/>
  <c r="AT130" i="65" s="1"/>
  <c r="R130" i="57"/>
  <c r="V130" i="57" s="1"/>
  <c r="Z130" i="57" s="1"/>
  <c r="AD130" i="57" s="1"/>
  <c r="AH130" i="57" s="1"/>
  <c r="AL130" i="57" s="1"/>
  <c r="AP130" i="57" s="1"/>
  <c r="AT130" i="57" s="1"/>
  <c r="S60" i="59"/>
  <c r="W60" i="59" s="1"/>
  <c r="AA60" i="59" s="1"/>
  <c r="AE60" i="59" s="1"/>
  <c r="AI60" i="59" s="1"/>
  <c r="AM60" i="59" s="1"/>
  <c r="AQ60" i="59" s="1"/>
  <c r="AU60" i="59" s="1"/>
  <c r="M156" i="61"/>
  <c r="V116" i="65"/>
  <c r="AE114" i="65"/>
  <c r="AG114" i="65"/>
  <c r="AD114" i="65"/>
  <c r="AF114" i="65"/>
  <c r="T88" i="65"/>
  <c r="T130" i="65"/>
  <c r="T74" i="65"/>
  <c r="O152" i="59"/>
  <c r="M157" i="65"/>
  <c r="X116" i="65"/>
  <c r="T153" i="65"/>
  <c r="U60" i="65"/>
  <c r="Y60" i="65" s="1"/>
  <c r="AC60" i="65" s="1"/>
  <c r="AG60" i="65" s="1"/>
  <c r="AK60" i="65" s="1"/>
  <c r="AO60" i="65" s="1"/>
  <c r="AS60" i="65" s="1"/>
  <c r="AW60" i="65" s="1"/>
  <c r="M156" i="65"/>
  <c r="L157" i="59"/>
  <c r="L15" i="59" s="1"/>
  <c r="L156" i="59"/>
  <c r="L157" i="57"/>
  <c r="S88" i="57"/>
  <c r="AA116" i="63"/>
  <c r="AK114" i="63"/>
  <c r="AJ114" i="63"/>
  <c r="S130" i="57"/>
  <c r="W130" i="57" s="1"/>
  <c r="AA130" i="57" s="1"/>
  <c r="AE130" i="57" s="1"/>
  <c r="AI130" i="57" s="1"/>
  <c r="AM130" i="57" s="1"/>
  <c r="AQ130" i="57" s="1"/>
  <c r="AU130" i="57" s="1"/>
  <c r="T60" i="63"/>
  <c r="X60" i="63" s="1"/>
  <c r="AB60" i="63" s="1"/>
  <c r="AF60" i="63" s="1"/>
  <c r="AJ60" i="63" s="1"/>
  <c r="AN60" i="63" s="1"/>
  <c r="AR60" i="63" s="1"/>
  <c r="AV60" i="63" s="1"/>
  <c r="W131" i="63"/>
  <c r="AA131" i="63" s="1"/>
  <c r="AE131" i="63" s="1"/>
  <c r="AI131" i="63" s="1"/>
  <c r="AM131" i="63" s="1"/>
  <c r="AQ131" i="63" s="1"/>
  <c r="AU131" i="63" s="1"/>
  <c r="W89" i="63"/>
  <c r="AA89" i="63" s="1"/>
  <c r="AE89" i="63" s="1"/>
  <c r="AI89" i="63" s="1"/>
  <c r="AM89" i="63" s="1"/>
  <c r="AQ89" i="63" s="1"/>
  <c r="AU89" i="63" s="1"/>
  <c r="W75" i="63"/>
  <c r="AA75" i="63" s="1"/>
  <c r="AE75" i="63" s="1"/>
  <c r="AI75" i="63" s="1"/>
  <c r="AM75" i="63" s="1"/>
  <c r="AQ75" i="63" s="1"/>
  <c r="AU75" i="63" s="1"/>
  <c r="R88" i="63"/>
  <c r="R74" i="63"/>
  <c r="V74" i="63" s="1"/>
  <c r="Z74" i="63" s="1"/>
  <c r="AD74" i="63" s="1"/>
  <c r="AH74" i="63" s="1"/>
  <c r="AL74" i="63" s="1"/>
  <c r="AP74" i="63" s="1"/>
  <c r="AT74" i="63" s="1"/>
  <c r="R130" i="63"/>
  <c r="V130" i="63" s="1"/>
  <c r="Z130" i="63" s="1"/>
  <c r="AD130" i="63" s="1"/>
  <c r="AH130" i="63" s="1"/>
  <c r="AL130" i="63" s="1"/>
  <c r="AP130" i="63" s="1"/>
  <c r="AT130" i="63" s="1"/>
  <c r="L157" i="63"/>
  <c r="AI114" i="63"/>
  <c r="AH114" i="63"/>
  <c r="V116" i="63"/>
  <c r="U60" i="63"/>
  <c r="S60" i="63"/>
  <c r="O152" i="63"/>
  <c r="O155" i="63"/>
  <c r="O150" i="63"/>
  <c r="AB115" i="63"/>
  <c r="L157" i="61"/>
  <c r="L15" i="61" s="1"/>
  <c r="S59" i="57"/>
  <c r="S60" i="57"/>
  <c r="W60" i="57" s="1"/>
  <c r="AA60" i="57" s="1"/>
  <c r="AE60" i="57" s="1"/>
  <c r="AI60" i="57" s="1"/>
  <c r="AM60" i="57" s="1"/>
  <c r="AQ60" i="57" s="1"/>
  <c r="AU60" i="57" s="1"/>
  <c r="AL113" i="61"/>
  <c r="J157" i="61"/>
  <c r="L156" i="61"/>
  <c r="AB115" i="61"/>
  <c r="AJ114" i="61"/>
  <c r="Z115" i="61"/>
  <c r="AI114" i="61"/>
  <c r="AC116" i="61"/>
  <c r="J156" i="61"/>
  <c r="AK114" i="61"/>
  <c r="K157" i="57"/>
  <c r="W75" i="59"/>
  <c r="AA75" i="59" s="1"/>
  <c r="AE75" i="59" s="1"/>
  <c r="AI75" i="59" s="1"/>
  <c r="AM75" i="59" s="1"/>
  <c r="AQ75" i="59" s="1"/>
  <c r="AU75" i="59" s="1"/>
  <c r="W131" i="59"/>
  <c r="AA131" i="59" s="1"/>
  <c r="AE131" i="59" s="1"/>
  <c r="AI131" i="59" s="1"/>
  <c r="AM131" i="59" s="1"/>
  <c r="AQ131" i="59" s="1"/>
  <c r="AU131" i="59" s="1"/>
  <c r="Z115" i="59"/>
  <c r="AH113" i="59"/>
  <c r="J157" i="57"/>
  <c r="AG114" i="59"/>
  <c r="AF114" i="59"/>
  <c r="AE114" i="59"/>
  <c r="T60" i="59"/>
  <c r="X60" i="59" s="1"/>
  <c r="AB60" i="59" s="1"/>
  <c r="AF60" i="59" s="1"/>
  <c r="AJ60" i="59" s="1"/>
  <c r="AN60" i="59" s="1"/>
  <c r="AR60" i="59" s="1"/>
  <c r="AV60" i="59" s="1"/>
  <c r="J157" i="59"/>
  <c r="R60" i="57"/>
  <c r="V60" i="57" s="1"/>
  <c r="Z60" i="57" s="1"/>
  <c r="AD60" i="57" s="1"/>
  <c r="AH60" i="57" s="1"/>
  <c r="AL60" i="57" s="1"/>
  <c r="AP60" i="57" s="1"/>
  <c r="AT60" i="57" s="1"/>
  <c r="AI114" i="57"/>
  <c r="AK114" i="57"/>
  <c r="AL113" i="57"/>
  <c r="Z116" i="57"/>
  <c r="AJ114" i="57"/>
  <c r="AE114" i="53"/>
  <c r="AF114" i="53"/>
  <c r="AG114" i="53"/>
  <c r="AR71" i="4"/>
  <c r="AP127" i="4"/>
  <c r="AV85" i="4"/>
  <c r="AR127" i="4"/>
  <c r="AM113" i="4"/>
  <c r="AP57" i="4"/>
  <c r="AS85" i="4"/>
  <c r="AU85" i="4"/>
  <c r="AL113" i="4"/>
  <c r="AS57" i="4"/>
  <c r="AL99" i="4"/>
  <c r="AP85" i="4"/>
  <c r="AS127" i="4"/>
  <c r="AN57" i="4"/>
  <c r="AP71" i="4"/>
  <c r="AO113" i="4"/>
  <c r="AN113" i="4"/>
  <c r="AQ71" i="4"/>
  <c r="AC77" i="59" l="1"/>
  <c r="AC77" i="65"/>
  <c r="AC77" i="63"/>
  <c r="AC77" i="61"/>
  <c r="AG78" i="4"/>
  <c r="AG78" i="61" s="1"/>
  <c r="AC77" i="53"/>
  <c r="AC77" i="57"/>
  <c r="AK33" i="36"/>
  <c r="U33" i="41"/>
  <c r="M59" i="36"/>
  <c r="AK58" i="36"/>
  <c r="I68" i="36"/>
  <c r="AG68" i="36" s="1"/>
  <c r="I71" i="36"/>
  <c r="AG71" i="36" s="1"/>
  <c r="I67" i="36"/>
  <c r="I69" i="36"/>
  <c r="AG69" i="36" s="1"/>
  <c r="I70" i="36"/>
  <c r="AG70" i="36" s="1"/>
  <c r="AG38" i="36"/>
  <c r="AG39" i="36" s="1"/>
  <c r="AG35" i="36"/>
  <c r="AG36" i="36" s="1"/>
  <c r="G68" i="36"/>
  <c r="AE38" i="36"/>
  <c r="AE39" i="36" s="1"/>
  <c r="G70" i="36"/>
  <c r="G69" i="36"/>
  <c r="AE35" i="36"/>
  <c r="AE36" i="36" s="1"/>
  <c r="G67" i="36"/>
  <c r="G71" i="36"/>
  <c r="H70" i="36"/>
  <c r="AF70" i="36" s="1"/>
  <c r="AF38" i="36"/>
  <c r="AF39" i="36" s="1"/>
  <c r="H69" i="36"/>
  <c r="AF69" i="36" s="1"/>
  <c r="AF35" i="36"/>
  <c r="AF36" i="36" s="1"/>
  <c r="H67" i="36"/>
  <c r="H68" i="36"/>
  <c r="AF68" i="36" s="1"/>
  <c r="H71" i="36"/>
  <c r="AF71" i="36" s="1"/>
  <c r="M65" i="36"/>
  <c r="AE65" i="36"/>
  <c r="R18" i="4"/>
  <c r="AS34" i="36"/>
  <c r="K69" i="36"/>
  <c r="AI69" i="36" s="1"/>
  <c r="AI38" i="36"/>
  <c r="AI39" i="36" s="1"/>
  <c r="K68" i="36"/>
  <c r="AI68" i="36" s="1"/>
  <c r="AI35" i="36"/>
  <c r="AI36" i="36" s="1"/>
  <c r="K70" i="36"/>
  <c r="AI70" i="36" s="1"/>
  <c r="K67" i="36"/>
  <c r="K71" i="36"/>
  <c r="AI71" i="36" s="1"/>
  <c r="L69" i="36"/>
  <c r="AJ69" i="36" s="1"/>
  <c r="AJ35" i="36"/>
  <c r="AJ36" i="36" s="1"/>
  <c r="L67" i="36"/>
  <c r="L71" i="36"/>
  <c r="AJ71" i="36" s="1"/>
  <c r="AJ38" i="36"/>
  <c r="AJ39" i="36" s="1"/>
  <c r="L68" i="36"/>
  <c r="AJ68" i="36" s="1"/>
  <c r="L70" i="36"/>
  <c r="AJ70" i="36" s="1"/>
  <c r="AH35" i="36"/>
  <c r="AH36" i="36" s="1"/>
  <c r="J67" i="36"/>
  <c r="J70" i="36"/>
  <c r="AH70" i="36" s="1"/>
  <c r="J69" i="36"/>
  <c r="AH69" i="36" s="1"/>
  <c r="AH38" i="36"/>
  <c r="AH39" i="36" s="1"/>
  <c r="J71" i="36"/>
  <c r="AH71" i="36" s="1"/>
  <c r="J68" i="36"/>
  <c r="AH68" i="36" s="1"/>
  <c r="U33" i="51"/>
  <c r="U33" i="52"/>
  <c r="AC34" i="51"/>
  <c r="AC34" i="37"/>
  <c r="M51" i="52"/>
  <c r="AE51" i="52"/>
  <c r="I55" i="43"/>
  <c r="AG55" i="43" s="1"/>
  <c r="Q35" i="43"/>
  <c r="Q36" i="43" s="1"/>
  <c r="I54" i="43"/>
  <c r="AG54" i="43" s="1"/>
  <c r="Q38" i="43"/>
  <c r="Q39" i="43" s="1"/>
  <c r="I57" i="43"/>
  <c r="AG57" i="43" s="1"/>
  <c r="I53" i="43"/>
  <c r="I56" i="43"/>
  <c r="AG56" i="43" s="1"/>
  <c r="L54" i="52"/>
  <c r="AJ54" i="52" s="1"/>
  <c r="L57" i="52"/>
  <c r="AJ57" i="52" s="1"/>
  <c r="L53" i="52"/>
  <c r="T38" i="52"/>
  <c r="T39" i="52" s="1"/>
  <c r="T35" i="52"/>
  <c r="T36" i="52" s="1"/>
  <c r="L56" i="52"/>
  <c r="AJ56" i="52" s="1"/>
  <c r="L55" i="52"/>
  <c r="AJ55" i="52" s="1"/>
  <c r="P38" i="52"/>
  <c r="P39" i="52" s="1"/>
  <c r="H55" i="52"/>
  <c r="AF55" i="52" s="1"/>
  <c r="H53" i="52"/>
  <c r="H57" i="52"/>
  <c r="AF57" i="52" s="1"/>
  <c r="P35" i="52"/>
  <c r="P36" i="52" s="1"/>
  <c r="H54" i="52"/>
  <c r="AF54" i="52" s="1"/>
  <c r="H56" i="52"/>
  <c r="AF56" i="52" s="1"/>
  <c r="J55" i="51"/>
  <c r="AH55" i="51" s="1"/>
  <c r="R35" i="51"/>
  <c r="R36" i="51" s="1"/>
  <c r="J57" i="51"/>
  <c r="AH57" i="51" s="1"/>
  <c r="R38" i="51"/>
  <c r="R39" i="51" s="1"/>
  <c r="J54" i="51"/>
  <c r="AH54" i="51" s="1"/>
  <c r="J56" i="51"/>
  <c r="AH56" i="51" s="1"/>
  <c r="J53" i="51"/>
  <c r="Q38" i="51"/>
  <c r="Q39" i="51" s="1"/>
  <c r="I53" i="51"/>
  <c r="Q35" i="51"/>
  <c r="Q36" i="51" s="1"/>
  <c r="I57" i="51"/>
  <c r="AG57" i="51" s="1"/>
  <c r="I55" i="51"/>
  <c r="AG55" i="51" s="1"/>
  <c r="I54" i="51"/>
  <c r="AG54" i="51" s="1"/>
  <c r="I56" i="51"/>
  <c r="AG56" i="51" s="1"/>
  <c r="M51" i="43"/>
  <c r="AE51" i="43"/>
  <c r="P38" i="37"/>
  <c r="P39" i="37" s="1"/>
  <c r="H56" i="37"/>
  <c r="AF56" i="37" s="1"/>
  <c r="P35" i="37"/>
  <c r="P36" i="37" s="1"/>
  <c r="H54" i="37"/>
  <c r="AF54" i="37" s="1"/>
  <c r="H57" i="37"/>
  <c r="AF57" i="37" s="1"/>
  <c r="H55" i="37"/>
  <c r="AF55" i="37" s="1"/>
  <c r="H53" i="37"/>
  <c r="K56" i="37"/>
  <c r="AI56" i="37" s="1"/>
  <c r="S35" i="37"/>
  <c r="S36" i="37" s="1"/>
  <c r="K55" i="37"/>
  <c r="AI55" i="37" s="1"/>
  <c r="K57" i="37"/>
  <c r="AI57" i="37" s="1"/>
  <c r="K54" i="37"/>
  <c r="AI54" i="37" s="1"/>
  <c r="K53" i="37"/>
  <c r="S38" i="37"/>
  <c r="S39" i="37" s="1"/>
  <c r="P35" i="41"/>
  <c r="P36" i="41" s="1"/>
  <c r="H53" i="41"/>
  <c r="H55" i="41"/>
  <c r="AF55" i="41" s="1"/>
  <c r="H54" i="41"/>
  <c r="AF54" i="41" s="1"/>
  <c r="P38" i="41"/>
  <c r="P39" i="41" s="1"/>
  <c r="H56" i="41"/>
  <c r="AF56" i="41" s="1"/>
  <c r="H57" i="41"/>
  <c r="AF57" i="41" s="1"/>
  <c r="R35" i="41"/>
  <c r="R36" i="41" s="1"/>
  <c r="J55" i="41"/>
  <c r="AH55" i="41" s="1"/>
  <c r="R38" i="41"/>
  <c r="R39" i="41" s="1"/>
  <c r="J56" i="41"/>
  <c r="AH56" i="41" s="1"/>
  <c r="J57" i="41"/>
  <c r="AH57" i="41" s="1"/>
  <c r="J54" i="41"/>
  <c r="AH54" i="41" s="1"/>
  <c r="J53" i="41"/>
  <c r="AC34" i="52"/>
  <c r="J18" i="65"/>
  <c r="AC34" i="41"/>
  <c r="L56" i="43"/>
  <c r="AJ56" i="43" s="1"/>
  <c r="T38" i="43"/>
  <c r="T39" i="43" s="1"/>
  <c r="L57" i="43"/>
  <c r="AJ57" i="43" s="1"/>
  <c r="L55" i="43"/>
  <c r="AJ55" i="43" s="1"/>
  <c r="T35" i="43"/>
  <c r="T36" i="43" s="1"/>
  <c r="L54" i="43"/>
  <c r="AJ54" i="43" s="1"/>
  <c r="L53" i="43"/>
  <c r="G54" i="43"/>
  <c r="G56" i="43"/>
  <c r="O38" i="43"/>
  <c r="O39" i="43" s="1"/>
  <c r="G53" i="43"/>
  <c r="O35" i="43"/>
  <c r="O36" i="43" s="1"/>
  <c r="G55" i="43"/>
  <c r="G57" i="43"/>
  <c r="K53" i="52"/>
  <c r="K57" i="52"/>
  <c r="AI57" i="52" s="1"/>
  <c r="S38" i="52"/>
  <c r="S39" i="52" s="1"/>
  <c r="K56" i="52"/>
  <c r="AI56" i="52" s="1"/>
  <c r="K55" i="52"/>
  <c r="AI55" i="52" s="1"/>
  <c r="K54" i="52"/>
  <c r="AI54" i="52" s="1"/>
  <c r="S35" i="52"/>
  <c r="S36" i="52" s="1"/>
  <c r="M51" i="37"/>
  <c r="AE51" i="37"/>
  <c r="K55" i="51"/>
  <c r="AI55" i="51" s="1"/>
  <c r="S35" i="51"/>
  <c r="S36" i="51" s="1"/>
  <c r="K54" i="51"/>
  <c r="AI54" i="51" s="1"/>
  <c r="K57" i="51"/>
  <c r="AI57" i="51" s="1"/>
  <c r="K53" i="51"/>
  <c r="S38" i="51"/>
  <c r="S39" i="51" s="1"/>
  <c r="K56" i="51"/>
  <c r="AI56" i="51" s="1"/>
  <c r="J54" i="37"/>
  <c r="AH54" i="37" s="1"/>
  <c r="J55" i="37"/>
  <c r="AH55" i="37" s="1"/>
  <c r="J57" i="37"/>
  <c r="AH57" i="37" s="1"/>
  <c r="J53" i="37"/>
  <c r="J56" i="37"/>
  <c r="AH56" i="37" s="1"/>
  <c r="R38" i="37"/>
  <c r="R39" i="37" s="1"/>
  <c r="R35" i="37"/>
  <c r="R36" i="37" s="1"/>
  <c r="S35" i="41"/>
  <c r="S36" i="41" s="1"/>
  <c r="K56" i="41"/>
  <c r="AI56" i="41" s="1"/>
  <c r="K55" i="41"/>
  <c r="AI55" i="41" s="1"/>
  <c r="K54" i="41"/>
  <c r="AI54" i="41" s="1"/>
  <c r="K57" i="41"/>
  <c r="AI57" i="41" s="1"/>
  <c r="S38" i="41"/>
  <c r="S39" i="41" s="1"/>
  <c r="K53" i="41"/>
  <c r="U33" i="43"/>
  <c r="H55" i="43"/>
  <c r="AF55" i="43" s="1"/>
  <c r="P35" i="43"/>
  <c r="P36" i="43" s="1"/>
  <c r="H57" i="43"/>
  <c r="AF57" i="43" s="1"/>
  <c r="H53" i="43"/>
  <c r="H56" i="43"/>
  <c r="AF56" i="43" s="1"/>
  <c r="H54" i="43"/>
  <c r="AF54" i="43" s="1"/>
  <c r="P38" i="43"/>
  <c r="P39" i="43" s="1"/>
  <c r="I54" i="52"/>
  <c r="AG54" i="52" s="1"/>
  <c r="Q38" i="52"/>
  <c r="Q39" i="52" s="1"/>
  <c r="I57" i="52"/>
  <c r="AG57" i="52" s="1"/>
  <c r="I53" i="52"/>
  <c r="I56" i="52"/>
  <c r="AG56" i="52" s="1"/>
  <c r="Q35" i="52"/>
  <c r="Q36" i="52" s="1"/>
  <c r="I55" i="52"/>
  <c r="AG55" i="52" s="1"/>
  <c r="O35" i="52"/>
  <c r="O36" i="52" s="1"/>
  <c r="O38" i="52"/>
  <c r="O39" i="52" s="1"/>
  <c r="G55" i="52"/>
  <c r="G56" i="52"/>
  <c r="G54" i="52"/>
  <c r="G53" i="52"/>
  <c r="G57" i="52"/>
  <c r="H53" i="51"/>
  <c r="H54" i="51"/>
  <c r="AF54" i="51" s="1"/>
  <c r="H57" i="51"/>
  <c r="AF57" i="51" s="1"/>
  <c r="H56" i="51"/>
  <c r="AF56" i="51" s="1"/>
  <c r="H55" i="51"/>
  <c r="AF55" i="51" s="1"/>
  <c r="P38" i="51"/>
  <c r="P39" i="51" s="1"/>
  <c r="P35" i="51"/>
  <c r="P36" i="51" s="1"/>
  <c r="U33" i="37"/>
  <c r="I57" i="37"/>
  <c r="AG57" i="37" s="1"/>
  <c r="Q38" i="37"/>
  <c r="Q39" i="37" s="1"/>
  <c r="I56" i="37"/>
  <c r="AG56" i="37" s="1"/>
  <c r="Q35" i="37"/>
  <c r="Q36" i="37" s="1"/>
  <c r="I55" i="37"/>
  <c r="AG55" i="37" s="1"/>
  <c r="I53" i="37"/>
  <c r="I54" i="37"/>
  <c r="AG54" i="37" s="1"/>
  <c r="T35" i="41"/>
  <c r="T36" i="41" s="1"/>
  <c r="L54" i="41"/>
  <c r="AJ54" i="41" s="1"/>
  <c r="L57" i="41"/>
  <c r="AJ57" i="41" s="1"/>
  <c r="L56" i="41"/>
  <c r="AJ56" i="41" s="1"/>
  <c r="L53" i="41"/>
  <c r="T38" i="41"/>
  <c r="T39" i="41" s="1"/>
  <c r="L55" i="41"/>
  <c r="AJ55" i="41" s="1"/>
  <c r="Q35" i="41"/>
  <c r="Q36" i="41" s="1"/>
  <c r="I53" i="41"/>
  <c r="I57" i="41"/>
  <c r="AG57" i="41" s="1"/>
  <c r="I56" i="41"/>
  <c r="AG56" i="41" s="1"/>
  <c r="I55" i="41"/>
  <c r="AG55" i="41" s="1"/>
  <c r="Q38" i="41"/>
  <c r="Q39" i="41" s="1"/>
  <c r="I54" i="41"/>
  <c r="AG54" i="41" s="1"/>
  <c r="AE51" i="41"/>
  <c r="M51" i="41"/>
  <c r="AC34" i="43"/>
  <c r="K57" i="43"/>
  <c r="AI57" i="43" s="1"/>
  <c r="K53" i="43"/>
  <c r="K54" i="43"/>
  <c r="AI54" i="43" s="1"/>
  <c r="K56" i="43"/>
  <c r="AI56" i="43" s="1"/>
  <c r="S38" i="43"/>
  <c r="S39" i="43" s="1"/>
  <c r="K55" i="43"/>
  <c r="AI55" i="43" s="1"/>
  <c r="S35" i="43"/>
  <c r="S36" i="43" s="1"/>
  <c r="J54" i="43"/>
  <c r="AH54" i="43" s="1"/>
  <c r="J55" i="43"/>
  <c r="AH55" i="43" s="1"/>
  <c r="R38" i="43"/>
  <c r="R39" i="43" s="1"/>
  <c r="J53" i="43"/>
  <c r="J57" i="43"/>
  <c r="AH57" i="43" s="1"/>
  <c r="R35" i="43"/>
  <c r="R36" i="43" s="1"/>
  <c r="J56" i="43"/>
  <c r="AH56" i="43" s="1"/>
  <c r="J55" i="52"/>
  <c r="AH55" i="52" s="1"/>
  <c r="R35" i="52"/>
  <c r="R36" i="52" s="1"/>
  <c r="J54" i="52"/>
  <c r="AH54" i="52" s="1"/>
  <c r="J57" i="52"/>
  <c r="AH57" i="52" s="1"/>
  <c r="J53" i="52"/>
  <c r="J56" i="52"/>
  <c r="AH56" i="52" s="1"/>
  <c r="R38" i="52"/>
  <c r="R39" i="52" s="1"/>
  <c r="G55" i="51"/>
  <c r="G56" i="51"/>
  <c r="G54" i="51"/>
  <c r="O35" i="51"/>
  <c r="O36" i="51" s="1"/>
  <c r="G57" i="51"/>
  <c r="G53" i="51"/>
  <c r="O38" i="51"/>
  <c r="O39" i="51" s="1"/>
  <c r="T38" i="51"/>
  <c r="T39" i="51" s="1"/>
  <c r="L56" i="51"/>
  <c r="AJ56" i="51" s="1"/>
  <c r="T35" i="51"/>
  <c r="T36" i="51" s="1"/>
  <c r="L57" i="51"/>
  <c r="AJ57" i="51" s="1"/>
  <c r="L54" i="51"/>
  <c r="AJ54" i="51" s="1"/>
  <c r="L53" i="51"/>
  <c r="L55" i="51"/>
  <c r="AJ55" i="51" s="1"/>
  <c r="G55" i="37"/>
  <c r="O35" i="37"/>
  <c r="O36" i="37" s="1"/>
  <c r="G56" i="37"/>
  <c r="O38" i="37"/>
  <c r="O39" i="37" s="1"/>
  <c r="G54" i="37"/>
  <c r="G57" i="37"/>
  <c r="G53" i="37"/>
  <c r="T38" i="37"/>
  <c r="T39" i="37" s="1"/>
  <c r="L54" i="37"/>
  <c r="AJ54" i="37" s="1"/>
  <c r="T35" i="37"/>
  <c r="T36" i="37" s="1"/>
  <c r="L56" i="37"/>
  <c r="AJ56" i="37" s="1"/>
  <c r="L55" i="37"/>
  <c r="AJ55" i="37" s="1"/>
  <c r="L57" i="37"/>
  <c r="AJ57" i="37" s="1"/>
  <c r="L53" i="37"/>
  <c r="M51" i="51"/>
  <c r="AE51" i="51"/>
  <c r="O35" i="41"/>
  <c r="O36" i="41" s="1"/>
  <c r="G53" i="41"/>
  <c r="G57" i="41"/>
  <c r="O38" i="41"/>
  <c r="O39" i="41" s="1"/>
  <c r="G55" i="41"/>
  <c r="G56" i="41"/>
  <c r="G54" i="41"/>
  <c r="O150" i="57"/>
  <c r="O156" i="57" s="1"/>
  <c r="W125" i="65"/>
  <c r="O155" i="61"/>
  <c r="AB133" i="65"/>
  <c r="AE133" i="4"/>
  <c r="AI133" i="4" s="1"/>
  <c r="AA133" i="57"/>
  <c r="O150" i="61"/>
  <c r="O156" i="61" s="1"/>
  <c r="V104" i="65"/>
  <c r="Z104" i="65" s="1"/>
  <c r="AD104" i="65" s="1"/>
  <c r="AH104" i="65" s="1"/>
  <c r="AL104" i="65" s="1"/>
  <c r="AP104" i="65" s="1"/>
  <c r="AT104" i="65" s="1"/>
  <c r="AA133" i="61"/>
  <c r="AA133" i="53"/>
  <c r="AA133" i="59"/>
  <c r="AA133" i="65"/>
  <c r="AE132" i="4"/>
  <c r="AI132" i="4" s="1"/>
  <c r="AM132" i="4" s="1"/>
  <c r="AQ132" i="4" s="1"/>
  <c r="AU132" i="4" s="1"/>
  <c r="AG78" i="57"/>
  <c r="S61" i="59"/>
  <c r="S55" i="59" s="1"/>
  <c r="S61" i="63"/>
  <c r="W61" i="63" s="1"/>
  <c r="AA61" i="63" s="1"/>
  <c r="AE61" i="63" s="1"/>
  <c r="AI61" i="63" s="1"/>
  <c r="AM61" i="63" s="1"/>
  <c r="AQ61" i="63" s="1"/>
  <c r="AU61" i="63" s="1"/>
  <c r="W61" i="4"/>
  <c r="S61" i="65"/>
  <c r="W61" i="65" s="1"/>
  <c r="AA61" i="65" s="1"/>
  <c r="AE61" i="65" s="1"/>
  <c r="AI61" i="65" s="1"/>
  <c r="AM61" i="65" s="1"/>
  <c r="AQ61" i="65" s="1"/>
  <c r="AU61" i="65" s="1"/>
  <c r="S61" i="61"/>
  <c r="S61" i="53"/>
  <c r="S61" i="57"/>
  <c r="S55" i="57" s="1"/>
  <c r="L14" i="65"/>
  <c r="AK133" i="4"/>
  <c r="AG134" i="4"/>
  <c r="V104" i="61"/>
  <c r="Z104" i="61" s="1"/>
  <c r="AD104" i="61" s="1"/>
  <c r="AH104" i="61" s="1"/>
  <c r="AL104" i="61" s="1"/>
  <c r="AP104" i="61" s="1"/>
  <c r="AT104" i="61" s="1"/>
  <c r="AB133" i="63"/>
  <c r="AB133" i="57"/>
  <c r="AF133" i="4"/>
  <c r="AB133" i="53"/>
  <c r="AB133" i="61"/>
  <c r="V104" i="57"/>
  <c r="Z104" i="57" s="1"/>
  <c r="AD104" i="57" s="1"/>
  <c r="AH104" i="57" s="1"/>
  <c r="AL104" i="57" s="1"/>
  <c r="AP104" i="57" s="1"/>
  <c r="AT104" i="57" s="1"/>
  <c r="V97" i="59"/>
  <c r="V104" i="63"/>
  <c r="Z104" i="63" s="1"/>
  <c r="AD104" i="63" s="1"/>
  <c r="AH104" i="63" s="1"/>
  <c r="AL104" i="63" s="1"/>
  <c r="AP104" i="63" s="1"/>
  <c r="AT104" i="63" s="1"/>
  <c r="Z104" i="4"/>
  <c r="AD104" i="4" s="1"/>
  <c r="AH104" i="4" s="1"/>
  <c r="AL104" i="4" s="1"/>
  <c r="AP104" i="4" s="1"/>
  <c r="AT104" i="4" s="1"/>
  <c r="V104" i="53"/>
  <c r="L18" i="65"/>
  <c r="L15" i="65"/>
  <c r="V90" i="59"/>
  <c r="V90" i="57"/>
  <c r="V90" i="53"/>
  <c r="Z90" i="4"/>
  <c r="AD90" i="4" s="1"/>
  <c r="AH90" i="4" s="1"/>
  <c r="AL90" i="4" s="1"/>
  <c r="AP90" i="4" s="1"/>
  <c r="AT90" i="4" s="1"/>
  <c r="V90" i="65"/>
  <c r="V90" i="63"/>
  <c r="V90" i="61"/>
  <c r="AD89" i="4"/>
  <c r="AH89" i="4" s="1"/>
  <c r="AL89" i="4" s="1"/>
  <c r="AP89" i="4" s="1"/>
  <c r="AT89" i="4" s="1"/>
  <c r="O155" i="57"/>
  <c r="O152" i="57"/>
  <c r="AB77" i="4"/>
  <c r="AB77" i="59" s="1"/>
  <c r="AG62" i="4"/>
  <c r="AC63" i="4"/>
  <c r="Q152" i="65"/>
  <c r="Q155" i="65"/>
  <c r="X62" i="4"/>
  <c r="X62" i="61" s="1"/>
  <c r="R131" i="59"/>
  <c r="V131" i="59" s="1"/>
  <c r="Z131" i="59" s="1"/>
  <c r="AD131" i="59" s="1"/>
  <c r="AH131" i="59" s="1"/>
  <c r="AL131" i="59" s="1"/>
  <c r="AP131" i="59" s="1"/>
  <c r="AT131" i="59" s="1"/>
  <c r="V131" i="4"/>
  <c r="R131" i="57"/>
  <c r="R125" i="57" s="1"/>
  <c r="R131" i="61"/>
  <c r="R125" i="61" s="1"/>
  <c r="R131" i="65"/>
  <c r="R125" i="65" s="1"/>
  <c r="R131" i="53"/>
  <c r="R131" i="63"/>
  <c r="R125" i="63" s="1"/>
  <c r="T55" i="57"/>
  <c r="AF60" i="4"/>
  <c r="AM88" i="4"/>
  <c r="AE90" i="4"/>
  <c r="AA91" i="4"/>
  <c r="W153" i="4"/>
  <c r="W157" i="4" s="1"/>
  <c r="AE76" i="4"/>
  <c r="AI76" i="4" s="1"/>
  <c r="AM76" i="4" s="1"/>
  <c r="AQ76" i="4" s="1"/>
  <c r="AU76" i="4" s="1"/>
  <c r="AA77" i="4"/>
  <c r="T55" i="59"/>
  <c r="Z63" i="4"/>
  <c r="Z63" i="59" s="1"/>
  <c r="W69" i="59"/>
  <c r="AM71" i="59"/>
  <c r="X74" i="59"/>
  <c r="T69" i="59"/>
  <c r="Y88" i="59"/>
  <c r="U83" i="59"/>
  <c r="X88" i="59"/>
  <c r="T83" i="59"/>
  <c r="AI57" i="59"/>
  <c r="AM85" i="59"/>
  <c r="AG86" i="59"/>
  <c r="AF72" i="59"/>
  <c r="AO71" i="59"/>
  <c r="R69" i="59"/>
  <c r="AN71" i="59"/>
  <c r="AH85" i="59"/>
  <c r="AE72" i="59"/>
  <c r="AG89" i="4"/>
  <c r="AB58" i="59"/>
  <c r="AD57" i="59"/>
  <c r="AM74" i="4"/>
  <c r="AB119" i="59"/>
  <c r="AF119" i="59" s="1"/>
  <c r="AJ119" i="59" s="1"/>
  <c r="AN119" i="59" s="1"/>
  <c r="AR119" i="59" s="1"/>
  <c r="AV119" i="59" s="1"/>
  <c r="AB119" i="61"/>
  <c r="AF119" i="61" s="1"/>
  <c r="AJ119" i="61" s="1"/>
  <c r="AN119" i="61" s="1"/>
  <c r="AR119" i="61" s="1"/>
  <c r="AV119" i="61" s="1"/>
  <c r="V117" i="59"/>
  <c r="Z117" i="59" s="1"/>
  <c r="AD117" i="59" s="1"/>
  <c r="AH117" i="59" s="1"/>
  <c r="AL117" i="59" s="1"/>
  <c r="AP117" i="59" s="1"/>
  <c r="AT117" i="59" s="1"/>
  <c r="R111" i="59"/>
  <c r="AO85" i="59"/>
  <c r="AC90" i="4"/>
  <c r="AG90" i="4" s="1"/>
  <c r="AK90" i="4" s="1"/>
  <c r="AO90" i="4" s="1"/>
  <c r="AS90" i="4" s="1"/>
  <c r="AW90" i="4" s="1"/>
  <c r="Y90" i="59"/>
  <c r="Y90" i="61"/>
  <c r="Y90" i="65"/>
  <c r="Y90" i="53"/>
  <c r="Y90" i="63"/>
  <c r="Y90" i="57"/>
  <c r="M18" i="63"/>
  <c r="M14" i="63"/>
  <c r="R153" i="59"/>
  <c r="W118" i="59"/>
  <c r="W111" i="59" s="1"/>
  <c r="W118" i="65"/>
  <c r="AA118" i="65" s="1"/>
  <c r="AE118" i="65" s="1"/>
  <c r="AI118" i="65" s="1"/>
  <c r="AM118" i="65" s="1"/>
  <c r="AQ118" i="65" s="1"/>
  <c r="AU118" i="65" s="1"/>
  <c r="W118" i="63"/>
  <c r="W153" i="63" s="1"/>
  <c r="W118" i="53"/>
  <c r="W118" i="57"/>
  <c r="AA118" i="57" s="1"/>
  <c r="AE118" i="57" s="1"/>
  <c r="AI118" i="57" s="1"/>
  <c r="AM118" i="57" s="1"/>
  <c r="AQ118" i="57" s="1"/>
  <c r="AU118" i="57" s="1"/>
  <c r="W118" i="61"/>
  <c r="W111" i="61" s="1"/>
  <c r="AO57" i="59"/>
  <c r="AF86" i="59"/>
  <c r="AB116" i="59"/>
  <c r="AN87" i="4"/>
  <c r="Z73" i="59"/>
  <c r="W83" i="59"/>
  <c r="AC116" i="59"/>
  <c r="AJ57" i="59"/>
  <c r="AB90" i="4"/>
  <c r="AF90" i="4" s="1"/>
  <c r="AJ90" i="4" s="1"/>
  <c r="AN90" i="4" s="1"/>
  <c r="AR90" i="4" s="1"/>
  <c r="AV90" i="4" s="1"/>
  <c r="X90" i="59"/>
  <c r="X90" i="53"/>
  <c r="X90" i="63"/>
  <c r="X90" i="57"/>
  <c r="X90" i="65"/>
  <c r="X90" i="61"/>
  <c r="X118" i="59"/>
  <c r="X111" i="59" s="1"/>
  <c r="X118" i="53"/>
  <c r="X118" i="65"/>
  <c r="AB118" i="65" s="1"/>
  <c r="AF118" i="65" s="1"/>
  <c r="AJ118" i="65" s="1"/>
  <c r="AN118" i="65" s="1"/>
  <c r="AR118" i="65" s="1"/>
  <c r="AV118" i="65" s="1"/>
  <c r="X118" i="63"/>
  <c r="X153" i="63" s="1"/>
  <c r="X118" i="57"/>
  <c r="X153" i="57" s="1"/>
  <c r="X118" i="61"/>
  <c r="X111" i="61" s="1"/>
  <c r="AL100" i="59"/>
  <c r="AH71" i="59"/>
  <c r="AC58" i="59"/>
  <c r="M15" i="63"/>
  <c r="AD101" i="59"/>
  <c r="Z87" i="59"/>
  <c r="V59" i="59"/>
  <c r="R55" i="59"/>
  <c r="AN85" i="59"/>
  <c r="U55" i="59"/>
  <c r="AN74" i="4"/>
  <c r="AE86" i="59"/>
  <c r="AA58" i="59"/>
  <c r="AO87" i="4"/>
  <c r="AG72" i="59"/>
  <c r="AF89" i="4"/>
  <c r="X130" i="59"/>
  <c r="T125" i="59"/>
  <c r="Y130" i="59"/>
  <c r="U125" i="59"/>
  <c r="AF128" i="59"/>
  <c r="AH127" i="59"/>
  <c r="AM127" i="59"/>
  <c r="W125" i="59"/>
  <c r="AN127" i="59"/>
  <c r="AE128" i="59"/>
  <c r="Z129" i="59"/>
  <c r="AG128" i="59"/>
  <c r="AO127" i="59"/>
  <c r="W60" i="63"/>
  <c r="W88" i="57"/>
  <c r="S83" i="57"/>
  <c r="Y74" i="63"/>
  <c r="U69" i="63"/>
  <c r="AA129" i="61"/>
  <c r="W125" i="61"/>
  <c r="U55" i="65"/>
  <c r="W83" i="65"/>
  <c r="O152" i="65"/>
  <c r="O150" i="65"/>
  <c r="O155" i="65"/>
  <c r="AI86" i="63"/>
  <c r="AE58" i="61"/>
  <c r="AF58" i="61"/>
  <c r="U55" i="57"/>
  <c r="AC129" i="61"/>
  <c r="AC87" i="63"/>
  <c r="Y129" i="57"/>
  <c r="U125" i="57"/>
  <c r="X59" i="63"/>
  <c r="T55" i="63"/>
  <c r="AJ128" i="63"/>
  <c r="AA72" i="53"/>
  <c r="AI128" i="57"/>
  <c r="AI128" i="63"/>
  <c r="AG58" i="61"/>
  <c r="AB58" i="65"/>
  <c r="AE72" i="57"/>
  <c r="AF72" i="53"/>
  <c r="AJ72" i="63"/>
  <c r="AC74" i="57"/>
  <c r="AB87" i="63"/>
  <c r="AA87" i="61"/>
  <c r="W83" i="61"/>
  <c r="Y60" i="63"/>
  <c r="U55" i="63"/>
  <c r="X74" i="65"/>
  <c r="T69" i="65"/>
  <c r="Y130" i="63"/>
  <c r="U125" i="63"/>
  <c r="AG72" i="65"/>
  <c r="AC58" i="65"/>
  <c r="AF58" i="57"/>
  <c r="AJ58" i="57" s="1"/>
  <c r="AN58" i="57" s="1"/>
  <c r="AR58" i="57" s="1"/>
  <c r="AV58" i="57" s="1"/>
  <c r="AE86" i="65"/>
  <c r="W69" i="63"/>
  <c r="AC58" i="57"/>
  <c r="AK72" i="63"/>
  <c r="AE100" i="53"/>
  <c r="AI128" i="61"/>
  <c r="AJ86" i="63"/>
  <c r="AG72" i="53"/>
  <c r="AK72" i="57"/>
  <c r="AA87" i="63"/>
  <c r="W83" i="63"/>
  <c r="T125" i="63"/>
  <c r="W69" i="65"/>
  <c r="AF128" i="57"/>
  <c r="AG58" i="63"/>
  <c r="AE128" i="53"/>
  <c r="AG86" i="65"/>
  <c r="AE115" i="57"/>
  <c r="W129" i="57"/>
  <c r="S125" i="57"/>
  <c r="W59" i="57"/>
  <c r="X130" i="65"/>
  <c r="T125" i="65"/>
  <c r="X88" i="57"/>
  <c r="T83" i="57"/>
  <c r="R111" i="57"/>
  <c r="AE116" i="61"/>
  <c r="AA73" i="61"/>
  <c r="T69" i="57"/>
  <c r="AK128" i="63"/>
  <c r="AE72" i="63"/>
  <c r="AE86" i="57"/>
  <c r="AJ72" i="57"/>
  <c r="AI72" i="61"/>
  <c r="AB116" i="57"/>
  <c r="T69" i="61"/>
  <c r="R69" i="65"/>
  <c r="T69" i="63"/>
  <c r="AK86" i="63"/>
  <c r="AF128" i="61"/>
  <c r="AG86" i="57"/>
  <c r="AG128" i="53"/>
  <c r="AF128" i="65"/>
  <c r="AB129" i="63"/>
  <c r="AF72" i="65"/>
  <c r="AG72" i="61"/>
  <c r="X129" i="57"/>
  <c r="T125" i="57"/>
  <c r="AG86" i="61"/>
  <c r="AE72" i="65"/>
  <c r="AA58" i="65"/>
  <c r="X88" i="65"/>
  <c r="T83" i="65"/>
  <c r="Y88" i="61"/>
  <c r="U83" i="61"/>
  <c r="Y88" i="57"/>
  <c r="U83" i="57"/>
  <c r="X130" i="61"/>
  <c r="T125" i="61"/>
  <c r="AG128" i="57"/>
  <c r="AF86" i="61"/>
  <c r="AB73" i="57"/>
  <c r="AF100" i="53"/>
  <c r="AF58" i="63"/>
  <c r="U125" i="61"/>
  <c r="AE58" i="63"/>
  <c r="U83" i="63"/>
  <c r="AG128" i="65"/>
  <c r="AE58" i="57"/>
  <c r="AI58" i="57" s="1"/>
  <c r="AM58" i="57" s="1"/>
  <c r="AQ58" i="57" s="1"/>
  <c r="AU58" i="57" s="1"/>
  <c r="AB73" i="61"/>
  <c r="AG100" i="53"/>
  <c r="AI86" i="61"/>
  <c r="AA130" i="63"/>
  <c r="W125" i="63"/>
  <c r="AB73" i="63"/>
  <c r="AF86" i="65"/>
  <c r="T83" i="63"/>
  <c r="AK128" i="61"/>
  <c r="AF86" i="57"/>
  <c r="AF128" i="53"/>
  <c r="AJ72" i="61"/>
  <c r="AE128" i="65"/>
  <c r="R111" i="65"/>
  <c r="X59" i="61"/>
  <c r="AC116" i="57"/>
  <c r="AC116" i="65"/>
  <c r="AH127" i="63"/>
  <c r="Z129" i="61"/>
  <c r="Z75" i="4"/>
  <c r="V76" i="4"/>
  <c r="V76" i="59" s="1"/>
  <c r="AH114" i="61"/>
  <c r="AL85" i="63"/>
  <c r="Z58" i="65"/>
  <c r="V88" i="63"/>
  <c r="R83" i="63"/>
  <c r="V88" i="65"/>
  <c r="AH57" i="61"/>
  <c r="AH61" i="4"/>
  <c r="R111" i="63"/>
  <c r="Z87" i="57"/>
  <c r="R69" i="63"/>
  <c r="AL57" i="65"/>
  <c r="R83" i="57"/>
  <c r="Z73" i="61"/>
  <c r="Z117" i="57"/>
  <c r="AD117" i="57" s="1"/>
  <c r="AH117" i="57" s="1"/>
  <c r="AL117" i="57" s="1"/>
  <c r="AP117" i="57" s="1"/>
  <c r="AT117" i="57" s="1"/>
  <c r="AD86" i="63"/>
  <c r="AH73" i="4"/>
  <c r="V59" i="63"/>
  <c r="AD72" i="57"/>
  <c r="Z73" i="65"/>
  <c r="AH115" i="57"/>
  <c r="AL129" i="4"/>
  <c r="AD86" i="65"/>
  <c r="AL85" i="65"/>
  <c r="AL71" i="61"/>
  <c r="Z129" i="65"/>
  <c r="Z129" i="63"/>
  <c r="AH127" i="65"/>
  <c r="Z73" i="63"/>
  <c r="AH85" i="61"/>
  <c r="AL127" i="57"/>
  <c r="AH71" i="63"/>
  <c r="V129" i="57"/>
  <c r="V74" i="57"/>
  <c r="R69" i="57"/>
  <c r="V59" i="61"/>
  <c r="R55" i="61"/>
  <c r="AL71" i="57"/>
  <c r="AH127" i="61"/>
  <c r="AD58" i="63"/>
  <c r="AD128" i="57"/>
  <c r="AL57" i="63"/>
  <c r="V59" i="57"/>
  <c r="R55" i="57"/>
  <c r="AL85" i="57"/>
  <c r="Z87" i="61"/>
  <c r="R111" i="61"/>
  <c r="AH71" i="65"/>
  <c r="R69" i="61"/>
  <c r="AH100" i="65"/>
  <c r="AH99" i="53"/>
  <c r="AH100" i="63"/>
  <c r="AH100" i="61"/>
  <c r="AH100" i="57"/>
  <c r="M16" i="63"/>
  <c r="W75" i="57"/>
  <c r="X89" i="59"/>
  <c r="AB89" i="59" s="1"/>
  <c r="AF89" i="59" s="1"/>
  <c r="AJ89" i="59" s="1"/>
  <c r="AN89" i="59" s="1"/>
  <c r="AR89" i="59" s="1"/>
  <c r="AV89" i="59" s="1"/>
  <c r="R153" i="57"/>
  <c r="X75" i="59"/>
  <c r="AB75" i="59" s="1"/>
  <c r="AF75" i="59" s="1"/>
  <c r="AJ75" i="59" s="1"/>
  <c r="AN75" i="59" s="1"/>
  <c r="AR75" i="59" s="1"/>
  <c r="AV75" i="59" s="1"/>
  <c r="X75" i="61"/>
  <c r="AB75" i="61" s="1"/>
  <c r="AF75" i="61" s="1"/>
  <c r="AJ75" i="61" s="1"/>
  <c r="AN75" i="61" s="1"/>
  <c r="AR75" i="61" s="1"/>
  <c r="AV75" i="61" s="1"/>
  <c r="X153" i="4"/>
  <c r="X157" i="4" s="1"/>
  <c r="X16" i="4" s="1"/>
  <c r="P155" i="61"/>
  <c r="X89" i="61"/>
  <c r="M14" i="59"/>
  <c r="Q150" i="63"/>
  <c r="Q156" i="63" s="1"/>
  <c r="M16" i="57"/>
  <c r="X131" i="63"/>
  <c r="AB131" i="63" s="1"/>
  <c r="AF131" i="63" s="1"/>
  <c r="AJ131" i="63" s="1"/>
  <c r="AN131" i="63" s="1"/>
  <c r="AR131" i="63" s="1"/>
  <c r="AV131" i="63" s="1"/>
  <c r="P150" i="61"/>
  <c r="P156" i="61" s="1"/>
  <c r="M16" i="59"/>
  <c r="Q152" i="63"/>
  <c r="M18" i="59"/>
  <c r="X131" i="61"/>
  <c r="AB131" i="61" s="1"/>
  <c r="AF131" i="61" s="1"/>
  <c r="AJ131" i="61" s="1"/>
  <c r="AN131" i="61" s="1"/>
  <c r="AR131" i="61" s="1"/>
  <c r="AV131" i="61" s="1"/>
  <c r="Q155" i="63"/>
  <c r="X75" i="63"/>
  <c r="AB75" i="63" s="1"/>
  <c r="AF75" i="63" s="1"/>
  <c r="AJ75" i="63" s="1"/>
  <c r="AN75" i="63" s="1"/>
  <c r="AR75" i="63" s="1"/>
  <c r="AV75" i="63" s="1"/>
  <c r="K16" i="63"/>
  <c r="M15" i="57"/>
  <c r="T60" i="61"/>
  <c r="X60" i="61" s="1"/>
  <c r="AB60" i="61" s="1"/>
  <c r="AF60" i="61" s="1"/>
  <c r="AJ60" i="61" s="1"/>
  <c r="AN60" i="61" s="1"/>
  <c r="AR60" i="61" s="1"/>
  <c r="AV60" i="61" s="1"/>
  <c r="K14" i="63"/>
  <c r="K15" i="63"/>
  <c r="M18" i="57"/>
  <c r="AA76" i="57"/>
  <c r="AE76" i="57" s="1"/>
  <c r="AI76" i="57" s="1"/>
  <c r="AM76" i="57" s="1"/>
  <c r="AQ76" i="57" s="1"/>
  <c r="AU76" i="57" s="1"/>
  <c r="AA119" i="4"/>
  <c r="N155" i="61"/>
  <c r="P152" i="61"/>
  <c r="K14" i="59"/>
  <c r="N155" i="59"/>
  <c r="Q155" i="61"/>
  <c r="X89" i="57"/>
  <c r="AB89" i="57" s="1"/>
  <c r="AF89" i="57" s="1"/>
  <c r="AJ89" i="57" s="1"/>
  <c r="AN89" i="57" s="1"/>
  <c r="AR89" i="57" s="1"/>
  <c r="AV89" i="57" s="1"/>
  <c r="N150" i="61"/>
  <c r="N156" i="61" s="1"/>
  <c r="Q150" i="57"/>
  <c r="Q156" i="57" s="1"/>
  <c r="K15" i="61"/>
  <c r="K14" i="61"/>
  <c r="Q152" i="57"/>
  <c r="N152" i="61"/>
  <c r="K16" i="61"/>
  <c r="K18" i="61"/>
  <c r="P150" i="59"/>
  <c r="P156" i="59" s="1"/>
  <c r="Q155" i="57"/>
  <c r="K16" i="59"/>
  <c r="K18" i="59"/>
  <c r="P155" i="63"/>
  <c r="K18" i="65"/>
  <c r="K14" i="65"/>
  <c r="Q150" i="61"/>
  <c r="Q156" i="61" s="1"/>
  <c r="X89" i="63"/>
  <c r="AB89" i="63" s="1"/>
  <c r="AF89" i="63" s="1"/>
  <c r="AJ89" i="63" s="1"/>
  <c r="AN89" i="63" s="1"/>
  <c r="AR89" i="63" s="1"/>
  <c r="AV89" i="63" s="1"/>
  <c r="W75" i="61"/>
  <c r="AA75" i="61" s="1"/>
  <c r="AE75" i="61" s="1"/>
  <c r="AI75" i="61" s="1"/>
  <c r="AM75" i="61" s="1"/>
  <c r="AQ75" i="61" s="1"/>
  <c r="AU75" i="61" s="1"/>
  <c r="K16" i="65"/>
  <c r="AF118" i="4"/>
  <c r="AJ118" i="4" s="1"/>
  <c r="AN118" i="4" s="1"/>
  <c r="AR118" i="4" s="1"/>
  <c r="AV118" i="4" s="1"/>
  <c r="J15" i="65"/>
  <c r="J14" i="65"/>
  <c r="Q152" i="61"/>
  <c r="R15" i="4"/>
  <c r="L18" i="59"/>
  <c r="L14" i="59"/>
  <c r="Q155" i="59"/>
  <c r="Q150" i="59"/>
  <c r="Q156" i="59" s="1"/>
  <c r="U60" i="61"/>
  <c r="P152" i="63"/>
  <c r="J16" i="65"/>
  <c r="L16" i="59"/>
  <c r="Q152" i="59"/>
  <c r="V118" i="4"/>
  <c r="V118" i="59" s="1"/>
  <c r="P150" i="63"/>
  <c r="P156" i="63" s="1"/>
  <c r="V61" i="61"/>
  <c r="Z61" i="61" s="1"/>
  <c r="AD61" i="61" s="1"/>
  <c r="AH61" i="61" s="1"/>
  <c r="AL61" i="61" s="1"/>
  <c r="AP61" i="61" s="1"/>
  <c r="AT61" i="61" s="1"/>
  <c r="V61" i="57"/>
  <c r="Z61" i="57" s="1"/>
  <c r="AD61" i="57" s="1"/>
  <c r="AH61" i="57" s="1"/>
  <c r="AL61" i="57" s="1"/>
  <c r="AP61" i="57" s="1"/>
  <c r="AT61" i="57" s="1"/>
  <c r="V75" i="59"/>
  <c r="Z75" i="59" s="1"/>
  <c r="AD75" i="59" s="1"/>
  <c r="AH75" i="59" s="1"/>
  <c r="AL75" i="59" s="1"/>
  <c r="AP75" i="59" s="1"/>
  <c r="AT75" i="59" s="1"/>
  <c r="AA90" i="65"/>
  <c r="AE90" i="65" s="1"/>
  <c r="AI90" i="65" s="1"/>
  <c r="AM90" i="65" s="1"/>
  <c r="AQ90" i="65" s="1"/>
  <c r="AU90" i="65" s="1"/>
  <c r="AA76" i="65"/>
  <c r="AE76" i="65" s="1"/>
  <c r="AI76" i="65" s="1"/>
  <c r="AM76" i="65" s="1"/>
  <c r="AQ76" i="65" s="1"/>
  <c r="AU76" i="65" s="1"/>
  <c r="O157" i="59"/>
  <c r="O18" i="59" s="1"/>
  <c r="M16" i="61"/>
  <c r="R16" i="4"/>
  <c r="V89" i="65"/>
  <c r="Z89" i="65" s="1"/>
  <c r="AD89" i="65" s="1"/>
  <c r="AH89" i="65" s="1"/>
  <c r="AL89" i="65" s="1"/>
  <c r="AP89" i="65" s="1"/>
  <c r="AT89" i="65" s="1"/>
  <c r="J16" i="63"/>
  <c r="J18" i="63"/>
  <c r="J15" i="63"/>
  <c r="J14" i="63"/>
  <c r="N150" i="59"/>
  <c r="N156" i="59" s="1"/>
  <c r="R153" i="63"/>
  <c r="R153" i="65"/>
  <c r="N152" i="59"/>
  <c r="V75" i="63"/>
  <c r="Z75" i="63" s="1"/>
  <c r="AD75" i="63" s="1"/>
  <c r="AH75" i="63" s="1"/>
  <c r="AL75" i="63" s="1"/>
  <c r="AP75" i="63" s="1"/>
  <c r="AT75" i="63" s="1"/>
  <c r="AA132" i="65"/>
  <c r="AE132" i="65" s="1"/>
  <c r="AI132" i="65" s="1"/>
  <c r="AM132" i="65" s="1"/>
  <c r="AQ132" i="65" s="1"/>
  <c r="AU132" i="65" s="1"/>
  <c r="P152" i="59"/>
  <c r="P155" i="59"/>
  <c r="V89" i="59"/>
  <c r="Z89" i="59" s="1"/>
  <c r="AD89" i="59" s="1"/>
  <c r="AH89" i="59" s="1"/>
  <c r="AL89" i="59" s="1"/>
  <c r="AP89" i="59" s="1"/>
  <c r="AT89" i="59" s="1"/>
  <c r="M14" i="61"/>
  <c r="X75" i="57"/>
  <c r="AB75" i="57" s="1"/>
  <c r="AF75" i="57" s="1"/>
  <c r="AJ75" i="57" s="1"/>
  <c r="AN75" i="57" s="1"/>
  <c r="AR75" i="57" s="1"/>
  <c r="AV75" i="57" s="1"/>
  <c r="R153" i="61"/>
  <c r="M18" i="61"/>
  <c r="N150" i="57"/>
  <c r="N156" i="57" s="1"/>
  <c r="P152" i="57"/>
  <c r="P155" i="57"/>
  <c r="N152" i="57"/>
  <c r="N155" i="57"/>
  <c r="P150" i="57"/>
  <c r="P156" i="57" s="1"/>
  <c r="Y117" i="65"/>
  <c r="AC117" i="65" s="1"/>
  <c r="AG117" i="65" s="1"/>
  <c r="AK117" i="65" s="1"/>
  <c r="AO117" i="65" s="1"/>
  <c r="AS117" i="65" s="1"/>
  <c r="AW117" i="65" s="1"/>
  <c r="U153" i="65"/>
  <c r="AC117" i="4"/>
  <c r="AG117" i="4" s="1"/>
  <c r="AK117" i="4" s="1"/>
  <c r="AO117" i="4" s="1"/>
  <c r="AS117" i="4" s="1"/>
  <c r="AW117" i="4" s="1"/>
  <c r="Y118" i="4"/>
  <c r="Y118" i="59" s="1"/>
  <c r="U18" i="4"/>
  <c r="U15" i="4"/>
  <c r="U16" i="4"/>
  <c r="Y117" i="59"/>
  <c r="AC117" i="59" s="1"/>
  <c r="AG117" i="59" s="1"/>
  <c r="AK117" i="59" s="1"/>
  <c r="AO117" i="59" s="1"/>
  <c r="AS117" i="59" s="1"/>
  <c r="AW117" i="59" s="1"/>
  <c r="U153" i="59"/>
  <c r="Y117" i="57"/>
  <c r="AC117" i="57" s="1"/>
  <c r="AG117" i="57" s="1"/>
  <c r="AK117" i="57" s="1"/>
  <c r="AO117" i="57" s="1"/>
  <c r="AS117" i="57" s="1"/>
  <c r="AW117" i="57" s="1"/>
  <c r="U153" i="57"/>
  <c r="Y117" i="63"/>
  <c r="U153" i="63"/>
  <c r="Y117" i="61"/>
  <c r="AC117" i="61" s="1"/>
  <c r="AG117" i="61" s="1"/>
  <c r="AK117" i="61" s="1"/>
  <c r="AO117" i="61" s="1"/>
  <c r="AS117" i="61" s="1"/>
  <c r="AW117" i="61" s="1"/>
  <c r="U153" i="61"/>
  <c r="M14" i="65"/>
  <c r="M18" i="65"/>
  <c r="M16" i="65"/>
  <c r="M15" i="65"/>
  <c r="AB119" i="63"/>
  <c r="AF119" i="63" s="1"/>
  <c r="AJ119" i="63" s="1"/>
  <c r="AN119" i="63" s="1"/>
  <c r="AR119" i="63" s="1"/>
  <c r="AV119" i="63" s="1"/>
  <c r="AB119" i="65"/>
  <c r="AF119" i="65" s="1"/>
  <c r="AJ119" i="65" s="1"/>
  <c r="AN119" i="65" s="1"/>
  <c r="AR119" i="65" s="1"/>
  <c r="AV119" i="65" s="1"/>
  <c r="X75" i="65"/>
  <c r="AB75" i="65" s="1"/>
  <c r="AF75" i="65" s="1"/>
  <c r="AJ75" i="65" s="1"/>
  <c r="AN75" i="65" s="1"/>
  <c r="AR75" i="65" s="1"/>
  <c r="AV75" i="65" s="1"/>
  <c r="X131" i="65"/>
  <c r="AB131" i="65" s="1"/>
  <c r="AF131" i="65" s="1"/>
  <c r="AJ131" i="65" s="1"/>
  <c r="AN131" i="65" s="1"/>
  <c r="AR131" i="65" s="1"/>
  <c r="AV131" i="65" s="1"/>
  <c r="X89" i="65"/>
  <c r="AB89" i="65" s="1"/>
  <c r="AF89" i="65" s="1"/>
  <c r="AJ89" i="65" s="1"/>
  <c r="AN89" i="65" s="1"/>
  <c r="AR89" i="65" s="1"/>
  <c r="AV89" i="65" s="1"/>
  <c r="AJ114" i="65"/>
  <c r="Z116" i="65"/>
  <c r="AI114" i="65"/>
  <c r="AH114" i="65"/>
  <c r="AB116" i="65"/>
  <c r="P152" i="65"/>
  <c r="T60" i="65"/>
  <c r="P150" i="65"/>
  <c r="P156" i="65" s="1"/>
  <c r="P155" i="65"/>
  <c r="AK114" i="65"/>
  <c r="N150" i="65"/>
  <c r="N156" i="65" s="1"/>
  <c r="R60" i="65"/>
  <c r="R55" i="65" s="1"/>
  <c r="N155" i="65"/>
  <c r="N152" i="65"/>
  <c r="W89" i="57"/>
  <c r="AA89" i="57" s="1"/>
  <c r="AE89" i="57" s="1"/>
  <c r="AI89" i="57" s="1"/>
  <c r="AM89" i="57" s="1"/>
  <c r="AQ89" i="57" s="1"/>
  <c r="AU89" i="57" s="1"/>
  <c r="AB119" i="57"/>
  <c r="AF119" i="57" s="1"/>
  <c r="AJ119" i="57" s="1"/>
  <c r="AN119" i="57" s="1"/>
  <c r="AR119" i="57" s="1"/>
  <c r="AV119" i="57" s="1"/>
  <c r="W131" i="57"/>
  <c r="AA131" i="57" s="1"/>
  <c r="AE131" i="57" s="1"/>
  <c r="AI131" i="57" s="1"/>
  <c r="AM131" i="57" s="1"/>
  <c r="AQ131" i="57" s="1"/>
  <c r="AU131" i="57" s="1"/>
  <c r="AB119" i="53"/>
  <c r="AB153" i="4"/>
  <c r="AB157" i="4" s="1"/>
  <c r="AB16" i="4" s="1"/>
  <c r="AF119" i="4"/>
  <c r="AJ119" i="4" s="1"/>
  <c r="AN119" i="4" s="1"/>
  <c r="AR119" i="4" s="1"/>
  <c r="AV119" i="4" s="1"/>
  <c r="O157" i="63"/>
  <c r="O15" i="63" s="1"/>
  <c r="L16" i="57"/>
  <c r="L14" i="57"/>
  <c r="L18" i="57"/>
  <c r="L15" i="57"/>
  <c r="AN114" i="63"/>
  <c r="AM114" i="63"/>
  <c r="AG116" i="63"/>
  <c r="L15" i="63"/>
  <c r="L18" i="63"/>
  <c r="L14" i="63"/>
  <c r="L16" i="63"/>
  <c r="N155" i="63"/>
  <c r="N152" i="63"/>
  <c r="N150" i="63"/>
  <c r="N156" i="63" s="1"/>
  <c r="R60" i="63"/>
  <c r="V60" i="63" s="1"/>
  <c r="Z60" i="63" s="1"/>
  <c r="AD60" i="63" s="1"/>
  <c r="AH60" i="63" s="1"/>
  <c r="AL60" i="63" s="1"/>
  <c r="AP60" i="63" s="1"/>
  <c r="AT60" i="63" s="1"/>
  <c r="O156" i="63"/>
  <c r="AF115" i="63"/>
  <c r="Z116" i="63"/>
  <c r="AL114" i="63"/>
  <c r="AO114" i="63"/>
  <c r="AE116" i="63"/>
  <c r="L18" i="61"/>
  <c r="L16" i="61"/>
  <c r="L14" i="61"/>
  <c r="AO114" i="61"/>
  <c r="K18" i="57"/>
  <c r="K15" i="57"/>
  <c r="K16" i="57"/>
  <c r="K14" i="57"/>
  <c r="AF115" i="61"/>
  <c r="AN114" i="61"/>
  <c r="J14" i="61"/>
  <c r="J18" i="61"/>
  <c r="J16" i="61"/>
  <c r="J15" i="61"/>
  <c r="AP113" i="61"/>
  <c r="AG116" i="61"/>
  <c r="AM114" i="61"/>
  <c r="AD115" i="61"/>
  <c r="X60" i="57"/>
  <c r="X61" i="57"/>
  <c r="AB61" i="57" s="1"/>
  <c r="AF61" i="57" s="1"/>
  <c r="AJ61" i="57" s="1"/>
  <c r="AN61" i="57" s="1"/>
  <c r="AR61" i="57" s="1"/>
  <c r="AV61" i="57" s="1"/>
  <c r="AJ114" i="59"/>
  <c r="AI114" i="59"/>
  <c r="AK114" i="59"/>
  <c r="J15" i="59"/>
  <c r="J14" i="59"/>
  <c r="J18" i="59"/>
  <c r="J16" i="59"/>
  <c r="J16" i="57"/>
  <c r="J14" i="57"/>
  <c r="J18" i="57"/>
  <c r="J15" i="57"/>
  <c r="AD115" i="59"/>
  <c r="AL113" i="59"/>
  <c r="AN114" i="57"/>
  <c r="AD116" i="57"/>
  <c r="AE117" i="57"/>
  <c r="AP113" i="57"/>
  <c r="AO114" i="57"/>
  <c r="AM114" i="57"/>
  <c r="AK114" i="53"/>
  <c r="AI114" i="53"/>
  <c r="AJ114" i="53"/>
  <c r="AV71" i="4"/>
  <c r="AT127" i="4"/>
  <c r="AT85" i="4"/>
  <c r="AW85" i="4"/>
  <c r="AU71" i="4"/>
  <c r="AT71" i="4"/>
  <c r="AW57" i="4"/>
  <c r="AP113" i="4"/>
  <c r="AV127" i="4"/>
  <c r="AR113" i="4"/>
  <c r="AW127" i="4"/>
  <c r="AT57" i="4"/>
  <c r="AS113" i="4"/>
  <c r="AR57" i="4"/>
  <c r="AP99" i="4"/>
  <c r="AQ113" i="4"/>
  <c r="AG78" i="53" l="1"/>
  <c r="AG78" i="59"/>
  <c r="AK78" i="4"/>
  <c r="AK79" i="4" s="1"/>
  <c r="AK79" i="53" s="1"/>
  <c r="AG78" i="63"/>
  <c r="AG78" i="65"/>
  <c r="AH67" i="36"/>
  <c r="J72" i="36"/>
  <c r="AH72" i="36" s="1"/>
  <c r="M66" i="36"/>
  <c r="AK65" i="36"/>
  <c r="AE71" i="36"/>
  <c r="M71" i="36"/>
  <c r="AK71" i="36" s="1"/>
  <c r="AE70" i="36"/>
  <c r="M70" i="36"/>
  <c r="AK70" i="36" s="1"/>
  <c r="AS38" i="36"/>
  <c r="AS39" i="36" s="1"/>
  <c r="AQ34" i="36"/>
  <c r="AR34" i="36"/>
  <c r="AN34" i="36"/>
  <c r="AS35" i="36"/>
  <c r="AS36" i="36" s="1"/>
  <c r="AM34" i="36"/>
  <c r="AO34" i="36"/>
  <c r="AP34" i="36"/>
  <c r="M67" i="36"/>
  <c r="AK67" i="36" s="1"/>
  <c r="AE67" i="36"/>
  <c r="G72" i="36"/>
  <c r="AJ67" i="36"/>
  <c r="L72" i="36"/>
  <c r="AJ72" i="36" s="1"/>
  <c r="K72" i="36"/>
  <c r="AI72" i="36" s="1"/>
  <c r="AI67" i="36"/>
  <c r="M68" i="36"/>
  <c r="AK68" i="36" s="1"/>
  <c r="AE68" i="36"/>
  <c r="H72" i="36"/>
  <c r="AF72" i="36" s="1"/>
  <c r="AF67" i="36"/>
  <c r="M69" i="36"/>
  <c r="AK69" i="36" s="1"/>
  <c r="AE69" i="36"/>
  <c r="AG67" i="36"/>
  <c r="I72" i="36"/>
  <c r="AG72" i="36" s="1"/>
  <c r="AE56" i="41"/>
  <c r="M56" i="41"/>
  <c r="AK56" i="41" s="1"/>
  <c r="AE53" i="41"/>
  <c r="G58" i="41"/>
  <c r="M53" i="41"/>
  <c r="AK53" i="41" s="1"/>
  <c r="AJ53" i="37"/>
  <c r="L58" i="37"/>
  <c r="AJ58" i="37" s="1"/>
  <c r="AE57" i="37"/>
  <c r="M57" i="37"/>
  <c r="AK57" i="37" s="1"/>
  <c r="AG53" i="37"/>
  <c r="I58" i="37"/>
  <c r="AG58" i="37" s="1"/>
  <c r="AE54" i="52"/>
  <c r="M54" i="52"/>
  <c r="AK54" i="52" s="1"/>
  <c r="AG53" i="52"/>
  <c r="I58" i="52"/>
  <c r="AG58" i="52" s="1"/>
  <c r="K58" i="41"/>
  <c r="AI58" i="41" s="1"/>
  <c r="AI53" i="41"/>
  <c r="K58" i="51"/>
  <c r="AI58" i="51" s="1"/>
  <c r="AI53" i="51"/>
  <c r="AE54" i="43"/>
  <c r="M54" i="43"/>
  <c r="AK54" i="43" s="1"/>
  <c r="AC38" i="52"/>
  <c r="AC39" i="52" s="1"/>
  <c r="AC35" i="52"/>
  <c r="AC36" i="52" s="1"/>
  <c r="AB34" i="52"/>
  <c r="X34" i="52"/>
  <c r="Z34" i="52"/>
  <c r="Y34" i="52"/>
  <c r="AA34" i="52"/>
  <c r="W34" i="52"/>
  <c r="AI53" i="37"/>
  <c r="K58" i="37"/>
  <c r="AI58" i="37" s="1"/>
  <c r="I58" i="51"/>
  <c r="AG58" i="51" s="1"/>
  <c r="AG53" i="51"/>
  <c r="AJ53" i="52"/>
  <c r="L58" i="52"/>
  <c r="AJ58" i="52" s="1"/>
  <c r="I58" i="43"/>
  <c r="AG58" i="43" s="1"/>
  <c r="AG53" i="43"/>
  <c r="AE55" i="41"/>
  <c r="M55" i="41"/>
  <c r="AK55" i="41" s="1"/>
  <c r="M54" i="37"/>
  <c r="AK54" i="37" s="1"/>
  <c r="AE54" i="37"/>
  <c r="M55" i="37"/>
  <c r="AK55" i="37" s="1"/>
  <c r="AE55" i="37"/>
  <c r="AE54" i="51"/>
  <c r="M54" i="51"/>
  <c r="AK54" i="51" s="1"/>
  <c r="AF53" i="51"/>
  <c r="H58" i="51"/>
  <c r="AF58" i="51" s="1"/>
  <c r="AE56" i="52"/>
  <c r="M56" i="52"/>
  <c r="AK56" i="52" s="1"/>
  <c r="AI53" i="52"/>
  <c r="K58" i="52"/>
  <c r="AI58" i="52" s="1"/>
  <c r="M53" i="43"/>
  <c r="AK53" i="43" s="1"/>
  <c r="G58" i="43"/>
  <c r="AE53" i="43"/>
  <c r="AJ53" i="43"/>
  <c r="L58" i="43"/>
  <c r="AJ58" i="43" s="1"/>
  <c r="Z34" i="41"/>
  <c r="AB34" i="41"/>
  <c r="AC35" i="41"/>
  <c r="AC36" i="41" s="1"/>
  <c r="Y34" i="41"/>
  <c r="W34" i="41"/>
  <c r="X34" i="41"/>
  <c r="AA34" i="41"/>
  <c r="AC38" i="41"/>
  <c r="AC39" i="41" s="1"/>
  <c r="AH53" i="41"/>
  <c r="J58" i="41"/>
  <c r="AH58" i="41" s="1"/>
  <c r="AF53" i="41"/>
  <c r="H58" i="41"/>
  <c r="AF58" i="41" s="1"/>
  <c r="AF53" i="52"/>
  <c r="H58" i="52"/>
  <c r="AF58" i="52" s="1"/>
  <c r="AC35" i="37"/>
  <c r="AC36" i="37" s="1"/>
  <c r="AC38" i="37"/>
  <c r="AC39" i="37" s="1"/>
  <c r="AA34" i="37"/>
  <c r="Z34" i="37"/>
  <c r="W34" i="37"/>
  <c r="AB34" i="37"/>
  <c r="X34" i="37"/>
  <c r="Y34" i="37"/>
  <c r="AE53" i="51"/>
  <c r="M53" i="51"/>
  <c r="AK53" i="51" s="1"/>
  <c r="G58" i="51"/>
  <c r="AE56" i="51"/>
  <c r="M56" i="51"/>
  <c r="AK56" i="51" s="1"/>
  <c r="AH53" i="52"/>
  <c r="J58" i="52"/>
  <c r="AH58" i="52" s="1"/>
  <c r="AH53" i="43"/>
  <c r="J58" i="43"/>
  <c r="AH58" i="43" s="1"/>
  <c r="AC38" i="43"/>
  <c r="AC39" i="43" s="1"/>
  <c r="AC35" i="43"/>
  <c r="AC36" i="43" s="1"/>
  <c r="Y34" i="43"/>
  <c r="AB34" i="43"/>
  <c r="Z34" i="43"/>
  <c r="W34" i="43"/>
  <c r="X34" i="43"/>
  <c r="AA34" i="43"/>
  <c r="AG53" i="41"/>
  <c r="I58" i="41"/>
  <c r="AG58" i="41" s="1"/>
  <c r="AJ53" i="41"/>
  <c r="L58" i="41"/>
  <c r="AJ58" i="41" s="1"/>
  <c r="AE57" i="52"/>
  <c r="M57" i="52"/>
  <c r="AK57" i="52" s="1"/>
  <c r="M55" i="52"/>
  <c r="AK55" i="52" s="1"/>
  <c r="AE55" i="52"/>
  <c r="AH53" i="37"/>
  <c r="J58" i="37"/>
  <c r="AH58" i="37" s="1"/>
  <c r="AK51" i="37"/>
  <c r="M52" i="37"/>
  <c r="AE57" i="43"/>
  <c r="M57" i="43"/>
  <c r="AK57" i="43" s="1"/>
  <c r="H58" i="37"/>
  <c r="AF58" i="37" s="1"/>
  <c r="AF53" i="37"/>
  <c r="AK51" i="43"/>
  <c r="M52" i="43"/>
  <c r="AH53" i="51"/>
  <c r="J58" i="51"/>
  <c r="AH58" i="51" s="1"/>
  <c r="AE54" i="41"/>
  <c r="M54" i="41"/>
  <c r="AK54" i="41" s="1"/>
  <c r="AE57" i="41"/>
  <c r="M57" i="41"/>
  <c r="AK57" i="41" s="1"/>
  <c r="M52" i="51"/>
  <c r="AK51" i="51"/>
  <c r="G58" i="37"/>
  <c r="AE53" i="37"/>
  <c r="M53" i="37"/>
  <c r="AK53" i="37" s="1"/>
  <c r="AE56" i="37"/>
  <c r="M56" i="37"/>
  <c r="AK56" i="37" s="1"/>
  <c r="L58" i="51"/>
  <c r="AJ58" i="51" s="1"/>
  <c r="AJ53" i="51"/>
  <c r="M57" i="51"/>
  <c r="AK57" i="51" s="1"/>
  <c r="AE57" i="51"/>
  <c r="M55" i="51"/>
  <c r="AK55" i="51" s="1"/>
  <c r="AE55" i="51"/>
  <c r="AI53" i="43"/>
  <c r="K58" i="43"/>
  <c r="AI58" i="43" s="1"/>
  <c r="AK51" i="41"/>
  <c r="M52" i="41"/>
  <c r="M53" i="52"/>
  <c r="AK53" i="52" s="1"/>
  <c r="AE53" i="52"/>
  <c r="G58" i="52"/>
  <c r="AF53" i="43"/>
  <c r="H58" i="43"/>
  <c r="AF58" i="43" s="1"/>
  <c r="M55" i="43"/>
  <c r="AK55" i="43" s="1"/>
  <c r="AE55" i="43"/>
  <c r="AE56" i="43"/>
  <c r="M56" i="43"/>
  <c r="AK56" i="43" s="1"/>
  <c r="M52" i="52"/>
  <c r="AK51" i="52"/>
  <c r="AC38" i="51"/>
  <c r="AC39" i="51" s="1"/>
  <c r="AC35" i="51"/>
  <c r="AC36" i="51" s="1"/>
  <c r="X34" i="51"/>
  <c r="AB34" i="51"/>
  <c r="Z34" i="51"/>
  <c r="Y34" i="51"/>
  <c r="W34" i="51"/>
  <c r="AA34" i="51"/>
  <c r="O157" i="61"/>
  <c r="O16" i="61" s="1"/>
  <c r="V97" i="65"/>
  <c r="AE134" i="4"/>
  <c r="AE134" i="65" s="1"/>
  <c r="S55" i="65"/>
  <c r="S150" i="65" s="1"/>
  <c r="S156" i="65" s="1"/>
  <c r="W61" i="57"/>
  <c r="AA61" i="57" s="1"/>
  <c r="AE61" i="57" s="1"/>
  <c r="AI61" i="57" s="1"/>
  <c r="AM61" i="57" s="1"/>
  <c r="AQ61" i="57" s="1"/>
  <c r="AU61" i="57" s="1"/>
  <c r="S152" i="59"/>
  <c r="S155" i="59"/>
  <c r="W61" i="59"/>
  <c r="AA61" i="59" s="1"/>
  <c r="AE61" i="59" s="1"/>
  <c r="AI61" i="59" s="1"/>
  <c r="AM61" i="59" s="1"/>
  <c r="AQ61" i="59" s="1"/>
  <c r="AU61" i="59" s="1"/>
  <c r="S55" i="63"/>
  <c r="S155" i="63" s="1"/>
  <c r="AA61" i="4"/>
  <c r="W62" i="4"/>
  <c r="S55" i="61"/>
  <c r="W61" i="61"/>
  <c r="V97" i="61"/>
  <c r="AK134" i="4"/>
  <c r="AO134" i="4" s="1"/>
  <c r="AS134" i="4" s="1"/>
  <c r="AW134" i="4" s="1"/>
  <c r="AG134" i="63"/>
  <c r="AG134" i="57"/>
  <c r="AG134" i="65"/>
  <c r="AG134" i="53"/>
  <c r="AG134" i="61"/>
  <c r="AG134" i="59"/>
  <c r="AO133" i="4"/>
  <c r="AS133" i="4" s="1"/>
  <c r="AW133" i="4" s="1"/>
  <c r="V97" i="57"/>
  <c r="AB77" i="61"/>
  <c r="AJ133" i="4"/>
  <c r="AN133" i="4" s="1"/>
  <c r="AR133" i="4" s="1"/>
  <c r="AV133" i="4" s="1"/>
  <c r="AF134" i="4"/>
  <c r="V97" i="63"/>
  <c r="Z105" i="4"/>
  <c r="AB77" i="53"/>
  <c r="O157" i="57"/>
  <c r="O14" i="57" s="1"/>
  <c r="Z91" i="4"/>
  <c r="Z91" i="61" s="1"/>
  <c r="X153" i="65"/>
  <c r="AB62" i="4"/>
  <c r="AF62" i="4" s="1"/>
  <c r="AJ62" i="4" s="1"/>
  <c r="AN62" i="4" s="1"/>
  <c r="AR62" i="4" s="1"/>
  <c r="AV62" i="4" s="1"/>
  <c r="AB77" i="63"/>
  <c r="R125" i="59"/>
  <c r="R150" i="59" s="1"/>
  <c r="R156" i="59" s="1"/>
  <c r="AB77" i="57"/>
  <c r="X62" i="57"/>
  <c r="X55" i="57" s="1"/>
  <c r="AM133" i="4"/>
  <c r="AB118" i="57"/>
  <c r="AF118" i="57" s="1"/>
  <c r="AJ118" i="57" s="1"/>
  <c r="X62" i="59"/>
  <c r="X62" i="65"/>
  <c r="X62" i="53"/>
  <c r="X62" i="63"/>
  <c r="AB77" i="65"/>
  <c r="AF77" i="4"/>
  <c r="Q157" i="65"/>
  <c r="AG63" i="4"/>
  <c r="AK63" i="4" s="1"/>
  <c r="AO63" i="4" s="1"/>
  <c r="AS63" i="4" s="1"/>
  <c r="AW63" i="4" s="1"/>
  <c r="AC63" i="57"/>
  <c r="AC63" i="53"/>
  <c r="AC63" i="65"/>
  <c r="AC63" i="59"/>
  <c r="AC63" i="63"/>
  <c r="AC63" i="61"/>
  <c r="AK62" i="4"/>
  <c r="AO62" i="4" s="1"/>
  <c r="AS62" i="4" s="1"/>
  <c r="AW62" i="4" s="1"/>
  <c r="S150" i="59"/>
  <c r="S156" i="59" s="1"/>
  <c r="AB118" i="59"/>
  <c r="AF118" i="59" s="1"/>
  <c r="AJ118" i="59" s="1"/>
  <c r="AN118" i="59" s="1"/>
  <c r="AR118" i="59" s="1"/>
  <c r="AV118" i="59" s="1"/>
  <c r="AA118" i="61"/>
  <c r="AE118" i="61" s="1"/>
  <c r="AJ60" i="4"/>
  <c r="Z131" i="4"/>
  <c r="V132" i="4"/>
  <c r="Z63" i="63"/>
  <c r="AD63" i="4"/>
  <c r="AH63" i="4" s="1"/>
  <c r="AL63" i="4" s="1"/>
  <c r="AP63" i="4" s="1"/>
  <c r="AT63" i="4" s="1"/>
  <c r="W18" i="4"/>
  <c r="W16" i="4"/>
  <c r="T155" i="57"/>
  <c r="S152" i="57"/>
  <c r="X111" i="57"/>
  <c r="AA91" i="61"/>
  <c r="AE91" i="4"/>
  <c r="AI91" i="4" s="1"/>
  <c r="AM91" i="4" s="1"/>
  <c r="AQ91" i="4" s="1"/>
  <c r="AU91" i="4" s="1"/>
  <c r="AA91" i="53"/>
  <c r="AA91" i="59"/>
  <c r="AA91" i="63"/>
  <c r="AA91" i="65"/>
  <c r="AA83" i="65" s="1"/>
  <c r="AA91" i="57"/>
  <c r="AI90" i="4"/>
  <c r="AQ88" i="4"/>
  <c r="S150" i="57"/>
  <c r="S156" i="57" s="1"/>
  <c r="W153" i="59"/>
  <c r="W15" i="4"/>
  <c r="Z63" i="53"/>
  <c r="Z63" i="57"/>
  <c r="V111" i="59"/>
  <c r="Z63" i="61"/>
  <c r="Z63" i="65"/>
  <c r="W153" i="61"/>
  <c r="X111" i="65"/>
  <c r="AB91" i="4"/>
  <c r="AB91" i="59" s="1"/>
  <c r="AA77" i="61"/>
  <c r="AE77" i="4"/>
  <c r="AA77" i="65"/>
  <c r="AE77" i="65" s="1"/>
  <c r="AI77" i="65" s="1"/>
  <c r="AM77" i="65" s="1"/>
  <c r="AQ77" i="65" s="1"/>
  <c r="AU77" i="65" s="1"/>
  <c r="AA77" i="59"/>
  <c r="AA77" i="63"/>
  <c r="AA77" i="53"/>
  <c r="AA77" i="57"/>
  <c r="V69" i="59"/>
  <c r="W153" i="57"/>
  <c r="AA118" i="59"/>
  <c r="AE118" i="59" s="1"/>
  <c r="AK86" i="59"/>
  <c r="AM57" i="59"/>
  <c r="AK72" i="59"/>
  <c r="AE58" i="59"/>
  <c r="AR74" i="4"/>
  <c r="Z59" i="59"/>
  <c r="AH101" i="59"/>
  <c r="AL71" i="59"/>
  <c r="Y111" i="59"/>
  <c r="AD73" i="59"/>
  <c r="AF116" i="59"/>
  <c r="AS57" i="59"/>
  <c r="W111" i="63"/>
  <c r="AA118" i="63"/>
  <c r="AE118" i="63" s="1"/>
  <c r="AI118" i="63" s="1"/>
  <c r="AM118" i="63" s="1"/>
  <c r="AQ118" i="63" s="1"/>
  <c r="AU118" i="63" s="1"/>
  <c r="AQ74" i="4"/>
  <c r="AF58" i="59"/>
  <c r="AI72" i="59"/>
  <c r="AR71" i="59"/>
  <c r="W111" i="57"/>
  <c r="AC88" i="59"/>
  <c r="AN57" i="59"/>
  <c r="AS71" i="59"/>
  <c r="AB111" i="65"/>
  <c r="AA119" i="65"/>
  <c r="AE119" i="65" s="1"/>
  <c r="AI119" i="65" s="1"/>
  <c r="AM119" i="65" s="1"/>
  <c r="AQ119" i="65" s="1"/>
  <c r="AU119" i="65" s="1"/>
  <c r="AA119" i="61"/>
  <c r="AE119" i="61" s="1"/>
  <c r="AI119" i="61" s="1"/>
  <c r="AM119" i="61" s="1"/>
  <c r="AQ119" i="61" s="1"/>
  <c r="AU119" i="61" s="1"/>
  <c r="AB118" i="61"/>
  <c r="AF118" i="61" s="1"/>
  <c r="AJ118" i="61" s="1"/>
  <c r="AN118" i="61" s="1"/>
  <c r="AR118" i="61" s="1"/>
  <c r="AV118" i="61" s="1"/>
  <c r="V83" i="59"/>
  <c r="AB118" i="63"/>
  <c r="AF118" i="63" s="1"/>
  <c r="AJ118" i="63" s="1"/>
  <c r="AN118" i="63" s="1"/>
  <c r="AR118" i="63" s="1"/>
  <c r="AV118" i="63" s="1"/>
  <c r="X111" i="63"/>
  <c r="AG116" i="59"/>
  <c r="W111" i="65"/>
  <c r="W153" i="65"/>
  <c r="AC91" i="4"/>
  <c r="AJ72" i="59"/>
  <c r="AQ85" i="59"/>
  <c r="AS85" i="59"/>
  <c r="S155" i="57"/>
  <c r="AJ89" i="4"/>
  <c r="AS87" i="4"/>
  <c r="AI86" i="59"/>
  <c r="AR85" i="59"/>
  <c r="AD87" i="59"/>
  <c r="AG58" i="59"/>
  <c r="AP100" i="59"/>
  <c r="AR87" i="4"/>
  <c r="AJ86" i="59"/>
  <c r="AH57" i="59"/>
  <c r="AK89" i="4"/>
  <c r="AL85" i="59"/>
  <c r="AB88" i="59"/>
  <c r="X83" i="59"/>
  <c r="AB74" i="59"/>
  <c r="X69" i="59"/>
  <c r="AQ71" i="59"/>
  <c r="AK128" i="59"/>
  <c r="AI128" i="59"/>
  <c r="AR127" i="59"/>
  <c r="AQ127" i="59"/>
  <c r="AJ128" i="59"/>
  <c r="AC130" i="59"/>
  <c r="T150" i="57"/>
  <c r="T156" i="57" s="1"/>
  <c r="T152" i="57"/>
  <c r="AS127" i="59"/>
  <c r="AD129" i="59"/>
  <c r="AL127" i="59"/>
  <c r="AB130" i="59"/>
  <c r="X60" i="65"/>
  <c r="T55" i="65"/>
  <c r="T155" i="65" s="1"/>
  <c r="T55" i="61"/>
  <c r="T155" i="61" s="1"/>
  <c r="AI128" i="65"/>
  <c r="AJ128" i="53"/>
  <c r="AO128" i="61"/>
  <c r="X69" i="63"/>
  <c r="X69" i="61"/>
  <c r="AI58" i="63"/>
  <c r="AF73" i="57"/>
  <c r="AK128" i="57"/>
  <c r="AB130" i="61"/>
  <c r="X125" i="61"/>
  <c r="AC88" i="61"/>
  <c r="AE58" i="65"/>
  <c r="AK86" i="61"/>
  <c r="AK72" i="61"/>
  <c r="AF129" i="63"/>
  <c r="AK128" i="53"/>
  <c r="AJ128" i="61"/>
  <c r="AF116" i="57"/>
  <c r="AN72" i="57"/>
  <c r="AI72" i="63"/>
  <c r="W69" i="61"/>
  <c r="AA59" i="57"/>
  <c r="AI115" i="57"/>
  <c r="AI128" i="53"/>
  <c r="AJ128" i="57"/>
  <c r="AK72" i="65"/>
  <c r="AN72" i="63"/>
  <c r="AI72" i="57"/>
  <c r="AK58" i="61"/>
  <c r="AM128" i="57"/>
  <c r="AN128" i="63"/>
  <c r="AC129" i="57"/>
  <c r="AG129" i="61"/>
  <c r="AA60" i="63"/>
  <c r="AB60" i="57"/>
  <c r="AB89" i="61"/>
  <c r="X83" i="61"/>
  <c r="AA75" i="57"/>
  <c r="W69" i="57"/>
  <c r="V83" i="65"/>
  <c r="AB59" i="61"/>
  <c r="AF73" i="63"/>
  <c r="AM86" i="61"/>
  <c r="AF73" i="61"/>
  <c r="AK128" i="65"/>
  <c r="AE73" i="61"/>
  <c r="AB130" i="65"/>
  <c r="X125" i="65"/>
  <c r="AE87" i="63"/>
  <c r="AK72" i="53"/>
  <c r="AM128" i="61"/>
  <c r="AO72" i="63"/>
  <c r="AB74" i="65"/>
  <c r="X69" i="65"/>
  <c r="AE87" i="61"/>
  <c r="AG74" i="57"/>
  <c r="AI58" i="61"/>
  <c r="O156" i="65"/>
  <c r="O157" i="65"/>
  <c r="AN72" i="61"/>
  <c r="AJ86" i="57"/>
  <c r="AJ100" i="53"/>
  <c r="AJ86" i="61"/>
  <c r="AC88" i="57"/>
  <c r="AI72" i="65"/>
  <c r="AB129" i="57"/>
  <c r="X125" i="57"/>
  <c r="AJ72" i="65"/>
  <c r="AJ128" i="65"/>
  <c r="AK86" i="57"/>
  <c r="AO86" i="63"/>
  <c r="AM72" i="61"/>
  <c r="AI86" i="57"/>
  <c r="AO128" i="63"/>
  <c r="AA129" i="57"/>
  <c r="W125" i="57"/>
  <c r="AK86" i="65"/>
  <c r="AK58" i="63"/>
  <c r="AI86" i="65"/>
  <c r="AG58" i="65"/>
  <c r="AC130" i="63"/>
  <c r="X83" i="63"/>
  <c r="AJ72" i="53"/>
  <c r="AF58" i="65"/>
  <c r="AM128" i="63"/>
  <c r="AE72" i="53"/>
  <c r="AB59" i="63"/>
  <c r="AG87" i="63"/>
  <c r="AE129" i="61"/>
  <c r="AC74" i="63"/>
  <c r="AA88" i="57"/>
  <c r="W83" i="57"/>
  <c r="Y60" i="61"/>
  <c r="U55" i="61"/>
  <c r="AA125" i="65"/>
  <c r="AJ86" i="65"/>
  <c r="AE130" i="63"/>
  <c r="AK100" i="53"/>
  <c r="AJ58" i="63"/>
  <c r="X69" i="57"/>
  <c r="AB88" i="65"/>
  <c r="X83" i="65"/>
  <c r="X125" i="63"/>
  <c r="AI116" i="61"/>
  <c r="AB88" i="57"/>
  <c r="X83" i="57"/>
  <c r="AO72" i="57"/>
  <c r="AN86" i="63"/>
  <c r="AI100" i="53"/>
  <c r="AG58" i="57"/>
  <c r="AK58" i="57" s="1"/>
  <c r="AO58" i="57" s="1"/>
  <c r="AS58" i="57" s="1"/>
  <c r="AW58" i="57" s="1"/>
  <c r="AC60" i="63"/>
  <c r="AF87" i="63"/>
  <c r="AJ58" i="61"/>
  <c r="AM86" i="63"/>
  <c r="AG116" i="65"/>
  <c r="Y118" i="65"/>
  <c r="Y111" i="65" s="1"/>
  <c r="Y118" i="63"/>
  <c r="Y111" i="63" s="1"/>
  <c r="Y118" i="61"/>
  <c r="Y111" i="61" s="1"/>
  <c r="Y118" i="53"/>
  <c r="Y118" i="57"/>
  <c r="Y111" i="57" s="1"/>
  <c r="AG116" i="57"/>
  <c r="AL71" i="65"/>
  <c r="AD87" i="61"/>
  <c r="Z59" i="57"/>
  <c r="V55" i="57"/>
  <c r="AH128" i="57"/>
  <c r="AL127" i="61"/>
  <c r="Z59" i="61"/>
  <c r="V55" i="61"/>
  <c r="AP85" i="63"/>
  <c r="AD75" i="4"/>
  <c r="AL127" i="63"/>
  <c r="AL71" i="63"/>
  <c r="AL127" i="65"/>
  <c r="AD129" i="65"/>
  <c r="AL115" i="57"/>
  <c r="AH72" i="57"/>
  <c r="Z59" i="63"/>
  <c r="AH86" i="63"/>
  <c r="AL57" i="61"/>
  <c r="Z76" i="4"/>
  <c r="AD76" i="4" s="1"/>
  <c r="AH76" i="4" s="1"/>
  <c r="AL76" i="4" s="1"/>
  <c r="AP76" i="4" s="1"/>
  <c r="AT76" i="4" s="1"/>
  <c r="V76" i="63"/>
  <c r="V69" i="63" s="1"/>
  <c r="V76" i="61"/>
  <c r="V76" i="57"/>
  <c r="V76" i="53"/>
  <c r="V76" i="65"/>
  <c r="V60" i="65"/>
  <c r="V118" i="61"/>
  <c r="V111" i="61" s="1"/>
  <c r="V118" i="57"/>
  <c r="V111" i="57" s="1"/>
  <c r="V118" i="53"/>
  <c r="V118" i="65"/>
  <c r="V111" i="65" s="1"/>
  <c r="V118" i="63"/>
  <c r="V111" i="63" s="1"/>
  <c r="Z129" i="57"/>
  <c r="AP127" i="57"/>
  <c r="AD73" i="63"/>
  <c r="AD129" i="63"/>
  <c r="AP71" i="61"/>
  <c r="AP85" i="65"/>
  <c r="AP129" i="4"/>
  <c r="AD73" i="65"/>
  <c r="AL73" i="4"/>
  <c r="AD87" i="57"/>
  <c r="AL61" i="4"/>
  <c r="Z88" i="65"/>
  <c r="AL85" i="61"/>
  <c r="AH86" i="65"/>
  <c r="AD73" i="61"/>
  <c r="Z88" i="63"/>
  <c r="AP85" i="57"/>
  <c r="AP57" i="63"/>
  <c r="AH58" i="63"/>
  <c r="AP71" i="57"/>
  <c r="Z74" i="57"/>
  <c r="R55" i="63"/>
  <c r="AP57" i="65"/>
  <c r="AD58" i="65"/>
  <c r="AL114" i="61"/>
  <c r="AD129" i="61"/>
  <c r="AL100" i="57"/>
  <c r="AL100" i="63"/>
  <c r="AL100" i="61"/>
  <c r="AL99" i="53"/>
  <c r="AL100" i="65"/>
  <c r="X153" i="61"/>
  <c r="T150" i="59"/>
  <c r="T156" i="59" s="1"/>
  <c r="T155" i="59"/>
  <c r="X61" i="59"/>
  <c r="T152" i="59"/>
  <c r="X15" i="4"/>
  <c r="X131" i="59"/>
  <c r="AB131" i="59" s="1"/>
  <c r="AF131" i="59" s="1"/>
  <c r="AJ131" i="59" s="1"/>
  <c r="AN131" i="59" s="1"/>
  <c r="AR131" i="59" s="1"/>
  <c r="AV131" i="59" s="1"/>
  <c r="AB76" i="59"/>
  <c r="AF76" i="59" s="1"/>
  <c r="AJ76" i="59" s="1"/>
  <c r="AN76" i="59" s="1"/>
  <c r="AR76" i="59" s="1"/>
  <c r="AV76" i="59" s="1"/>
  <c r="AA119" i="59"/>
  <c r="X18" i="4"/>
  <c r="AE119" i="4"/>
  <c r="AE120" i="4" s="1"/>
  <c r="AE120" i="65" s="1"/>
  <c r="AI120" i="65" s="1"/>
  <c r="AM120" i="65" s="1"/>
  <c r="AQ120" i="65" s="1"/>
  <c r="AU120" i="65" s="1"/>
  <c r="AA119" i="53"/>
  <c r="T155" i="63"/>
  <c r="AA132" i="57"/>
  <c r="AE132" i="57" s="1"/>
  <c r="AI132" i="57" s="1"/>
  <c r="AM132" i="57" s="1"/>
  <c r="AQ132" i="57" s="1"/>
  <c r="AU132" i="57" s="1"/>
  <c r="AA90" i="57"/>
  <c r="AE90" i="57" s="1"/>
  <c r="AI90" i="57" s="1"/>
  <c r="AM90" i="57" s="1"/>
  <c r="AQ90" i="57" s="1"/>
  <c r="AU90" i="57" s="1"/>
  <c r="AA153" i="4"/>
  <c r="AA157" i="4" s="1"/>
  <c r="AA119" i="57"/>
  <c r="AB76" i="61"/>
  <c r="AF76" i="61" s="1"/>
  <c r="AJ76" i="61" s="1"/>
  <c r="AN76" i="61" s="1"/>
  <c r="AR76" i="61" s="1"/>
  <c r="AV76" i="61" s="1"/>
  <c r="X153" i="59"/>
  <c r="AA119" i="63"/>
  <c r="T152" i="63"/>
  <c r="X61" i="63"/>
  <c r="AB61" i="63" s="1"/>
  <c r="AF61" i="63" s="1"/>
  <c r="AJ61" i="63" s="1"/>
  <c r="AN61" i="63" s="1"/>
  <c r="AR61" i="63" s="1"/>
  <c r="AV61" i="63" s="1"/>
  <c r="T150" i="63"/>
  <c r="T156" i="63" s="1"/>
  <c r="P157" i="61"/>
  <c r="P15" i="61" s="1"/>
  <c r="Q157" i="63"/>
  <c r="V75" i="61"/>
  <c r="X61" i="61"/>
  <c r="AB61" i="61" s="1"/>
  <c r="AF61" i="61" s="1"/>
  <c r="AJ61" i="61" s="1"/>
  <c r="AN61" i="61" s="1"/>
  <c r="AR61" i="61" s="1"/>
  <c r="AV61" i="61" s="1"/>
  <c r="AB90" i="57"/>
  <c r="AF90" i="57" s="1"/>
  <c r="AJ90" i="57" s="1"/>
  <c r="AN90" i="57" s="1"/>
  <c r="AR90" i="57" s="1"/>
  <c r="AV90" i="57" s="1"/>
  <c r="V131" i="61"/>
  <c r="V89" i="61"/>
  <c r="V153" i="4"/>
  <c r="V157" i="4" s="1"/>
  <c r="Z118" i="4"/>
  <c r="AD118" i="4" s="1"/>
  <c r="AH118" i="4" s="1"/>
  <c r="V75" i="57"/>
  <c r="Z75" i="57" s="1"/>
  <c r="AD75" i="57" s="1"/>
  <c r="AH75" i="57" s="1"/>
  <c r="AL75" i="57" s="1"/>
  <c r="AP75" i="57" s="1"/>
  <c r="AT75" i="57" s="1"/>
  <c r="N157" i="61"/>
  <c r="Q157" i="57"/>
  <c r="Q18" i="57" s="1"/>
  <c r="Q157" i="61"/>
  <c r="Q16" i="61" s="1"/>
  <c r="P157" i="63"/>
  <c r="P18" i="63" s="1"/>
  <c r="Q157" i="59"/>
  <c r="V75" i="65"/>
  <c r="O16" i="63"/>
  <c r="V89" i="57"/>
  <c r="O14" i="59"/>
  <c r="V131" i="57"/>
  <c r="Z131" i="57" s="1"/>
  <c r="AD131" i="57" s="1"/>
  <c r="AH131" i="57" s="1"/>
  <c r="AL131" i="57" s="1"/>
  <c r="AP131" i="57" s="1"/>
  <c r="AT131" i="57" s="1"/>
  <c r="O16" i="59"/>
  <c r="O15" i="59"/>
  <c r="AF120" i="4"/>
  <c r="AF120" i="57" s="1"/>
  <c r="AJ120" i="57" s="1"/>
  <c r="AN120" i="57" s="1"/>
  <c r="AR120" i="57" s="1"/>
  <c r="AV120" i="57" s="1"/>
  <c r="V131" i="65"/>
  <c r="V61" i="65"/>
  <c r="Z61" i="65" s="1"/>
  <c r="AD61" i="65" s="1"/>
  <c r="AH61" i="65" s="1"/>
  <c r="AL61" i="65" s="1"/>
  <c r="AP61" i="65" s="1"/>
  <c r="AT61" i="65" s="1"/>
  <c r="P157" i="59"/>
  <c r="P18" i="59" s="1"/>
  <c r="N157" i="59"/>
  <c r="V61" i="63"/>
  <c r="Z61" i="63" s="1"/>
  <c r="AD61" i="63" s="1"/>
  <c r="AH61" i="63" s="1"/>
  <c r="AL61" i="63" s="1"/>
  <c r="AP61" i="63" s="1"/>
  <c r="AT61" i="63" s="1"/>
  <c r="V131" i="63"/>
  <c r="N157" i="57"/>
  <c r="V61" i="59"/>
  <c r="Z61" i="59" s="1"/>
  <c r="AD61" i="59" s="1"/>
  <c r="AH61" i="59" s="1"/>
  <c r="AL61" i="59" s="1"/>
  <c r="AP61" i="59" s="1"/>
  <c r="AT61" i="59" s="1"/>
  <c r="V89" i="63"/>
  <c r="Z89" i="63" s="1"/>
  <c r="AD89" i="63" s="1"/>
  <c r="AH89" i="63" s="1"/>
  <c r="AL89" i="63" s="1"/>
  <c r="AP89" i="63" s="1"/>
  <c r="AT89" i="63" s="1"/>
  <c r="P157" i="57"/>
  <c r="P14" i="57" s="1"/>
  <c r="AB18" i="4"/>
  <c r="Y89" i="65"/>
  <c r="Y75" i="65"/>
  <c r="Y131" i="65"/>
  <c r="Y89" i="63"/>
  <c r="Y75" i="63"/>
  <c r="AC75" i="63" s="1"/>
  <c r="AG75" i="63" s="1"/>
  <c r="AK75" i="63" s="1"/>
  <c r="AO75" i="63" s="1"/>
  <c r="AS75" i="63" s="1"/>
  <c r="AW75" i="63" s="1"/>
  <c r="Y131" i="63"/>
  <c r="AC131" i="63" s="1"/>
  <c r="AG131" i="63" s="1"/>
  <c r="AK131" i="63" s="1"/>
  <c r="AO131" i="63" s="1"/>
  <c r="AS131" i="63" s="1"/>
  <c r="AW131" i="63" s="1"/>
  <c r="Y75" i="57"/>
  <c r="Y131" i="57"/>
  <c r="AC131" i="57" s="1"/>
  <c r="AG131" i="57" s="1"/>
  <c r="AK131" i="57" s="1"/>
  <c r="AO131" i="57" s="1"/>
  <c r="AS131" i="57" s="1"/>
  <c r="AW131" i="57" s="1"/>
  <c r="Y89" i="57"/>
  <c r="AC89" i="57" s="1"/>
  <c r="AG89" i="57" s="1"/>
  <c r="AK89" i="57" s="1"/>
  <c r="AO89" i="57" s="1"/>
  <c r="AS89" i="57" s="1"/>
  <c r="AW89" i="57" s="1"/>
  <c r="AC118" i="4"/>
  <c r="Y153" i="4"/>
  <c r="Y157" i="4" s="1"/>
  <c r="Y75" i="61"/>
  <c r="Y89" i="61"/>
  <c r="AC89" i="61" s="1"/>
  <c r="AG89" i="61" s="1"/>
  <c r="AK89" i="61" s="1"/>
  <c r="AO89" i="61" s="1"/>
  <c r="AS89" i="61" s="1"/>
  <c r="AW89" i="61" s="1"/>
  <c r="Y131" i="61"/>
  <c r="AC117" i="63"/>
  <c r="AG117" i="63" s="1"/>
  <c r="AK117" i="63" s="1"/>
  <c r="AO117" i="63" s="1"/>
  <c r="AS117" i="63" s="1"/>
  <c r="AW117" i="63" s="1"/>
  <c r="Y89" i="59"/>
  <c r="AC89" i="59" s="1"/>
  <c r="AG89" i="59" s="1"/>
  <c r="AK89" i="59" s="1"/>
  <c r="AO89" i="59" s="1"/>
  <c r="AS89" i="59" s="1"/>
  <c r="AW89" i="59" s="1"/>
  <c r="Y131" i="59"/>
  <c r="AC131" i="59" s="1"/>
  <c r="AG131" i="59" s="1"/>
  <c r="AK131" i="59" s="1"/>
  <c r="AO131" i="59" s="1"/>
  <c r="AS131" i="59" s="1"/>
  <c r="AW131" i="59" s="1"/>
  <c r="Y75" i="59"/>
  <c r="AM114" i="65"/>
  <c r="X61" i="65"/>
  <c r="AB61" i="65" s="1"/>
  <c r="AF61" i="65" s="1"/>
  <c r="AJ61" i="65" s="1"/>
  <c r="AN61" i="65" s="1"/>
  <c r="AR61" i="65" s="1"/>
  <c r="AV61" i="65" s="1"/>
  <c r="AO114" i="65"/>
  <c r="AF116" i="65"/>
  <c r="AB153" i="65"/>
  <c r="AL114" i="65"/>
  <c r="AD116" i="65"/>
  <c r="AN114" i="65"/>
  <c r="N157" i="65"/>
  <c r="P157" i="65"/>
  <c r="AB132" i="65"/>
  <c r="AF132" i="65" s="1"/>
  <c r="AJ132" i="65" s="1"/>
  <c r="AN132" i="65" s="1"/>
  <c r="AR132" i="65" s="1"/>
  <c r="AV132" i="65" s="1"/>
  <c r="AB90" i="65"/>
  <c r="AF90" i="65" s="1"/>
  <c r="AJ90" i="65" s="1"/>
  <c r="AN90" i="65" s="1"/>
  <c r="AR90" i="65" s="1"/>
  <c r="AV90" i="65" s="1"/>
  <c r="AB76" i="65"/>
  <c r="AF76" i="65" s="1"/>
  <c r="AJ76" i="65" s="1"/>
  <c r="AN76" i="65" s="1"/>
  <c r="AR76" i="65" s="1"/>
  <c r="AV76" i="65" s="1"/>
  <c r="AB14" i="4"/>
  <c r="AB132" i="57"/>
  <c r="AF132" i="57" s="1"/>
  <c r="AJ132" i="57" s="1"/>
  <c r="AN132" i="57" s="1"/>
  <c r="AR132" i="57" s="1"/>
  <c r="AV132" i="57" s="1"/>
  <c r="N157" i="63"/>
  <c r="AB76" i="57"/>
  <c r="AF76" i="57" s="1"/>
  <c r="AJ76" i="57" s="1"/>
  <c r="AN76" i="57" s="1"/>
  <c r="AR76" i="57" s="1"/>
  <c r="AV76" i="57" s="1"/>
  <c r="O18" i="63"/>
  <c r="O14" i="63"/>
  <c r="AJ115" i="63"/>
  <c r="AB90" i="63"/>
  <c r="AF90" i="63" s="1"/>
  <c r="AJ90" i="63" s="1"/>
  <c r="AN90" i="63" s="1"/>
  <c r="AR90" i="63" s="1"/>
  <c r="AV90" i="63" s="1"/>
  <c r="AB76" i="63"/>
  <c r="AF76" i="63" s="1"/>
  <c r="AJ76" i="63" s="1"/>
  <c r="AN76" i="63" s="1"/>
  <c r="AR76" i="63" s="1"/>
  <c r="AV76" i="63" s="1"/>
  <c r="AB132" i="63"/>
  <c r="AF132" i="63" s="1"/>
  <c r="AJ132" i="63" s="1"/>
  <c r="AN132" i="63" s="1"/>
  <c r="AR132" i="63" s="1"/>
  <c r="AV132" i="63" s="1"/>
  <c r="AI116" i="63"/>
  <c r="AS114" i="63"/>
  <c r="AD116" i="63"/>
  <c r="AA76" i="63"/>
  <c r="AA132" i="63"/>
  <c r="AE132" i="63" s="1"/>
  <c r="AI132" i="63" s="1"/>
  <c r="AM132" i="63" s="1"/>
  <c r="AQ132" i="63" s="1"/>
  <c r="AU132" i="63" s="1"/>
  <c r="AA90" i="63"/>
  <c r="AE90" i="63" s="1"/>
  <c r="AI90" i="63" s="1"/>
  <c r="AM90" i="63" s="1"/>
  <c r="AQ90" i="63" s="1"/>
  <c r="AU90" i="63" s="1"/>
  <c r="AR114" i="63"/>
  <c r="AK116" i="63"/>
  <c r="AP114" i="63"/>
  <c r="AQ114" i="63"/>
  <c r="AA132" i="61"/>
  <c r="AE132" i="61" s="1"/>
  <c r="AI132" i="61" s="1"/>
  <c r="AM132" i="61" s="1"/>
  <c r="AQ132" i="61" s="1"/>
  <c r="AU132" i="61" s="1"/>
  <c r="AA90" i="61"/>
  <c r="AE90" i="61" s="1"/>
  <c r="AI90" i="61" s="1"/>
  <c r="AM90" i="61" s="1"/>
  <c r="AQ90" i="61" s="1"/>
  <c r="AU90" i="61" s="1"/>
  <c r="AA76" i="61"/>
  <c r="AE76" i="61" s="1"/>
  <c r="AI76" i="61" s="1"/>
  <c r="AM76" i="61" s="1"/>
  <c r="AQ76" i="61" s="1"/>
  <c r="AU76" i="61" s="1"/>
  <c r="AJ115" i="61"/>
  <c r="AR114" i="61"/>
  <c r="AA132" i="59"/>
  <c r="AA90" i="59"/>
  <c r="AA76" i="59"/>
  <c r="AQ114" i="61"/>
  <c r="AT113" i="61"/>
  <c r="AH115" i="61"/>
  <c r="AK116" i="61"/>
  <c r="AS114" i="61"/>
  <c r="AH115" i="59"/>
  <c r="AP113" i="59"/>
  <c r="AN114" i="59"/>
  <c r="AO114" i="59"/>
  <c r="AM114" i="59"/>
  <c r="AR114" i="57"/>
  <c r="AI117" i="57"/>
  <c r="AH116" i="57"/>
  <c r="AT113" i="57"/>
  <c r="AS114" i="57"/>
  <c r="AQ114" i="57"/>
  <c r="AM114" i="53"/>
  <c r="AN114" i="53"/>
  <c r="AO114" i="53"/>
  <c r="AW113" i="4"/>
  <c r="AT113" i="4"/>
  <c r="AV57" i="4"/>
  <c r="AV113" i="4"/>
  <c r="AU113" i="4"/>
  <c r="AT99" i="4"/>
  <c r="AK79" i="59" l="1"/>
  <c r="AO79" i="4"/>
  <c r="AS79" i="4" s="1"/>
  <c r="AW79" i="4" s="1"/>
  <c r="AE134" i="59"/>
  <c r="AO78" i="4"/>
  <c r="AS78" i="4" s="1"/>
  <c r="AW78" i="4" s="1"/>
  <c r="AK79" i="63"/>
  <c r="AK79" i="65"/>
  <c r="AK79" i="61"/>
  <c r="AK79" i="57"/>
  <c r="AI134" i="4"/>
  <c r="AM134" i="4" s="1"/>
  <c r="AQ134" i="4" s="1"/>
  <c r="AU134" i="4" s="1"/>
  <c r="AE134" i="61"/>
  <c r="AE134" i="57"/>
  <c r="AE134" i="63"/>
  <c r="AE134" i="53"/>
  <c r="O15" i="61"/>
  <c r="AC33" i="37"/>
  <c r="AS33" i="36"/>
  <c r="O18" i="61"/>
  <c r="O14" i="61"/>
  <c r="AC33" i="52"/>
  <c r="V16" i="4"/>
  <c r="BA34" i="36"/>
  <c r="M72" i="36"/>
  <c r="AK72" i="36" s="1"/>
  <c r="AE72" i="36"/>
  <c r="H75" i="36"/>
  <c r="AF75" i="36" s="1"/>
  <c r="H77" i="36"/>
  <c r="AF77" i="36" s="1"/>
  <c r="AN38" i="36"/>
  <c r="AN39" i="36" s="1"/>
  <c r="H76" i="36"/>
  <c r="AF76" i="36" s="1"/>
  <c r="H78" i="36"/>
  <c r="AF78" i="36" s="1"/>
  <c r="AN35" i="36"/>
  <c r="AN36" i="36" s="1"/>
  <c r="H74" i="36"/>
  <c r="AN70" i="36"/>
  <c r="AM70" i="36"/>
  <c r="I75" i="36"/>
  <c r="AG75" i="36" s="1"/>
  <c r="I74" i="36"/>
  <c r="I77" i="36"/>
  <c r="AG77" i="36" s="1"/>
  <c r="AO35" i="36"/>
  <c r="AO36" i="36" s="1"/>
  <c r="I78" i="36"/>
  <c r="AG78" i="36" s="1"/>
  <c r="AO38" i="36"/>
  <c r="AO39" i="36" s="1"/>
  <c r="I76" i="36"/>
  <c r="AG76" i="36" s="1"/>
  <c r="AR38" i="36"/>
  <c r="AR39" i="36" s="1"/>
  <c r="L76" i="36"/>
  <c r="AJ76" i="36" s="1"/>
  <c r="L74" i="36"/>
  <c r="L75" i="36"/>
  <c r="AJ75" i="36" s="1"/>
  <c r="AR35" i="36"/>
  <c r="AR36" i="36" s="1"/>
  <c r="L77" i="36"/>
  <c r="AJ77" i="36" s="1"/>
  <c r="L78" i="36"/>
  <c r="AJ78" i="36" s="1"/>
  <c r="AN67" i="36"/>
  <c r="AM67" i="36"/>
  <c r="AM38" i="36"/>
  <c r="AM39" i="36" s="1"/>
  <c r="G74" i="36"/>
  <c r="G78" i="36"/>
  <c r="G77" i="36"/>
  <c r="G76" i="36"/>
  <c r="G75" i="36"/>
  <c r="AM35" i="36"/>
  <c r="AM36" i="36" s="1"/>
  <c r="K74" i="36"/>
  <c r="K76" i="36"/>
  <c r="AI76" i="36" s="1"/>
  <c r="K78" i="36"/>
  <c r="AI78" i="36" s="1"/>
  <c r="K77" i="36"/>
  <c r="AI77" i="36" s="1"/>
  <c r="AQ38" i="36"/>
  <c r="AQ39" i="36" s="1"/>
  <c r="K75" i="36"/>
  <c r="AI75" i="36" s="1"/>
  <c r="AQ35" i="36"/>
  <c r="AQ36" i="36" s="1"/>
  <c r="AN71" i="36"/>
  <c r="AM71" i="36"/>
  <c r="AN69" i="36"/>
  <c r="AM69" i="36"/>
  <c r="AM68" i="36"/>
  <c r="AN68" i="36"/>
  <c r="J76" i="36"/>
  <c r="AH76" i="36" s="1"/>
  <c r="AP38" i="36"/>
  <c r="AP39" i="36" s="1"/>
  <c r="J77" i="36"/>
  <c r="AH77" i="36" s="1"/>
  <c r="J75" i="36"/>
  <c r="AH75" i="36" s="1"/>
  <c r="AP35" i="36"/>
  <c r="AP36" i="36" s="1"/>
  <c r="J74" i="36"/>
  <c r="J78" i="36"/>
  <c r="AH78" i="36" s="1"/>
  <c r="AC33" i="43"/>
  <c r="AK34" i="41"/>
  <c r="Z38" i="51"/>
  <c r="Z39" i="51" s="1"/>
  <c r="J62" i="51"/>
  <c r="AH62" i="51" s="1"/>
  <c r="J63" i="51"/>
  <c r="AH63" i="51" s="1"/>
  <c r="J60" i="51"/>
  <c r="Z35" i="51"/>
  <c r="Z36" i="51" s="1"/>
  <c r="J61" i="51"/>
  <c r="AH61" i="51" s="1"/>
  <c r="J64" i="51"/>
  <c r="AH64" i="51" s="1"/>
  <c r="G61" i="43"/>
  <c r="W35" i="43"/>
  <c r="W36" i="43" s="1"/>
  <c r="G64" i="43"/>
  <c r="G60" i="43"/>
  <c r="G62" i="43"/>
  <c r="G63" i="43"/>
  <c r="W38" i="43"/>
  <c r="W39" i="43" s="1"/>
  <c r="AE58" i="51"/>
  <c r="M58" i="51"/>
  <c r="I62" i="37"/>
  <c r="AG62" i="37" s="1"/>
  <c r="Y35" i="37"/>
  <c r="Y36" i="37" s="1"/>
  <c r="I63" i="37"/>
  <c r="AG63" i="37" s="1"/>
  <c r="I61" i="37"/>
  <c r="AG61" i="37" s="1"/>
  <c r="I64" i="37"/>
  <c r="AG64" i="37" s="1"/>
  <c r="I60" i="37"/>
  <c r="Y38" i="37"/>
  <c r="Y39" i="37" s="1"/>
  <c r="Z38" i="37"/>
  <c r="Z39" i="37" s="1"/>
  <c r="J62" i="37"/>
  <c r="AH62" i="37" s="1"/>
  <c r="Z35" i="37"/>
  <c r="Z36" i="37" s="1"/>
  <c r="J64" i="37"/>
  <c r="AH64" i="37" s="1"/>
  <c r="J60" i="37"/>
  <c r="J61" i="37"/>
  <c r="AH61" i="37" s="1"/>
  <c r="J63" i="37"/>
  <c r="AH63" i="37" s="1"/>
  <c r="AA35" i="41"/>
  <c r="AA36" i="41" s="1"/>
  <c r="K63" i="41"/>
  <c r="AI63" i="41" s="1"/>
  <c r="AA38" i="41"/>
  <c r="AA39" i="41" s="1"/>
  <c r="K62" i="41"/>
  <c r="AI62" i="41" s="1"/>
  <c r="K64" i="41"/>
  <c r="AI64" i="41" s="1"/>
  <c r="K61" i="41"/>
  <c r="AI61" i="41" s="1"/>
  <c r="K60" i="41"/>
  <c r="K60" i="52"/>
  <c r="AA38" i="52"/>
  <c r="AA39" i="52" s="1"/>
  <c r="K61" i="52"/>
  <c r="AI61" i="52" s="1"/>
  <c r="K62" i="52"/>
  <c r="AI62" i="52" s="1"/>
  <c r="K63" i="52"/>
  <c r="AI63" i="52" s="1"/>
  <c r="K64" i="52"/>
  <c r="AI64" i="52" s="1"/>
  <c r="AA35" i="52"/>
  <c r="AA36" i="52" s="1"/>
  <c r="L61" i="52"/>
  <c r="AJ61" i="52" s="1"/>
  <c r="L62" i="52"/>
  <c r="AJ62" i="52" s="1"/>
  <c r="L64" i="52"/>
  <c r="AJ64" i="52" s="1"/>
  <c r="L60" i="52"/>
  <c r="AB38" i="52"/>
  <c r="AB39" i="52" s="1"/>
  <c r="L63" i="52"/>
  <c r="AJ63" i="52" s="1"/>
  <c r="AB35" i="52"/>
  <c r="AB36" i="52" s="1"/>
  <c r="AE58" i="41"/>
  <c r="M58" i="41"/>
  <c r="AK34" i="43"/>
  <c r="K61" i="51"/>
  <c r="AI61" i="51" s="1"/>
  <c r="K64" i="51"/>
  <c r="AI64" i="51" s="1"/>
  <c r="K60" i="51"/>
  <c r="K63" i="51"/>
  <c r="AI63" i="51" s="1"/>
  <c r="AA35" i="51"/>
  <c r="AA36" i="51" s="1"/>
  <c r="K62" i="51"/>
  <c r="AI62" i="51" s="1"/>
  <c r="AA38" i="51"/>
  <c r="AA39" i="51" s="1"/>
  <c r="AB35" i="51"/>
  <c r="AB36" i="51" s="1"/>
  <c r="L63" i="51"/>
  <c r="AJ63" i="51" s="1"/>
  <c r="L64" i="51"/>
  <c r="AJ64" i="51" s="1"/>
  <c r="L62" i="51"/>
  <c r="AJ62" i="51" s="1"/>
  <c r="L60" i="51"/>
  <c r="L61" i="51"/>
  <c r="AJ61" i="51" s="1"/>
  <c r="AB38" i="51"/>
  <c r="AB39" i="51" s="1"/>
  <c r="M58" i="52"/>
  <c r="AE58" i="52"/>
  <c r="J61" i="43"/>
  <c r="AH61" i="43" s="1"/>
  <c r="J63" i="43"/>
  <c r="AH63" i="43" s="1"/>
  <c r="Z38" i="43"/>
  <c r="Z39" i="43" s="1"/>
  <c r="J64" i="43"/>
  <c r="AH64" i="43" s="1"/>
  <c r="J62" i="43"/>
  <c r="AH62" i="43" s="1"/>
  <c r="J60" i="43"/>
  <c r="Z35" i="43"/>
  <c r="Z36" i="43" s="1"/>
  <c r="H63" i="37"/>
  <c r="AF63" i="37" s="1"/>
  <c r="H64" i="37"/>
  <c r="AF64" i="37" s="1"/>
  <c r="H61" i="37"/>
  <c r="AF61" i="37" s="1"/>
  <c r="H60" i="37"/>
  <c r="X35" i="37"/>
  <c r="X36" i="37" s="1"/>
  <c r="H62" i="37"/>
  <c r="AF62" i="37" s="1"/>
  <c r="X38" i="37"/>
  <c r="X39" i="37" s="1"/>
  <c r="K62" i="37"/>
  <c r="AI62" i="37" s="1"/>
  <c r="AA35" i="37"/>
  <c r="AA36" i="37" s="1"/>
  <c r="AA38" i="37"/>
  <c r="AA39" i="37" s="1"/>
  <c r="K61" i="37"/>
  <c r="AI61" i="37" s="1"/>
  <c r="K64" i="37"/>
  <c r="AI64" i="37" s="1"/>
  <c r="K60" i="37"/>
  <c r="K63" i="37"/>
  <c r="AI63" i="37" s="1"/>
  <c r="X35" i="41"/>
  <c r="X36" i="41" s="1"/>
  <c r="H61" i="41"/>
  <c r="AF61" i="41" s="1"/>
  <c r="H63" i="41"/>
  <c r="AF63" i="41" s="1"/>
  <c r="H60" i="41"/>
  <c r="H64" i="41"/>
  <c r="AF64" i="41" s="1"/>
  <c r="H62" i="41"/>
  <c r="AF62" i="41" s="1"/>
  <c r="X38" i="41"/>
  <c r="X39" i="41" s="1"/>
  <c r="AB35" i="41"/>
  <c r="AB36" i="41" s="1"/>
  <c r="AB38" i="41"/>
  <c r="AB39" i="41" s="1"/>
  <c r="L61" i="41"/>
  <c r="AJ61" i="41" s="1"/>
  <c r="L62" i="41"/>
  <c r="AJ62" i="41" s="1"/>
  <c r="L60" i="41"/>
  <c r="L64" i="41"/>
  <c r="AJ64" i="41" s="1"/>
  <c r="L63" i="41"/>
  <c r="AJ63" i="41" s="1"/>
  <c r="I61" i="52"/>
  <c r="AG61" i="52" s="1"/>
  <c r="I60" i="52"/>
  <c r="Y38" i="52"/>
  <c r="Y39" i="52" s="1"/>
  <c r="I62" i="52"/>
  <c r="AG62" i="52" s="1"/>
  <c r="I63" i="52"/>
  <c r="AG63" i="52" s="1"/>
  <c r="I64" i="52"/>
  <c r="AG64" i="52" s="1"/>
  <c r="Y35" i="52"/>
  <c r="Y36" i="52" s="1"/>
  <c r="AK34" i="52"/>
  <c r="N16" i="61"/>
  <c r="AK34" i="37"/>
  <c r="AC33" i="51"/>
  <c r="G64" i="51"/>
  <c r="G60" i="51"/>
  <c r="G63" i="51"/>
  <c r="W38" i="51"/>
  <c r="W39" i="51" s="1"/>
  <c r="G62" i="51"/>
  <c r="W35" i="51"/>
  <c r="W36" i="51" s="1"/>
  <c r="G61" i="51"/>
  <c r="H62" i="51"/>
  <c r="AF62" i="51" s="1"/>
  <c r="H60" i="51"/>
  <c r="X35" i="51"/>
  <c r="X36" i="51" s="1"/>
  <c r="H63" i="51"/>
  <c r="AF63" i="51" s="1"/>
  <c r="H61" i="51"/>
  <c r="AF61" i="51" s="1"/>
  <c r="X38" i="51"/>
  <c r="X39" i="51" s="1"/>
  <c r="H64" i="51"/>
  <c r="AF64" i="51" s="1"/>
  <c r="M58" i="37"/>
  <c r="AE58" i="37"/>
  <c r="K63" i="43"/>
  <c r="AI63" i="43" s="1"/>
  <c r="AA38" i="43"/>
  <c r="AA39" i="43" s="1"/>
  <c r="K61" i="43"/>
  <c r="AI61" i="43" s="1"/>
  <c r="K60" i="43"/>
  <c r="K62" i="43"/>
  <c r="AI62" i="43" s="1"/>
  <c r="AA35" i="43"/>
  <c r="AA36" i="43" s="1"/>
  <c r="K64" i="43"/>
  <c r="AI64" i="43" s="1"/>
  <c r="AB38" i="43"/>
  <c r="AB39" i="43" s="1"/>
  <c r="AB35" i="43"/>
  <c r="AB36" i="43" s="1"/>
  <c r="L62" i="43"/>
  <c r="AJ62" i="43" s="1"/>
  <c r="L64" i="43"/>
  <c r="AJ64" i="43" s="1"/>
  <c r="L61" i="43"/>
  <c r="AJ61" i="43" s="1"/>
  <c r="L60" i="43"/>
  <c r="L63" i="43"/>
  <c r="AJ63" i="43" s="1"/>
  <c r="L64" i="37"/>
  <c r="AJ64" i="37" s="1"/>
  <c r="L61" i="37"/>
  <c r="AJ61" i="37" s="1"/>
  <c r="AB35" i="37"/>
  <c r="AB36" i="37" s="1"/>
  <c r="AB38" i="37"/>
  <c r="AB39" i="37" s="1"/>
  <c r="L63" i="37"/>
  <c r="AJ63" i="37" s="1"/>
  <c r="L62" i="37"/>
  <c r="AJ62" i="37" s="1"/>
  <c r="L60" i="37"/>
  <c r="AC33" i="41"/>
  <c r="W35" i="41"/>
  <c r="W36" i="41" s="1"/>
  <c r="G64" i="41"/>
  <c r="G61" i="41"/>
  <c r="G62" i="41"/>
  <c r="G60" i="41"/>
  <c r="W38" i="41"/>
  <c r="W39" i="41" s="1"/>
  <c r="G63" i="41"/>
  <c r="Z35" i="41"/>
  <c r="Z36" i="41" s="1"/>
  <c r="J61" i="41"/>
  <c r="AH61" i="41" s="1"/>
  <c r="J62" i="41"/>
  <c r="AH62" i="41" s="1"/>
  <c r="Z38" i="41"/>
  <c r="Z39" i="41" s="1"/>
  <c r="J63" i="41"/>
  <c r="AH63" i="41" s="1"/>
  <c r="J60" i="41"/>
  <c r="J64" i="41"/>
  <c r="AH64" i="41" s="1"/>
  <c r="AE58" i="43"/>
  <c r="M58" i="43"/>
  <c r="J64" i="52"/>
  <c r="AH64" i="52" s="1"/>
  <c r="J63" i="52"/>
  <c r="AH63" i="52" s="1"/>
  <c r="J60" i="52"/>
  <c r="Z35" i="52"/>
  <c r="Z36" i="52" s="1"/>
  <c r="Z38" i="52"/>
  <c r="Z39" i="52" s="1"/>
  <c r="J62" i="52"/>
  <c r="AH62" i="52" s="1"/>
  <c r="J61" i="52"/>
  <c r="AH61" i="52" s="1"/>
  <c r="AK34" i="51"/>
  <c r="I64" i="51"/>
  <c r="AG64" i="51" s="1"/>
  <c r="Y35" i="51"/>
  <c r="Y36" i="51" s="1"/>
  <c r="I60" i="51"/>
  <c r="I61" i="51"/>
  <c r="AG61" i="51" s="1"/>
  <c r="I62" i="51"/>
  <c r="AG62" i="51" s="1"/>
  <c r="Y38" i="51"/>
  <c r="Y39" i="51" s="1"/>
  <c r="I63" i="51"/>
  <c r="AG63" i="51" s="1"/>
  <c r="H62" i="43"/>
  <c r="AF62" i="43" s="1"/>
  <c r="H64" i="43"/>
  <c r="AF64" i="43" s="1"/>
  <c r="X35" i="43"/>
  <c r="X36" i="43" s="1"/>
  <c r="H61" i="43"/>
  <c r="AF61" i="43" s="1"/>
  <c r="H60" i="43"/>
  <c r="X38" i="43"/>
  <c r="X39" i="43" s="1"/>
  <c r="H63" i="43"/>
  <c r="AF63" i="43" s="1"/>
  <c r="I61" i="43"/>
  <c r="AG61" i="43" s="1"/>
  <c r="I63" i="43"/>
  <c r="AG63" i="43" s="1"/>
  <c r="Y35" i="43"/>
  <c r="Y36" i="43" s="1"/>
  <c r="Y38" i="43"/>
  <c r="Y39" i="43" s="1"/>
  <c r="I60" i="43"/>
  <c r="I64" i="43"/>
  <c r="AG64" i="43" s="1"/>
  <c r="I62" i="43"/>
  <c r="AG62" i="43" s="1"/>
  <c r="G62" i="37"/>
  <c r="W35" i="37"/>
  <c r="W36" i="37" s="1"/>
  <c r="G61" i="37"/>
  <c r="G63" i="37"/>
  <c r="G64" i="37"/>
  <c r="G60" i="37"/>
  <c r="W38" i="37"/>
  <c r="W39" i="37" s="1"/>
  <c r="Y35" i="41"/>
  <c r="Y36" i="41" s="1"/>
  <c r="I61" i="41"/>
  <c r="AG61" i="41" s="1"/>
  <c r="I60" i="41"/>
  <c r="I64" i="41"/>
  <c r="AG64" i="41" s="1"/>
  <c r="Y38" i="41"/>
  <c r="Y39" i="41" s="1"/>
  <c r="I63" i="41"/>
  <c r="AG63" i="41" s="1"/>
  <c r="I62" i="41"/>
  <c r="AG62" i="41" s="1"/>
  <c r="G62" i="52"/>
  <c r="G63" i="52"/>
  <c r="G61" i="52"/>
  <c r="G60" i="52"/>
  <c r="G64" i="52"/>
  <c r="W38" i="52"/>
  <c r="W39" i="52" s="1"/>
  <c r="W35" i="52"/>
  <c r="W36" i="52" s="1"/>
  <c r="H64" i="52"/>
  <c r="AF64" i="52" s="1"/>
  <c r="H60" i="52"/>
  <c r="H63" i="52"/>
  <c r="AF63" i="52" s="1"/>
  <c r="X38" i="52"/>
  <c r="X39" i="52" s="1"/>
  <c r="H62" i="52"/>
  <c r="AF62" i="52" s="1"/>
  <c r="X35" i="52"/>
  <c r="X36" i="52" s="1"/>
  <c r="H61" i="52"/>
  <c r="AF61" i="52" s="1"/>
  <c r="S155" i="65"/>
  <c r="S152" i="65"/>
  <c r="O15" i="57"/>
  <c r="AK135" i="4"/>
  <c r="AK135" i="63" s="1"/>
  <c r="S150" i="63"/>
  <c r="S156" i="63" s="1"/>
  <c r="S152" i="63"/>
  <c r="O18" i="57"/>
  <c r="AA61" i="61"/>
  <c r="AE61" i="61" s="1"/>
  <c r="AI61" i="61" s="1"/>
  <c r="AM61" i="61" s="1"/>
  <c r="AQ61" i="61" s="1"/>
  <c r="AU61" i="61" s="1"/>
  <c r="S150" i="61"/>
  <c r="S155" i="61"/>
  <c r="S152" i="61"/>
  <c r="W62" i="65"/>
  <c r="W62" i="59"/>
  <c r="W55" i="59" s="1"/>
  <c r="W152" i="59" s="1"/>
  <c r="W62" i="63"/>
  <c r="W55" i="63" s="1"/>
  <c r="W152" i="63" s="1"/>
  <c r="W62" i="53"/>
  <c r="W62" i="57"/>
  <c r="W55" i="57" s="1"/>
  <c r="W155" i="57" s="1"/>
  <c r="AA62" i="4"/>
  <c r="AE62" i="4" s="1"/>
  <c r="AI62" i="4" s="1"/>
  <c r="AM62" i="4" s="1"/>
  <c r="AQ62" i="4" s="1"/>
  <c r="AU62" i="4" s="1"/>
  <c r="W62" i="61"/>
  <c r="W55" i="61" s="1"/>
  <c r="AE61" i="4"/>
  <c r="AI61" i="4" s="1"/>
  <c r="AM61" i="4" s="1"/>
  <c r="AQ61" i="4" s="1"/>
  <c r="AU61" i="4" s="1"/>
  <c r="AF134" i="53"/>
  <c r="AF134" i="63"/>
  <c r="AJ134" i="4"/>
  <c r="AF134" i="57"/>
  <c r="AF134" i="61"/>
  <c r="AF134" i="59"/>
  <c r="AF134" i="65"/>
  <c r="O16" i="57"/>
  <c r="Z105" i="63"/>
  <c r="Z105" i="61"/>
  <c r="AD105" i="4"/>
  <c r="Z105" i="53"/>
  <c r="Z105" i="59"/>
  <c r="Z105" i="57"/>
  <c r="Z105" i="65"/>
  <c r="Z91" i="59"/>
  <c r="Z91" i="65"/>
  <c r="Z91" i="53"/>
  <c r="Z91" i="57"/>
  <c r="AD91" i="4"/>
  <c r="AH91" i="4" s="1"/>
  <c r="AL91" i="4" s="1"/>
  <c r="AP91" i="4" s="1"/>
  <c r="AT91" i="4" s="1"/>
  <c r="Z91" i="63"/>
  <c r="AB111" i="59"/>
  <c r="AB63" i="4"/>
  <c r="AB63" i="59" s="1"/>
  <c r="AB153" i="57"/>
  <c r="AB153" i="59"/>
  <c r="Q15" i="65"/>
  <c r="Q16" i="65"/>
  <c r="Q18" i="65"/>
  <c r="R155" i="59"/>
  <c r="R152" i="59"/>
  <c r="AB111" i="57"/>
  <c r="AQ133" i="4"/>
  <c r="AA111" i="61"/>
  <c r="AG64" i="4"/>
  <c r="AG64" i="63" s="1"/>
  <c r="AB153" i="63"/>
  <c r="AF91" i="4"/>
  <c r="AJ91" i="4" s="1"/>
  <c r="AN91" i="4" s="1"/>
  <c r="AR91" i="4" s="1"/>
  <c r="AV91" i="4" s="1"/>
  <c r="AJ77" i="4"/>
  <c r="AF78" i="4"/>
  <c r="AD64" i="4"/>
  <c r="AD64" i="59" s="1"/>
  <c r="S157" i="57"/>
  <c r="S16" i="57" s="1"/>
  <c r="S157" i="59"/>
  <c r="S16" i="59" s="1"/>
  <c r="AA69" i="65"/>
  <c r="V153" i="65"/>
  <c r="T152" i="65"/>
  <c r="V132" i="59"/>
  <c r="V132" i="63"/>
  <c r="V125" i="63" s="1"/>
  <c r="V132" i="65"/>
  <c r="Z132" i="65" s="1"/>
  <c r="AD132" i="65" s="1"/>
  <c r="AH132" i="65" s="1"/>
  <c r="AL132" i="65" s="1"/>
  <c r="AP132" i="65" s="1"/>
  <c r="AT132" i="65" s="1"/>
  <c r="V132" i="57"/>
  <c r="V125" i="57" s="1"/>
  <c r="V132" i="53"/>
  <c r="V132" i="61"/>
  <c r="V125" i="61" s="1"/>
  <c r="Z132" i="4"/>
  <c r="AD132" i="4" s="1"/>
  <c r="AH132" i="4" s="1"/>
  <c r="AL132" i="4" s="1"/>
  <c r="AP132" i="4" s="1"/>
  <c r="AT132" i="4" s="1"/>
  <c r="AD131" i="4"/>
  <c r="AB91" i="65"/>
  <c r="AF91" i="65" s="1"/>
  <c r="AJ91" i="65" s="1"/>
  <c r="AN91" i="65" s="1"/>
  <c r="AR91" i="65" s="1"/>
  <c r="AV91" i="65" s="1"/>
  <c r="AN60" i="4"/>
  <c r="T150" i="65"/>
  <c r="T156" i="65" s="1"/>
  <c r="AB91" i="53"/>
  <c r="AB91" i="57"/>
  <c r="AF91" i="57" s="1"/>
  <c r="AJ91" i="57" s="1"/>
  <c r="AN91" i="57" s="1"/>
  <c r="AR91" i="57" s="1"/>
  <c r="AV91" i="57" s="1"/>
  <c r="AB91" i="63"/>
  <c r="AF91" i="63" s="1"/>
  <c r="AJ91" i="63" s="1"/>
  <c r="AN91" i="63" s="1"/>
  <c r="AR91" i="63" s="1"/>
  <c r="AV91" i="63" s="1"/>
  <c r="AB91" i="61"/>
  <c r="AE92" i="4"/>
  <c r="AE92" i="59" s="1"/>
  <c r="AM90" i="4"/>
  <c r="AU88" i="4"/>
  <c r="Z118" i="61"/>
  <c r="AD118" i="61" s="1"/>
  <c r="AH118" i="61" s="1"/>
  <c r="AL118" i="61" s="1"/>
  <c r="AP118" i="61" s="1"/>
  <c r="AT118" i="61" s="1"/>
  <c r="Z118" i="63"/>
  <c r="AD118" i="63" s="1"/>
  <c r="AH118" i="63" s="1"/>
  <c r="AL118" i="63" s="1"/>
  <c r="AP118" i="63" s="1"/>
  <c r="AT118" i="63" s="1"/>
  <c r="AA153" i="59"/>
  <c r="AC118" i="63"/>
  <c r="AG118" i="63" s="1"/>
  <c r="AK118" i="63" s="1"/>
  <c r="AO118" i="63" s="1"/>
  <c r="AS118" i="63" s="1"/>
  <c r="AW118" i="63" s="1"/>
  <c r="V69" i="65"/>
  <c r="AI77" i="4"/>
  <c r="AM77" i="4" s="1"/>
  <c r="AQ77" i="4" s="1"/>
  <c r="AU77" i="4" s="1"/>
  <c r="AE78" i="4"/>
  <c r="AA153" i="65"/>
  <c r="AB111" i="63"/>
  <c r="AA111" i="65"/>
  <c r="AA111" i="59"/>
  <c r="AG88" i="59"/>
  <c r="AC75" i="59"/>
  <c r="Y69" i="59"/>
  <c r="T150" i="61"/>
  <c r="T156" i="61" s="1"/>
  <c r="AF74" i="59"/>
  <c r="AB69" i="59"/>
  <c r="AP85" i="59"/>
  <c r="AL57" i="59"/>
  <c r="AV87" i="4"/>
  <c r="AK58" i="59"/>
  <c r="AV85" i="59"/>
  <c r="AW87" i="4"/>
  <c r="AU85" i="59"/>
  <c r="AI118" i="59"/>
  <c r="AR57" i="59"/>
  <c r="AM72" i="59"/>
  <c r="AU74" i="4"/>
  <c r="AW57" i="59"/>
  <c r="AH73" i="59"/>
  <c r="AL101" i="59"/>
  <c r="AI58" i="59"/>
  <c r="AQ57" i="59"/>
  <c r="AE90" i="59"/>
  <c r="AA83" i="59"/>
  <c r="Z77" i="4"/>
  <c r="Z77" i="59" s="1"/>
  <c r="AG91" i="4"/>
  <c r="AC91" i="59"/>
  <c r="AC91" i="65"/>
  <c r="AC91" i="53"/>
  <c r="AC91" i="63"/>
  <c r="AC91" i="61"/>
  <c r="AC91" i="57"/>
  <c r="AK116" i="59"/>
  <c r="AP71" i="59"/>
  <c r="AB111" i="61"/>
  <c r="AW85" i="59"/>
  <c r="V55" i="59"/>
  <c r="AE76" i="59"/>
  <c r="AA69" i="59"/>
  <c r="AB153" i="61"/>
  <c r="T157" i="57"/>
  <c r="AB61" i="59"/>
  <c r="X55" i="59"/>
  <c r="AU71" i="59"/>
  <c r="AF88" i="59"/>
  <c r="AO89" i="4"/>
  <c r="AN86" i="59"/>
  <c r="AT100" i="59"/>
  <c r="AH87" i="59"/>
  <c r="AM86" i="59"/>
  <c r="AN89" i="4"/>
  <c r="AN72" i="59"/>
  <c r="AW71" i="59"/>
  <c r="Y83" i="59"/>
  <c r="AV71" i="59"/>
  <c r="AJ58" i="59"/>
  <c r="AJ116" i="59"/>
  <c r="AD59" i="59"/>
  <c r="AV74" i="4"/>
  <c r="AO72" i="59"/>
  <c r="AO86" i="59"/>
  <c r="X125" i="59"/>
  <c r="AH129" i="59"/>
  <c r="AG130" i="59"/>
  <c r="AU127" i="59"/>
  <c r="AE132" i="59"/>
  <c r="AA125" i="59"/>
  <c r="AF130" i="59"/>
  <c r="AM128" i="59"/>
  <c r="AW127" i="59"/>
  <c r="AN128" i="59"/>
  <c r="AV127" i="59"/>
  <c r="AP127" i="59"/>
  <c r="Y125" i="59"/>
  <c r="AO128" i="59"/>
  <c r="T152" i="61"/>
  <c r="AC89" i="65"/>
  <c r="Y83" i="65"/>
  <c r="AQ86" i="63"/>
  <c r="AJ87" i="63"/>
  <c r="AR86" i="63"/>
  <c r="AF88" i="57"/>
  <c r="AN58" i="63"/>
  <c r="AI130" i="63"/>
  <c r="AA125" i="61"/>
  <c r="X55" i="63"/>
  <c r="X152" i="63" s="1"/>
  <c r="AG130" i="63"/>
  <c r="AM86" i="65"/>
  <c r="AO86" i="65"/>
  <c r="AS128" i="63"/>
  <c r="AQ72" i="61"/>
  <c r="AO86" i="57"/>
  <c r="AN72" i="65"/>
  <c r="AM72" i="65"/>
  <c r="AN86" i="61"/>
  <c r="AN86" i="57"/>
  <c r="AK74" i="57"/>
  <c r="AF74" i="65"/>
  <c r="AB69" i="65"/>
  <c r="AA83" i="63"/>
  <c r="AA69" i="61"/>
  <c r="X55" i="61"/>
  <c r="AE75" i="57"/>
  <c r="AA69" i="57"/>
  <c r="Y125" i="57"/>
  <c r="AM72" i="63"/>
  <c r="AJ116" i="57"/>
  <c r="AF111" i="57"/>
  <c r="AB69" i="57"/>
  <c r="AE76" i="63"/>
  <c r="AA69" i="63"/>
  <c r="AC131" i="61"/>
  <c r="Y125" i="61"/>
  <c r="AC89" i="63"/>
  <c r="Y83" i="63"/>
  <c r="AE119" i="57"/>
  <c r="AA111" i="57"/>
  <c r="V55" i="65"/>
  <c r="AF88" i="65"/>
  <c r="AE88" i="57"/>
  <c r="AA83" i="57"/>
  <c r="AI129" i="61"/>
  <c r="AF59" i="63"/>
  <c r="AQ128" i="63"/>
  <c r="AN72" i="53"/>
  <c r="Y83" i="57"/>
  <c r="AA83" i="61"/>
  <c r="AQ128" i="61"/>
  <c r="AI87" i="63"/>
  <c r="AI73" i="61"/>
  <c r="AO128" i="65"/>
  <c r="AQ86" i="61"/>
  <c r="AF59" i="61"/>
  <c r="AE60" i="63"/>
  <c r="AG129" i="57"/>
  <c r="AQ128" i="57"/>
  <c r="AM72" i="57"/>
  <c r="AO72" i="65"/>
  <c r="AM128" i="53"/>
  <c r="AE59" i="57"/>
  <c r="AI59" i="57" s="1"/>
  <c r="AM59" i="57" s="1"/>
  <c r="AQ59" i="57" s="1"/>
  <c r="AU59" i="57" s="1"/>
  <c r="AO128" i="53"/>
  <c r="AO72" i="61"/>
  <c r="AI58" i="65"/>
  <c r="AF130" i="61"/>
  <c r="AJ73" i="57"/>
  <c r="AN128" i="53"/>
  <c r="AC75" i="57"/>
  <c r="Y69" i="57"/>
  <c r="AC131" i="65"/>
  <c r="Y125" i="65"/>
  <c r="AE119" i="63"/>
  <c r="AI119" i="63" s="1"/>
  <c r="AM119" i="63" s="1"/>
  <c r="AQ119" i="63" s="1"/>
  <c r="AU119" i="63" s="1"/>
  <c r="AA111" i="63"/>
  <c r="AN58" i="61"/>
  <c r="AG60" i="63"/>
  <c r="AM100" i="53"/>
  <c r="AS72" i="57"/>
  <c r="AM116" i="61"/>
  <c r="AO100" i="53"/>
  <c r="AN86" i="65"/>
  <c r="AC60" i="61"/>
  <c r="Y69" i="63"/>
  <c r="AK58" i="65"/>
  <c r="AO58" i="63"/>
  <c r="AE129" i="57"/>
  <c r="AA125" i="57"/>
  <c r="AM86" i="57"/>
  <c r="AS86" i="63"/>
  <c r="AN128" i="65"/>
  <c r="AF129" i="57"/>
  <c r="AB125" i="57"/>
  <c r="AG88" i="57"/>
  <c r="AN100" i="53"/>
  <c r="AR72" i="61"/>
  <c r="AM58" i="61"/>
  <c r="AI87" i="61"/>
  <c r="AB69" i="61"/>
  <c r="AB69" i="63"/>
  <c r="AF89" i="61"/>
  <c r="AR72" i="57"/>
  <c r="AB125" i="63"/>
  <c r="Y83" i="61"/>
  <c r="AB60" i="65"/>
  <c r="X55" i="65"/>
  <c r="X152" i="65" s="1"/>
  <c r="AC75" i="61"/>
  <c r="Y69" i="61"/>
  <c r="AC75" i="65"/>
  <c r="Y69" i="65"/>
  <c r="AA125" i="63"/>
  <c r="AG74" i="63"/>
  <c r="AK87" i="63"/>
  <c r="AI72" i="53"/>
  <c r="AJ58" i="65"/>
  <c r="Y125" i="63"/>
  <c r="O14" i="65"/>
  <c r="O18" i="65"/>
  <c r="O15" i="65"/>
  <c r="O16" i="65"/>
  <c r="AS72" i="63"/>
  <c r="AO72" i="53"/>
  <c r="AF130" i="65"/>
  <c r="AB125" i="65"/>
  <c r="AE111" i="65"/>
  <c r="AJ73" i="61"/>
  <c r="AJ73" i="63"/>
  <c r="AF60" i="57"/>
  <c r="AJ60" i="57" s="1"/>
  <c r="AN60" i="57" s="1"/>
  <c r="AR60" i="57" s="1"/>
  <c r="AV60" i="57" s="1"/>
  <c r="AK129" i="61"/>
  <c r="AR128" i="63"/>
  <c r="AO58" i="61"/>
  <c r="AR72" i="63"/>
  <c r="AN128" i="57"/>
  <c r="AM115" i="57"/>
  <c r="AN128" i="61"/>
  <c r="AJ129" i="63"/>
  <c r="AO86" i="61"/>
  <c r="AG88" i="61"/>
  <c r="AO128" i="57"/>
  <c r="AM58" i="63"/>
  <c r="AS128" i="61"/>
  <c r="AM128" i="65"/>
  <c r="AK116" i="57"/>
  <c r="AK116" i="65"/>
  <c r="AD74" i="57"/>
  <c r="AL58" i="63"/>
  <c r="AT85" i="57"/>
  <c r="AD88" i="63"/>
  <c r="AL86" i="65"/>
  <c r="Z118" i="65"/>
  <c r="AD118" i="65" s="1"/>
  <c r="AH118" i="65" s="1"/>
  <c r="AL118" i="65" s="1"/>
  <c r="AP118" i="65" s="1"/>
  <c r="AT118" i="65" s="1"/>
  <c r="AP57" i="61"/>
  <c r="AD59" i="63"/>
  <c r="AP115" i="57"/>
  <c r="AH129" i="65"/>
  <c r="AP71" i="63"/>
  <c r="Z131" i="63"/>
  <c r="Z89" i="57"/>
  <c r="V83" i="57"/>
  <c r="Z89" i="61"/>
  <c r="V83" i="61"/>
  <c r="AP114" i="61"/>
  <c r="AT57" i="65"/>
  <c r="AD88" i="65"/>
  <c r="AH87" i="57"/>
  <c r="AT129" i="4"/>
  <c r="AT71" i="61"/>
  <c r="AH73" i="63"/>
  <c r="AD129" i="57"/>
  <c r="AH75" i="4"/>
  <c r="AP127" i="61"/>
  <c r="AD59" i="57"/>
  <c r="AH59" i="57" s="1"/>
  <c r="AL59" i="57" s="1"/>
  <c r="AP59" i="57" s="1"/>
  <c r="AT59" i="57" s="1"/>
  <c r="AP71" i="65"/>
  <c r="Z75" i="65"/>
  <c r="Z131" i="61"/>
  <c r="AP127" i="65"/>
  <c r="Z75" i="61"/>
  <c r="V69" i="61"/>
  <c r="AT71" i="57"/>
  <c r="AT57" i="63"/>
  <c r="AH73" i="61"/>
  <c r="AP85" i="61"/>
  <c r="Z60" i="65"/>
  <c r="AL86" i="63"/>
  <c r="AL72" i="57"/>
  <c r="Z131" i="65"/>
  <c r="Z118" i="57"/>
  <c r="AD118" i="57" s="1"/>
  <c r="AH118" i="57" s="1"/>
  <c r="AL118" i="57" s="1"/>
  <c r="AP118" i="57" s="1"/>
  <c r="AT118" i="57" s="1"/>
  <c r="AH129" i="61"/>
  <c r="AH58" i="65"/>
  <c r="V69" i="57"/>
  <c r="V83" i="63"/>
  <c r="AP61" i="4"/>
  <c r="AT61" i="4" s="1"/>
  <c r="AP73" i="4"/>
  <c r="AH73" i="65"/>
  <c r="AT85" i="65"/>
  <c r="AH129" i="63"/>
  <c r="AT127" i="57"/>
  <c r="V55" i="63"/>
  <c r="AP127" i="63"/>
  <c r="AT85" i="63"/>
  <c r="AD59" i="61"/>
  <c r="AL128" i="57"/>
  <c r="AH87" i="61"/>
  <c r="AP100" i="57"/>
  <c r="AP99" i="53"/>
  <c r="AP100" i="63"/>
  <c r="AP100" i="65"/>
  <c r="AP100" i="61"/>
  <c r="AE153" i="4"/>
  <c r="AE157" i="4" s="1"/>
  <c r="AE120" i="53"/>
  <c r="AE120" i="63"/>
  <c r="AI119" i="4"/>
  <c r="AM119" i="4" s="1"/>
  <c r="AQ119" i="4" s="1"/>
  <c r="AE120" i="57"/>
  <c r="AI120" i="57" s="1"/>
  <c r="AM120" i="57" s="1"/>
  <c r="AQ120" i="57" s="1"/>
  <c r="AU120" i="57" s="1"/>
  <c r="AB62" i="59"/>
  <c r="AF62" i="59" s="1"/>
  <c r="AJ62" i="59" s="1"/>
  <c r="AN62" i="59" s="1"/>
  <c r="AR62" i="59" s="1"/>
  <c r="AV62" i="59" s="1"/>
  <c r="AE153" i="65"/>
  <c r="AB90" i="59"/>
  <c r="AF90" i="59" s="1"/>
  <c r="AJ90" i="59" s="1"/>
  <c r="AN90" i="59" s="1"/>
  <c r="AR90" i="59" s="1"/>
  <c r="AV90" i="59" s="1"/>
  <c r="Z90" i="65"/>
  <c r="AD90" i="65" s="1"/>
  <c r="AH90" i="65" s="1"/>
  <c r="AL90" i="65" s="1"/>
  <c r="AP90" i="65" s="1"/>
  <c r="AT90" i="65" s="1"/>
  <c r="AB132" i="59"/>
  <c r="AF132" i="59" s="1"/>
  <c r="AJ132" i="59" s="1"/>
  <c r="AN132" i="59" s="1"/>
  <c r="AR132" i="59" s="1"/>
  <c r="AV132" i="59" s="1"/>
  <c r="T157" i="59"/>
  <c r="T15" i="59" s="1"/>
  <c r="Q15" i="59"/>
  <c r="AF77" i="59"/>
  <c r="AJ77" i="59" s="1"/>
  <c r="AN77" i="59" s="1"/>
  <c r="AR77" i="59" s="1"/>
  <c r="AV77" i="59" s="1"/>
  <c r="Q16" i="59"/>
  <c r="AE119" i="59"/>
  <c r="AI120" i="4"/>
  <c r="AF153" i="57"/>
  <c r="AA16" i="4"/>
  <c r="AE120" i="59"/>
  <c r="AI120" i="59" s="1"/>
  <c r="AM120" i="59" s="1"/>
  <c r="AQ120" i="59" s="1"/>
  <c r="AU120" i="59" s="1"/>
  <c r="Q15" i="57"/>
  <c r="AA153" i="61"/>
  <c r="AE120" i="61"/>
  <c r="AI120" i="61" s="1"/>
  <c r="AM120" i="61" s="1"/>
  <c r="AQ120" i="61" s="1"/>
  <c r="AU120" i="61" s="1"/>
  <c r="Z76" i="65"/>
  <c r="AD76" i="65" s="1"/>
  <c r="AH76" i="65" s="1"/>
  <c r="AL76" i="65" s="1"/>
  <c r="AP76" i="65" s="1"/>
  <c r="AT76" i="65" s="1"/>
  <c r="Z119" i="4"/>
  <c r="AA153" i="57"/>
  <c r="AA18" i="4"/>
  <c r="AE77" i="63"/>
  <c r="AI77" i="63" s="1"/>
  <c r="AM77" i="63" s="1"/>
  <c r="AQ77" i="63" s="1"/>
  <c r="AU77" i="63" s="1"/>
  <c r="AA14" i="4"/>
  <c r="AA153" i="63"/>
  <c r="AB132" i="61"/>
  <c r="AF132" i="61" s="1"/>
  <c r="AJ132" i="61" s="1"/>
  <c r="AN132" i="61" s="1"/>
  <c r="AR132" i="61" s="1"/>
  <c r="AV132" i="61" s="1"/>
  <c r="Q16" i="57"/>
  <c r="AJ120" i="4"/>
  <c r="AN120" i="4" s="1"/>
  <c r="AR120" i="4" s="1"/>
  <c r="P15" i="57"/>
  <c r="AB90" i="61"/>
  <c r="AF90" i="61" s="1"/>
  <c r="AJ90" i="61" s="1"/>
  <c r="AN90" i="61" s="1"/>
  <c r="AR90" i="61" s="1"/>
  <c r="AV90" i="61" s="1"/>
  <c r="P16" i="61"/>
  <c r="Q18" i="63"/>
  <c r="Q16" i="63"/>
  <c r="AB62" i="61"/>
  <c r="AF62" i="61" s="1"/>
  <c r="AJ62" i="61" s="1"/>
  <c r="AN62" i="61" s="1"/>
  <c r="AR62" i="61" s="1"/>
  <c r="AV62" i="61" s="1"/>
  <c r="AF77" i="61"/>
  <c r="AJ77" i="61" s="1"/>
  <c r="AN77" i="61" s="1"/>
  <c r="AR77" i="61" s="1"/>
  <c r="AV77" i="61" s="1"/>
  <c r="P18" i="61"/>
  <c r="Q15" i="63"/>
  <c r="R152" i="61"/>
  <c r="T157" i="63"/>
  <c r="P16" i="59"/>
  <c r="V18" i="4"/>
  <c r="V15" i="4"/>
  <c r="P14" i="61"/>
  <c r="R150" i="61"/>
  <c r="R156" i="61" s="1"/>
  <c r="Q15" i="61"/>
  <c r="Z76" i="57"/>
  <c r="AD76" i="57" s="1"/>
  <c r="AH76" i="57" s="1"/>
  <c r="AL76" i="57" s="1"/>
  <c r="AP76" i="57" s="1"/>
  <c r="AT76" i="57" s="1"/>
  <c r="N18" i="61"/>
  <c r="P15" i="63"/>
  <c r="Q18" i="61"/>
  <c r="R155" i="61"/>
  <c r="Z62" i="63"/>
  <c r="AD62" i="63" s="1"/>
  <c r="AH62" i="63" s="1"/>
  <c r="AL62" i="63" s="1"/>
  <c r="AP62" i="63" s="1"/>
  <c r="AT62" i="63" s="1"/>
  <c r="N15" i="59"/>
  <c r="V153" i="57"/>
  <c r="V153" i="63"/>
  <c r="N15" i="61"/>
  <c r="P14" i="63"/>
  <c r="N16" i="57"/>
  <c r="N14" i="57"/>
  <c r="N18" i="57"/>
  <c r="N16" i="59"/>
  <c r="N18" i="59"/>
  <c r="N14" i="61"/>
  <c r="AE91" i="65"/>
  <c r="AE133" i="65"/>
  <c r="N15" i="57"/>
  <c r="N14" i="59"/>
  <c r="P16" i="63"/>
  <c r="V153" i="61"/>
  <c r="Z62" i="61"/>
  <c r="AD62" i="61" s="1"/>
  <c r="AH62" i="61" s="1"/>
  <c r="AL62" i="61" s="1"/>
  <c r="AP62" i="61" s="1"/>
  <c r="AT62" i="61" s="1"/>
  <c r="Z118" i="59"/>
  <c r="AD118" i="59" s="1"/>
  <c r="AH118" i="59" s="1"/>
  <c r="AL118" i="59" s="1"/>
  <c r="AP118" i="59" s="1"/>
  <c r="AT118" i="59" s="1"/>
  <c r="V153" i="59"/>
  <c r="AF120" i="63"/>
  <c r="AF111" i="63" s="1"/>
  <c r="AF120" i="61"/>
  <c r="P16" i="57"/>
  <c r="Q18" i="59"/>
  <c r="R152" i="57"/>
  <c r="P18" i="57"/>
  <c r="R150" i="65"/>
  <c r="R156" i="65" s="1"/>
  <c r="P14" i="59"/>
  <c r="P15" i="59"/>
  <c r="R150" i="63"/>
  <c r="R156" i="63" s="1"/>
  <c r="AF77" i="63"/>
  <c r="AJ77" i="63" s="1"/>
  <c r="AN77" i="63" s="1"/>
  <c r="AR77" i="63" s="1"/>
  <c r="AV77" i="63" s="1"/>
  <c r="R150" i="57"/>
  <c r="R156" i="57" s="1"/>
  <c r="R155" i="57"/>
  <c r="AF120" i="59"/>
  <c r="AJ120" i="59" s="1"/>
  <c r="AN120" i="59" s="1"/>
  <c r="AR120" i="59" s="1"/>
  <c r="AV120" i="59" s="1"/>
  <c r="AF120" i="53"/>
  <c r="AF153" i="4"/>
  <c r="AF157" i="4" s="1"/>
  <c r="AF120" i="65"/>
  <c r="AJ120" i="65" s="1"/>
  <c r="AN120" i="65" s="1"/>
  <c r="AR120" i="65" s="1"/>
  <c r="AV120" i="65" s="1"/>
  <c r="Z90" i="59"/>
  <c r="R155" i="65"/>
  <c r="R152" i="65"/>
  <c r="N18" i="63"/>
  <c r="AC132" i="63"/>
  <c r="AG132" i="63" s="1"/>
  <c r="AK132" i="63" s="1"/>
  <c r="AO132" i="63" s="1"/>
  <c r="AS132" i="63" s="1"/>
  <c r="AW132" i="63" s="1"/>
  <c r="R152" i="63"/>
  <c r="Z76" i="59"/>
  <c r="Z62" i="59"/>
  <c r="AD62" i="59" s="1"/>
  <c r="AH62" i="59" s="1"/>
  <c r="AL62" i="59" s="1"/>
  <c r="AP62" i="59" s="1"/>
  <c r="AT62" i="59" s="1"/>
  <c r="R155" i="63"/>
  <c r="Y153" i="63"/>
  <c r="X150" i="57"/>
  <c r="X156" i="57" s="1"/>
  <c r="AF77" i="57"/>
  <c r="AJ77" i="57" s="1"/>
  <c r="AN77" i="57" s="1"/>
  <c r="AR77" i="57" s="1"/>
  <c r="AV77" i="57" s="1"/>
  <c r="X155" i="57"/>
  <c r="AG118" i="4"/>
  <c r="AK118" i="4" s="1"/>
  <c r="AO118" i="4" s="1"/>
  <c r="AS118" i="4" s="1"/>
  <c r="AC119" i="4"/>
  <c r="AC119" i="61" s="1"/>
  <c r="U152" i="65"/>
  <c r="U150" i="65"/>
  <c r="U156" i="65" s="1"/>
  <c r="U155" i="65"/>
  <c r="Y61" i="65"/>
  <c r="U152" i="61"/>
  <c r="U155" i="61"/>
  <c r="U150" i="61"/>
  <c r="Y61" i="61"/>
  <c r="AC61" i="61" s="1"/>
  <c r="AG61" i="61" s="1"/>
  <c r="AK61" i="61" s="1"/>
  <c r="AO61" i="61" s="1"/>
  <c r="AS61" i="61" s="1"/>
  <c r="AW61" i="61" s="1"/>
  <c r="AC118" i="59"/>
  <c r="Y153" i="59"/>
  <c r="U150" i="59"/>
  <c r="U155" i="59"/>
  <c r="Y61" i="59"/>
  <c r="U152" i="59"/>
  <c r="Y15" i="4"/>
  <c r="Y16" i="4"/>
  <c r="Y18" i="4"/>
  <c r="AC118" i="65"/>
  <c r="Y153" i="65"/>
  <c r="U152" i="63"/>
  <c r="Y61" i="63"/>
  <c r="U150" i="63"/>
  <c r="U155" i="63"/>
  <c r="X152" i="57"/>
  <c r="AC118" i="61"/>
  <c r="AG118" i="61" s="1"/>
  <c r="AK118" i="61" s="1"/>
  <c r="AO118" i="61" s="1"/>
  <c r="AS118" i="61" s="1"/>
  <c r="AW118" i="61" s="1"/>
  <c r="Y153" i="61"/>
  <c r="AC118" i="57"/>
  <c r="Y153" i="57"/>
  <c r="Y61" i="57"/>
  <c r="U150" i="57"/>
  <c r="U152" i="57"/>
  <c r="U155" i="57"/>
  <c r="P14" i="65"/>
  <c r="P18" i="65"/>
  <c r="P15" i="65"/>
  <c r="P16" i="65"/>
  <c r="AR114" i="65"/>
  <c r="AB62" i="65"/>
  <c r="AF62" i="65" s="1"/>
  <c r="AJ62" i="65" s="1"/>
  <c r="AN62" i="65" s="1"/>
  <c r="AR62" i="65" s="1"/>
  <c r="AV62" i="65" s="1"/>
  <c r="N15" i="65"/>
  <c r="N16" i="65"/>
  <c r="N14" i="65"/>
  <c r="N18" i="65"/>
  <c r="AF133" i="65"/>
  <c r="AJ133" i="65" s="1"/>
  <c r="AN133" i="65" s="1"/>
  <c r="AR133" i="65" s="1"/>
  <c r="AV133" i="65" s="1"/>
  <c r="AF77" i="65"/>
  <c r="AJ77" i="65" s="1"/>
  <c r="AN77" i="65" s="1"/>
  <c r="AR77" i="65" s="1"/>
  <c r="AV77" i="65" s="1"/>
  <c r="AQ114" i="65"/>
  <c r="AS114" i="65"/>
  <c r="N16" i="63"/>
  <c r="AH116" i="65"/>
  <c r="AP114" i="65"/>
  <c r="AJ116" i="65"/>
  <c r="AF133" i="57"/>
  <c r="AJ133" i="57" s="1"/>
  <c r="AN133" i="57" s="1"/>
  <c r="AR133" i="57" s="1"/>
  <c r="AV133" i="57" s="1"/>
  <c r="N15" i="63"/>
  <c r="N14" i="63"/>
  <c r="AB62" i="57"/>
  <c r="AF62" i="57" s="1"/>
  <c r="AJ62" i="57" s="1"/>
  <c r="AN62" i="57" s="1"/>
  <c r="AR62" i="57" s="1"/>
  <c r="AV62" i="57" s="1"/>
  <c r="AM116" i="63"/>
  <c r="AO116" i="63"/>
  <c r="AV114" i="63"/>
  <c r="AW114" i="63"/>
  <c r="AB62" i="63"/>
  <c r="AF62" i="63" s="1"/>
  <c r="AJ62" i="63" s="1"/>
  <c r="AN62" i="63" s="1"/>
  <c r="AR62" i="63" s="1"/>
  <c r="AV62" i="63" s="1"/>
  <c r="AU114" i="63"/>
  <c r="AT114" i="63"/>
  <c r="AH116" i="63"/>
  <c r="AN115" i="63"/>
  <c r="AI118" i="61"/>
  <c r="AW114" i="61"/>
  <c r="AO116" i="61"/>
  <c r="AL115" i="61"/>
  <c r="AU114" i="61"/>
  <c r="AV114" i="61"/>
  <c r="AN115" i="61"/>
  <c r="AL115" i="59"/>
  <c r="AE133" i="59"/>
  <c r="AI133" i="59" s="1"/>
  <c r="AM133" i="59" s="1"/>
  <c r="AQ133" i="59" s="1"/>
  <c r="AU133" i="59" s="1"/>
  <c r="AE91" i="59"/>
  <c r="AI91" i="59" s="1"/>
  <c r="AM91" i="59" s="1"/>
  <c r="AQ91" i="59" s="1"/>
  <c r="AU91" i="59" s="1"/>
  <c r="AE77" i="59"/>
  <c r="AI77" i="59" s="1"/>
  <c r="AM77" i="59" s="1"/>
  <c r="AQ77" i="59" s="1"/>
  <c r="AU77" i="59" s="1"/>
  <c r="AQ114" i="59"/>
  <c r="AR114" i="59"/>
  <c r="AS114" i="59"/>
  <c r="AT113" i="59"/>
  <c r="AW114" i="57"/>
  <c r="AV114" i="57"/>
  <c r="AN118" i="57"/>
  <c r="AM117" i="57"/>
  <c r="AU114" i="57"/>
  <c r="AL116" i="57"/>
  <c r="AR114" i="53"/>
  <c r="AS114" i="53"/>
  <c r="AQ114" i="53"/>
  <c r="AL118" i="4"/>
  <c r="AO80" i="4" l="1"/>
  <c r="AS80" i="4" s="1"/>
  <c r="AK135" i="53"/>
  <c r="AI135" i="4"/>
  <c r="S157" i="65"/>
  <c r="S16" i="65" s="1"/>
  <c r="AE78" i="36"/>
  <c r="M78" i="36"/>
  <c r="AK78" i="36" s="1"/>
  <c r="J79" i="36"/>
  <c r="AH79" i="36" s="1"/>
  <c r="AH74" i="36"/>
  <c r="AE75" i="36"/>
  <c r="M75" i="36"/>
  <c r="AK75" i="36" s="1"/>
  <c r="M74" i="36"/>
  <c r="AK74" i="36" s="1"/>
  <c r="AE74" i="36"/>
  <c r="G79" i="36"/>
  <c r="AJ74" i="36"/>
  <c r="L79" i="36"/>
  <c r="AJ79" i="36" s="1"/>
  <c r="AG74" i="36"/>
  <c r="I79" i="36"/>
  <c r="AG79" i="36" s="1"/>
  <c r="AF74" i="36"/>
  <c r="H79" i="36"/>
  <c r="AF79" i="36" s="1"/>
  <c r="AN72" i="36"/>
  <c r="AM72" i="36"/>
  <c r="AE76" i="36"/>
  <c r="M76" i="36"/>
  <c r="AK76" i="36" s="1"/>
  <c r="BA38" i="36"/>
  <c r="BA39" i="36" s="1"/>
  <c r="BA35" i="36"/>
  <c r="BA36" i="36" s="1"/>
  <c r="AY34" i="36"/>
  <c r="AZ34" i="36"/>
  <c r="AV34" i="36"/>
  <c r="AW34" i="36"/>
  <c r="AX34" i="36"/>
  <c r="AU34" i="36"/>
  <c r="AI74" i="36"/>
  <c r="K79" i="36"/>
  <c r="AI79" i="36" s="1"/>
  <c r="AE77" i="36"/>
  <c r="M77" i="36"/>
  <c r="AK77" i="36" s="1"/>
  <c r="AF60" i="52"/>
  <c r="H65" i="52"/>
  <c r="AF65" i="52" s="1"/>
  <c r="AE64" i="52"/>
  <c r="M64" i="52"/>
  <c r="AK64" i="52" s="1"/>
  <c r="M62" i="52"/>
  <c r="AK62" i="52" s="1"/>
  <c r="AE62" i="52"/>
  <c r="AE61" i="37"/>
  <c r="M61" i="37"/>
  <c r="AK61" i="37" s="1"/>
  <c r="AF60" i="43"/>
  <c r="H65" i="43"/>
  <c r="AF65" i="43" s="1"/>
  <c r="AH60" i="41"/>
  <c r="J65" i="41"/>
  <c r="AH65" i="41" s="1"/>
  <c r="AE60" i="41"/>
  <c r="G65" i="41"/>
  <c r="M60" i="41"/>
  <c r="AK60" i="41" s="1"/>
  <c r="AK58" i="37"/>
  <c r="M59" i="37"/>
  <c r="AE61" i="51"/>
  <c r="M61" i="51"/>
  <c r="AK61" i="51" s="1"/>
  <c r="AE63" i="51"/>
  <c r="M63" i="51"/>
  <c r="AK63" i="51" s="1"/>
  <c r="AK38" i="52"/>
  <c r="AK39" i="52" s="1"/>
  <c r="AF34" i="52"/>
  <c r="AK35" i="52"/>
  <c r="AK36" i="52" s="1"/>
  <c r="AI34" i="52"/>
  <c r="AH34" i="52"/>
  <c r="AG34" i="52"/>
  <c r="AJ34" i="52"/>
  <c r="AE34" i="52"/>
  <c r="H65" i="37"/>
  <c r="AF65" i="37" s="1"/>
  <c r="AF60" i="37"/>
  <c r="AK58" i="52"/>
  <c r="M59" i="52"/>
  <c r="AI60" i="51"/>
  <c r="K65" i="51"/>
  <c r="AI65" i="51" s="1"/>
  <c r="AK38" i="43"/>
  <c r="AK39" i="43" s="1"/>
  <c r="AK35" i="43"/>
  <c r="AK36" i="43" s="1"/>
  <c r="AJ34" i="43"/>
  <c r="AF34" i="43"/>
  <c r="AG34" i="43"/>
  <c r="AH34" i="43"/>
  <c r="AI34" i="43"/>
  <c r="AE34" i="43"/>
  <c r="K65" i="52"/>
  <c r="AI65" i="52" s="1"/>
  <c r="AI60" i="52"/>
  <c r="I65" i="37"/>
  <c r="AG65" i="37" s="1"/>
  <c r="AG60" i="37"/>
  <c r="M64" i="43"/>
  <c r="AK64" i="43" s="1"/>
  <c r="AE64" i="43"/>
  <c r="AE60" i="52"/>
  <c r="M60" i="52"/>
  <c r="AK60" i="52" s="1"/>
  <c r="G65" i="52"/>
  <c r="AG60" i="41"/>
  <c r="I65" i="41"/>
  <c r="AG65" i="41" s="1"/>
  <c r="AE60" i="37"/>
  <c r="M60" i="37"/>
  <c r="AK60" i="37" s="1"/>
  <c r="G65" i="37"/>
  <c r="I65" i="43"/>
  <c r="AG65" i="43" s="1"/>
  <c r="AG60" i="43"/>
  <c r="I65" i="51"/>
  <c r="AG65" i="51" s="1"/>
  <c r="AG60" i="51"/>
  <c r="AK38" i="51"/>
  <c r="AK39" i="51" s="1"/>
  <c r="AK35" i="51"/>
  <c r="AK36" i="51" s="1"/>
  <c r="AF34" i="51"/>
  <c r="AJ34" i="51"/>
  <c r="AI34" i="51"/>
  <c r="AH34" i="51"/>
  <c r="AG34" i="51"/>
  <c r="AE34" i="51"/>
  <c r="AK58" i="43"/>
  <c r="M59" i="43"/>
  <c r="AE62" i="41"/>
  <c r="M62" i="41"/>
  <c r="AK62" i="41" s="1"/>
  <c r="M60" i="51"/>
  <c r="AK60" i="51" s="1"/>
  <c r="AE60" i="51"/>
  <c r="G65" i="51"/>
  <c r="AK38" i="37"/>
  <c r="AK39" i="37" s="1"/>
  <c r="AK35" i="37"/>
  <c r="AK36" i="37" s="1"/>
  <c r="AF34" i="37"/>
  <c r="AG34" i="37"/>
  <c r="AI34" i="37"/>
  <c r="AH34" i="37"/>
  <c r="AE34" i="37"/>
  <c r="AJ34" i="37"/>
  <c r="AH60" i="43"/>
  <c r="J65" i="43"/>
  <c r="AH65" i="43" s="1"/>
  <c r="AK58" i="41"/>
  <c r="M59" i="41"/>
  <c r="AI60" i="41"/>
  <c r="K65" i="41"/>
  <c r="AI65" i="41" s="1"/>
  <c r="M63" i="43"/>
  <c r="AK63" i="43" s="1"/>
  <c r="AE63" i="43"/>
  <c r="M61" i="52"/>
  <c r="AK61" i="52" s="1"/>
  <c r="AE61" i="52"/>
  <c r="M64" i="37"/>
  <c r="AK64" i="37" s="1"/>
  <c r="AE64" i="37"/>
  <c r="M62" i="37"/>
  <c r="AK62" i="37" s="1"/>
  <c r="AE62" i="37"/>
  <c r="AH60" i="52"/>
  <c r="J65" i="52"/>
  <c r="AH65" i="52" s="1"/>
  <c r="AE63" i="41"/>
  <c r="M63" i="41"/>
  <c r="AK63" i="41" s="1"/>
  <c r="AE61" i="41"/>
  <c r="M61" i="41"/>
  <c r="AK61" i="41" s="1"/>
  <c r="AJ60" i="37"/>
  <c r="L65" i="37"/>
  <c r="AJ65" i="37" s="1"/>
  <c r="L65" i="43"/>
  <c r="AJ65" i="43" s="1"/>
  <c r="AJ60" i="43"/>
  <c r="AF60" i="51"/>
  <c r="H65" i="51"/>
  <c r="AF65" i="51" s="1"/>
  <c r="AE62" i="51"/>
  <c r="M62" i="51"/>
  <c r="AK62" i="51" s="1"/>
  <c r="M64" i="51"/>
  <c r="AK64" i="51" s="1"/>
  <c r="AE64" i="51"/>
  <c r="AG60" i="52"/>
  <c r="I65" i="52"/>
  <c r="AG65" i="52" s="1"/>
  <c r="AJ60" i="41"/>
  <c r="L65" i="41"/>
  <c r="AJ65" i="41" s="1"/>
  <c r="AF60" i="41"/>
  <c r="H65" i="41"/>
  <c r="AF65" i="41" s="1"/>
  <c r="AJ60" i="52"/>
  <c r="L65" i="52"/>
  <c r="AJ65" i="52" s="1"/>
  <c r="J65" i="37"/>
  <c r="AH65" i="37" s="1"/>
  <c r="AH60" i="37"/>
  <c r="AK58" i="51"/>
  <c r="M59" i="51"/>
  <c r="AE62" i="43"/>
  <c r="M62" i="43"/>
  <c r="AK62" i="43" s="1"/>
  <c r="AE61" i="43"/>
  <c r="M61" i="43"/>
  <c r="AK61" i="43" s="1"/>
  <c r="J65" i="51"/>
  <c r="AH65" i="51" s="1"/>
  <c r="AH60" i="51"/>
  <c r="AE63" i="52"/>
  <c r="M63" i="52"/>
  <c r="AK63" i="52" s="1"/>
  <c r="AE63" i="37"/>
  <c r="M63" i="37"/>
  <c r="AK63" i="37" s="1"/>
  <c r="AE64" i="41"/>
  <c r="M64" i="41"/>
  <c r="AK64" i="41" s="1"/>
  <c r="AI60" i="43"/>
  <c r="K65" i="43"/>
  <c r="AI65" i="43" s="1"/>
  <c r="K65" i="37"/>
  <c r="AI65" i="37" s="1"/>
  <c r="AI60" i="37"/>
  <c r="AJ60" i="51"/>
  <c r="L65" i="51"/>
  <c r="AJ65" i="51" s="1"/>
  <c r="AE60" i="43"/>
  <c r="G65" i="43"/>
  <c r="M60" i="43"/>
  <c r="AK60" i="43" s="1"/>
  <c r="AK35" i="41"/>
  <c r="AK36" i="41" s="1"/>
  <c r="AI34" i="41"/>
  <c r="AH34" i="41"/>
  <c r="AE34" i="41"/>
  <c r="AG34" i="41"/>
  <c r="AF34" i="41"/>
  <c r="AJ34" i="41"/>
  <c r="AK38" i="41"/>
  <c r="AK39" i="41" s="1"/>
  <c r="W150" i="59"/>
  <c r="W155" i="59"/>
  <c r="AO135" i="4"/>
  <c r="AO136" i="4" s="1"/>
  <c r="AK135" i="57"/>
  <c r="AK135" i="61"/>
  <c r="AK135" i="59"/>
  <c r="AK135" i="65"/>
  <c r="S157" i="63"/>
  <c r="S16" i="63" s="1"/>
  <c r="W152" i="57"/>
  <c r="W150" i="57"/>
  <c r="W156" i="57" s="1"/>
  <c r="AA62" i="61"/>
  <c r="AE62" i="61" s="1"/>
  <c r="AA62" i="63"/>
  <c r="AE62" i="63" s="1"/>
  <c r="AI62" i="63" s="1"/>
  <c r="AM62" i="63" s="1"/>
  <c r="AQ62" i="63" s="1"/>
  <c r="AU62" i="63" s="1"/>
  <c r="AA62" i="59"/>
  <c r="AE62" i="59" s="1"/>
  <c r="W150" i="63"/>
  <c r="W156" i="63" s="1"/>
  <c r="AE16" i="4"/>
  <c r="W155" i="63"/>
  <c r="AA62" i="57"/>
  <c r="AE62" i="57" s="1"/>
  <c r="AI62" i="57" s="1"/>
  <c r="AM62" i="57" s="1"/>
  <c r="AQ62" i="57" s="1"/>
  <c r="AU62" i="57" s="1"/>
  <c r="AB63" i="61"/>
  <c r="AB55" i="61" s="1"/>
  <c r="AA63" i="4"/>
  <c r="AA63" i="57" s="1"/>
  <c r="W150" i="61"/>
  <c r="W156" i="61" s="1"/>
  <c r="W152" i="61"/>
  <c r="W155" i="61"/>
  <c r="S156" i="61"/>
  <c r="S157" i="61"/>
  <c r="AA62" i="65"/>
  <c r="AE62" i="65" s="1"/>
  <c r="AI62" i="65" s="1"/>
  <c r="AM62" i="65" s="1"/>
  <c r="AQ62" i="65" s="1"/>
  <c r="AU62" i="65" s="1"/>
  <c r="W55" i="65"/>
  <c r="AF92" i="4"/>
  <c r="AF92" i="61" s="1"/>
  <c r="AN134" i="4"/>
  <c r="AR134" i="4" s="1"/>
  <c r="AV134" i="4" s="1"/>
  <c r="AJ135" i="4"/>
  <c r="Z97" i="65"/>
  <c r="AD105" i="65"/>
  <c r="AH105" i="65" s="1"/>
  <c r="AL105" i="65" s="1"/>
  <c r="AH105" i="4"/>
  <c r="AL105" i="4" s="1"/>
  <c r="AP105" i="4" s="1"/>
  <c r="AT105" i="4" s="1"/>
  <c r="AD106" i="4"/>
  <c r="AD105" i="57"/>
  <c r="AH105" i="57" s="1"/>
  <c r="AL105" i="57" s="1"/>
  <c r="AP105" i="57" s="1"/>
  <c r="AT105" i="57" s="1"/>
  <c r="Z97" i="57"/>
  <c r="AD105" i="61"/>
  <c r="AH105" i="61" s="1"/>
  <c r="AL105" i="61" s="1"/>
  <c r="AP105" i="61" s="1"/>
  <c r="AT105" i="61" s="1"/>
  <c r="Z97" i="61"/>
  <c r="AD105" i="59"/>
  <c r="AH105" i="59" s="1"/>
  <c r="AL105" i="59" s="1"/>
  <c r="AP105" i="59" s="1"/>
  <c r="AT105" i="59" s="1"/>
  <c r="Z97" i="59"/>
  <c r="AD105" i="63"/>
  <c r="AH105" i="63" s="1"/>
  <c r="AL105" i="63" s="1"/>
  <c r="AP105" i="63" s="1"/>
  <c r="AT105" i="63" s="1"/>
  <c r="Z97" i="63"/>
  <c r="AD92" i="4"/>
  <c r="AD92" i="57" s="1"/>
  <c r="AB83" i="57"/>
  <c r="V125" i="65"/>
  <c r="V150" i="65" s="1"/>
  <c r="V156" i="65" s="1"/>
  <c r="AB63" i="53"/>
  <c r="AB63" i="57"/>
  <c r="AB55" i="57" s="1"/>
  <c r="AB63" i="63"/>
  <c r="AB55" i="63" s="1"/>
  <c r="AF63" i="4"/>
  <c r="AB63" i="65"/>
  <c r="AF63" i="65" s="1"/>
  <c r="AJ63" i="65" s="1"/>
  <c r="AN63" i="65" s="1"/>
  <c r="AR63" i="65" s="1"/>
  <c r="AV63" i="65" s="1"/>
  <c r="S15" i="59"/>
  <c r="S18" i="59"/>
  <c r="R157" i="59"/>
  <c r="AD64" i="63"/>
  <c r="AD64" i="57"/>
  <c r="AD77" i="4"/>
  <c r="AH77" i="4" s="1"/>
  <c r="AL77" i="4" s="1"/>
  <c r="AP77" i="4" s="1"/>
  <c r="AT77" i="4" s="1"/>
  <c r="AB83" i="65"/>
  <c r="AG64" i="57"/>
  <c r="AD64" i="53"/>
  <c r="AD64" i="65"/>
  <c r="AG64" i="65"/>
  <c r="AK64" i="4"/>
  <c r="AK65" i="4" s="1"/>
  <c r="AG64" i="59"/>
  <c r="AG64" i="61"/>
  <c r="AD64" i="61"/>
  <c r="AH64" i="4"/>
  <c r="AL64" i="4" s="1"/>
  <c r="AG64" i="53"/>
  <c r="AU133" i="4"/>
  <c r="AF78" i="53"/>
  <c r="AF78" i="57"/>
  <c r="AF69" i="57" s="1"/>
  <c r="AF78" i="61"/>
  <c r="AJ78" i="61" s="1"/>
  <c r="AN78" i="61" s="1"/>
  <c r="AR78" i="61" s="1"/>
  <c r="AV78" i="61" s="1"/>
  <c r="AJ78" i="4"/>
  <c r="AN78" i="4" s="1"/>
  <c r="AR78" i="4" s="1"/>
  <c r="AV78" i="4" s="1"/>
  <c r="AF78" i="59"/>
  <c r="AF69" i="59" s="1"/>
  <c r="AF78" i="65"/>
  <c r="AF69" i="65" s="1"/>
  <c r="AF78" i="63"/>
  <c r="AJ78" i="63" s="1"/>
  <c r="AN78" i="63" s="1"/>
  <c r="AR78" i="63" s="1"/>
  <c r="AV78" i="63" s="1"/>
  <c r="T157" i="65"/>
  <c r="AN77" i="4"/>
  <c r="S18" i="57"/>
  <c r="S15" i="57"/>
  <c r="X150" i="65"/>
  <c r="X156" i="65" s="1"/>
  <c r="Z77" i="63"/>
  <c r="Z133" i="4"/>
  <c r="AD133" i="4" s="1"/>
  <c r="AH133" i="4" s="1"/>
  <c r="AL133" i="4" s="1"/>
  <c r="AP133" i="4" s="1"/>
  <c r="AB83" i="63"/>
  <c r="AR60" i="4"/>
  <c r="AV60" i="4" s="1"/>
  <c r="AH131" i="4"/>
  <c r="AL131" i="4" s="1"/>
  <c r="AP131" i="4" s="1"/>
  <c r="AT131" i="4" s="1"/>
  <c r="T15" i="57"/>
  <c r="Z132" i="59"/>
  <c r="V125" i="59"/>
  <c r="V150" i="59" s="1"/>
  <c r="Z77" i="57"/>
  <c r="Z69" i="57" s="1"/>
  <c r="Z77" i="61"/>
  <c r="Z77" i="53"/>
  <c r="Z77" i="65"/>
  <c r="Z69" i="65" s="1"/>
  <c r="T157" i="61"/>
  <c r="T18" i="61" s="1"/>
  <c r="AE92" i="53"/>
  <c r="AE92" i="61"/>
  <c r="AE92" i="65"/>
  <c r="AE83" i="65" s="1"/>
  <c r="AE92" i="57"/>
  <c r="AI92" i="57" s="1"/>
  <c r="AM92" i="57" s="1"/>
  <c r="AQ92" i="57" s="1"/>
  <c r="AU92" i="57" s="1"/>
  <c r="AI92" i="4"/>
  <c r="AM92" i="4" s="1"/>
  <c r="AQ92" i="4" s="1"/>
  <c r="AU92" i="4" s="1"/>
  <c r="AE92" i="63"/>
  <c r="AQ90" i="4"/>
  <c r="AE18" i="4"/>
  <c r="X155" i="65"/>
  <c r="AE14" i="4"/>
  <c r="AE78" i="63"/>
  <c r="AI78" i="63" s="1"/>
  <c r="AM78" i="63" s="1"/>
  <c r="AQ78" i="63" s="1"/>
  <c r="AU78" i="63" s="1"/>
  <c r="AI78" i="4"/>
  <c r="AE78" i="65"/>
  <c r="AE69" i="65" s="1"/>
  <c r="AE78" i="59"/>
  <c r="AE69" i="59" s="1"/>
  <c r="AE78" i="57"/>
  <c r="AE78" i="53"/>
  <c r="AE78" i="61"/>
  <c r="AE111" i="59"/>
  <c r="T16" i="57"/>
  <c r="T18" i="57"/>
  <c r="AB83" i="59"/>
  <c r="AK91" i="4"/>
  <c r="AG92" i="4"/>
  <c r="AP57" i="59"/>
  <c r="AC61" i="59"/>
  <c r="Y55" i="59"/>
  <c r="AG118" i="59"/>
  <c r="AD90" i="59"/>
  <c r="Z83" i="59"/>
  <c r="Z55" i="59"/>
  <c r="AF111" i="59"/>
  <c r="AR89" i="4"/>
  <c r="AL87" i="59"/>
  <c r="AR86" i="59"/>
  <c r="AJ88" i="59"/>
  <c r="AF61" i="59"/>
  <c r="AB55" i="59"/>
  <c r="AI76" i="59"/>
  <c r="AO116" i="59"/>
  <c r="AU57" i="59"/>
  <c r="AL73" i="59"/>
  <c r="AS86" i="59"/>
  <c r="AN58" i="59"/>
  <c r="AM118" i="59"/>
  <c r="AO58" i="59"/>
  <c r="AJ74" i="59"/>
  <c r="X150" i="63"/>
  <c r="X156" i="63" s="1"/>
  <c r="AD76" i="59"/>
  <c r="Z69" i="59"/>
  <c r="AS72" i="59"/>
  <c r="AH59" i="59"/>
  <c r="AN116" i="59"/>
  <c r="AV57" i="59"/>
  <c r="AT85" i="59"/>
  <c r="AK88" i="59"/>
  <c r="AI121" i="4"/>
  <c r="AI153" i="4" s="1"/>
  <c r="AI157" i="4" s="1"/>
  <c r="AI14" i="4" s="1"/>
  <c r="AR72" i="59"/>
  <c r="AQ86" i="59"/>
  <c r="AS89" i="4"/>
  <c r="AT71" i="59"/>
  <c r="AI90" i="59"/>
  <c r="AE83" i="59"/>
  <c r="AM58" i="59"/>
  <c r="AP101" i="59"/>
  <c r="AQ72" i="59"/>
  <c r="AG75" i="59"/>
  <c r="AS128" i="59"/>
  <c r="AT127" i="59"/>
  <c r="AR128" i="59"/>
  <c r="AJ130" i="59"/>
  <c r="AL129" i="59"/>
  <c r="AQ128" i="59"/>
  <c r="AI132" i="59"/>
  <c r="AE125" i="59"/>
  <c r="AK130" i="59"/>
  <c r="AB125" i="59"/>
  <c r="X155" i="63"/>
  <c r="AF133" i="59"/>
  <c r="AJ133" i="59" s="1"/>
  <c r="AN133" i="59" s="1"/>
  <c r="AR133" i="59" s="1"/>
  <c r="AV133" i="59" s="1"/>
  <c r="AJ120" i="61"/>
  <c r="AN120" i="61" s="1"/>
  <c r="AR120" i="61" s="1"/>
  <c r="AV120" i="61" s="1"/>
  <c r="AF111" i="61"/>
  <c r="AJ130" i="65"/>
  <c r="AF125" i="65"/>
  <c r="AW72" i="63"/>
  <c r="AG75" i="61"/>
  <c r="AF60" i="65"/>
  <c r="AV72" i="57"/>
  <c r="AQ58" i="61"/>
  <c r="AR100" i="53"/>
  <c r="AJ129" i="57"/>
  <c r="AF125" i="57"/>
  <c r="AW86" i="63"/>
  <c r="AI129" i="57"/>
  <c r="AO58" i="65"/>
  <c r="AG75" i="57"/>
  <c r="AN73" i="57"/>
  <c r="AM58" i="65"/>
  <c r="AS128" i="53"/>
  <c r="AQ128" i="53"/>
  <c r="AQ72" i="57"/>
  <c r="AK129" i="57"/>
  <c r="AJ59" i="61"/>
  <c r="AS128" i="65"/>
  <c r="AM87" i="63"/>
  <c r="AU128" i="63"/>
  <c r="AM129" i="61"/>
  <c r="AJ88" i="65"/>
  <c r="AN116" i="57"/>
  <c r="AO74" i="57"/>
  <c r="AR86" i="61"/>
  <c r="AR72" i="65"/>
  <c r="AU72" i="61"/>
  <c r="AS86" i="65"/>
  <c r="AK130" i="63"/>
  <c r="AM130" i="63"/>
  <c r="AJ88" i="57"/>
  <c r="AN87" i="63"/>
  <c r="AC61" i="65"/>
  <c r="Y55" i="65"/>
  <c r="AQ128" i="65"/>
  <c r="AQ58" i="63"/>
  <c r="AK88" i="61"/>
  <c r="AN129" i="63"/>
  <c r="AQ115" i="57"/>
  <c r="AV72" i="63"/>
  <c r="AV128" i="63"/>
  <c r="AN73" i="61"/>
  <c r="AN58" i="65"/>
  <c r="AO87" i="63"/>
  <c r="AB83" i="61"/>
  <c r="AR86" i="65"/>
  <c r="AQ116" i="61"/>
  <c r="AQ100" i="53"/>
  <c r="AR58" i="61"/>
  <c r="AB125" i="61"/>
  <c r="AI119" i="57"/>
  <c r="AE111" i="57"/>
  <c r="AG131" i="61"/>
  <c r="AI76" i="63"/>
  <c r="AI75" i="57"/>
  <c r="AC61" i="57"/>
  <c r="Y55" i="57"/>
  <c r="AI133" i="65"/>
  <c r="AE125" i="65"/>
  <c r="AI120" i="63"/>
  <c r="AM120" i="63" s="1"/>
  <c r="AQ120" i="63" s="1"/>
  <c r="AU120" i="63" s="1"/>
  <c r="AE111" i="63"/>
  <c r="AS72" i="53"/>
  <c r="AG75" i="65"/>
  <c r="AJ89" i="61"/>
  <c r="AM87" i="61"/>
  <c r="AV72" i="61"/>
  <c r="AK88" i="57"/>
  <c r="AR128" i="65"/>
  <c r="AQ86" i="57"/>
  <c r="AS58" i="63"/>
  <c r="Y55" i="61"/>
  <c r="AG131" i="65"/>
  <c r="AR128" i="53"/>
  <c r="AJ130" i="61"/>
  <c r="AS72" i="61"/>
  <c r="AS72" i="65"/>
  <c r="AU128" i="57"/>
  <c r="AI60" i="63"/>
  <c r="AU86" i="61"/>
  <c r="AM73" i="61"/>
  <c r="AU128" i="61"/>
  <c r="AR72" i="53"/>
  <c r="AJ59" i="63"/>
  <c r="AI88" i="57"/>
  <c r="Z83" i="65"/>
  <c r="AF111" i="65"/>
  <c r="AQ72" i="63"/>
  <c r="AJ74" i="65"/>
  <c r="AR86" i="57"/>
  <c r="AQ72" i="65"/>
  <c r="AS86" i="57"/>
  <c r="AW128" i="63"/>
  <c r="AQ86" i="65"/>
  <c r="AR58" i="63"/>
  <c r="AV86" i="63"/>
  <c r="AU86" i="63"/>
  <c r="AG89" i="65"/>
  <c r="AC61" i="63"/>
  <c r="Y55" i="63"/>
  <c r="AI91" i="65"/>
  <c r="Z55" i="61"/>
  <c r="AW128" i="61"/>
  <c r="AS128" i="57"/>
  <c r="AS86" i="61"/>
  <c r="AR128" i="61"/>
  <c r="AR128" i="57"/>
  <c r="AS58" i="61"/>
  <c r="AO129" i="61"/>
  <c r="AN73" i="63"/>
  <c r="AM72" i="53"/>
  <c r="AK74" i="63"/>
  <c r="AG60" i="61"/>
  <c r="AS100" i="53"/>
  <c r="AW72" i="57"/>
  <c r="AK60" i="63"/>
  <c r="AG89" i="63"/>
  <c r="AC125" i="63"/>
  <c r="AE111" i="61"/>
  <c r="AC111" i="61"/>
  <c r="AO116" i="57"/>
  <c r="AO116" i="65"/>
  <c r="AG118" i="57"/>
  <c r="AL87" i="61"/>
  <c r="AT127" i="63"/>
  <c r="AP86" i="63"/>
  <c r="AD89" i="57"/>
  <c r="AT115" i="57"/>
  <c r="AT57" i="61"/>
  <c r="AL129" i="63"/>
  <c r="AL73" i="65"/>
  <c r="AL58" i="65"/>
  <c r="AT71" i="65"/>
  <c r="AT127" i="61"/>
  <c r="AL73" i="63"/>
  <c r="AL87" i="57"/>
  <c r="Z55" i="63"/>
  <c r="AP86" i="65"/>
  <c r="AH74" i="57"/>
  <c r="AH59" i="61"/>
  <c r="AT85" i="61"/>
  <c r="AD75" i="61"/>
  <c r="AD131" i="61"/>
  <c r="AT71" i="63"/>
  <c r="Z119" i="61"/>
  <c r="Z111" i="61" s="1"/>
  <c r="AP128" i="57"/>
  <c r="AD131" i="65"/>
  <c r="AP72" i="57"/>
  <c r="AD60" i="65"/>
  <c r="AL73" i="61"/>
  <c r="AT127" i="65"/>
  <c r="AD75" i="65"/>
  <c r="AD89" i="61"/>
  <c r="AD131" i="63"/>
  <c r="AL129" i="65"/>
  <c r="AH59" i="63"/>
  <c r="AT73" i="4"/>
  <c r="AL129" i="61"/>
  <c r="AL75" i="4"/>
  <c r="AH129" i="57"/>
  <c r="AH88" i="65"/>
  <c r="AT114" i="61"/>
  <c r="AH88" i="63"/>
  <c r="AP58" i="63"/>
  <c r="AT100" i="61"/>
  <c r="AT99" i="53"/>
  <c r="AT100" i="65"/>
  <c r="AT100" i="63"/>
  <c r="AT100" i="57"/>
  <c r="AE153" i="59"/>
  <c r="AF63" i="59"/>
  <c r="AJ63" i="59" s="1"/>
  <c r="AN63" i="59" s="1"/>
  <c r="AR63" i="59" s="1"/>
  <c r="AV63" i="59" s="1"/>
  <c r="AE153" i="63"/>
  <c r="AE91" i="57"/>
  <c r="AI91" i="57" s="1"/>
  <c r="AM91" i="57" s="1"/>
  <c r="AQ91" i="57" s="1"/>
  <c r="AU91" i="57" s="1"/>
  <c r="AE153" i="61"/>
  <c r="AM120" i="4"/>
  <c r="AQ120" i="4" s="1"/>
  <c r="AE153" i="57"/>
  <c r="AD119" i="4"/>
  <c r="AH119" i="4" s="1"/>
  <c r="AL119" i="4" s="1"/>
  <c r="AP119" i="4" s="1"/>
  <c r="AT119" i="4" s="1"/>
  <c r="Z119" i="57"/>
  <c r="X155" i="59"/>
  <c r="AE77" i="61"/>
  <c r="AF91" i="59"/>
  <c r="AJ91" i="59" s="1"/>
  <c r="AN91" i="59" s="1"/>
  <c r="AR91" i="59" s="1"/>
  <c r="AV91" i="59" s="1"/>
  <c r="AE133" i="61"/>
  <c r="AE91" i="61"/>
  <c r="AE91" i="63"/>
  <c r="T16" i="59"/>
  <c r="X152" i="59"/>
  <c r="X150" i="59"/>
  <c r="X156" i="59" s="1"/>
  <c r="T18" i="59"/>
  <c r="T16" i="63"/>
  <c r="AI119" i="59"/>
  <c r="AM119" i="59" s="1"/>
  <c r="AJ134" i="59"/>
  <c r="AN134" i="59" s="1"/>
  <c r="AR134" i="59" s="1"/>
  <c r="AV134" i="59" s="1"/>
  <c r="Z119" i="59"/>
  <c r="Z119" i="53"/>
  <c r="Z153" i="4"/>
  <c r="Z157" i="4" s="1"/>
  <c r="T15" i="63"/>
  <c r="Z62" i="65"/>
  <c r="AD62" i="65" s="1"/>
  <c r="AH62" i="65" s="1"/>
  <c r="AL62" i="65" s="1"/>
  <c r="AP62" i="65" s="1"/>
  <c r="AT62" i="65" s="1"/>
  <c r="AJ121" i="4"/>
  <c r="AJ121" i="59" s="1"/>
  <c r="AJ111" i="59" s="1"/>
  <c r="T18" i="63"/>
  <c r="R157" i="61"/>
  <c r="AE77" i="57"/>
  <c r="AI77" i="57" s="1"/>
  <c r="AM77" i="57" s="1"/>
  <c r="AQ77" i="57" s="1"/>
  <c r="AU77" i="57" s="1"/>
  <c r="Z119" i="65"/>
  <c r="Z111" i="65" s="1"/>
  <c r="Z119" i="63"/>
  <c r="Z111" i="63" s="1"/>
  <c r="X150" i="61"/>
  <c r="X156" i="61" s="1"/>
  <c r="AE133" i="57"/>
  <c r="AI133" i="57" s="1"/>
  <c r="AM133" i="57" s="1"/>
  <c r="AQ133" i="57" s="1"/>
  <c r="AU133" i="57" s="1"/>
  <c r="X152" i="61"/>
  <c r="X155" i="61"/>
  <c r="Z76" i="63"/>
  <c r="AJ134" i="57"/>
  <c r="AN134" i="57" s="1"/>
  <c r="AR134" i="57" s="1"/>
  <c r="AV134" i="57" s="1"/>
  <c r="Z90" i="57"/>
  <c r="AD90" i="57" s="1"/>
  <c r="AH90" i="57" s="1"/>
  <c r="AL90" i="57" s="1"/>
  <c r="AP90" i="57" s="1"/>
  <c r="AT90" i="57" s="1"/>
  <c r="Z90" i="63"/>
  <c r="AF91" i="61"/>
  <c r="AJ91" i="61" s="1"/>
  <c r="AN91" i="61" s="1"/>
  <c r="AR91" i="61" s="1"/>
  <c r="AV91" i="61" s="1"/>
  <c r="Z62" i="57"/>
  <c r="Z132" i="57"/>
  <c r="Z132" i="63"/>
  <c r="AD132" i="63" s="1"/>
  <c r="AH132" i="63" s="1"/>
  <c r="AL132" i="63" s="1"/>
  <c r="AP132" i="63" s="1"/>
  <c r="AT132" i="63" s="1"/>
  <c r="AF133" i="61"/>
  <c r="AJ133" i="61" s="1"/>
  <c r="AN133" i="61" s="1"/>
  <c r="AR133" i="61" s="1"/>
  <c r="AV133" i="61" s="1"/>
  <c r="AI134" i="65"/>
  <c r="AM134" i="65" s="1"/>
  <c r="AQ134" i="65" s="1"/>
  <c r="AU134" i="65" s="1"/>
  <c r="AF153" i="59"/>
  <c r="Z90" i="61"/>
  <c r="AD90" i="61" s="1"/>
  <c r="AH90" i="61" s="1"/>
  <c r="AL90" i="61" s="1"/>
  <c r="AP90" i="61" s="1"/>
  <c r="AT90" i="61" s="1"/>
  <c r="AF153" i="61"/>
  <c r="Z76" i="61"/>
  <c r="AD76" i="61" s="1"/>
  <c r="AH76" i="61" s="1"/>
  <c r="AL76" i="61" s="1"/>
  <c r="AP76" i="61" s="1"/>
  <c r="AT76" i="61" s="1"/>
  <c r="Z132" i="61"/>
  <c r="AD132" i="61" s="1"/>
  <c r="AH132" i="61" s="1"/>
  <c r="AL132" i="61" s="1"/>
  <c r="AP132" i="61" s="1"/>
  <c r="AT132" i="61" s="1"/>
  <c r="AF18" i="4"/>
  <c r="AJ120" i="63"/>
  <c r="AN120" i="63" s="1"/>
  <c r="AR120" i="63" s="1"/>
  <c r="AV120" i="63" s="1"/>
  <c r="AF153" i="63"/>
  <c r="AF133" i="63"/>
  <c r="AF153" i="65"/>
  <c r="R157" i="57"/>
  <c r="R157" i="65"/>
  <c r="AJ134" i="65"/>
  <c r="AN134" i="65" s="1"/>
  <c r="AR134" i="65" s="1"/>
  <c r="AV134" i="65" s="1"/>
  <c r="AF16" i="4"/>
  <c r="AF14" i="4"/>
  <c r="X157" i="57"/>
  <c r="AC76" i="63"/>
  <c r="AC62" i="63"/>
  <c r="AG62" i="63" s="1"/>
  <c r="AK62" i="63" s="1"/>
  <c r="AO62" i="63" s="1"/>
  <c r="AS62" i="63" s="1"/>
  <c r="AW62" i="63" s="1"/>
  <c r="AC90" i="63"/>
  <c r="AG90" i="63" s="1"/>
  <c r="AK90" i="63" s="1"/>
  <c r="AO90" i="63" s="1"/>
  <c r="AS90" i="63" s="1"/>
  <c r="AW90" i="63" s="1"/>
  <c r="R157" i="63"/>
  <c r="U157" i="65"/>
  <c r="U156" i="57"/>
  <c r="U157" i="57"/>
  <c r="AC90" i="57"/>
  <c r="AC76" i="57"/>
  <c r="AG76" i="57" s="1"/>
  <c r="AK76" i="57" s="1"/>
  <c r="AO76" i="57" s="1"/>
  <c r="AS76" i="57" s="1"/>
  <c r="AW76" i="57" s="1"/>
  <c r="AC132" i="57"/>
  <c r="AG118" i="65"/>
  <c r="U157" i="59"/>
  <c r="U156" i="61"/>
  <c r="U157" i="61"/>
  <c r="AC90" i="61"/>
  <c r="AC76" i="61"/>
  <c r="AG76" i="61" s="1"/>
  <c r="AK76" i="61" s="1"/>
  <c r="AO76" i="61" s="1"/>
  <c r="AS76" i="61" s="1"/>
  <c r="AW76" i="61" s="1"/>
  <c r="AC132" i="61"/>
  <c r="AG132" i="61" s="1"/>
  <c r="AK132" i="61" s="1"/>
  <c r="AO132" i="61" s="1"/>
  <c r="AS132" i="61" s="1"/>
  <c r="AW132" i="61" s="1"/>
  <c r="AC90" i="65"/>
  <c r="AG90" i="65" s="1"/>
  <c r="AK90" i="65" s="1"/>
  <c r="AO90" i="65" s="1"/>
  <c r="AS90" i="65" s="1"/>
  <c r="AW90" i="65" s="1"/>
  <c r="AC132" i="65"/>
  <c r="AG132" i="65" s="1"/>
  <c r="AK132" i="65" s="1"/>
  <c r="AO132" i="65" s="1"/>
  <c r="AS132" i="65" s="1"/>
  <c r="AW132" i="65" s="1"/>
  <c r="AC76" i="65"/>
  <c r="AG76" i="65" s="1"/>
  <c r="AK76" i="65" s="1"/>
  <c r="AO76" i="65" s="1"/>
  <c r="AS76" i="65" s="1"/>
  <c r="AW76" i="65" s="1"/>
  <c r="AC90" i="59"/>
  <c r="AC132" i="59"/>
  <c r="AC76" i="59"/>
  <c r="AG76" i="59" s="1"/>
  <c r="AK76" i="59" s="1"/>
  <c r="AO76" i="59" s="1"/>
  <c r="AS76" i="59" s="1"/>
  <c r="AW76" i="59" s="1"/>
  <c r="AC119" i="65"/>
  <c r="AC153" i="4"/>
  <c r="AC157" i="4" s="1"/>
  <c r="AG119" i="4"/>
  <c r="AC119" i="63"/>
  <c r="AC111" i="63" s="1"/>
  <c r="AC119" i="57"/>
  <c r="AC111" i="57" s="1"/>
  <c r="AC119" i="53"/>
  <c r="AC119" i="59"/>
  <c r="AC111" i="59" s="1"/>
  <c r="U156" i="63"/>
  <c r="U157" i="63"/>
  <c r="U156" i="59"/>
  <c r="AT114" i="65"/>
  <c r="AL116" i="65"/>
  <c r="AN116" i="65"/>
  <c r="AV114" i="65"/>
  <c r="AW114" i="65"/>
  <c r="AU114" i="65"/>
  <c r="AQ116" i="63"/>
  <c r="AR115" i="63"/>
  <c r="AL116" i="63"/>
  <c r="AS116" i="63"/>
  <c r="AR115" i="61"/>
  <c r="AP115" i="61"/>
  <c r="AS116" i="61"/>
  <c r="AM118" i="61"/>
  <c r="AW114" i="59"/>
  <c r="AV114" i="59"/>
  <c r="AP115" i="59"/>
  <c r="AU114" i="59"/>
  <c r="AR118" i="57"/>
  <c r="AP116" i="57"/>
  <c r="AQ117" i="57"/>
  <c r="AW114" i="53"/>
  <c r="AU114" i="53"/>
  <c r="AV114" i="53"/>
  <c r="AW118" i="4"/>
  <c r="AV120" i="4"/>
  <c r="AU119" i="4"/>
  <c r="AP118" i="4"/>
  <c r="AO80" i="65" l="1"/>
  <c r="AO80" i="53"/>
  <c r="AO80" i="63"/>
  <c r="AO80" i="57"/>
  <c r="AO80" i="59"/>
  <c r="AO80" i="61"/>
  <c r="S18" i="65"/>
  <c r="S15" i="65"/>
  <c r="AI135" i="65"/>
  <c r="AI125" i="65" s="1"/>
  <c r="AI135" i="61"/>
  <c r="AI135" i="59"/>
  <c r="AI135" i="53"/>
  <c r="AI135" i="63"/>
  <c r="AM135" i="4"/>
  <c r="AI135" i="57"/>
  <c r="W157" i="59"/>
  <c r="W16" i="59" s="1"/>
  <c r="AS135" i="4"/>
  <c r="AW135" i="4" s="1"/>
  <c r="BA33" i="36"/>
  <c r="W156" i="59"/>
  <c r="AK33" i="52"/>
  <c r="AK33" i="37"/>
  <c r="AM77" i="36"/>
  <c r="AN77" i="36"/>
  <c r="H82" i="36"/>
  <c r="AF82" i="36" s="1"/>
  <c r="AV35" i="36"/>
  <c r="AV36" i="36" s="1"/>
  <c r="H81" i="36"/>
  <c r="H85" i="36"/>
  <c r="AF85" i="36" s="1"/>
  <c r="H84" i="36"/>
  <c r="AF84" i="36" s="1"/>
  <c r="AV38" i="36"/>
  <c r="AV39" i="36" s="1"/>
  <c r="H83" i="36"/>
  <c r="AF83" i="36" s="1"/>
  <c r="G84" i="36"/>
  <c r="AU35" i="36"/>
  <c r="AU36" i="36" s="1"/>
  <c r="G81" i="36"/>
  <c r="G83" i="36"/>
  <c r="G82" i="36"/>
  <c r="G85" i="36"/>
  <c r="AU38" i="36"/>
  <c r="AU39" i="36" s="1"/>
  <c r="L82" i="36"/>
  <c r="AJ82" i="36" s="1"/>
  <c r="AZ35" i="36"/>
  <c r="AZ36" i="36" s="1"/>
  <c r="L81" i="36"/>
  <c r="L85" i="36"/>
  <c r="AJ85" i="36" s="1"/>
  <c r="L84" i="36"/>
  <c r="AJ84" i="36" s="1"/>
  <c r="AZ38" i="36"/>
  <c r="AZ39" i="36" s="1"/>
  <c r="L83" i="36"/>
  <c r="AJ83" i="36" s="1"/>
  <c r="AN76" i="36"/>
  <c r="AM76" i="36"/>
  <c r="AN74" i="36"/>
  <c r="AM74" i="36"/>
  <c r="J83" i="36"/>
  <c r="AH83" i="36" s="1"/>
  <c r="AX38" i="36"/>
  <c r="AX39" i="36" s="1"/>
  <c r="J85" i="36"/>
  <c r="AH85" i="36" s="1"/>
  <c r="AX35" i="36"/>
  <c r="AX36" i="36" s="1"/>
  <c r="J82" i="36"/>
  <c r="AH82" i="36" s="1"/>
  <c r="J81" i="36"/>
  <c r="J84" i="36"/>
  <c r="AH84" i="36" s="1"/>
  <c r="K82" i="36"/>
  <c r="AI82" i="36" s="1"/>
  <c r="AY35" i="36"/>
  <c r="AY36" i="36" s="1"/>
  <c r="K85" i="36"/>
  <c r="AI85" i="36" s="1"/>
  <c r="K81" i="36"/>
  <c r="K83" i="36"/>
  <c r="AI83" i="36" s="1"/>
  <c r="AY38" i="36"/>
  <c r="AY39" i="36" s="1"/>
  <c r="K84" i="36"/>
  <c r="AI84" i="36" s="1"/>
  <c r="AN75" i="36"/>
  <c r="AM75" i="36"/>
  <c r="AM78" i="36"/>
  <c r="AN78" i="36"/>
  <c r="Z16" i="4"/>
  <c r="BI34" i="36"/>
  <c r="I82" i="36"/>
  <c r="AG82" i="36" s="1"/>
  <c r="AW35" i="36"/>
  <c r="AW36" i="36" s="1"/>
  <c r="I81" i="36"/>
  <c r="I83" i="36"/>
  <c r="AG83" i="36" s="1"/>
  <c r="I84" i="36"/>
  <c r="AG84" i="36" s="1"/>
  <c r="I85" i="36"/>
  <c r="AG85" i="36" s="1"/>
  <c r="AW38" i="36"/>
  <c r="AW39" i="36" s="1"/>
  <c r="AE79" i="36"/>
  <c r="M79" i="36"/>
  <c r="AK79" i="36" s="1"/>
  <c r="AK33" i="41"/>
  <c r="AK33" i="51"/>
  <c r="AG35" i="41"/>
  <c r="AG36" i="41" s="1"/>
  <c r="I71" i="41"/>
  <c r="AG71" i="41" s="1"/>
  <c r="I70" i="41"/>
  <c r="AG70" i="41" s="1"/>
  <c r="AG38" i="41"/>
  <c r="AG39" i="41" s="1"/>
  <c r="I69" i="41"/>
  <c r="AG69" i="41" s="1"/>
  <c r="I68" i="41"/>
  <c r="AG68" i="41" s="1"/>
  <c r="I67" i="41"/>
  <c r="K70" i="37"/>
  <c r="AI70" i="37" s="1"/>
  <c r="K68" i="37"/>
  <c r="AI68" i="37" s="1"/>
  <c r="K71" i="37"/>
  <c r="AI71" i="37" s="1"/>
  <c r="K69" i="37"/>
  <c r="AI69" i="37" s="1"/>
  <c r="AI38" i="37"/>
  <c r="AI39" i="37" s="1"/>
  <c r="K67" i="37"/>
  <c r="AI35" i="37"/>
  <c r="AI36" i="37" s="1"/>
  <c r="K68" i="51"/>
  <c r="AI68" i="51" s="1"/>
  <c r="AI35" i="51"/>
  <c r="AI36" i="51" s="1"/>
  <c r="K70" i="51"/>
  <c r="AI70" i="51" s="1"/>
  <c r="K71" i="51"/>
  <c r="AI71" i="51" s="1"/>
  <c r="K67" i="51"/>
  <c r="AI38" i="51"/>
  <c r="AI39" i="51" s="1"/>
  <c r="K69" i="51"/>
  <c r="AI69" i="51" s="1"/>
  <c r="G68" i="43"/>
  <c r="AE38" i="43"/>
  <c r="AE39" i="43" s="1"/>
  <c r="G69" i="43"/>
  <c r="G67" i="43"/>
  <c r="AE35" i="43"/>
  <c r="AE36" i="43" s="1"/>
  <c r="G71" i="43"/>
  <c r="G70" i="43"/>
  <c r="H68" i="43"/>
  <c r="AF68" i="43" s="1"/>
  <c r="H67" i="43"/>
  <c r="H71" i="43"/>
  <c r="AF71" i="43" s="1"/>
  <c r="AF38" i="43"/>
  <c r="AF39" i="43" s="1"/>
  <c r="H69" i="43"/>
  <c r="AF69" i="43" s="1"/>
  <c r="AF35" i="43"/>
  <c r="AF36" i="43" s="1"/>
  <c r="H70" i="43"/>
  <c r="AF70" i="43" s="1"/>
  <c r="L70" i="52"/>
  <c r="AJ70" i="52" s="1"/>
  <c r="L67" i="52"/>
  <c r="L68" i="52"/>
  <c r="AJ68" i="52" s="1"/>
  <c r="AJ38" i="52"/>
  <c r="AJ39" i="52" s="1"/>
  <c r="L69" i="52"/>
  <c r="AJ69" i="52" s="1"/>
  <c r="AJ35" i="52"/>
  <c r="AJ36" i="52" s="1"/>
  <c r="L71" i="52"/>
  <c r="AJ71" i="52" s="1"/>
  <c r="AE35" i="41"/>
  <c r="AE36" i="41" s="1"/>
  <c r="AE38" i="41"/>
  <c r="AE39" i="41" s="1"/>
  <c r="G69" i="41"/>
  <c r="G67" i="41"/>
  <c r="G71" i="41"/>
  <c r="G70" i="41"/>
  <c r="G68" i="41"/>
  <c r="L68" i="37"/>
  <c r="AJ68" i="37" s="1"/>
  <c r="L70" i="37"/>
  <c r="AJ70" i="37" s="1"/>
  <c r="AJ38" i="37"/>
  <c r="AJ39" i="37" s="1"/>
  <c r="L71" i="37"/>
  <c r="AJ71" i="37" s="1"/>
  <c r="AJ35" i="37"/>
  <c r="AJ36" i="37" s="1"/>
  <c r="L67" i="37"/>
  <c r="L69" i="37"/>
  <c r="AJ69" i="37" s="1"/>
  <c r="I69" i="37"/>
  <c r="AG69" i="37" s="1"/>
  <c r="I71" i="37"/>
  <c r="AG71" i="37" s="1"/>
  <c r="AG35" i="37"/>
  <c r="AG36" i="37" s="1"/>
  <c r="AG38" i="37"/>
  <c r="AG39" i="37" s="1"/>
  <c r="I67" i="37"/>
  <c r="I70" i="37"/>
  <c r="AG70" i="37" s="1"/>
  <c r="I68" i="37"/>
  <c r="AG68" i="37" s="1"/>
  <c r="AE65" i="51"/>
  <c r="M65" i="51"/>
  <c r="G68" i="51"/>
  <c r="AE38" i="51"/>
  <c r="AE39" i="51" s="1"/>
  <c r="G67" i="51"/>
  <c r="G71" i="51"/>
  <c r="AE35" i="51"/>
  <c r="AE36" i="51" s="1"/>
  <c r="G69" i="51"/>
  <c r="G70" i="51"/>
  <c r="L70" i="51"/>
  <c r="AJ70" i="51" s="1"/>
  <c r="AJ38" i="51"/>
  <c r="AJ39" i="51" s="1"/>
  <c r="L71" i="51"/>
  <c r="AJ71" i="51" s="1"/>
  <c r="L68" i="51"/>
  <c r="AJ68" i="51" s="1"/>
  <c r="L67" i="51"/>
  <c r="AJ35" i="51"/>
  <c r="AJ36" i="51" s="1"/>
  <c r="L69" i="51"/>
  <c r="AJ69" i="51" s="1"/>
  <c r="AE65" i="37"/>
  <c r="M65" i="37"/>
  <c r="K68" i="43"/>
  <c r="AI68" i="43" s="1"/>
  <c r="AI38" i="43"/>
  <c r="AI39" i="43" s="1"/>
  <c r="K69" i="43"/>
  <c r="AI69" i="43" s="1"/>
  <c r="AI35" i="43"/>
  <c r="AI36" i="43" s="1"/>
  <c r="K67" i="43"/>
  <c r="K70" i="43"/>
  <c r="AI70" i="43" s="1"/>
  <c r="K71" i="43"/>
  <c r="AI71" i="43" s="1"/>
  <c r="L67" i="43"/>
  <c r="L68" i="43"/>
  <c r="AJ68" i="43" s="1"/>
  <c r="L69" i="43"/>
  <c r="AJ69" i="43" s="1"/>
  <c r="AJ38" i="43"/>
  <c r="AJ39" i="43" s="1"/>
  <c r="L71" i="43"/>
  <c r="AJ71" i="43" s="1"/>
  <c r="AJ35" i="43"/>
  <c r="AJ36" i="43" s="1"/>
  <c r="L70" i="43"/>
  <c r="AJ70" i="43" s="1"/>
  <c r="I69" i="52"/>
  <c r="AG69" i="52" s="1"/>
  <c r="I70" i="52"/>
  <c r="AG70" i="52" s="1"/>
  <c r="I67" i="52"/>
  <c r="AG38" i="52"/>
  <c r="AG39" i="52" s="1"/>
  <c r="AG35" i="52"/>
  <c r="AG36" i="52" s="1"/>
  <c r="I68" i="52"/>
  <c r="AG68" i="52" s="1"/>
  <c r="I71" i="52"/>
  <c r="AG71" i="52" s="1"/>
  <c r="H67" i="52"/>
  <c r="H70" i="52"/>
  <c r="AF70" i="52" s="1"/>
  <c r="H69" i="52"/>
  <c r="AF69" i="52" s="1"/>
  <c r="H68" i="52"/>
  <c r="AF68" i="52" s="1"/>
  <c r="AF38" i="52"/>
  <c r="AF39" i="52" s="1"/>
  <c r="H71" i="52"/>
  <c r="AF71" i="52" s="1"/>
  <c r="AF35" i="52"/>
  <c r="AF36" i="52" s="1"/>
  <c r="J71" i="52"/>
  <c r="AH71" i="52" s="1"/>
  <c r="AH38" i="52"/>
  <c r="AH39" i="52" s="1"/>
  <c r="J69" i="52"/>
  <c r="AH69" i="52" s="1"/>
  <c r="J68" i="52"/>
  <c r="AH68" i="52" s="1"/>
  <c r="J67" i="52"/>
  <c r="AH35" i="52"/>
  <c r="AH36" i="52" s="1"/>
  <c r="J70" i="52"/>
  <c r="AH70" i="52" s="1"/>
  <c r="AE65" i="41"/>
  <c r="M65" i="41"/>
  <c r="R16" i="63"/>
  <c r="AS34" i="43"/>
  <c r="AS34" i="41"/>
  <c r="R18" i="57"/>
  <c r="AS34" i="51"/>
  <c r="R18" i="61"/>
  <c r="AS34" i="37"/>
  <c r="R16" i="59"/>
  <c r="AS34" i="52"/>
  <c r="AJ35" i="41"/>
  <c r="AJ36" i="41" s="1"/>
  <c r="L67" i="41"/>
  <c r="L69" i="41"/>
  <c r="AJ69" i="41" s="1"/>
  <c r="L70" i="41"/>
  <c r="AJ70" i="41" s="1"/>
  <c r="L71" i="41"/>
  <c r="AJ71" i="41" s="1"/>
  <c r="AJ38" i="41"/>
  <c r="AJ39" i="41" s="1"/>
  <c r="L68" i="41"/>
  <c r="AJ68" i="41" s="1"/>
  <c r="AH35" i="41"/>
  <c r="AH36" i="41" s="1"/>
  <c r="J71" i="41"/>
  <c r="AH71" i="41" s="1"/>
  <c r="J69" i="41"/>
  <c r="AH69" i="41" s="1"/>
  <c r="J68" i="41"/>
  <c r="AH68" i="41" s="1"/>
  <c r="J70" i="41"/>
  <c r="AH70" i="41" s="1"/>
  <c r="J67" i="41"/>
  <c r="AH38" i="41"/>
  <c r="AH39" i="41" s="1"/>
  <c r="M65" i="43"/>
  <c r="AE65" i="43"/>
  <c r="G69" i="37"/>
  <c r="AE38" i="37"/>
  <c r="AE39" i="37" s="1"/>
  <c r="G67" i="37"/>
  <c r="AE35" i="37"/>
  <c r="AE36" i="37" s="1"/>
  <c r="G68" i="37"/>
  <c r="G71" i="37"/>
  <c r="G70" i="37"/>
  <c r="H69" i="37"/>
  <c r="AF69" i="37" s="1"/>
  <c r="H71" i="37"/>
  <c r="AF71" i="37" s="1"/>
  <c r="AF35" i="37"/>
  <c r="AF36" i="37" s="1"/>
  <c r="H68" i="37"/>
  <c r="AF68" i="37" s="1"/>
  <c r="H67" i="37"/>
  <c r="H70" i="37"/>
  <c r="AF70" i="37" s="1"/>
  <c r="AF38" i="37"/>
  <c r="AF39" i="37" s="1"/>
  <c r="I68" i="51"/>
  <c r="AG68" i="51" s="1"/>
  <c r="AG35" i="51"/>
  <c r="AG36" i="51" s="1"/>
  <c r="I71" i="51"/>
  <c r="AG71" i="51" s="1"/>
  <c r="I69" i="51"/>
  <c r="AG69" i="51" s="1"/>
  <c r="AG38" i="51"/>
  <c r="AG39" i="51" s="1"/>
  <c r="I70" i="51"/>
  <c r="AG70" i="51" s="1"/>
  <c r="I67" i="51"/>
  <c r="H67" i="51"/>
  <c r="H68" i="51"/>
  <c r="AF68" i="51" s="1"/>
  <c r="AF35" i="51"/>
  <c r="AF36" i="51" s="1"/>
  <c r="AF38" i="51"/>
  <c r="AF39" i="51" s="1"/>
  <c r="H70" i="51"/>
  <c r="AF70" i="51" s="1"/>
  <c r="H71" i="51"/>
  <c r="AF71" i="51" s="1"/>
  <c r="H69" i="51"/>
  <c r="AF69" i="51" s="1"/>
  <c r="M65" i="52"/>
  <c r="AE65" i="52"/>
  <c r="J68" i="43"/>
  <c r="AH68" i="43" s="1"/>
  <c r="AH38" i="43"/>
  <c r="AH39" i="43" s="1"/>
  <c r="J70" i="43"/>
  <c r="AH70" i="43" s="1"/>
  <c r="J71" i="43"/>
  <c r="AH71" i="43" s="1"/>
  <c r="AH35" i="43"/>
  <c r="AH36" i="43" s="1"/>
  <c r="J67" i="43"/>
  <c r="J69" i="43"/>
  <c r="AH69" i="43" s="1"/>
  <c r="AF63" i="63"/>
  <c r="AJ63" i="63" s="1"/>
  <c r="AN63" i="63" s="1"/>
  <c r="AR63" i="63" s="1"/>
  <c r="AV63" i="63" s="1"/>
  <c r="AF35" i="41"/>
  <c r="AF36" i="41" s="1"/>
  <c r="H67" i="41"/>
  <c r="H69" i="41"/>
  <c r="AF69" i="41" s="1"/>
  <c r="H70" i="41"/>
  <c r="AF70" i="41" s="1"/>
  <c r="H71" i="41"/>
  <c r="AF71" i="41" s="1"/>
  <c r="H68" i="41"/>
  <c r="AF68" i="41" s="1"/>
  <c r="AF38" i="41"/>
  <c r="AF39" i="41" s="1"/>
  <c r="AI35" i="41"/>
  <c r="AI36" i="41" s="1"/>
  <c r="K71" i="41"/>
  <c r="AI71" i="41" s="1"/>
  <c r="K70" i="41"/>
  <c r="AI70" i="41" s="1"/>
  <c r="K67" i="41"/>
  <c r="AI38" i="41"/>
  <c r="AI39" i="41" s="1"/>
  <c r="K68" i="41"/>
  <c r="AI68" i="41" s="1"/>
  <c r="K69" i="41"/>
  <c r="AI69" i="41" s="1"/>
  <c r="J67" i="37"/>
  <c r="J69" i="37"/>
  <c r="AH69" i="37" s="1"/>
  <c r="AH35" i="37"/>
  <c r="AH36" i="37" s="1"/>
  <c r="AH38" i="37"/>
  <c r="AH39" i="37" s="1"/>
  <c r="J71" i="37"/>
  <c r="AH71" i="37" s="1"/>
  <c r="J70" i="37"/>
  <c r="AH70" i="37" s="1"/>
  <c r="J68" i="37"/>
  <c r="AH68" i="37" s="1"/>
  <c r="AH35" i="51"/>
  <c r="AH36" i="51" s="1"/>
  <c r="J69" i="51"/>
  <c r="AH69" i="51" s="1"/>
  <c r="J71" i="51"/>
  <c r="AH71" i="51" s="1"/>
  <c r="J68" i="51"/>
  <c r="AH68" i="51" s="1"/>
  <c r="AH38" i="51"/>
  <c r="AH39" i="51" s="1"/>
  <c r="J70" i="51"/>
  <c r="AH70" i="51" s="1"/>
  <c r="J67" i="51"/>
  <c r="AK33" i="43"/>
  <c r="I71" i="43"/>
  <c r="AG71" i="43" s="1"/>
  <c r="I68" i="43"/>
  <c r="AG68" i="43" s="1"/>
  <c r="I69" i="43"/>
  <c r="AG69" i="43" s="1"/>
  <c r="AG38" i="43"/>
  <c r="AG39" i="43" s="1"/>
  <c r="I67" i="43"/>
  <c r="AG35" i="43"/>
  <c r="AG36" i="43" s="1"/>
  <c r="I70" i="43"/>
  <c r="AG70" i="43" s="1"/>
  <c r="AE35" i="52"/>
  <c r="AE36" i="52" s="1"/>
  <c r="G71" i="52"/>
  <c r="G70" i="52"/>
  <c r="AE38" i="52"/>
  <c r="AE39" i="52" s="1"/>
  <c r="G68" i="52"/>
  <c r="G67" i="52"/>
  <c r="G69" i="52"/>
  <c r="K68" i="52"/>
  <c r="AI68" i="52" s="1"/>
  <c r="AI35" i="52"/>
  <c r="AI36" i="52" s="1"/>
  <c r="K67" i="52"/>
  <c r="K71" i="52"/>
  <c r="AI71" i="52" s="1"/>
  <c r="K69" i="52"/>
  <c r="AI69" i="52" s="1"/>
  <c r="K70" i="52"/>
  <c r="AI70" i="52" s="1"/>
  <c r="AI38" i="52"/>
  <c r="AI39" i="52" s="1"/>
  <c r="S18" i="63"/>
  <c r="S15" i="63"/>
  <c r="AF63" i="61"/>
  <c r="AJ63" i="61" s="1"/>
  <c r="AN63" i="61" s="1"/>
  <c r="AR63" i="61" s="1"/>
  <c r="AV63" i="61" s="1"/>
  <c r="W157" i="57"/>
  <c r="W18" i="57" s="1"/>
  <c r="AF92" i="59"/>
  <c r="AF83" i="59" s="1"/>
  <c r="AE63" i="4"/>
  <c r="AI63" i="4" s="1"/>
  <c r="AM63" i="4" s="1"/>
  <c r="AQ63" i="4" s="1"/>
  <c r="AU63" i="4" s="1"/>
  <c r="AF92" i="53"/>
  <c r="W157" i="63"/>
  <c r="AF92" i="57"/>
  <c r="AJ92" i="57" s="1"/>
  <c r="AN92" i="57" s="1"/>
  <c r="AR92" i="57" s="1"/>
  <c r="AV92" i="57" s="1"/>
  <c r="AF92" i="65"/>
  <c r="AF83" i="65" s="1"/>
  <c r="AF92" i="63"/>
  <c r="AJ92" i="63" s="1"/>
  <c r="AN92" i="63" s="1"/>
  <c r="AR92" i="63" s="1"/>
  <c r="AV92" i="63" s="1"/>
  <c r="W157" i="61"/>
  <c r="W15" i="61" s="1"/>
  <c r="AJ92" i="4"/>
  <c r="AN92" i="4" s="1"/>
  <c r="AR92" i="4" s="1"/>
  <c r="AV92" i="4" s="1"/>
  <c r="AA63" i="61"/>
  <c r="AA63" i="53"/>
  <c r="AA63" i="65"/>
  <c r="AE63" i="65" s="1"/>
  <c r="AA63" i="63"/>
  <c r="AA63" i="59"/>
  <c r="AE63" i="57"/>
  <c r="AI63" i="57" s="1"/>
  <c r="AM63" i="57" s="1"/>
  <c r="AQ63" i="57" s="1"/>
  <c r="AU63" i="57" s="1"/>
  <c r="AA55" i="57"/>
  <c r="AA152" i="57" s="1"/>
  <c r="S15" i="61"/>
  <c r="S18" i="61"/>
  <c r="S16" i="61"/>
  <c r="W152" i="65"/>
  <c r="W150" i="65"/>
  <c r="W155" i="65"/>
  <c r="AJ78" i="57"/>
  <c r="AN78" i="57" s="1"/>
  <c r="AR78" i="57" s="1"/>
  <c r="AV78" i="57" s="1"/>
  <c r="AS136" i="4"/>
  <c r="AO136" i="65"/>
  <c r="AO136" i="61"/>
  <c r="AO136" i="59"/>
  <c r="AO136" i="63"/>
  <c r="AO136" i="57"/>
  <c r="AO136" i="53"/>
  <c r="AH65" i="4"/>
  <c r="AH65" i="59" s="1"/>
  <c r="AD92" i="59"/>
  <c r="AJ135" i="63"/>
  <c r="AJ135" i="53"/>
  <c r="AJ135" i="65"/>
  <c r="AJ125" i="65" s="1"/>
  <c r="AN135" i="4"/>
  <c r="AJ135" i="61"/>
  <c r="AJ135" i="59"/>
  <c r="AJ125" i="59" s="1"/>
  <c r="AJ135" i="57"/>
  <c r="AJ125" i="57" s="1"/>
  <c r="V152" i="65"/>
  <c r="V155" i="65"/>
  <c r="AO64" i="4"/>
  <c r="AS64" i="4" s="1"/>
  <c r="AW64" i="4" s="1"/>
  <c r="AD106" i="53"/>
  <c r="AD106" i="63"/>
  <c r="AD106" i="59"/>
  <c r="AD106" i="65"/>
  <c r="AD106" i="61"/>
  <c r="AH106" i="4"/>
  <c r="AD106" i="57"/>
  <c r="AH92" i="4"/>
  <c r="AL92" i="4" s="1"/>
  <c r="AP92" i="4" s="1"/>
  <c r="AT92" i="4" s="1"/>
  <c r="AD92" i="53"/>
  <c r="AD92" i="65"/>
  <c r="AD92" i="61"/>
  <c r="AD92" i="63"/>
  <c r="AF63" i="57"/>
  <c r="AJ63" i="57" s="1"/>
  <c r="AN63" i="57" s="1"/>
  <c r="AR63" i="57" s="1"/>
  <c r="AV63" i="57" s="1"/>
  <c r="AB155" i="57"/>
  <c r="AI121" i="59"/>
  <c r="AM121" i="59" s="1"/>
  <c r="AQ121" i="59" s="1"/>
  <c r="AU121" i="59" s="1"/>
  <c r="AI121" i="65"/>
  <c r="AI111" i="65" s="1"/>
  <c r="T15" i="61"/>
  <c r="T16" i="65"/>
  <c r="T15" i="65"/>
  <c r="AD78" i="4"/>
  <c r="AD78" i="59" s="1"/>
  <c r="AB55" i="65"/>
  <c r="AB150" i="65" s="1"/>
  <c r="AB156" i="65" s="1"/>
  <c r="AJ63" i="4"/>
  <c r="AN63" i="4" s="1"/>
  <c r="AR63" i="4" s="1"/>
  <c r="AV63" i="4" s="1"/>
  <c r="AF64" i="4"/>
  <c r="R15" i="59"/>
  <c r="R18" i="59"/>
  <c r="AF69" i="63"/>
  <c r="AE69" i="63"/>
  <c r="AF69" i="61"/>
  <c r="AM121" i="4"/>
  <c r="AQ121" i="4" s="1"/>
  <c r="AU121" i="4" s="1"/>
  <c r="T18" i="65"/>
  <c r="V152" i="59"/>
  <c r="AB152" i="63"/>
  <c r="AR77" i="4"/>
  <c r="Z133" i="61"/>
  <c r="Z125" i="61" s="1"/>
  <c r="X157" i="65"/>
  <c r="X15" i="65" s="1"/>
  <c r="AJ79" i="4"/>
  <c r="V155" i="59"/>
  <c r="AI92" i="65"/>
  <c r="AM92" i="65" s="1"/>
  <c r="AQ92" i="65" s="1"/>
  <c r="AU92" i="65" s="1"/>
  <c r="AB155" i="63"/>
  <c r="Z133" i="65"/>
  <c r="Z125" i="65" s="1"/>
  <c r="AK65" i="63"/>
  <c r="AO65" i="4"/>
  <c r="AS65" i="4" s="1"/>
  <c r="AW65" i="4" s="1"/>
  <c r="AK65" i="57"/>
  <c r="AK65" i="59"/>
  <c r="AK65" i="61"/>
  <c r="AK65" i="65"/>
  <c r="AK65" i="53"/>
  <c r="Z133" i="63"/>
  <c r="Z125" i="63" s="1"/>
  <c r="Z133" i="57"/>
  <c r="Z125" i="57" s="1"/>
  <c r="Z133" i="53"/>
  <c r="Z133" i="59"/>
  <c r="Z125" i="59" s="1"/>
  <c r="T16" i="61"/>
  <c r="AD132" i="59"/>
  <c r="AH132" i="59" s="1"/>
  <c r="AL132" i="59" s="1"/>
  <c r="AP132" i="59" s="1"/>
  <c r="AT132" i="59" s="1"/>
  <c r="AD134" i="4"/>
  <c r="AB152" i="57"/>
  <c r="AI93" i="4"/>
  <c r="AM93" i="4" s="1"/>
  <c r="AU90" i="4"/>
  <c r="AB155" i="59"/>
  <c r="AB152" i="59"/>
  <c r="AI78" i="59"/>
  <c r="AM78" i="59" s="1"/>
  <c r="AQ78" i="59" s="1"/>
  <c r="AU78" i="59" s="1"/>
  <c r="AB150" i="59"/>
  <c r="AB156" i="59" s="1"/>
  <c r="X157" i="63"/>
  <c r="X18" i="63" s="1"/>
  <c r="AI121" i="57"/>
  <c r="AI111" i="57" s="1"/>
  <c r="AI121" i="61"/>
  <c r="AM121" i="61" s="1"/>
  <c r="AQ121" i="61" s="1"/>
  <c r="AU121" i="61" s="1"/>
  <c r="AI121" i="63"/>
  <c r="AM121" i="63" s="1"/>
  <c r="AQ121" i="63" s="1"/>
  <c r="AU121" i="63" s="1"/>
  <c r="AI121" i="53"/>
  <c r="AB152" i="61"/>
  <c r="AI78" i="65"/>
  <c r="AM78" i="65" s="1"/>
  <c r="AM78" i="4"/>
  <c r="AQ78" i="4" s="1"/>
  <c r="AU78" i="4" s="1"/>
  <c r="AI79" i="4"/>
  <c r="AB150" i="61"/>
  <c r="AB156" i="61" s="1"/>
  <c r="AC69" i="59"/>
  <c r="AB150" i="57"/>
  <c r="AB156" i="57" s="1"/>
  <c r="AD119" i="59"/>
  <c r="AH119" i="59" s="1"/>
  <c r="AL119" i="59" s="1"/>
  <c r="Z111" i="59"/>
  <c r="AK75" i="59"/>
  <c r="AL59" i="59"/>
  <c r="AH76" i="59"/>
  <c r="AN74" i="59"/>
  <c r="AQ118" i="59"/>
  <c r="AP73" i="59"/>
  <c r="AS116" i="59"/>
  <c r="AK118" i="59"/>
  <c r="AI62" i="59"/>
  <c r="AK92" i="4"/>
  <c r="AO92" i="4" s="1"/>
  <c r="AS92" i="4" s="1"/>
  <c r="AW92" i="4" s="1"/>
  <c r="AG92" i="59"/>
  <c r="AG92" i="53"/>
  <c r="AG92" i="61"/>
  <c r="AG92" i="63"/>
  <c r="AG92" i="65"/>
  <c r="AG92" i="57"/>
  <c r="AV72" i="59"/>
  <c r="AN88" i="59"/>
  <c r="AT101" i="59"/>
  <c r="AM90" i="59"/>
  <c r="AU86" i="59"/>
  <c r="AO88" i="59"/>
  <c r="AR58" i="59"/>
  <c r="AW86" i="59"/>
  <c r="AJ61" i="59"/>
  <c r="AV86" i="59"/>
  <c r="AV89" i="4"/>
  <c r="AO91" i="4"/>
  <c r="AQ58" i="59"/>
  <c r="AW80" i="4"/>
  <c r="AS81" i="4"/>
  <c r="AM76" i="59"/>
  <c r="AP87" i="59"/>
  <c r="AT57" i="59"/>
  <c r="AG90" i="59"/>
  <c r="AC83" i="59"/>
  <c r="AU72" i="59"/>
  <c r="AW89" i="4"/>
  <c r="AR116" i="59"/>
  <c r="AW72" i="59"/>
  <c r="AS58" i="59"/>
  <c r="AH90" i="59"/>
  <c r="AG61" i="59"/>
  <c r="AM132" i="59"/>
  <c r="AF125" i="59"/>
  <c r="AB155" i="61"/>
  <c r="AN130" i="59"/>
  <c r="AG132" i="59"/>
  <c r="AC125" i="59"/>
  <c r="AO130" i="59"/>
  <c r="AU128" i="59"/>
  <c r="AP129" i="59"/>
  <c r="AV128" i="59"/>
  <c r="AW128" i="59"/>
  <c r="AB150" i="63"/>
  <c r="AB156" i="63" s="1"/>
  <c r="AJ133" i="63"/>
  <c r="AF125" i="63"/>
  <c r="AI133" i="61"/>
  <c r="AE125" i="61"/>
  <c r="AI77" i="61"/>
  <c r="AE69" i="61"/>
  <c r="AK89" i="63"/>
  <c r="AM91" i="65"/>
  <c r="AV58" i="63"/>
  <c r="AU72" i="65"/>
  <c r="AN74" i="65"/>
  <c r="AN59" i="63"/>
  <c r="AW72" i="61"/>
  <c r="AV128" i="53"/>
  <c r="AF83" i="61"/>
  <c r="AS87" i="63"/>
  <c r="AR73" i="61"/>
  <c r="AR129" i="63"/>
  <c r="AU58" i="63"/>
  <c r="AC69" i="61"/>
  <c r="AG90" i="61"/>
  <c r="AC83" i="61"/>
  <c r="AG90" i="57"/>
  <c r="AC83" i="57"/>
  <c r="AI91" i="63"/>
  <c r="AE83" i="63"/>
  <c r="AK60" i="61"/>
  <c r="AQ72" i="53"/>
  <c r="AS129" i="61"/>
  <c r="AV128" i="57"/>
  <c r="AW86" i="61"/>
  <c r="AC83" i="65"/>
  <c r="AE83" i="57"/>
  <c r="AF125" i="61"/>
  <c r="AC125" i="65"/>
  <c r="AW58" i="63"/>
  <c r="AV128" i="65"/>
  <c r="AN89" i="61"/>
  <c r="AW72" i="53"/>
  <c r="AM133" i="65"/>
  <c r="AM76" i="63"/>
  <c r="AM119" i="57"/>
  <c r="AU100" i="53"/>
  <c r="AV86" i="65"/>
  <c r="AN88" i="57"/>
  <c r="AO130" i="63"/>
  <c r="AV86" i="61"/>
  <c r="AR116" i="57"/>
  <c r="AQ129" i="61"/>
  <c r="AQ87" i="63"/>
  <c r="AN59" i="61"/>
  <c r="AU72" i="57"/>
  <c r="AW128" i="53"/>
  <c r="AR73" i="57"/>
  <c r="AS58" i="65"/>
  <c r="AV100" i="53"/>
  <c r="AK75" i="61"/>
  <c r="AN130" i="65"/>
  <c r="AG76" i="63"/>
  <c r="AC69" i="63"/>
  <c r="Z83" i="61"/>
  <c r="AP105" i="65"/>
  <c r="AG61" i="63"/>
  <c r="AC55" i="63"/>
  <c r="AK89" i="65"/>
  <c r="AU86" i="65"/>
  <c r="AW86" i="57"/>
  <c r="AV86" i="57"/>
  <c r="AU72" i="63"/>
  <c r="AM88" i="57"/>
  <c r="AV72" i="53"/>
  <c r="AQ73" i="61"/>
  <c r="AM60" i="63"/>
  <c r="AW72" i="65"/>
  <c r="AN130" i="61"/>
  <c r="AK131" i="65"/>
  <c r="AC69" i="65"/>
  <c r="AE69" i="57"/>
  <c r="AC125" i="61"/>
  <c r="AR58" i="65"/>
  <c r="AU115" i="57"/>
  <c r="AO88" i="61"/>
  <c r="AU128" i="65"/>
  <c r="AC69" i="57"/>
  <c r="AE125" i="57"/>
  <c r="AG132" i="57"/>
  <c r="AC125" i="57"/>
  <c r="AI91" i="61"/>
  <c r="AE83" i="61"/>
  <c r="AC83" i="63"/>
  <c r="AO60" i="63"/>
  <c r="AW100" i="53"/>
  <c r="AO74" i="63"/>
  <c r="AR73" i="63"/>
  <c r="AW58" i="61"/>
  <c r="AV128" i="61"/>
  <c r="AW128" i="57"/>
  <c r="AU86" i="57"/>
  <c r="AO88" i="57"/>
  <c r="AQ87" i="61"/>
  <c r="AK75" i="65"/>
  <c r="AG61" i="57"/>
  <c r="AK61" i="57" s="1"/>
  <c r="AO61" i="57" s="1"/>
  <c r="AS61" i="57" s="1"/>
  <c r="AW61" i="57" s="1"/>
  <c r="AI62" i="61"/>
  <c r="AM75" i="57"/>
  <c r="AK131" i="61"/>
  <c r="AV58" i="61"/>
  <c r="AU116" i="61"/>
  <c r="AG61" i="65"/>
  <c r="AR87" i="63"/>
  <c r="AQ130" i="63"/>
  <c r="AW86" i="65"/>
  <c r="AV72" i="65"/>
  <c r="AS74" i="57"/>
  <c r="AN88" i="65"/>
  <c r="AW128" i="65"/>
  <c r="AO129" i="57"/>
  <c r="AU128" i="53"/>
  <c r="AQ58" i="65"/>
  <c r="AK75" i="57"/>
  <c r="AM129" i="57"/>
  <c r="AN129" i="57"/>
  <c r="AU58" i="61"/>
  <c r="AJ60" i="65"/>
  <c r="Z55" i="65"/>
  <c r="AK118" i="57"/>
  <c r="AS116" i="65"/>
  <c r="AS116" i="57"/>
  <c r="AG119" i="65"/>
  <c r="AK119" i="65" s="1"/>
  <c r="AO119" i="65" s="1"/>
  <c r="AS119" i="65" s="1"/>
  <c r="AW119" i="65" s="1"/>
  <c r="AC111" i="65"/>
  <c r="AD90" i="63"/>
  <c r="Z83" i="63"/>
  <c r="AD119" i="57"/>
  <c r="AH119" i="57" s="1"/>
  <c r="AL119" i="57" s="1"/>
  <c r="AP119" i="57" s="1"/>
  <c r="AT119" i="57" s="1"/>
  <c r="Z111" i="57"/>
  <c r="AT128" i="57"/>
  <c r="AP64" i="4"/>
  <c r="AH75" i="61"/>
  <c r="AT133" i="4"/>
  <c r="AD62" i="57"/>
  <c r="AH62" i="57" s="1"/>
  <c r="AL62" i="57" s="1"/>
  <c r="AP62" i="57" s="1"/>
  <c r="AT62" i="57" s="1"/>
  <c r="Z55" i="57"/>
  <c r="AL88" i="63"/>
  <c r="AL88" i="65"/>
  <c r="AL129" i="57"/>
  <c r="AL59" i="63"/>
  <c r="AH131" i="63"/>
  <c r="AH60" i="65"/>
  <c r="AH131" i="65"/>
  <c r="AP73" i="63"/>
  <c r="AP73" i="65"/>
  <c r="Z83" i="57"/>
  <c r="AT86" i="63"/>
  <c r="AP87" i="61"/>
  <c r="AH131" i="61"/>
  <c r="AL59" i="61"/>
  <c r="AT86" i="65"/>
  <c r="AP87" i="57"/>
  <c r="AH89" i="57"/>
  <c r="AD132" i="57"/>
  <c r="AH75" i="65"/>
  <c r="Z153" i="61"/>
  <c r="AD76" i="63"/>
  <c r="Z69" i="63"/>
  <c r="AT58" i="63"/>
  <c r="AP75" i="4"/>
  <c r="AP129" i="61"/>
  <c r="AP129" i="65"/>
  <c r="AH89" i="61"/>
  <c r="AP73" i="61"/>
  <c r="AT72" i="57"/>
  <c r="AD119" i="61"/>
  <c r="AH119" i="61" s="1"/>
  <c r="Z69" i="61"/>
  <c r="AL74" i="57"/>
  <c r="AP58" i="65"/>
  <c r="AP129" i="63"/>
  <c r="AI134" i="57"/>
  <c r="AM134" i="57" s="1"/>
  <c r="AQ134" i="57" s="1"/>
  <c r="AU134" i="57" s="1"/>
  <c r="Z153" i="57"/>
  <c r="X157" i="59"/>
  <c r="X18" i="59" s="1"/>
  <c r="AI92" i="59"/>
  <c r="AM92" i="59" s="1"/>
  <c r="AQ92" i="59" s="1"/>
  <c r="AU92" i="59" s="1"/>
  <c r="AI92" i="63"/>
  <c r="AM92" i="63" s="1"/>
  <c r="AQ92" i="63" s="1"/>
  <c r="AU92" i="63" s="1"/>
  <c r="AD120" i="4"/>
  <c r="AD120" i="65" s="1"/>
  <c r="AH120" i="65" s="1"/>
  <c r="AI78" i="61"/>
  <c r="AM78" i="61" s="1"/>
  <c r="AQ78" i="61" s="1"/>
  <c r="AU78" i="61" s="1"/>
  <c r="Z153" i="59"/>
  <c r="AI134" i="61"/>
  <c r="AM134" i="61" s="1"/>
  <c r="AQ134" i="61" s="1"/>
  <c r="AU134" i="61" s="1"/>
  <c r="AI134" i="59"/>
  <c r="AM134" i="59" s="1"/>
  <c r="AQ134" i="59" s="1"/>
  <c r="AU134" i="59" s="1"/>
  <c r="AI78" i="57"/>
  <c r="AM78" i="57" s="1"/>
  <c r="AQ78" i="57" s="1"/>
  <c r="AU78" i="57" s="1"/>
  <c r="AJ78" i="59"/>
  <c r="AN78" i="59" s="1"/>
  <c r="AR78" i="59" s="1"/>
  <c r="AV78" i="59" s="1"/>
  <c r="Z18" i="4"/>
  <c r="Z15" i="4"/>
  <c r="AJ121" i="63"/>
  <c r="Z14" i="4"/>
  <c r="AI92" i="61"/>
  <c r="AM92" i="61" s="1"/>
  <c r="AQ92" i="61" s="1"/>
  <c r="AU92" i="61" s="1"/>
  <c r="R16" i="61"/>
  <c r="R15" i="61"/>
  <c r="AJ121" i="65"/>
  <c r="AJ111" i="65" s="1"/>
  <c r="AJ153" i="4"/>
  <c r="AJ157" i="4" s="1"/>
  <c r="AN121" i="4"/>
  <c r="AR121" i="4" s="1"/>
  <c r="AV121" i="4" s="1"/>
  <c r="R18" i="63"/>
  <c r="AJ121" i="53"/>
  <c r="AE133" i="63"/>
  <c r="AJ121" i="57"/>
  <c r="AD91" i="57"/>
  <c r="AH91" i="57" s="1"/>
  <c r="AL91" i="57" s="1"/>
  <c r="AP91" i="57" s="1"/>
  <c r="AT91" i="57" s="1"/>
  <c r="R16" i="57"/>
  <c r="AJ121" i="61"/>
  <c r="AD119" i="65"/>
  <c r="AH119" i="65" s="1"/>
  <c r="AL119" i="65" s="1"/>
  <c r="AP119" i="65" s="1"/>
  <c r="AT119" i="65" s="1"/>
  <c r="Z153" i="65"/>
  <c r="AD119" i="63"/>
  <c r="AH119" i="63" s="1"/>
  <c r="AL119" i="63" s="1"/>
  <c r="AP119" i="63" s="1"/>
  <c r="AT119" i="63" s="1"/>
  <c r="Z153" i="63"/>
  <c r="X157" i="61"/>
  <c r="X16" i="61" s="1"/>
  <c r="AD63" i="57"/>
  <c r="AH63" i="57" s="1"/>
  <c r="AL63" i="57" s="1"/>
  <c r="AP63" i="57" s="1"/>
  <c r="AT63" i="57" s="1"/>
  <c r="AD77" i="57"/>
  <c r="V155" i="63"/>
  <c r="V152" i="63"/>
  <c r="AJ153" i="59"/>
  <c r="AN121" i="59"/>
  <c r="AR121" i="59" s="1"/>
  <c r="AD77" i="61"/>
  <c r="AH77" i="61" s="1"/>
  <c r="AL77" i="61" s="1"/>
  <c r="AP77" i="61" s="1"/>
  <c r="AT77" i="61" s="1"/>
  <c r="V150" i="57"/>
  <c r="V156" i="57" s="1"/>
  <c r="V155" i="57"/>
  <c r="V152" i="57"/>
  <c r="AJ78" i="65"/>
  <c r="AN78" i="65" s="1"/>
  <c r="AR78" i="65" s="1"/>
  <c r="AV78" i="65" s="1"/>
  <c r="V152" i="61"/>
  <c r="X16" i="57"/>
  <c r="V150" i="63"/>
  <c r="V156" i="63" s="1"/>
  <c r="R18" i="65"/>
  <c r="V150" i="61"/>
  <c r="V156" i="61" s="1"/>
  <c r="V155" i="61"/>
  <c r="AJ134" i="61"/>
  <c r="AN134" i="61" s="1"/>
  <c r="AR134" i="61" s="1"/>
  <c r="AV134" i="61" s="1"/>
  <c r="AJ92" i="61"/>
  <c r="AN92" i="61" s="1"/>
  <c r="AR92" i="61" s="1"/>
  <c r="AV92" i="61" s="1"/>
  <c r="AD91" i="61"/>
  <c r="AH91" i="61" s="1"/>
  <c r="AL91" i="61" s="1"/>
  <c r="AP91" i="61" s="1"/>
  <c r="AT91" i="61" s="1"/>
  <c r="R16" i="65"/>
  <c r="X18" i="57"/>
  <c r="R15" i="65"/>
  <c r="R15" i="57"/>
  <c r="R15" i="63"/>
  <c r="X15" i="57"/>
  <c r="Y155" i="63"/>
  <c r="Y150" i="63"/>
  <c r="Y156" i="63" s="1"/>
  <c r="V156" i="59"/>
  <c r="Y152" i="63"/>
  <c r="U16" i="65"/>
  <c r="U18" i="65"/>
  <c r="AJ134" i="63"/>
  <c r="AN134" i="63" s="1"/>
  <c r="AR134" i="63" s="1"/>
  <c r="AV134" i="63" s="1"/>
  <c r="U15" i="65"/>
  <c r="AC153" i="63"/>
  <c r="AG119" i="63"/>
  <c r="AK118" i="65"/>
  <c r="AO118" i="65" s="1"/>
  <c r="AS118" i="65" s="1"/>
  <c r="Y150" i="57"/>
  <c r="AC62" i="57"/>
  <c r="AG62" i="57" s="1"/>
  <c r="AK62" i="57" s="1"/>
  <c r="AO62" i="57" s="1"/>
  <c r="AS62" i="57" s="1"/>
  <c r="AW62" i="57" s="1"/>
  <c r="Y152" i="57"/>
  <c r="Y155" i="57"/>
  <c r="AG119" i="59"/>
  <c r="AC153" i="59"/>
  <c r="AG119" i="61"/>
  <c r="AC153" i="61"/>
  <c r="U15" i="59"/>
  <c r="U18" i="59"/>
  <c r="U16" i="59"/>
  <c r="U18" i="57"/>
  <c r="U15" i="57"/>
  <c r="U16" i="57"/>
  <c r="AG120" i="4"/>
  <c r="AG153" i="4" s="1"/>
  <c r="AG157" i="4" s="1"/>
  <c r="AK119" i="4"/>
  <c r="Y152" i="59"/>
  <c r="Y150" i="59"/>
  <c r="Y156" i="59" s="1"/>
  <c r="Y155" i="59"/>
  <c r="AC62" i="59"/>
  <c r="AG62" i="59" s="1"/>
  <c r="AK62" i="59" s="1"/>
  <c r="AO62" i="59" s="1"/>
  <c r="AS62" i="59" s="1"/>
  <c r="AW62" i="59" s="1"/>
  <c r="Y150" i="61"/>
  <c r="Y155" i="61"/>
  <c r="AC62" i="61"/>
  <c r="Y152" i="61"/>
  <c r="AC153" i="65"/>
  <c r="U15" i="63"/>
  <c r="U18" i="63"/>
  <c r="U16" i="63"/>
  <c r="AG119" i="57"/>
  <c r="AC153" i="57"/>
  <c r="AC14" i="4"/>
  <c r="AC18" i="4"/>
  <c r="AC16" i="4"/>
  <c r="Y155" i="65"/>
  <c r="Y150" i="65"/>
  <c r="Y156" i="65" s="1"/>
  <c r="Y152" i="65"/>
  <c r="AC62" i="65"/>
  <c r="AG62" i="65" s="1"/>
  <c r="AK62" i="65" s="1"/>
  <c r="AO62" i="65" s="1"/>
  <c r="AS62" i="65" s="1"/>
  <c r="AW62" i="65" s="1"/>
  <c r="U15" i="61"/>
  <c r="U18" i="61"/>
  <c r="U16" i="61"/>
  <c r="AR116" i="65"/>
  <c r="AP116" i="65"/>
  <c r="AW116" i="63"/>
  <c r="AP116" i="63"/>
  <c r="AV115" i="63"/>
  <c r="AU116" i="63"/>
  <c r="AT115" i="61"/>
  <c r="AW116" i="61"/>
  <c r="AQ118" i="61"/>
  <c r="AV115" i="61"/>
  <c r="AI18" i="4"/>
  <c r="AI16" i="4"/>
  <c r="AQ119" i="59"/>
  <c r="AT115" i="59"/>
  <c r="AU117" i="57"/>
  <c r="AT116" i="57"/>
  <c r="AV118" i="57"/>
  <c r="AU120" i="4"/>
  <c r="AT118" i="4"/>
  <c r="W15" i="59" l="1"/>
  <c r="W18" i="59"/>
  <c r="AQ135" i="4"/>
  <c r="AM136" i="4"/>
  <c r="AJ92" i="59"/>
  <c r="AN92" i="59" s="1"/>
  <c r="AR92" i="59" s="1"/>
  <c r="AV92" i="59" s="1"/>
  <c r="BI38" i="36"/>
  <c r="BI39" i="36" s="1"/>
  <c r="BI35" i="36"/>
  <c r="BI36" i="36" s="1"/>
  <c r="BH34" i="36"/>
  <c r="BG34" i="36"/>
  <c r="BE34" i="36"/>
  <c r="BC34" i="36"/>
  <c r="BD34" i="36"/>
  <c r="BF34" i="36"/>
  <c r="L86" i="36"/>
  <c r="AJ86" i="36" s="1"/>
  <c r="AJ81" i="36"/>
  <c r="M85" i="36"/>
  <c r="AK85" i="36" s="1"/>
  <c r="AE85" i="36"/>
  <c r="I86" i="36"/>
  <c r="AG86" i="36" s="1"/>
  <c r="AG81" i="36"/>
  <c r="AI81" i="36"/>
  <c r="K86" i="36"/>
  <c r="AI86" i="36" s="1"/>
  <c r="M82" i="36"/>
  <c r="AK82" i="36" s="1"/>
  <c r="AE82" i="36"/>
  <c r="M84" i="36"/>
  <c r="AK84" i="36" s="1"/>
  <c r="AE84" i="36"/>
  <c r="AH81" i="36"/>
  <c r="J86" i="36"/>
  <c r="AH86" i="36" s="1"/>
  <c r="AE83" i="36"/>
  <c r="M83" i="36"/>
  <c r="AK83" i="36" s="1"/>
  <c r="AF81" i="36"/>
  <c r="H86" i="36"/>
  <c r="AF86" i="36" s="1"/>
  <c r="AM79" i="36"/>
  <c r="AN79" i="36"/>
  <c r="AE81" i="36"/>
  <c r="M81" i="36"/>
  <c r="AK81" i="36" s="1"/>
  <c r="G86" i="36"/>
  <c r="M69" i="52"/>
  <c r="AK69" i="52" s="1"/>
  <c r="AE69" i="52"/>
  <c r="M70" i="52"/>
  <c r="AK70" i="52" s="1"/>
  <c r="AE70" i="52"/>
  <c r="AH67" i="37"/>
  <c r="J72" i="37"/>
  <c r="AH72" i="37" s="1"/>
  <c r="AI67" i="41"/>
  <c r="K72" i="41"/>
  <c r="AI72" i="41" s="1"/>
  <c r="M66" i="52"/>
  <c r="AK65" i="52"/>
  <c r="AG67" i="51"/>
  <c r="I72" i="51"/>
  <c r="AG72" i="51" s="1"/>
  <c r="AE68" i="37"/>
  <c r="M68" i="37"/>
  <c r="AK68" i="37" s="1"/>
  <c r="AE69" i="37"/>
  <c r="M69" i="37"/>
  <c r="AK69" i="37" s="1"/>
  <c r="AH67" i="41"/>
  <c r="J72" i="41"/>
  <c r="AH72" i="41" s="1"/>
  <c r="AS38" i="43"/>
  <c r="AS39" i="43" s="1"/>
  <c r="AS35" i="43"/>
  <c r="AS36" i="43" s="1"/>
  <c r="AP34" i="43"/>
  <c r="AO34" i="43"/>
  <c r="AQ34" i="43"/>
  <c r="AR34" i="43"/>
  <c r="AN34" i="43"/>
  <c r="AM34" i="43"/>
  <c r="AE70" i="51"/>
  <c r="M70" i="51"/>
  <c r="AK70" i="51" s="1"/>
  <c r="M67" i="51"/>
  <c r="AK67" i="51" s="1"/>
  <c r="AE67" i="51"/>
  <c r="G72" i="51"/>
  <c r="AE70" i="41"/>
  <c r="M70" i="41"/>
  <c r="AK70" i="41" s="1"/>
  <c r="AE70" i="43"/>
  <c r="M70" i="43"/>
  <c r="AK70" i="43" s="1"/>
  <c r="M69" i="43"/>
  <c r="AK69" i="43" s="1"/>
  <c r="AE69" i="43"/>
  <c r="AI67" i="52"/>
  <c r="K72" i="52"/>
  <c r="AI72" i="52" s="1"/>
  <c r="M67" i="52"/>
  <c r="AK67" i="52" s="1"/>
  <c r="G72" i="52"/>
  <c r="AE67" i="52"/>
  <c r="AE71" i="52"/>
  <c r="M71" i="52"/>
  <c r="AK71" i="52" s="1"/>
  <c r="I72" i="43"/>
  <c r="AG72" i="43" s="1"/>
  <c r="AG67" i="43"/>
  <c r="AF67" i="41"/>
  <c r="H72" i="41"/>
  <c r="AF72" i="41" s="1"/>
  <c r="AH67" i="43"/>
  <c r="J72" i="43"/>
  <c r="AH72" i="43" s="1"/>
  <c r="AF67" i="37"/>
  <c r="H72" i="37"/>
  <c r="AF72" i="37" s="1"/>
  <c r="AS35" i="37"/>
  <c r="AS36" i="37" s="1"/>
  <c r="AS38" i="37"/>
  <c r="AS39" i="37" s="1"/>
  <c r="AN34" i="37"/>
  <c r="AP34" i="37"/>
  <c r="AO34" i="37"/>
  <c r="AQ34" i="37"/>
  <c r="AR34" i="37"/>
  <c r="AM34" i="37"/>
  <c r="AF67" i="52"/>
  <c r="H72" i="52"/>
  <c r="AF72" i="52" s="1"/>
  <c r="AE69" i="51"/>
  <c r="M69" i="51"/>
  <c r="AK69" i="51" s="1"/>
  <c r="AJ67" i="37"/>
  <c r="L72" i="37"/>
  <c r="AJ72" i="37" s="1"/>
  <c r="AE71" i="41"/>
  <c r="M71" i="41"/>
  <c r="AK71" i="41" s="1"/>
  <c r="AE71" i="43"/>
  <c r="M71" i="43"/>
  <c r="AK71" i="43" s="1"/>
  <c r="AI67" i="51"/>
  <c r="K72" i="51"/>
  <c r="AI72" i="51" s="1"/>
  <c r="AG67" i="41"/>
  <c r="I72" i="41"/>
  <c r="AG72" i="41" s="1"/>
  <c r="M68" i="52"/>
  <c r="AK68" i="52" s="1"/>
  <c r="AE68" i="52"/>
  <c r="M70" i="37"/>
  <c r="AK70" i="37" s="1"/>
  <c r="AE70" i="37"/>
  <c r="M67" i="37"/>
  <c r="AK67" i="37" s="1"/>
  <c r="AE67" i="37"/>
  <c r="G72" i="37"/>
  <c r="M66" i="43"/>
  <c r="AK65" i="43"/>
  <c r="AS38" i="52"/>
  <c r="AS39" i="52" s="1"/>
  <c r="AS35" i="52"/>
  <c r="AS36" i="52" s="1"/>
  <c r="AQ34" i="52"/>
  <c r="AO34" i="52"/>
  <c r="AN34" i="52"/>
  <c r="AR34" i="52"/>
  <c r="AP34" i="52"/>
  <c r="AM34" i="52"/>
  <c r="AR34" i="41"/>
  <c r="AP34" i="41"/>
  <c r="AO34" i="41"/>
  <c r="AN34" i="41"/>
  <c r="AQ34" i="41"/>
  <c r="AS35" i="41"/>
  <c r="AS36" i="41" s="1"/>
  <c r="AM34" i="41"/>
  <c r="AS38" i="41"/>
  <c r="AS39" i="41" s="1"/>
  <c r="AK65" i="41"/>
  <c r="M66" i="41"/>
  <c r="AH67" i="52"/>
  <c r="J72" i="52"/>
  <c r="AH72" i="52" s="1"/>
  <c r="AG67" i="52"/>
  <c r="I72" i="52"/>
  <c r="AG72" i="52" s="1"/>
  <c r="K72" i="43"/>
  <c r="AI72" i="43" s="1"/>
  <c r="AI67" i="43"/>
  <c r="M68" i="51"/>
  <c r="AK68" i="51" s="1"/>
  <c r="AE68" i="51"/>
  <c r="AE67" i="41"/>
  <c r="M67" i="41"/>
  <c r="AK67" i="41" s="1"/>
  <c r="G72" i="41"/>
  <c r="AF67" i="43"/>
  <c r="H72" i="43"/>
  <c r="AF72" i="43" s="1"/>
  <c r="AE68" i="43"/>
  <c r="M68" i="43"/>
  <c r="AK68" i="43" s="1"/>
  <c r="AH67" i="51"/>
  <c r="J72" i="51"/>
  <c r="AH72" i="51" s="1"/>
  <c r="AF67" i="51"/>
  <c r="H72" i="51"/>
  <c r="AF72" i="51" s="1"/>
  <c r="AE71" i="37"/>
  <c r="M71" i="37"/>
  <c r="AK71" i="37" s="1"/>
  <c r="AJ67" i="41"/>
  <c r="L72" i="41"/>
  <c r="AJ72" i="41" s="1"/>
  <c r="AS38" i="51"/>
  <c r="AS39" i="51" s="1"/>
  <c r="AS35" i="51"/>
  <c r="AS36" i="51" s="1"/>
  <c r="AO34" i="51"/>
  <c r="AN34" i="51"/>
  <c r="AR34" i="51"/>
  <c r="AQ34" i="51"/>
  <c r="AM34" i="51"/>
  <c r="AP34" i="51"/>
  <c r="AJ67" i="43"/>
  <c r="L72" i="43"/>
  <c r="AJ72" i="43" s="1"/>
  <c r="M66" i="37"/>
  <c r="AK65" i="37"/>
  <c r="L72" i="51"/>
  <c r="AJ72" i="51" s="1"/>
  <c r="AJ67" i="51"/>
  <c r="AE71" i="51"/>
  <c r="M71" i="51"/>
  <c r="AK71" i="51" s="1"/>
  <c r="M66" i="51"/>
  <c r="AK65" i="51"/>
  <c r="AG67" i="37"/>
  <c r="I72" i="37"/>
  <c r="AG72" i="37" s="1"/>
  <c r="AE68" i="41"/>
  <c r="M68" i="41"/>
  <c r="AK68" i="41" s="1"/>
  <c r="AE69" i="41"/>
  <c r="M69" i="41"/>
  <c r="AK69" i="41" s="1"/>
  <c r="L72" i="52"/>
  <c r="AJ72" i="52" s="1"/>
  <c r="AJ67" i="52"/>
  <c r="AE67" i="43"/>
  <c r="M67" i="43"/>
  <c r="AK67" i="43" s="1"/>
  <c r="G72" i="43"/>
  <c r="AI67" i="37"/>
  <c r="K72" i="37"/>
  <c r="AI72" i="37" s="1"/>
  <c r="W15" i="57"/>
  <c r="W16" i="57"/>
  <c r="W18" i="63"/>
  <c r="AE64" i="4"/>
  <c r="AE64" i="61" s="1"/>
  <c r="AI64" i="61" s="1"/>
  <c r="AM64" i="61" s="1"/>
  <c r="AQ64" i="61" s="1"/>
  <c r="AU64" i="61" s="1"/>
  <c r="W15" i="63"/>
  <c r="W16" i="63"/>
  <c r="AF83" i="57"/>
  <c r="AJ92" i="65"/>
  <c r="AN92" i="65" s="1"/>
  <c r="AR92" i="65" s="1"/>
  <c r="AV92" i="65" s="1"/>
  <c r="AF83" i="63"/>
  <c r="AJ93" i="4"/>
  <c r="AJ93" i="59" s="1"/>
  <c r="AN93" i="59" s="1"/>
  <c r="AR93" i="59" s="1"/>
  <c r="AV93" i="59" s="1"/>
  <c r="AA150" i="57"/>
  <c r="AA156" i="57" s="1"/>
  <c r="AA155" i="57"/>
  <c r="AA55" i="65"/>
  <c r="AA152" i="65" s="1"/>
  <c r="W18" i="61"/>
  <c r="W16" i="61"/>
  <c r="AI111" i="59"/>
  <c r="AN135" i="59"/>
  <c r="AR135" i="59" s="1"/>
  <c r="AV135" i="59" s="1"/>
  <c r="AA55" i="61"/>
  <c r="AE63" i="61"/>
  <c r="AI63" i="61" s="1"/>
  <c r="AM63" i="61" s="1"/>
  <c r="AQ63" i="61" s="1"/>
  <c r="AU63" i="61" s="1"/>
  <c r="AE63" i="63"/>
  <c r="AI63" i="63" s="1"/>
  <c r="AM63" i="63" s="1"/>
  <c r="AQ63" i="63" s="1"/>
  <c r="AU63" i="63" s="1"/>
  <c r="AA55" i="63"/>
  <c r="AE63" i="59"/>
  <c r="AI63" i="59" s="1"/>
  <c r="AM63" i="59" s="1"/>
  <c r="AQ63" i="59" s="1"/>
  <c r="AU63" i="59" s="1"/>
  <c r="AA55" i="59"/>
  <c r="W156" i="65"/>
  <c r="W157" i="65"/>
  <c r="AI63" i="65"/>
  <c r="AM63" i="65" s="1"/>
  <c r="AQ63" i="65" s="1"/>
  <c r="AU63" i="65" s="1"/>
  <c r="AH65" i="63"/>
  <c r="AH65" i="61"/>
  <c r="AH65" i="65"/>
  <c r="AL65" i="4"/>
  <c r="AP65" i="4" s="1"/>
  <c r="AT65" i="4" s="1"/>
  <c r="AH65" i="53"/>
  <c r="AH65" i="57"/>
  <c r="AH78" i="4"/>
  <c r="AL78" i="4" s="1"/>
  <c r="AP78" i="4" s="1"/>
  <c r="AT78" i="4" s="1"/>
  <c r="AD78" i="63"/>
  <c r="V157" i="65"/>
  <c r="AS137" i="4"/>
  <c r="AW136" i="4"/>
  <c r="AR135" i="4"/>
  <c r="AV135" i="4" s="1"/>
  <c r="AN136" i="4"/>
  <c r="AH93" i="4"/>
  <c r="AH93" i="59" s="1"/>
  <c r="AI153" i="59"/>
  <c r="AH106" i="65"/>
  <c r="AL106" i="65" s="1"/>
  <c r="AP106" i="65" s="1"/>
  <c r="AT106" i="65" s="1"/>
  <c r="AD97" i="65"/>
  <c r="AH106" i="57"/>
  <c r="AL106" i="57" s="1"/>
  <c r="AP106" i="57" s="1"/>
  <c r="AT106" i="57" s="1"/>
  <c r="AD97" i="57"/>
  <c r="AH106" i="59"/>
  <c r="AL106" i="59" s="1"/>
  <c r="AP106" i="59" s="1"/>
  <c r="AT106" i="59" s="1"/>
  <c r="AD97" i="59"/>
  <c r="AL106" i="4"/>
  <c r="AH107" i="4"/>
  <c r="AH106" i="63"/>
  <c r="AL106" i="63" s="1"/>
  <c r="AP106" i="63" s="1"/>
  <c r="AT106" i="63" s="1"/>
  <c r="AD97" i="63"/>
  <c r="AH106" i="61"/>
  <c r="AL106" i="61" s="1"/>
  <c r="AP106" i="61" s="1"/>
  <c r="AT106" i="61" s="1"/>
  <c r="AD97" i="61"/>
  <c r="AI153" i="65"/>
  <c r="AM121" i="65"/>
  <c r="AQ121" i="65" s="1"/>
  <c r="AD78" i="57"/>
  <c r="AD69" i="57" s="1"/>
  <c r="AD78" i="65"/>
  <c r="AD78" i="61"/>
  <c r="AH78" i="61" s="1"/>
  <c r="AL78" i="61" s="1"/>
  <c r="AP78" i="61" s="1"/>
  <c r="AT78" i="61" s="1"/>
  <c r="AD78" i="53"/>
  <c r="AM122" i="4"/>
  <c r="AM122" i="65" s="1"/>
  <c r="AQ122" i="65" s="1"/>
  <c r="AU122" i="65" s="1"/>
  <c r="AB155" i="65"/>
  <c r="AB152" i="65"/>
  <c r="AF64" i="61"/>
  <c r="AF64" i="53"/>
  <c r="AF64" i="65"/>
  <c r="AF64" i="57"/>
  <c r="AJ64" i="4"/>
  <c r="AF64" i="59"/>
  <c r="AF64" i="63"/>
  <c r="AD133" i="59"/>
  <c r="AH133" i="59" s="1"/>
  <c r="X16" i="63"/>
  <c r="X15" i="63"/>
  <c r="AD133" i="61"/>
  <c r="AH133" i="61" s="1"/>
  <c r="AL133" i="61" s="1"/>
  <c r="AP133" i="61" s="1"/>
  <c r="AT133" i="61" s="1"/>
  <c r="AM121" i="57"/>
  <c r="AQ121" i="57" s="1"/>
  <c r="AU121" i="57" s="1"/>
  <c r="V157" i="59"/>
  <c r="AD133" i="57"/>
  <c r="AH133" i="57" s="1"/>
  <c r="AL133" i="57" s="1"/>
  <c r="AP133" i="57" s="1"/>
  <c r="AT133" i="57" s="1"/>
  <c r="X18" i="65"/>
  <c r="AO66" i="4"/>
  <c r="AO66" i="53" s="1"/>
  <c r="AI153" i="57"/>
  <c r="AI111" i="63"/>
  <c r="AI153" i="63"/>
  <c r="X16" i="65"/>
  <c r="AN79" i="4"/>
  <c r="AJ79" i="57"/>
  <c r="AJ69" i="57" s="1"/>
  <c r="AJ79" i="53"/>
  <c r="AJ79" i="61"/>
  <c r="AJ69" i="61" s="1"/>
  <c r="AJ79" i="65"/>
  <c r="AJ69" i="65" s="1"/>
  <c r="AJ79" i="63"/>
  <c r="AJ69" i="63" s="1"/>
  <c r="AJ79" i="59"/>
  <c r="AJ69" i="59" s="1"/>
  <c r="AV77" i="4"/>
  <c r="AB157" i="63"/>
  <c r="AB18" i="63" s="1"/>
  <c r="AD134" i="59"/>
  <c r="AD134" i="63"/>
  <c r="AH134" i="4"/>
  <c r="AD134" i="57"/>
  <c r="AD134" i="61"/>
  <c r="AH134" i="61" s="1"/>
  <c r="AL134" i="61" s="1"/>
  <c r="AP134" i="61" s="1"/>
  <c r="AT134" i="61" s="1"/>
  <c r="AD134" i="65"/>
  <c r="AD134" i="53"/>
  <c r="AI153" i="61"/>
  <c r="AB157" i="61"/>
  <c r="AB18" i="61" s="1"/>
  <c r="AB157" i="59"/>
  <c r="AB14" i="59" s="1"/>
  <c r="AI111" i="61"/>
  <c r="AI93" i="57"/>
  <c r="AI83" i="57" s="1"/>
  <c r="AI93" i="53"/>
  <c r="AI93" i="59"/>
  <c r="AM93" i="59" s="1"/>
  <c r="AQ93" i="59" s="1"/>
  <c r="AU93" i="59" s="1"/>
  <c r="AI93" i="65"/>
  <c r="AI83" i="65" s="1"/>
  <c r="AI93" i="61"/>
  <c r="AM93" i="61" s="1"/>
  <c r="AQ93" i="61" s="1"/>
  <c r="AU93" i="61" s="1"/>
  <c r="AI93" i="63"/>
  <c r="AM93" i="63" s="1"/>
  <c r="AQ93" i="63" s="1"/>
  <c r="AU93" i="63" s="1"/>
  <c r="AQ93" i="4"/>
  <c r="AM94" i="4"/>
  <c r="AD120" i="59"/>
  <c r="AH120" i="59" s="1"/>
  <c r="AL120" i="59" s="1"/>
  <c r="AP120" i="59" s="1"/>
  <c r="AT120" i="59" s="1"/>
  <c r="AI79" i="53"/>
  <c r="AM79" i="4"/>
  <c r="AI79" i="63"/>
  <c r="AI69" i="63" s="1"/>
  <c r="AI79" i="59"/>
  <c r="AI69" i="59" s="1"/>
  <c r="AI79" i="65"/>
  <c r="AI69" i="65" s="1"/>
  <c r="AI79" i="61"/>
  <c r="AI69" i="61" s="1"/>
  <c r="AI79" i="57"/>
  <c r="AM79" i="57" s="1"/>
  <c r="AQ79" i="57" s="1"/>
  <c r="AU79" i="57" s="1"/>
  <c r="AK93" i="4"/>
  <c r="AK93" i="53" s="1"/>
  <c r="AB157" i="57"/>
  <c r="AB18" i="57" s="1"/>
  <c r="AV116" i="59"/>
  <c r="AQ76" i="59"/>
  <c r="AD120" i="61"/>
  <c r="AD111" i="61" s="1"/>
  <c r="AK61" i="59"/>
  <c r="AW81" i="4"/>
  <c r="AW82" i="4" s="1"/>
  <c r="AS81" i="59"/>
  <c r="AS81" i="63"/>
  <c r="AS81" i="61"/>
  <c r="AS81" i="53"/>
  <c r="AS81" i="65"/>
  <c r="AS81" i="57"/>
  <c r="AU58" i="59"/>
  <c r="AS88" i="59"/>
  <c r="AQ90" i="59"/>
  <c r="AT73" i="59"/>
  <c r="AR74" i="59"/>
  <c r="AP59" i="59"/>
  <c r="AC55" i="59"/>
  <c r="AW58" i="59"/>
  <c r="AT87" i="59"/>
  <c r="AO118" i="59"/>
  <c r="AM62" i="59"/>
  <c r="AD120" i="53"/>
  <c r="AL90" i="59"/>
  <c r="AK90" i="59"/>
  <c r="AS91" i="4"/>
  <c r="AN61" i="59"/>
  <c r="AV58" i="59"/>
  <c r="AR88" i="59"/>
  <c r="AW116" i="59"/>
  <c r="AU118" i="59"/>
  <c r="AL76" i="59"/>
  <c r="AO75" i="59"/>
  <c r="AK132" i="59"/>
  <c r="AT129" i="59"/>
  <c r="AS130" i="59"/>
  <c r="AI125" i="59"/>
  <c r="AR130" i="59"/>
  <c r="AQ132" i="59"/>
  <c r="X16" i="59"/>
  <c r="X15" i="59"/>
  <c r="AN121" i="61"/>
  <c r="AR121" i="61" s="1"/>
  <c r="AV121" i="61" s="1"/>
  <c r="AJ111" i="61"/>
  <c r="AI133" i="63"/>
  <c r="AE125" i="63"/>
  <c r="AR88" i="65"/>
  <c r="AU130" i="63"/>
  <c r="AK61" i="65"/>
  <c r="AC55" i="57"/>
  <c r="AS74" i="63"/>
  <c r="AS60" i="63"/>
  <c r="AO131" i="65"/>
  <c r="AU73" i="61"/>
  <c r="AQ88" i="57"/>
  <c r="AT105" i="65"/>
  <c r="AR130" i="65"/>
  <c r="AR88" i="57"/>
  <c r="AQ76" i="63"/>
  <c r="AU72" i="53"/>
  <c r="AV129" i="63"/>
  <c r="AQ91" i="65"/>
  <c r="AG62" i="61"/>
  <c r="AC55" i="61"/>
  <c r="AD111" i="65"/>
  <c r="AN60" i="65"/>
  <c r="AR129" i="57"/>
  <c r="AO75" i="57"/>
  <c r="AQ75" i="57"/>
  <c r="AU87" i="61"/>
  <c r="AQ78" i="65"/>
  <c r="AK132" i="57"/>
  <c r="AJ125" i="61"/>
  <c r="AK61" i="63"/>
  <c r="AK76" i="63"/>
  <c r="AV73" i="57"/>
  <c r="AU87" i="63"/>
  <c r="AV116" i="57"/>
  <c r="AM91" i="63"/>
  <c r="AK90" i="61"/>
  <c r="AW87" i="63"/>
  <c r="AR74" i="65"/>
  <c r="AM133" i="61"/>
  <c r="AI125" i="61"/>
  <c r="AI125" i="57"/>
  <c r="AW74" i="57"/>
  <c r="AV87" i="63"/>
  <c r="AV73" i="63"/>
  <c r="AS88" i="61"/>
  <c r="AR130" i="61"/>
  <c r="AQ60" i="63"/>
  <c r="AO75" i="61"/>
  <c r="AS130" i="63"/>
  <c r="AQ119" i="57"/>
  <c r="AQ133" i="65"/>
  <c r="AR89" i="61"/>
  <c r="AW129" i="61"/>
  <c r="AO60" i="61"/>
  <c r="AO89" i="63"/>
  <c r="AN121" i="57"/>
  <c r="AJ111" i="57"/>
  <c r="AN121" i="63"/>
  <c r="AR121" i="63" s="1"/>
  <c r="AV121" i="63" s="1"/>
  <c r="AJ111" i="63"/>
  <c r="AQ129" i="57"/>
  <c r="AU58" i="65"/>
  <c r="AS129" i="57"/>
  <c r="AC55" i="65"/>
  <c r="AO131" i="61"/>
  <c r="AM62" i="61"/>
  <c r="AO75" i="65"/>
  <c r="AS88" i="57"/>
  <c r="AM91" i="61"/>
  <c r="AV58" i="65"/>
  <c r="AO89" i="65"/>
  <c r="AW58" i="65"/>
  <c r="AR59" i="61"/>
  <c r="AU129" i="61"/>
  <c r="AK90" i="57"/>
  <c r="AV73" i="61"/>
  <c r="AR59" i="63"/>
  <c r="AM77" i="61"/>
  <c r="AN133" i="63"/>
  <c r="AJ125" i="63"/>
  <c r="AW116" i="65"/>
  <c r="AW116" i="57"/>
  <c r="AO118" i="57"/>
  <c r="AT58" i="65"/>
  <c r="AL119" i="61"/>
  <c r="AP119" i="61" s="1"/>
  <c r="AT119" i="61" s="1"/>
  <c r="AT73" i="61"/>
  <c r="AT129" i="65"/>
  <c r="AT75" i="4"/>
  <c r="AL131" i="61"/>
  <c r="AP88" i="65"/>
  <c r="AT64" i="4"/>
  <c r="AH90" i="63"/>
  <c r="AD83" i="61"/>
  <c r="AD83" i="57"/>
  <c r="AT87" i="57"/>
  <c r="AP59" i="61"/>
  <c r="AL131" i="65"/>
  <c r="AL131" i="63"/>
  <c r="AT129" i="63"/>
  <c r="AL89" i="61"/>
  <c r="AT129" i="61"/>
  <c r="AH76" i="63"/>
  <c r="AL75" i="65"/>
  <c r="AL89" i="57"/>
  <c r="AT87" i="61"/>
  <c r="AT73" i="63"/>
  <c r="AP129" i="57"/>
  <c r="AP88" i="63"/>
  <c r="AL75" i="61"/>
  <c r="AH77" i="57"/>
  <c r="AP74" i="57"/>
  <c r="AH132" i="57"/>
  <c r="AT73" i="65"/>
  <c r="AL60" i="65"/>
  <c r="AP59" i="63"/>
  <c r="AD153" i="4"/>
  <c r="AD157" i="4" s="1"/>
  <c r="AH120" i="4"/>
  <c r="AL120" i="4" s="1"/>
  <c r="AP120" i="4" s="1"/>
  <c r="AT120" i="4" s="1"/>
  <c r="AD120" i="57"/>
  <c r="AD153" i="57" s="1"/>
  <c r="AD91" i="59"/>
  <c r="AI134" i="63"/>
  <c r="AM134" i="63" s="1"/>
  <c r="AQ134" i="63" s="1"/>
  <c r="AU134" i="63" s="1"/>
  <c r="AD120" i="63"/>
  <c r="AJ153" i="61"/>
  <c r="AD77" i="59"/>
  <c r="AD63" i="59"/>
  <c r="AJ153" i="63"/>
  <c r="AN122" i="4"/>
  <c r="AN122" i="65" s="1"/>
  <c r="AJ153" i="57"/>
  <c r="AJ18" i="4"/>
  <c r="AJ14" i="4"/>
  <c r="AJ16" i="4"/>
  <c r="AN135" i="61"/>
  <c r="AR135" i="61" s="1"/>
  <c r="AV135" i="61" s="1"/>
  <c r="AD153" i="65"/>
  <c r="AN121" i="65"/>
  <c r="AR121" i="65" s="1"/>
  <c r="AV121" i="65" s="1"/>
  <c r="AJ153" i="65"/>
  <c r="X18" i="61"/>
  <c r="AD91" i="65"/>
  <c r="AD83" i="65" s="1"/>
  <c r="AD133" i="65"/>
  <c r="AD77" i="65"/>
  <c r="X15" i="61"/>
  <c r="AD91" i="63"/>
  <c r="AH91" i="63" s="1"/>
  <c r="AL91" i="63" s="1"/>
  <c r="AP91" i="63" s="1"/>
  <c r="AT91" i="63" s="1"/>
  <c r="AD133" i="63"/>
  <c r="AD77" i="63"/>
  <c r="AH77" i="63" s="1"/>
  <c r="AL77" i="63" s="1"/>
  <c r="AP77" i="63" s="1"/>
  <c r="AT77" i="63" s="1"/>
  <c r="Z152" i="57"/>
  <c r="Z155" i="57"/>
  <c r="Z150" i="57"/>
  <c r="Z156" i="57" s="1"/>
  <c r="V157" i="57"/>
  <c r="AN135" i="63"/>
  <c r="AR135" i="63" s="1"/>
  <c r="AV135" i="63" s="1"/>
  <c r="V157" i="63"/>
  <c r="Z150" i="61"/>
  <c r="Z156" i="61" s="1"/>
  <c r="Z155" i="61"/>
  <c r="AD63" i="61"/>
  <c r="V157" i="61"/>
  <c r="Z152" i="61"/>
  <c r="Y157" i="63"/>
  <c r="Y15" i="63" s="1"/>
  <c r="Y157" i="65"/>
  <c r="Y157" i="59"/>
  <c r="Y16" i="59" s="1"/>
  <c r="Y156" i="61"/>
  <c r="Y157" i="61"/>
  <c r="AG120" i="65"/>
  <c r="AG111" i="65" s="1"/>
  <c r="AG120" i="63"/>
  <c r="AG120" i="53"/>
  <c r="AK120" i="4"/>
  <c r="AK121" i="4" s="1"/>
  <c r="AG120" i="57"/>
  <c r="AG120" i="61"/>
  <c r="AG120" i="59"/>
  <c r="AK119" i="61"/>
  <c r="AO119" i="61" s="1"/>
  <c r="AS119" i="61" s="1"/>
  <c r="AW119" i="61" s="1"/>
  <c r="AG91" i="57"/>
  <c r="AK91" i="57" s="1"/>
  <c r="AO91" i="57" s="1"/>
  <c r="AS91" i="57" s="1"/>
  <c r="AW91" i="57" s="1"/>
  <c r="AG77" i="57"/>
  <c r="AG133" i="57"/>
  <c r="AK133" i="57" s="1"/>
  <c r="AO133" i="57" s="1"/>
  <c r="AS133" i="57" s="1"/>
  <c r="AW133" i="57" s="1"/>
  <c r="AG91" i="63"/>
  <c r="AG133" i="63"/>
  <c r="AG77" i="63"/>
  <c r="AK77" i="63" s="1"/>
  <c r="AO77" i="63" s="1"/>
  <c r="AS77" i="63" s="1"/>
  <c r="AW77" i="63" s="1"/>
  <c r="AO119" i="4"/>
  <c r="AS119" i="4" s="1"/>
  <c r="AW119" i="4" s="1"/>
  <c r="AK119" i="59"/>
  <c r="AO119" i="59" s="1"/>
  <c r="AS119" i="59" s="1"/>
  <c r="AG91" i="65"/>
  <c r="AG77" i="65"/>
  <c r="AG133" i="65"/>
  <c r="AK119" i="57"/>
  <c r="AO119" i="57" s="1"/>
  <c r="AS119" i="57" s="1"/>
  <c r="AW119" i="57" s="1"/>
  <c r="AG14" i="4"/>
  <c r="AG16" i="4"/>
  <c r="AG18" i="4"/>
  <c r="AG77" i="61"/>
  <c r="AG91" i="61"/>
  <c r="AK91" i="61" s="1"/>
  <c r="AO91" i="61" s="1"/>
  <c r="AS91" i="61" s="1"/>
  <c r="AW91" i="61" s="1"/>
  <c r="AG133" i="61"/>
  <c r="AG133" i="59"/>
  <c r="AK133" i="59" s="1"/>
  <c r="AO133" i="59" s="1"/>
  <c r="AS133" i="59" s="1"/>
  <c r="AW133" i="59" s="1"/>
  <c r="AG77" i="59"/>
  <c r="AG91" i="59"/>
  <c r="AK91" i="59" s="1"/>
  <c r="AO91" i="59" s="1"/>
  <c r="AS91" i="59" s="1"/>
  <c r="AW91" i="59" s="1"/>
  <c r="Y156" i="57"/>
  <c r="Y157" i="57"/>
  <c r="AK119" i="63"/>
  <c r="AO119" i="63" s="1"/>
  <c r="AS119" i="63" s="1"/>
  <c r="AL120" i="65"/>
  <c r="AT116" i="65"/>
  <c r="AV116" i="65"/>
  <c r="AW118" i="65"/>
  <c r="AM135" i="65"/>
  <c r="AQ135" i="65" s="1"/>
  <c r="AU135" i="65" s="1"/>
  <c r="AT116" i="63"/>
  <c r="AM135" i="61"/>
  <c r="AQ135" i="61" s="1"/>
  <c r="AU135" i="61" s="1"/>
  <c r="AU118" i="61"/>
  <c r="AH92" i="61"/>
  <c r="AL92" i="61" s="1"/>
  <c r="AP92" i="61" s="1"/>
  <c r="AT92" i="61" s="1"/>
  <c r="AM135" i="59"/>
  <c r="AQ135" i="59" s="1"/>
  <c r="AU135" i="59" s="1"/>
  <c r="AV121" i="59"/>
  <c r="AP119" i="59"/>
  <c r="AU119" i="59"/>
  <c r="AM135" i="57"/>
  <c r="AQ135" i="57" s="1"/>
  <c r="AU135" i="57" s="1"/>
  <c r="AH92" i="57"/>
  <c r="AL92" i="57" s="1"/>
  <c r="AP92" i="57" s="1"/>
  <c r="AT92" i="57" s="1"/>
  <c r="AQ136" i="4" l="1"/>
  <c r="AU136" i="4" s="1"/>
  <c r="AM136" i="53"/>
  <c r="AM136" i="63"/>
  <c r="AM136" i="59"/>
  <c r="AM125" i="59" s="1"/>
  <c r="AM136" i="57"/>
  <c r="AQ136" i="57" s="1"/>
  <c r="AU136" i="57" s="1"/>
  <c r="AM136" i="65"/>
  <c r="AM125" i="65" s="1"/>
  <c r="AM136" i="61"/>
  <c r="AM125" i="61" s="1"/>
  <c r="AU135" i="4"/>
  <c r="AQ137" i="4"/>
  <c r="AS33" i="37"/>
  <c r="AM85" i="36"/>
  <c r="AN85" i="36"/>
  <c r="J92" i="36"/>
  <c r="AH92" i="36" s="1"/>
  <c r="J88" i="36"/>
  <c r="J91" i="36"/>
  <c r="AH91" i="36" s="1"/>
  <c r="BF38" i="36"/>
  <c r="BF39" i="36" s="1"/>
  <c r="J90" i="36"/>
  <c r="AH90" i="36" s="1"/>
  <c r="J89" i="36"/>
  <c r="AH89" i="36" s="1"/>
  <c r="BF35" i="36"/>
  <c r="BF36" i="36" s="1"/>
  <c r="K91" i="36"/>
  <c r="AI91" i="36" s="1"/>
  <c r="K88" i="36"/>
  <c r="K89" i="36"/>
  <c r="AI89" i="36" s="1"/>
  <c r="BG38" i="36"/>
  <c r="BG39" i="36" s="1"/>
  <c r="K92" i="36"/>
  <c r="AI92" i="36" s="1"/>
  <c r="K90" i="36"/>
  <c r="AI90" i="36" s="1"/>
  <c r="BG35" i="36"/>
  <c r="BG36" i="36" s="1"/>
  <c r="AD14" i="4"/>
  <c r="BQ34" i="36"/>
  <c r="AN81" i="36"/>
  <c r="AM81" i="36"/>
  <c r="H90" i="36"/>
  <c r="AF90" i="36" s="1"/>
  <c r="BD35" i="36"/>
  <c r="BD36" i="36" s="1"/>
  <c r="H89" i="36"/>
  <c r="AF89" i="36" s="1"/>
  <c r="BD38" i="36"/>
  <c r="BD39" i="36" s="1"/>
  <c r="H92" i="36"/>
  <c r="AF92" i="36" s="1"/>
  <c r="H91" i="36"/>
  <c r="AF91" i="36" s="1"/>
  <c r="H88" i="36"/>
  <c r="L90" i="36"/>
  <c r="AJ90" i="36" s="1"/>
  <c r="BH38" i="36"/>
  <c r="BH39" i="36" s="1"/>
  <c r="L91" i="36"/>
  <c r="AJ91" i="36" s="1"/>
  <c r="L88" i="36"/>
  <c r="L92" i="36"/>
  <c r="AJ92" i="36" s="1"/>
  <c r="L89" i="36"/>
  <c r="AJ89" i="36" s="1"/>
  <c r="BH35" i="36"/>
  <c r="BH36" i="36" s="1"/>
  <c r="AE86" i="36"/>
  <c r="M86" i="36"/>
  <c r="AK86" i="36" s="1"/>
  <c r="AN84" i="36"/>
  <c r="AM84" i="36"/>
  <c r="AN82" i="36"/>
  <c r="AM82" i="36"/>
  <c r="G90" i="36"/>
  <c r="BC35" i="36"/>
  <c r="BC36" i="36" s="1"/>
  <c r="G91" i="36"/>
  <c r="G89" i="36"/>
  <c r="G92" i="36"/>
  <c r="G88" i="36"/>
  <c r="BC38" i="36"/>
  <c r="BC39" i="36" s="1"/>
  <c r="AN83" i="36"/>
  <c r="AM83" i="36"/>
  <c r="BI33" i="36"/>
  <c r="I91" i="36"/>
  <c r="AG91" i="36" s="1"/>
  <c r="I88" i="36"/>
  <c r="BE35" i="36"/>
  <c r="BE36" i="36" s="1"/>
  <c r="I90" i="36"/>
  <c r="AG90" i="36" s="1"/>
  <c r="I92" i="36"/>
  <c r="AG92" i="36" s="1"/>
  <c r="BE38" i="36"/>
  <c r="BE39" i="36" s="1"/>
  <c r="I89" i="36"/>
  <c r="AG89" i="36" s="1"/>
  <c r="AS33" i="43"/>
  <c r="AS33" i="52"/>
  <c r="AS33" i="41"/>
  <c r="J75" i="51"/>
  <c r="AH75" i="51" s="1"/>
  <c r="J78" i="51"/>
  <c r="AH78" i="51" s="1"/>
  <c r="J77" i="51"/>
  <c r="AH77" i="51" s="1"/>
  <c r="J76" i="51"/>
  <c r="AH76" i="51" s="1"/>
  <c r="AP38" i="51"/>
  <c r="AP39" i="51" s="1"/>
  <c r="J74" i="51"/>
  <c r="AP35" i="51"/>
  <c r="AP36" i="51" s="1"/>
  <c r="H74" i="51"/>
  <c r="AN35" i="51"/>
  <c r="AN36" i="51" s="1"/>
  <c r="H76" i="51"/>
  <c r="AF76" i="51" s="1"/>
  <c r="H77" i="51"/>
  <c r="AF77" i="51" s="1"/>
  <c r="H78" i="51"/>
  <c r="AF78" i="51" s="1"/>
  <c r="H75" i="51"/>
  <c r="AF75" i="51" s="1"/>
  <c r="AN38" i="51"/>
  <c r="AN39" i="51" s="1"/>
  <c r="AN68" i="43"/>
  <c r="AM68" i="43"/>
  <c r="AE72" i="41"/>
  <c r="M72" i="41"/>
  <c r="AK72" i="41" s="1"/>
  <c r="AN68" i="51"/>
  <c r="AM68" i="51"/>
  <c r="AP35" i="41"/>
  <c r="AP36" i="41" s="1"/>
  <c r="J76" i="41"/>
  <c r="AH76" i="41" s="1"/>
  <c r="AP38" i="41"/>
  <c r="AP39" i="41" s="1"/>
  <c r="J77" i="41"/>
  <c r="AH77" i="41" s="1"/>
  <c r="J78" i="41"/>
  <c r="AH78" i="41" s="1"/>
  <c r="J75" i="41"/>
  <c r="AH75" i="41" s="1"/>
  <c r="J74" i="41"/>
  <c r="J75" i="52"/>
  <c r="AH75" i="52" s="1"/>
  <c r="AP35" i="52"/>
  <c r="AP36" i="52" s="1"/>
  <c r="J78" i="52"/>
  <c r="AH78" i="52" s="1"/>
  <c r="J74" i="52"/>
  <c r="J76" i="52"/>
  <c r="AH76" i="52" s="1"/>
  <c r="J77" i="52"/>
  <c r="AH77" i="52" s="1"/>
  <c r="AP38" i="52"/>
  <c r="AP39" i="52" s="1"/>
  <c r="K77" i="52"/>
  <c r="AI77" i="52" s="1"/>
  <c r="AQ38" i="52"/>
  <c r="AQ39" i="52" s="1"/>
  <c r="K75" i="52"/>
  <c r="AI75" i="52" s="1"/>
  <c r="K76" i="52"/>
  <c r="AI76" i="52" s="1"/>
  <c r="K78" i="52"/>
  <c r="AI78" i="52" s="1"/>
  <c r="AQ35" i="52"/>
  <c r="AQ36" i="52" s="1"/>
  <c r="K74" i="52"/>
  <c r="AM71" i="43"/>
  <c r="AN71" i="43"/>
  <c r="L78" i="37"/>
  <c r="AJ78" i="37" s="1"/>
  <c r="L75" i="37"/>
  <c r="AJ75" i="37" s="1"/>
  <c r="AR35" i="37"/>
  <c r="AR36" i="37" s="1"/>
  <c r="L76" i="37"/>
  <c r="AJ76" i="37" s="1"/>
  <c r="L77" i="37"/>
  <c r="AJ77" i="37" s="1"/>
  <c r="AR38" i="37"/>
  <c r="AR39" i="37" s="1"/>
  <c r="L74" i="37"/>
  <c r="H78" i="37"/>
  <c r="AF78" i="37" s="1"/>
  <c r="H74" i="37"/>
  <c r="H77" i="37"/>
  <c r="AF77" i="37" s="1"/>
  <c r="AN38" i="37"/>
  <c r="AN39" i="37" s="1"/>
  <c r="H75" i="37"/>
  <c r="AF75" i="37" s="1"/>
  <c r="AN35" i="37"/>
  <c r="AN36" i="37" s="1"/>
  <c r="H76" i="37"/>
  <c r="AF76" i="37" s="1"/>
  <c r="AN70" i="43"/>
  <c r="AM70" i="43"/>
  <c r="AE72" i="51"/>
  <c r="M72" i="51"/>
  <c r="AK72" i="51" s="1"/>
  <c r="L74" i="43"/>
  <c r="AR35" i="43"/>
  <c r="AR36" i="43" s="1"/>
  <c r="L76" i="43"/>
  <c r="AJ76" i="43" s="1"/>
  <c r="L77" i="43"/>
  <c r="AJ77" i="43" s="1"/>
  <c r="L78" i="43"/>
  <c r="AJ78" i="43" s="1"/>
  <c r="L75" i="43"/>
  <c r="AJ75" i="43" s="1"/>
  <c r="AR38" i="43"/>
  <c r="AR39" i="43" s="1"/>
  <c r="AM69" i="37"/>
  <c r="AN69" i="37"/>
  <c r="BA34" i="37"/>
  <c r="BA34" i="43"/>
  <c r="V18" i="65"/>
  <c r="BA34" i="41"/>
  <c r="AM68" i="41"/>
  <c r="AN68" i="41"/>
  <c r="G77" i="51"/>
  <c r="AM38" i="51"/>
  <c r="AM39" i="51" s="1"/>
  <c r="G75" i="51"/>
  <c r="AM35" i="51"/>
  <c r="AM36" i="51" s="1"/>
  <c r="G74" i="51"/>
  <c r="G76" i="51"/>
  <c r="G78" i="51"/>
  <c r="I76" i="51"/>
  <c r="AG76" i="51" s="1"/>
  <c r="AO38" i="51"/>
  <c r="AO39" i="51" s="1"/>
  <c r="I74" i="51"/>
  <c r="AO35" i="51"/>
  <c r="AO36" i="51" s="1"/>
  <c r="I77" i="51"/>
  <c r="AG77" i="51" s="1"/>
  <c r="I78" i="51"/>
  <c r="AG78" i="51" s="1"/>
  <c r="I75" i="51"/>
  <c r="AG75" i="51" s="1"/>
  <c r="AN67" i="41"/>
  <c r="AM67" i="41"/>
  <c r="AQ35" i="41"/>
  <c r="AQ36" i="41" s="1"/>
  <c r="K75" i="41"/>
  <c r="AI75" i="41" s="1"/>
  <c r="K78" i="41"/>
  <c r="AI78" i="41" s="1"/>
  <c r="K74" i="41"/>
  <c r="K76" i="41"/>
  <c r="AI76" i="41" s="1"/>
  <c r="AQ38" i="41"/>
  <c r="AQ39" i="41" s="1"/>
  <c r="K77" i="41"/>
  <c r="AI77" i="41" s="1"/>
  <c r="AR35" i="41"/>
  <c r="AR36" i="41" s="1"/>
  <c r="L77" i="41"/>
  <c r="AJ77" i="41" s="1"/>
  <c r="AR38" i="41"/>
  <c r="AR39" i="41" s="1"/>
  <c r="L75" i="41"/>
  <c r="AJ75" i="41" s="1"/>
  <c r="L78" i="41"/>
  <c r="AJ78" i="41" s="1"/>
  <c r="L74" i="41"/>
  <c r="L76" i="41"/>
  <c r="AJ76" i="41" s="1"/>
  <c r="L74" i="52"/>
  <c r="AR35" i="52"/>
  <c r="AR36" i="52" s="1"/>
  <c r="L76" i="52"/>
  <c r="AJ76" i="52" s="1"/>
  <c r="AR38" i="52"/>
  <c r="AR39" i="52" s="1"/>
  <c r="L75" i="52"/>
  <c r="AJ75" i="52" s="1"/>
  <c r="L78" i="52"/>
  <c r="AJ78" i="52" s="1"/>
  <c r="L77" i="52"/>
  <c r="AJ77" i="52" s="1"/>
  <c r="M72" i="37"/>
  <c r="AK72" i="37" s="1"/>
  <c r="AE72" i="37"/>
  <c r="AN70" i="37"/>
  <c r="AM70" i="37"/>
  <c r="AQ35" i="37"/>
  <c r="AQ36" i="37" s="1"/>
  <c r="K77" i="37"/>
  <c r="AI77" i="37" s="1"/>
  <c r="K78" i="37"/>
  <c r="AI78" i="37" s="1"/>
  <c r="K76" i="37"/>
  <c r="AI76" i="37" s="1"/>
  <c r="K75" i="37"/>
  <c r="AI75" i="37" s="1"/>
  <c r="K74" i="37"/>
  <c r="AQ38" i="37"/>
  <c r="AQ39" i="37" s="1"/>
  <c r="K74" i="43"/>
  <c r="K76" i="43"/>
  <c r="AI76" i="43" s="1"/>
  <c r="AQ35" i="43"/>
  <c r="AQ36" i="43" s="1"/>
  <c r="K75" i="43"/>
  <c r="AI75" i="43" s="1"/>
  <c r="AQ38" i="43"/>
  <c r="AQ39" i="43" s="1"/>
  <c r="K77" i="43"/>
  <c r="AI77" i="43" s="1"/>
  <c r="K78" i="43"/>
  <c r="AI78" i="43" s="1"/>
  <c r="AN70" i="52"/>
  <c r="AM70" i="52"/>
  <c r="M72" i="43"/>
  <c r="AK72" i="43" s="1"/>
  <c r="AE72" i="43"/>
  <c r="K78" i="51"/>
  <c r="AI78" i="51" s="1"/>
  <c r="K75" i="51"/>
  <c r="AI75" i="51" s="1"/>
  <c r="AQ35" i="51"/>
  <c r="AQ36" i="51" s="1"/>
  <c r="K76" i="51"/>
  <c r="AI76" i="51" s="1"/>
  <c r="AQ38" i="51"/>
  <c r="AQ39" i="51" s="1"/>
  <c r="K74" i="51"/>
  <c r="K77" i="51"/>
  <c r="AI77" i="51" s="1"/>
  <c r="AN71" i="37"/>
  <c r="AM71" i="37"/>
  <c r="AN35" i="41"/>
  <c r="AN36" i="41" s="1"/>
  <c r="H74" i="41"/>
  <c r="H76" i="41"/>
  <c r="AF76" i="41" s="1"/>
  <c r="H75" i="41"/>
  <c r="AF75" i="41" s="1"/>
  <c r="H77" i="41"/>
  <c r="AF77" i="41" s="1"/>
  <c r="AN38" i="41"/>
  <c r="AN39" i="41" s="1"/>
  <c r="H78" i="41"/>
  <c r="AF78" i="41" s="1"/>
  <c r="H74" i="52"/>
  <c r="AN38" i="52"/>
  <c r="AN39" i="52" s="1"/>
  <c r="H77" i="52"/>
  <c r="AF77" i="52" s="1"/>
  <c r="H78" i="52"/>
  <c r="AF78" i="52" s="1"/>
  <c r="H75" i="52"/>
  <c r="AF75" i="52" s="1"/>
  <c r="H76" i="52"/>
  <c r="AF76" i="52" s="1"/>
  <c r="AN35" i="52"/>
  <c r="AN36" i="52" s="1"/>
  <c r="AN71" i="41"/>
  <c r="AM71" i="41"/>
  <c r="AN69" i="51"/>
  <c r="AM69" i="51"/>
  <c r="I75" i="37"/>
  <c r="AG75" i="37" s="1"/>
  <c r="AO38" i="37"/>
  <c r="AO39" i="37" s="1"/>
  <c r="I77" i="37"/>
  <c r="AG77" i="37" s="1"/>
  <c r="I74" i="37"/>
  <c r="I76" i="37"/>
  <c r="AG76" i="37" s="1"/>
  <c r="I78" i="37"/>
  <c r="AG78" i="37" s="1"/>
  <c r="AO35" i="37"/>
  <c r="AO36" i="37" s="1"/>
  <c r="AE72" i="52"/>
  <c r="M72" i="52"/>
  <c r="AK72" i="52" s="1"/>
  <c r="AN70" i="41"/>
  <c r="AM70" i="41"/>
  <c r="AM67" i="51"/>
  <c r="AN67" i="51"/>
  <c r="G76" i="43"/>
  <c r="AM38" i="43"/>
  <c r="AM39" i="43" s="1"/>
  <c r="AM35" i="43"/>
  <c r="AM36" i="43" s="1"/>
  <c r="G78" i="43"/>
  <c r="G77" i="43"/>
  <c r="G75" i="43"/>
  <c r="G74" i="43"/>
  <c r="I78" i="43"/>
  <c r="AG78" i="43" s="1"/>
  <c r="I75" i="43"/>
  <c r="AG75" i="43" s="1"/>
  <c r="AO38" i="43"/>
  <c r="AO39" i="43" s="1"/>
  <c r="AO35" i="43"/>
  <c r="AO36" i="43" s="1"/>
  <c r="I74" i="43"/>
  <c r="I77" i="43"/>
  <c r="AG77" i="43" s="1"/>
  <c r="I76" i="43"/>
  <c r="AG76" i="43" s="1"/>
  <c r="AN68" i="37"/>
  <c r="AM68" i="37"/>
  <c r="V16" i="57"/>
  <c r="BA34" i="51"/>
  <c r="V18" i="59"/>
  <c r="BA34" i="52"/>
  <c r="AN67" i="43"/>
  <c r="AM67" i="43"/>
  <c r="AN69" i="41"/>
  <c r="AM69" i="41"/>
  <c r="AM71" i="51"/>
  <c r="AN71" i="51"/>
  <c r="AS33" i="51"/>
  <c r="L78" i="51"/>
  <c r="AJ78" i="51" s="1"/>
  <c r="L74" i="51"/>
  <c r="AR38" i="51"/>
  <c r="AR39" i="51" s="1"/>
  <c r="L77" i="51"/>
  <c r="AJ77" i="51" s="1"/>
  <c r="AR35" i="51"/>
  <c r="AR36" i="51" s="1"/>
  <c r="L75" i="51"/>
  <c r="AJ75" i="51" s="1"/>
  <c r="L76" i="51"/>
  <c r="AJ76" i="51" s="1"/>
  <c r="AM35" i="41"/>
  <c r="AM36" i="41" s="1"/>
  <c r="G78" i="41"/>
  <c r="G77" i="41"/>
  <c r="AM38" i="41"/>
  <c r="AM39" i="41" s="1"/>
  <c r="G74" i="41"/>
  <c r="G76" i="41"/>
  <c r="G75" i="41"/>
  <c r="AO35" i="41"/>
  <c r="AO36" i="41" s="1"/>
  <c r="I74" i="41"/>
  <c r="I76" i="41"/>
  <c r="AG76" i="41" s="1"/>
  <c r="I75" i="41"/>
  <c r="AG75" i="41" s="1"/>
  <c r="I78" i="41"/>
  <c r="AG78" i="41" s="1"/>
  <c r="AO38" i="41"/>
  <c r="AO39" i="41" s="1"/>
  <c r="I77" i="41"/>
  <c r="AG77" i="41" s="1"/>
  <c r="G75" i="52"/>
  <c r="G74" i="52"/>
  <c r="AM38" i="52"/>
  <c r="AM39" i="52" s="1"/>
  <c r="G78" i="52"/>
  <c r="AM35" i="52"/>
  <c r="AM36" i="52" s="1"/>
  <c r="G77" i="52"/>
  <c r="G76" i="52"/>
  <c r="I74" i="52"/>
  <c r="AO35" i="52"/>
  <c r="AO36" i="52" s="1"/>
  <c r="I77" i="52"/>
  <c r="AG77" i="52" s="1"/>
  <c r="I78" i="52"/>
  <c r="AG78" i="52" s="1"/>
  <c r="I75" i="52"/>
  <c r="AG75" i="52" s="1"/>
  <c r="AO38" i="52"/>
  <c r="AO39" i="52" s="1"/>
  <c r="I76" i="52"/>
  <c r="AG76" i="52" s="1"/>
  <c r="AN67" i="37"/>
  <c r="AM67" i="37"/>
  <c r="AN68" i="52"/>
  <c r="AM68" i="52"/>
  <c r="G76" i="37"/>
  <c r="G78" i="37"/>
  <c r="G74" i="37"/>
  <c r="G75" i="37"/>
  <c r="G77" i="37"/>
  <c r="AM38" i="37"/>
  <c r="AM39" i="37" s="1"/>
  <c r="AM35" i="37"/>
  <c r="AM36" i="37" s="1"/>
  <c r="J78" i="37"/>
  <c r="AH78" i="37" s="1"/>
  <c r="J75" i="37"/>
  <c r="AH75" i="37" s="1"/>
  <c r="J74" i="37"/>
  <c r="AP35" i="37"/>
  <c r="AP36" i="37" s="1"/>
  <c r="J76" i="37"/>
  <c r="AH76" i="37" s="1"/>
  <c r="J77" i="37"/>
  <c r="AH77" i="37" s="1"/>
  <c r="AP38" i="37"/>
  <c r="AP39" i="37" s="1"/>
  <c r="AM71" i="52"/>
  <c r="AN71" i="52"/>
  <c r="AN67" i="52"/>
  <c r="AM67" i="52"/>
  <c r="AM69" i="43"/>
  <c r="AN69" i="43"/>
  <c r="AN70" i="51"/>
  <c r="AM70" i="51"/>
  <c r="H77" i="43"/>
  <c r="AF77" i="43" s="1"/>
  <c r="AN35" i="43"/>
  <c r="AN36" i="43" s="1"/>
  <c r="H78" i="43"/>
  <c r="AF78" i="43" s="1"/>
  <c r="H74" i="43"/>
  <c r="AN38" i="43"/>
  <c r="AN39" i="43" s="1"/>
  <c r="H76" i="43"/>
  <c r="AF76" i="43" s="1"/>
  <c r="H75" i="43"/>
  <c r="AF75" i="43" s="1"/>
  <c r="J78" i="43"/>
  <c r="AH78" i="43" s="1"/>
  <c r="AP35" i="43"/>
  <c r="AP36" i="43" s="1"/>
  <c r="J77" i="43"/>
  <c r="AH77" i="43" s="1"/>
  <c r="J74" i="43"/>
  <c r="AP38" i="43"/>
  <c r="AP39" i="43" s="1"/>
  <c r="J75" i="43"/>
  <c r="AH75" i="43" s="1"/>
  <c r="J76" i="43"/>
  <c r="AH76" i="43" s="1"/>
  <c r="AN69" i="52"/>
  <c r="AM69" i="52"/>
  <c r="AE64" i="53"/>
  <c r="AE64" i="57"/>
  <c r="AE64" i="59"/>
  <c r="AI64" i="59" s="1"/>
  <c r="AE64" i="65"/>
  <c r="AI64" i="65" s="1"/>
  <c r="AM64" i="65" s="1"/>
  <c r="AQ64" i="65" s="1"/>
  <c r="AU64" i="65" s="1"/>
  <c r="AE64" i="63"/>
  <c r="AI64" i="63" s="1"/>
  <c r="AM64" i="63" s="1"/>
  <c r="AQ64" i="63" s="1"/>
  <c r="AU64" i="63" s="1"/>
  <c r="AI64" i="4"/>
  <c r="AI65" i="4" s="1"/>
  <c r="AN93" i="4"/>
  <c r="AR93" i="4" s="1"/>
  <c r="AV93" i="4" s="1"/>
  <c r="AH79" i="4"/>
  <c r="AH79" i="59" s="1"/>
  <c r="AJ83" i="59"/>
  <c r="AA155" i="65"/>
  <c r="AA157" i="57"/>
  <c r="AA16" i="57" s="1"/>
  <c r="V16" i="65"/>
  <c r="AA150" i="65"/>
  <c r="AA156" i="65" s="1"/>
  <c r="AJ93" i="63"/>
  <c r="AJ93" i="57"/>
  <c r="AJ83" i="57" s="1"/>
  <c r="AJ93" i="65"/>
  <c r="AJ83" i="65" s="1"/>
  <c r="AJ93" i="61"/>
  <c r="AJ93" i="53"/>
  <c r="AE55" i="61"/>
  <c r="V15" i="65"/>
  <c r="AA152" i="61"/>
  <c r="AA155" i="61"/>
  <c r="AA150" i="61"/>
  <c r="AA150" i="63"/>
  <c r="AA152" i="63"/>
  <c r="AA155" i="63"/>
  <c r="AA150" i="59"/>
  <c r="AA156" i="59" s="1"/>
  <c r="AA152" i="59"/>
  <c r="AA155" i="59"/>
  <c r="AM64" i="4"/>
  <c r="W18" i="65"/>
  <c r="W16" i="65"/>
  <c r="W15" i="65"/>
  <c r="AM153" i="65"/>
  <c r="AM122" i="61"/>
  <c r="AQ122" i="61" s="1"/>
  <c r="AU122" i="61" s="1"/>
  <c r="AM122" i="63"/>
  <c r="AM111" i="63" s="1"/>
  <c r="AM122" i="53"/>
  <c r="AH78" i="57"/>
  <c r="AL78" i="57" s="1"/>
  <c r="AP78" i="57" s="1"/>
  <c r="AT78" i="57" s="1"/>
  <c r="AL66" i="4"/>
  <c r="AL66" i="59" s="1"/>
  <c r="AD125" i="59"/>
  <c r="AS137" i="57"/>
  <c r="AS137" i="59"/>
  <c r="AS137" i="61"/>
  <c r="AS137" i="63"/>
  <c r="AW137" i="4"/>
  <c r="AW138" i="4" s="1"/>
  <c r="AS137" i="53"/>
  <c r="AS137" i="65"/>
  <c r="AB157" i="65"/>
  <c r="AB16" i="65" s="1"/>
  <c r="AL93" i="4"/>
  <c r="AL94" i="4" s="1"/>
  <c r="AH93" i="61"/>
  <c r="AH83" i="61" s="1"/>
  <c r="AH93" i="65"/>
  <c r="AH93" i="57"/>
  <c r="AH83" i="57" s="1"/>
  <c r="AH93" i="63"/>
  <c r="AH93" i="53"/>
  <c r="AD125" i="57"/>
  <c r="AR136" i="4"/>
  <c r="AN136" i="59"/>
  <c r="AN125" i="59" s="1"/>
  <c r="AN136" i="57"/>
  <c r="AN136" i="61"/>
  <c r="AN125" i="61" s="1"/>
  <c r="AN136" i="65"/>
  <c r="AN136" i="63"/>
  <c r="AN125" i="63" s="1"/>
  <c r="AN136" i="53"/>
  <c r="AM122" i="59"/>
  <c r="AQ122" i="59" s="1"/>
  <c r="AQ122" i="4"/>
  <c r="AU122" i="4" s="1"/>
  <c r="AM111" i="65"/>
  <c r="AM153" i="4"/>
  <c r="AM157" i="4" s="1"/>
  <c r="AM16" i="4" s="1"/>
  <c r="AM122" i="57"/>
  <c r="AQ122" i="57" s="1"/>
  <c r="AU122" i="57" s="1"/>
  <c r="AH107" i="65"/>
  <c r="AH107" i="59"/>
  <c r="AH107" i="53"/>
  <c r="AL107" i="4"/>
  <c r="AP107" i="4" s="1"/>
  <c r="AT107" i="4" s="1"/>
  <c r="AH107" i="63"/>
  <c r="AH107" i="61"/>
  <c r="AH107" i="57"/>
  <c r="AP106" i="4"/>
  <c r="AT106" i="4" s="1"/>
  <c r="AD69" i="65"/>
  <c r="AD69" i="61"/>
  <c r="AI83" i="63"/>
  <c r="AS66" i="4"/>
  <c r="AW66" i="4" s="1"/>
  <c r="AF55" i="59"/>
  <c r="AJ64" i="59"/>
  <c r="AN64" i="59" s="1"/>
  <c r="AR64" i="59" s="1"/>
  <c r="AV64" i="59" s="1"/>
  <c r="AJ65" i="4"/>
  <c r="AN64" i="4"/>
  <c r="AJ64" i="61"/>
  <c r="AN64" i="61" s="1"/>
  <c r="AR64" i="61" s="1"/>
  <c r="AV64" i="61" s="1"/>
  <c r="AF55" i="61"/>
  <c r="AJ64" i="63"/>
  <c r="AN64" i="63" s="1"/>
  <c r="AR64" i="63" s="1"/>
  <c r="AV64" i="63" s="1"/>
  <c r="AF55" i="63"/>
  <c r="AJ64" i="65"/>
  <c r="AF55" i="65"/>
  <c r="V16" i="59"/>
  <c r="V15" i="59"/>
  <c r="AM93" i="65"/>
  <c r="AQ93" i="65" s="1"/>
  <c r="AU93" i="65" s="1"/>
  <c r="AB16" i="63"/>
  <c r="AN79" i="59"/>
  <c r="AR79" i="59" s="1"/>
  <c r="AV79" i="59" s="1"/>
  <c r="AD125" i="61"/>
  <c r="AN79" i="57"/>
  <c r="AR79" i="57" s="1"/>
  <c r="AN79" i="63"/>
  <c r="AR79" i="63" s="1"/>
  <c r="AB16" i="59"/>
  <c r="AO66" i="65"/>
  <c r="AO66" i="63"/>
  <c r="AO66" i="57"/>
  <c r="AD125" i="65"/>
  <c r="AB18" i="59"/>
  <c r="AB14" i="57"/>
  <c r="AH120" i="61"/>
  <c r="AL120" i="61" s="1"/>
  <c r="AP120" i="61" s="1"/>
  <c r="AB14" i="63"/>
  <c r="AN79" i="61"/>
  <c r="AR79" i="61" s="1"/>
  <c r="AM79" i="61"/>
  <c r="AQ79" i="61" s="1"/>
  <c r="AU79" i="61" s="1"/>
  <c r="AD153" i="61"/>
  <c r="AO66" i="59"/>
  <c r="AO66" i="61"/>
  <c r="AR79" i="4"/>
  <c r="AN80" i="4"/>
  <c r="AM79" i="65"/>
  <c r="AQ79" i="65" s="1"/>
  <c r="AU79" i="65" s="1"/>
  <c r="AB16" i="61"/>
  <c r="AO93" i="4"/>
  <c r="AS93" i="4" s="1"/>
  <c r="AW93" i="4" s="1"/>
  <c r="AM93" i="57"/>
  <c r="AQ93" i="57" s="1"/>
  <c r="AU93" i="57" s="1"/>
  <c r="AB14" i="61"/>
  <c r="AI69" i="57"/>
  <c r="AI83" i="59"/>
  <c r="AL134" i="4"/>
  <c r="AH135" i="4"/>
  <c r="AH134" i="57"/>
  <c r="AL134" i="57" s="1"/>
  <c r="AP134" i="57" s="1"/>
  <c r="AT134" i="57" s="1"/>
  <c r="AD153" i="59"/>
  <c r="AD111" i="59"/>
  <c r="AI83" i="61"/>
  <c r="AK93" i="59"/>
  <c r="AM94" i="57"/>
  <c r="AQ94" i="4"/>
  <c r="AU94" i="4" s="1"/>
  <c r="AM94" i="61"/>
  <c r="AM83" i="61" s="1"/>
  <c r="AM94" i="59"/>
  <c r="AM83" i="59" s="1"/>
  <c r="AM94" i="65"/>
  <c r="AQ94" i="65" s="1"/>
  <c r="AU94" i="65" s="1"/>
  <c r="AM94" i="53"/>
  <c r="AM94" i="63"/>
  <c r="AM83" i="63" s="1"/>
  <c r="AU93" i="4"/>
  <c r="AH121" i="4"/>
  <c r="AH121" i="65" s="1"/>
  <c r="AH111" i="65" s="1"/>
  <c r="AK93" i="65"/>
  <c r="AK93" i="57"/>
  <c r="AB16" i="57"/>
  <c r="AK93" i="63"/>
  <c r="AQ79" i="4"/>
  <c r="AU79" i="4" s="1"/>
  <c r="AM80" i="4"/>
  <c r="AM79" i="59"/>
  <c r="AQ79" i="59" s="1"/>
  <c r="AU79" i="59" s="1"/>
  <c r="AM79" i="63"/>
  <c r="AQ79" i="63" s="1"/>
  <c r="AU79" i="63" s="1"/>
  <c r="AK93" i="61"/>
  <c r="AO90" i="59"/>
  <c r="AQ62" i="59"/>
  <c r="AK77" i="59"/>
  <c r="AG69" i="59"/>
  <c r="AP76" i="59"/>
  <c r="AS118" i="59"/>
  <c r="AV74" i="59"/>
  <c r="AW88" i="59"/>
  <c r="AU76" i="59"/>
  <c r="AR61" i="59"/>
  <c r="AP90" i="59"/>
  <c r="AW82" i="59"/>
  <c r="AW82" i="57"/>
  <c r="AW82" i="63"/>
  <c r="AW82" i="53"/>
  <c r="AW82" i="61"/>
  <c r="AW82" i="65"/>
  <c r="AH63" i="59"/>
  <c r="AD55" i="59"/>
  <c r="AH91" i="59"/>
  <c r="AD83" i="59"/>
  <c r="AW91" i="4"/>
  <c r="AO61" i="59"/>
  <c r="AK120" i="59"/>
  <c r="AO120" i="59" s="1"/>
  <c r="AS120" i="59" s="1"/>
  <c r="AW120" i="59" s="1"/>
  <c r="AG111" i="59"/>
  <c r="AH77" i="59"/>
  <c r="AD69" i="59"/>
  <c r="AS75" i="59"/>
  <c r="AV88" i="59"/>
  <c r="AG83" i="59"/>
  <c r="AT59" i="59"/>
  <c r="AU90" i="59"/>
  <c r="AW130" i="59"/>
  <c r="AG125" i="59"/>
  <c r="AU132" i="59"/>
  <c r="AL133" i="59"/>
  <c r="AO132" i="59"/>
  <c r="AV130" i="59"/>
  <c r="AK77" i="61"/>
  <c r="AG69" i="61"/>
  <c r="AK91" i="65"/>
  <c r="AG83" i="65"/>
  <c r="AK77" i="57"/>
  <c r="AG69" i="57"/>
  <c r="AR122" i="65"/>
  <c r="AV122" i="65" s="1"/>
  <c r="AN111" i="65"/>
  <c r="AQ77" i="61"/>
  <c r="AV59" i="61"/>
  <c r="AV130" i="61"/>
  <c r="AG83" i="61"/>
  <c r="AG125" i="57"/>
  <c r="AU75" i="57"/>
  <c r="AV130" i="65"/>
  <c r="AK133" i="63"/>
  <c r="AG125" i="63"/>
  <c r="AS89" i="65"/>
  <c r="AQ91" i="61"/>
  <c r="AS75" i="65"/>
  <c r="AS131" i="61"/>
  <c r="AW129" i="57"/>
  <c r="AU129" i="57"/>
  <c r="AS89" i="63"/>
  <c r="AU133" i="65"/>
  <c r="AS75" i="61"/>
  <c r="AV74" i="65"/>
  <c r="AO90" i="61"/>
  <c r="AO61" i="63"/>
  <c r="AO132" i="57"/>
  <c r="AS75" i="57"/>
  <c r="AR60" i="65"/>
  <c r="AU91" i="65"/>
  <c r="AW74" i="63"/>
  <c r="AK133" i="61"/>
  <c r="AG125" i="61"/>
  <c r="AK133" i="65"/>
  <c r="AG125" i="65"/>
  <c r="AK91" i="63"/>
  <c r="AG83" i="63"/>
  <c r="AR133" i="63"/>
  <c r="AG83" i="57"/>
  <c r="AS60" i="61"/>
  <c r="AW130" i="63"/>
  <c r="AU60" i="63"/>
  <c r="AW88" i="61"/>
  <c r="AQ133" i="61"/>
  <c r="AG69" i="63"/>
  <c r="AV88" i="57"/>
  <c r="AU88" i="57"/>
  <c r="AO61" i="65"/>
  <c r="AM133" i="63"/>
  <c r="AI125" i="63"/>
  <c r="AK77" i="65"/>
  <c r="AG69" i="65"/>
  <c r="AD69" i="63"/>
  <c r="AV59" i="63"/>
  <c r="AO90" i="57"/>
  <c r="AW88" i="57"/>
  <c r="AQ62" i="61"/>
  <c r="AR121" i="57"/>
  <c r="AV89" i="61"/>
  <c r="AU119" i="57"/>
  <c r="AQ91" i="63"/>
  <c r="AO76" i="63"/>
  <c r="AU78" i="65"/>
  <c r="AV129" i="57"/>
  <c r="AK62" i="61"/>
  <c r="AU76" i="63"/>
  <c r="AS131" i="65"/>
  <c r="AW60" i="63"/>
  <c r="AV88" i="65"/>
  <c r="AS118" i="57"/>
  <c r="AK120" i="57"/>
  <c r="AO120" i="57" s="1"/>
  <c r="AS120" i="57" s="1"/>
  <c r="AW120" i="57" s="1"/>
  <c r="AG111" i="57"/>
  <c r="AK120" i="61"/>
  <c r="AO120" i="61" s="1"/>
  <c r="AS120" i="61" s="1"/>
  <c r="AW120" i="61" s="1"/>
  <c r="AG111" i="61"/>
  <c r="AK120" i="63"/>
  <c r="AO120" i="63" s="1"/>
  <c r="AS120" i="63" s="1"/>
  <c r="AW120" i="63" s="1"/>
  <c r="AG111" i="63"/>
  <c r="AH77" i="65"/>
  <c r="AH63" i="61"/>
  <c r="AD55" i="61"/>
  <c r="AH133" i="65"/>
  <c r="AH120" i="63"/>
  <c r="AL120" i="63" s="1"/>
  <c r="AP120" i="63" s="1"/>
  <c r="AT120" i="63" s="1"/>
  <c r="AD111" i="63"/>
  <c r="AP60" i="65"/>
  <c r="AT88" i="63"/>
  <c r="AP89" i="57"/>
  <c r="AL76" i="63"/>
  <c r="AP89" i="61"/>
  <c r="AD18" i="4"/>
  <c r="AH91" i="65"/>
  <c r="AD16" i="4"/>
  <c r="AH120" i="57"/>
  <c r="AL120" i="57" s="1"/>
  <c r="AP120" i="57" s="1"/>
  <c r="AD111" i="57"/>
  <c r="AP131" i="65"/>
  <c r="AD83" i="63"/>
  <c r="AH133" i="63"/>
  <c r="AD125" i="63"/>
  <c r="AT59" i="63"/>
  <c r="AL132" i="57"/>
  <c r="AP75" i="61"/>
  <c r="AT129" i="57"/>
  <c r="AP75" i="65"/>
  <c r="AL90" i="63"/>
  <c r="AP131" i="61"/>
  <c r="AT74" i="57"/>
  <c r="AL77" i="57"/>
  <c r="AP131" i="63"/>
  <c r="AT59" i="61"/>
  <c r="AT88" i="65"/>
  <c r="AH78" i="59"/>
  <c r="AL78" i="59" s="1"/>
  <c r="AP78" i="59" s="1"/>
  <c r="AT78" i="59" s="1"/>
  <c r="AM135" i="63"/>
  <c r="AQ135" i="63" s="1"/>
  <c r="AU135" i="63" s="1"/>
  <c r="AD153" i="63"/>
  <c r="AN122" i="59"/>
  <c r="AN122" i="61"/>
  <c r="AN153" i="4"/>
  <c r="AN157" i="4" s="1"/>
  <c r="AN18" i="4" s="1"/>
  <c r="AN122" i="53"/>
  <c r="Z155" i="59"/>
  <c r="AN122" i="57"/>
  <c r="AR122" i="57" s="1"/>
  <c r="AV122" i="57" s="1"/>
  <c r="Z150" i="59"/>
  <c r="Z156" i="59" s="1"/>
  <c r="AN122" i="63"/>
  <c r="Z152" i="59"/>
  <c r="AH78" i="63"/>
  <c r="AL78" i="63" s="1"/>
  <c r="AP78" i="63" s="1"/>
  <c r="AT78" i="63" s="1"/>
  <c r="AN135" i="57"/>
  <c r="AH134" i="65"/>
  <c r="AR122" i="4"/>
  <c r="AH64" i="59"/>
  <c r="AL64" i="59" s="1"/>
  <c r="AP64" i="59" s="1"/>
  <c r="AT64" i="59" s="1"/>
  <c r="AN153" i="65"/>
  <c r="AH92" i="63"/>
  <c r="AL92" i="63" s="1"/>
  <c r="AP92" i="63" s="1"/>
  <c r="AT92" i="63" s="1"/>
  <c r="AH134" i="59"/>
  <c r="AL134" i="59" s="1"/>
  <c r="AP134" i="59" s="1"/>
  <c r="AT134" i="59" s="1"/>
  <c r="AN135" i="65"/>
  <c r="AN79" i="65"/>
  <c r="AH92" i="59"/>
  <c r="AL92" i="59" s="1"/>
  <c r="AP92" i="59" s="1"/>
  <c r="AT92" i="59" s="1"/>
  <c r="AD63" i="63"/>
  <c r="Z155" i="63"/>
  <c r="Z150" i="63"/>
  <c r="Z152" i="63"/>
  <c r="AH78" i="65"/>
  <c r="AL78" i="65" s="1"/>
  <c r="AP78" i="65" s="1"/>
  <c r="AT78" i="65" s="1"/>
  <c r="Z150" i="65"/>
  <c r="Z156" i="65" s="1"/>
  <c r="Z155" i="65"/>
  <c r="AD63" i="65"/>
  <c r="AD55" i="65" s="1"/>
  <c r="Z152" i="65"/>
  <c r="V18" i="57"/>
  <c r="Z157" i="57"/>
  <c r="V15" i="57"/>
  <c r="Z157" i="61"/>
  <c r="V18" i="63"/>
  <c r="V16" i="63"/>
  <c r="V15" i="63"/>
  <c r="Y16" i="63"/>
  <c r="V15" i="61"/>
  <c r="V16" i="61"/>
  <c r="V18" i="61"/>
  <c r="Y18" i="63"/>
  <c r="AG153" i="57"/>
  <c r="AG153" i="59"/>
  <c r="Y15" i="59"/>
  <c r="AG153" i="63"/>
  <c r="Y18" i="59"/>
  <c r="AG153" i="61"/>
  <c r="Y16" i="65"/>
  <c r="Y18" i="65"/>
  <c r="Y15" i="65"/>
  <c r="Y16" i="57"/>
  <c r="Y15" i="57"/>
  <c r="Y18" i="57"/>
  <c r="AC152" i="61"/>
  <c r="AG63" i="61"/>
  <c r="AK63" i="61" s="1"/>
  <c r="AO63" i="61" s="1"/>
  <c r="AS63" i="61" s="1"/>
  <c r="AW63" i="61" s="1"/>
  <c r="AC155" i="61"/>
  <c r="AC150" i="61"/>
  <c r="AC156" i="61" s="1"/>
  <c r="AK92" i="59"/>
  <c r="AO92" i="59" s="1"/>
  <c r="AS92" i="59" s="1"/>
  <c r="AW92" i="59" s="1"/>
  <c r="AK78" i="59"/>
  <c r="AO78" i="59" s="1"/>
  <c r="AS78" i="59" s="1"/>
  <c r="AW78" i="59" s="1"/>
  <c r="AK134" i="59"/>
  <c r="AO134" i="59" s="1"/>
  <c r="AS134" i="59" s="1"/>
  <c r="AW134" i="59" s="1"/>
  <c r="AK78" i="61"/>
  <c r="AO78" i="61" s="1"/>
  <c r="AS78" i="61" s="1"/>
  <c r="AW78" i="61" s="1"/>
  <c r="AK120" i="65"/>
  <c r="AG153" i="65"/>
  <c r="AC150" i="65"/>
  <c r="AC156" i="65" s="1"/>
  <c r="AC155" i="65"/>
  <c r="AG63" i="65"/>
  <c r="AC152" i="65"/>
  <c r="AO120" i="4"/>
  <c r="AK153" i="4"/>
  <c r="AK157" i="4" s="1"/>
  <c r="Y18" i="61"/>
  <c r="Y16" i="61"/>
  <c r="Y15" i="61"/>
  <c r="AC150" i="59"/>
  <c r="AG63" i="59"/>
  <c r="AC155" i="59"/>
  <c r="AC152" i="59"/>
  <c r="AK121" i="65"/>
  <c r="AK121" i="59"/>
  <c r="AO121" i="4"/>
  <c r="AS121" i="4" s="1"/>
  <c r="AW121" i="4" s="1"/>
  <c r="AK121" i="61"/>
  <c r="AK121" i="63"/>
  <c r="AK121" i="57"/>
  <c r="AK121" i="53"/>
  <c r="AC150" i="63"/>
  <c r="AG63" i="63"/>
  <c r="AC152" i="63"/>
  <c r="AC155" i="63"/>
  <c r="AG63" i="57"/>
  <c r="AK63" i="57" s="1"/>
  <c r="AO63" i="57" s="1"/>
  <c r="AS63" i="57" s="1"/>
  <c r="AW63" i="57" s="1"/>
  <c r="AC150" i="57"/>
  <c r="AC155" i="57"/>
  <c r="AC152" i="57"/>
  <c r="AU121" i="65"/>
  <c r="AP120" i="65"/>
  <c r="AW119" i="63"/>
  <c r="AH64" i="61"/>
  <c r="AL64" i="61" s="1"/>
  <c r="AP64" i="61" s="1"/>
  <c r="AT64" i="61" s="1"/>
  <c r="AW119" i="59"/>
  <c r="AT119" i="59"/>
  <c r="AQ136" i="65" l="1"/>
  <c r="AU136" i="65" s="1"/>
  <c r="AQ136" i="61"/>
  <c r="AU136" i="61" s="1"/>
  <c r="AM125" i="57"/>
  <c r="AQ137" i="65"/>
  <c r="AU137" i="4"/>
  <c r="AU138" i="4" s="1"/>
  <c r="AQ137" i="59"/>
  <c r="AQ137" i="57"/>
  <c r="AQ125" i="57" s="1"/>
  <c r="AQ137" i="53"/>
  <c r="AQ137" i="61"/>
  <c r="AQ137" i="63"/>
  <c r="AE55" i="59"/>
  <c r="AE155" i="59" s="1"/>
  <c r="I93" i="36"/>
  <c r="AG93" i="36" s="1"/>
  <c r="AG88" i="36"/>
  <c r="M89" i="36"/>
  <c r="AK89" i="36" s="1"/>
  <c r="AE89" i="36"/>
  <c r="AN86" i="36"/>
  <c r="AM86" i="36"/>
  <c r="J93" i="36"/>
  <c r="AH93" i="36" s="1"/>
  <c r="AH88" i="36"/>
  <c r="AE91" i="36"/>
  <c r="M91" i="36"/>
  <c r="AK91" i="36" s="1"/>
  <c r="AJ88" i="36"/>
  <c r="L93" i="36"/>
  <c r="AJ93" i="36" s="1"/>
  <c r="AF88" i="36"/>
  <c r="H93" i="36"/>
  <c r="AF93" i="36" s="1"/>
  <c r="AI88" i="36"/>
  <c r="K93" i="36"/>
  <c r="AI93" i="36" s="1"/>
  <c r="G93" i="36"/>
  <c r="AE88" i="36"/>
  <c r="M88" i="36"/>
  <c r="AK88" i="36" s="1"/>
  <c r="BQ35" i="36"/>
  <c r="BQ36" i="36" s="1"/>
  <c r="BQ38" i="36"/>
  <c r="BQ39" i="36" s="1"/>
  <c r="BL34" i="36"/>
  <c r="BN34" i="36"/>
  <c r="BP34" i="36"/>
  <c r="BK34" i="36"/>
  <c r="BO34" i="36"/>
  <c r="BM34" i="36"/>
  <c r="M92" i="36"/>
  <c r="AK92" i="36" s="1"/>
  <c r="AE92" i="36"/>
  <c r="AE90" i="36"/>
  <c r="M90" i="36"/>
  <c r="AK90" i="36" s="1"/>
  <c r="AE55" i="63"/>
  <c r="AE150" i="63" s="1"/>
  <c r="M74" i="37"/>
  <c r="AK74" i="37" s="1"/>
  <c r="G79" i="37"/>
  <c r="AE74" i="37"/>
  <c r="AE75" i="52"/>
  <c r="M75" i="52"/>
  <c r="AK75" i="52" s="1"/>
  <c r="AE75" i="41"/>
  <c r="M75" i="41"/>
  <c r="AK75" i="41" s="1"/>
  <c r="AE77" i="41"/>
  <c r="M77" i="41"/>
  <c r="AK77" i="41" s="1"/>
  <c r="L79" i="51"/>
  <c r="AJ79" i="51" s="1"/>
  <c r="AJ74" i="51"/>
  <c r="AE77" i="43"/>
  <c r="M77" i="43"/>
  <c r="AK77" i="43" s="1"/>
  <c r="M76" i="43"/>
  <c r="AK76" i="43" s="1"/>
  <c r="AE76" i="43"/>
  <c r="H79" i="52"/>
  <c r="AF79" i="52" s="1"/>
  <c r="AF74" i="52"/>
  <c r="AI74" i="41"/>
  <c r="K79" i="41"/>
  <c r="AI79" i="41" s="1"/>
  <c r="BA38" i="43"/>
  <c r="BA39" i="43" s="1"/>
  <c r="BA35" i="43"/>
  <c r="BA36" i="43" s="1"/>
  <c r="AV34" i="43"/>
  <c r="AX34" i="43"/>
  <c r="AZ34" i="43"/>
  <c r="AW34" i="43"/>
  <c r="AY34" i="43"/>
  <c r="AU34" i="43"/>
  <c r="H79" i="37"/>
  <c r="AF79" i="37" s="1"/>
  <c r="AF74" i="37"/>
  <c r="AF74" i="51"/>
  <c r="H79" i="51"/>
  <c r="AF79" i="51" s="1"/>
  <c r="Z16" i="57"/>
  <c r="H79" i="43"/>
  <c r="AF79" i="43" s="1"/>
  <c r="AF74" i="43"/>
  <c r="J79" i="37"/>
  <c r="AH79" i="37" s="1"/>
  <c r="AH74" i="37"/>
  <c r="AE78" i="37"/>
  <c r="M78" i="37"/>
  <c r="AK78" i="37" s="1"/>
  <c r="AG74" i="52"/>
  <c r="I79" i="52"/>
  <c r="AG79" i="52" s="1"/>
  <c r="M78" i="52"/>
  <c r="AK78" i="52" s="1"/>
  <c r="AE78" i="52"/>
  <c r="AE76" i="41"/>
  <c r="M76" i="41"/>
  <c r="AK76" i="41" s="1"/>
  <c r="AE78" i="41"/>
  <c r="M78" i="41"/>
  <c r="AK78" i="41" s="1"/>
  <c r="BA38" i="52"/>
  <c r="BA39" i="52" s="1"/>
  <c r="BA35" i="52"/>
  <c r="BA36" i="52" s="1"/>
  <c r="AZ34" i="52"/>
  <c r="AY34" i="52"/>
  <c r="AX34" i="52"/>
  <c r="AV34" i="52"/>
  <c r="AW34" i="52"/>
  <c r="AU34" i="52"/>
  <c r="I79" i="43"/>
  <c r="AG79" i="43" s="1"/>
  <c r="AG74" i="43"/>
  <c r="AE78" i="43"/>
  <c r="M78" i="43"/>
  <c r="AK78" i="43" s="1"/>
  <c r="AN72" i="52"/>
  <c r="AM72" i="52"/>
  <c r="AI74" i="37"/>
  <c r="K79" i="37"/>
  <c r="AI79" i="37" s="1"/>
  <c r="L79" i="52"/>
  <c r="AJ79" i="52" s="1"/>
  <c r="AJ74" i="52"/>
  <c r="AE78" i="51"/>
  <c r="M78" i="51"/>
  <c r="AK78" i="51" s="1"/>
  <c r="M75" i="51"/>
  <c r="AK75" i="51" s="1"/>
  <c r="AE75" i="51"/>
  <c r="BA38" i="37"/>
  <c r="BA39" i="37" s="1"/>
  <c r="BA35" i="37"/>
  <c r="BA36" i="37" s="1"/>
  <c r="AZ34" i="37"/>
  <c r="AX34" i="37"/>
  <c r="AV34" i="37"/>
  <c r="AY34" i="37"/>
  <c r="AW34" i="37"/>
  <c r="AU34" i="37"/>
  <c r="J79" i="52"/>
  <c r="AH79" i="52" s="1"/>
  <c r="AH74" i="52"/>
  <c r="AH74" i="41"/>
  <c r="J79" i="41"/>
  <c r="AH79" i="41" s="1"/>
  <c r="AH74" i="43"/>
  <c r="J79" i="43"/>
  <c r="AH79" i="43" s="1"/>
  <c r="M77" i="37"/>
  <c r="AK77" i="37" s="1"/>
  <c r="AE77" i="37"/>
  <c r="AE76" i="37"/>
  <c r="M76" i="37"/>
  <c r="AK76" i="37" s="1"/>
  <c r="AE76" i="52"/>
  <c r="M76" i="52"/>
  <c r="AK76" i="52" s="1"/>
  <c r="AG74" i="41"/>
  <c r="I79" i="41"/>
  <c r="AG79" i="41" s="1"/>
  <c r="AE74" i="41"/>
  <c r="G79" i="41"/>
  <c r="M74" i="41"/>
  <c r="AK74" i="41" s="1"/>
  <c r="AE74" i="43"/>
  <c r="G79" i="43"/>
  <c r="M74" i="43"/>
  <c r="AK74" i="43" s="1"/>
  <c r="AG74" i="37"/>
  <c r="I79" i="37"/>
  <c r="AG79" i="37" s="1"/>
  <c r="AF74" i="41"/>
  <c r="H79" i="41"/>
  <c r="AF79" i="41" s="1"/>
  <c r="AN72" i="43"/>
  <c r="AM72" i="43"/>
  <c r="AN72" i="37"/>
  <c r="AM72" i="37"/>
  <c r="AG74" i="51"/>
  <c r="I79" i="51"/>
  <c r="AG79" i="51" s="1"/>
  <c r="AE76" i="51"/>
  <c r="M76" i="51"/>
  <c r="AK76" i="51" s="1"/>
  <c r="AX34" i="41"/>
  <c r="AU34" i="41"/>
  <c r="AV34" i="41"/>
  <c r="BA35" i="41"/>
  <c r="BA36" i="41" s="1"/>
  <c r="AW34" i="41"/>
  <c r="AY34" i="41"/>
  <c r="AZ34" i="41"/>
  <c r="BA38" i="41"/>
  <c r="BA39" i="41" s="1"/>
  <c r="AJ74" i="43"/>
  <c r="L79" i="43"/>
  <c r="AJ79" i="43" s="1"/>
  <c r="AJ74" i="37"/>
  <c r="L79" i="37"/>
  <c r="AJ79" i="37" s="1"/>
  <c r="AN72" i="41"/>
  <c r="AM72" i="41"/>
  <c r="J79" i="51"/>
  <c r="AH79" i="51" s="1"/>
  <c r="AH74" i="51"/>
  <c r="AE75" i="37"/>
  <c r="M75" i="37"/>
  <c r="AK75" i="37" s="1"/>
  <c r="M77" i="52"/>
  <c r="AK77" i="52" s="1"/>
  <c r="AE77" i="52"/>
  <c r="AE74" i="52"/>
  <c r="M74" i="52"/>
  <c r="AK74" i="52" s="1"/>
  <c r="G79" i="52"/>
  <c r="BA38" i="51"/>
  <c r="BA39" i="51" s="1"/>
  <c r="BA35" i="51"/>
  <c r="BA36" i="51" s="1"/>
  <c r="AY34" i="51"/>
  <c r="AW34" i="51"/>
  <c r="AX34" i="51"/>
  <c r="AZ34" i="51"/>
  <c r="AV34" i="51"/>
  <c r="AU34" i="51"/>
  <c r="M75" i="43"/>
  <c r="AK75" i="43" s="1"/>
  <c r="AE75" i="43"/>
  <c r="AI74" i="51"/>
  <c r="K79" i="51"/>
  <c r="AI79" i="51" s="1"/>
  <c r="K79" i="43"/>
  <c r="AI79" i="43" s="1"/>
  <c r="AI74" i="43"/>
  <c r="AJ74" i="41"/>
  <c r="L79" i="41"/>
  <c r="AJ79" i="41" s="1"/>
  <c r="G79" i="51"/>
  <c r="AE74" i="51"/>
  <c r="M74" i="51"/>
  <c r="AK74" i="51" s="1"/>
  <c r="M77" i="51"/>
  <c r="AK77" i="51" s="1"/>
  <c r="AE77" i="51"/>
  <c r="AM72" i="51"/>
  <c r="AN72" i="51"/>
  <c r="AI74" i="52"/>
  <c r="K79" i="52"/>
  <c r="AI79" i="52" s="1"/>
  <c r="AA18" i="57"/>
  <c r="AL79" i="4"/>
  <c r="AL80" i="4" s="1"/>
  <c r="AL80" i="59" s="1"/>
  <c r="AH79" i="57"/>
  <c r="AH69" i="57" s="1"/>
  <c r="AE55" i="65"/>
  <c r="AE155" i="65" s="1"/>
  <c r="AH79" i="65"/>
  <c r="AL79" i="65" s="1"/>
  <c r="AP79" i="65" s="1"/>
  <c r="AT79" i="65" s="1"/>
  <c r="AH79" i="61"/>
  <c r="AH69" i="61" s="1"/>
  <c r="AH79" i="63"/>
  <c r="AL79" i="63" s="1"/>
  <c r="AP79" i="63" s="1"/>
  <c r="AT79" i="63" s="1"/>
  <c r="AN94" i="4"/>
  <c r="AN94" i="59" s="1"/>
  <c r="AN83" i="59" s="1"/>
  <c r="AN93" i="65"/>
  <c r="AR93" i="65" s="1"/>
  <c r="AH79" i="53"/>
  <c r="AA14" i="57"/>
  <c r="AE152" i="63"/>
  <c r="AP66" i="4"/>
  <c r="AP67" i="4" s="1"/>
  <c r="AP67" i="59" s="1"/>
  <c r="AL66" i="61"/>
  <c r="AA157" i="65"/>
  <c r="AA16" i="65" s="1"/>
  <c r="AN93" i="57"/>
  <c r="AR93" i="57" s="1"/>
  <c r="AR136" i="63"/>
  <c r="AV136" i="63" s="1"/>
  <c r="AN93" i="61"/>
  <c r="AR93" i="61" s="1"/>
  <c r="AV93" i="61" s="1"/>
  <c r="AJ83" i="61"/>
  <c r="AJ83" i="63"/>
  <c r="AN93" i="63"/>
  <c r="AR93" i="63" s="1"/>
  <c r="AV93" i="63" s="1"/>
  <c r="AE152" i="61"/>
  <c r="AE150" i="61"/>
  <c r="AE155" i="61"/>
  <c r="AM153" i="61"/>
  <c r="AL66" i="65"/>
  <c r="AL66" i="63"/>
  <c r="AM111" i="61"/>
  <c r="AL66" i="53"/>
  <c r="AL66" i="57"/>
  <c r="AM18" i="4"/>
  <c r="AP93" i="4"/>
  <c r="AT93" i="4" s="1"/>
  <c r="AA156" i="61"/>
  <c r="AA157" i="61"/>
  <c r="AA156" i="63"/>
  <c r="AA157" i="63"/>
  <c r="AA157" i="59"/>
  <c r="AM64" i="59"/>
  <c r="AQ64" i="59" s="1"/>
  <c r="AU64" i="59" s="1"/>
  <c r="AM65" i="4"/>
  <c r="AQ65" i="4" s="1"/>
  <c r="AU65" i="4" s="1"/>
  <c r="AI65" i="61"/>
  <c r="AI65" i="57"/>
  <c r="AM65" i="57" s="1"/>
  <c r="AQ65" i="57" s="1"/>
  <c r="AU65" i="57" s="1"/>
  <c r="AI65" i="65"/>
  <c r="AI65" i="63"/>
  <c r="AI65" i="59"/>
  <c r="AM65" i="59" s="1"/>
  <c r="AQ65" i="59" s="1"/>
  <c r="AU65" i="59" s="1"/>
  <c r="AI65" i="53"/>
  <c r="AQ64" i="4"/>
  <c r="AU64" i="4" s="1"/>
  <c r="AM153" i="59"/>
  <c r="AQ122" i="63"/>
  <c r="AU122" i="63" s="1"/>
  <c r="AM14" i="4"/>
  <c r="AM153" i="63"/>
  <c r="AM111" i="59"/>
  <c r="AM111" i="57"/>
  <c r="AQ123" i="4"/>
  <c r="AQ123" i="65" s="1"/>
  <c r="AU123" i="65" s="1"/>
  <c r="AM153" i="57"/>
  <c r="AB14" i="65"/>
  <c r="AB18" i="65"/>
  <c r="AW138" i="57"/>
  <c r="AW138" i="59"/>
  <c r="AW138" i="63"/>
  <c r="AW138" i="61"/>
  <c r="AW138" i="53"/>
  <c r="AW138" i="65"/>
  <c r="AV136" i="4"/>
  <c r="AR137" i="4"/>
  <c r="AL107" i="57"/>
  <c r="AH97" i="57"/>
  <c r="AL107" i="61"/>
  <c r="AH97" i="61"/>
  <c r="AL107" i="59"/>
  <c r="AH97" i="59"/>
  <c r="AL108" i="4"/>
  <c r="AH97" i="63"/>
  <c r="AL107" i="63"/>
  <c r="AL107" i="65"/>
  <c r="AH97" i="65"/>
  <c r="AS67" i="4"/>
  <c r="AW67" i="4" s="1"/>
  <c r="AW68" i="4" s="1"/>
  <c r="AW68" i="63" s="1"/>
  <c r="AP94" i="4"/>
  <c r="AT94" i="4" s="1"/>
  <c r="AL94" i="63"/>
  <c r="AL94" i="59"/>
  <c r="AL94" i="53"/>
  <c r="AL94" i="61"/>
  <c r="AL94" i="57"/>
  <c r="AL94" i="65"/>
  <c r="AN65" i="4"/>
  <c r="AR65" i="4" s="1"/>
  <c r="AV65" i="4" s="1"/>
  <c r="AJ65" i="65"/>
  <c r="AN65" i="65" s="1"/>
  <c r="AJ65" i="63"/>
  <c r="AJ65" i="57"/>
  <c r="AN65" i="57" s="1"/>
  <c r="AR65" i="57" s="1"/>
  <c r="AV65" i="57" s="1"/>
  <c r="AJ65" i="59"/>
  <c r="AJ65" i="53"/>
  <c r="AJ65" i="61"/>
  <c r="AF152" i="65"/>
  <c r="AF150" i="65"/>
  <c r="AF156" i="65" s="1"/>
  <c r="AF155" i="65"/>
  <c r="AF152" i="61"/>
  <c r="AF155" i="61"/>
  <c r="AF150" i="61"/>
  <c r="AF156" i="61" s="1"/>
  <c r="AN64" i="65"/>
  <c r="AR64" i="65" s="1"/>
  <c r="AV64" i="65" s="1"/>
  <c r="AF152" i="59"/>
  <c r="AF155" i="59"/>
  <c r="AF150" i="59"/>
  <c r="AL121" i="4"/>
  <c r="AP121" i="4" s="1"/>
  <c r="AT121" i="4" s="1"/>
  <c r="AF155" i="63"/>
  <c r="AF150" i="63"/>
  <c r="AF152" i="63"/>
  <c r="AR64" i="4"/>
  <c r="AV64" i="4" s="1"/>
  <c r="AH121" i="59"/>
  <c r="AL121" i="59" s="1"/>
  <c r="AP121" i="59" s="1"/>
  <c r="AT121" i="59" s="1"/>
  <c r="AH121" i="53"/>
  <c r="AL121" i="53" s="1"/>
  <c r="AP121" i="53" s="1"/>
  <c r="AT121" i="53" s="1"/>
  <c r="AD155" i="61"/>
  <c r="AM83" i="65"/>
  <c r="AH153" i="65"/>
  <c r="AD152" i="61"/>
  <c r="AH121" i="61"/>
  <c r="AL121" i="61" s="1"/>
  <c r="AP121" i="61" s="1"/>
  <c r="AT121" i="61" s="1"/>
  <c r="AH121" i="57"/>
  <c r="AH153" i="57" s="1"/>
  <c r="AL121" i="65"/>
  <c r="AP121" i="65" s="1"/>
  <c r="AT121" i="65" s="1"/>
  <c r="AO94" i="4"/>
  <c r="AO94" i="53" s="1"/>
  <c r="AN80" i="59"/>
  <c r="AN69" i="59" s="1"/>
  <c r="AN80" i="63"/>
  <c r="AN69" i="63" s="1"/>
  <c r="AN80" i="65"/>
  <c r="AN69" i="65" s="1"/>
  <c r="AR80" i="4"/>
  <c r="AV80" i="4" s="1"/>
  <c r="AN80" i="57"/>
  <c r="AN69" i="57" s="1"/>
  <c r="AN80" i="61"/>
  <c r="AN69" i="61" s="1"/>
  <c r="AN80" i="53"/>
  <c r="AH153" i="4"/>
  <c r="AH157" i="4" s="1"/>
  <c r="AH121" i="63"/>
  <c r="AH153" i="63" s="1"/>
  <c r="AV79" i="4"/>
  <c r="AM83" i="57"/>
  <c r="AK111" i="57"/>
  <c r="AP134" i="4"/>
  <c r="AH135" i="59"/>
  <c r="AH125" i="59" s="1"/>
  <c r="AL135" i="4"/>
  <c r="AP135" i="4" s="1"/>
  <c r="AT135" i="4" s="1"/>
  <c r="AH135" i="53"/>
  <c r="AH135" i="61"/>
  <c r="AH125" i="61" s="1"/>
  <c r="AH135" i="57"/>
  <c r="AH125" i="57" s="1"/>
  <c r="AH135" i="63"/>
  <c r="AH135" i="65"/>
  <c r="AH125" i="65" s="1"/>
  <c r="AK111" i="63"/>
  <c r="AD150" i="61"/>
  <c r="AD156" i="61" s="1"/>
  <c r="AK111" i="59"/>
  <c r="AQ95" i="4"/>
  <c r="AK111" i="61"/>
  <c r="AQ80" i="4"/>
  <c r="AM80" i="57"/>
  <c r="AM69" i="57" s="1"/>
  <c r="AM80" i="61"/>
  <c r="AM69" i="61" s="1"/>
  <c r="AM80" i="63"/>
  <c r="AM69" i="63" s="1"/>
  <c r="AM80" i="53"/>
  <c r="AM80" i="59"/>
  <c r="AM80" i="65"/>
  <c r="AK63" i="59"/>
  <c r="AG55" i="59"/>
  <c r="AG152" i="59" s="1"/>
  <c r="AL91" i="59"/>
  <c r="AH83" i="59"/>
  <c r="AV61" i="59"/>
  <c r="AR122" i="59"/>
  <c r="AN111" i="59"/>
  <c r="AW75" i="59"/>
  <c r="AU122" i="59"/>
  <c r="AS61" i="59"/>
  <c r="AW118" i="59"/>
  <c r="AU62" i="59"/>
  <c r="AO77" i="59"/>
  <c r="AK69" i="59"/>
  <c r="AL63" i="59"/>
  <c r="AH55" i="59"/>
  <c r="AT90" i="59"/>
  <c r="AT76" i="59"/>
  <c r="AK83" i="59"/>
  <c r="AN153" i="57"/>
  <c r="AL77" i="59"/>
  <c r="AH69" i="59"/>
  <c r="AS90" i="59"/>
  <c r="AP133" i="59"/>
  <c r="AK125" i="59"/>
  <c r="AS132" i="59"/>
  <c r="AK63" i="63"/>
  <c r="AG55" i="63"/>
  <c r="AR122" i="61"/>
  <c r="AV122" i="61" s="1"/>
  <c r="AN111" i="61"/>
  <c r="AS90" i="57"/>
  <c r="AQ133" i="63"/>
  <c r="AM125" i="63"/>
  <c r="AO91" i="63"/>
  <c r="AO133" i="61"/>
  <c r="AW75" i="61"/>
  <c r="AW89" i="63"/>
  <c r="AW75" i="65"/>
  <c r="AW89" i="65"/>
  <c r="AV79" i="61"/>
  <c r="AO91" i="65"/>
  <c r="AR79" i="65"/>
  <c r="AU91" i="63"/>
  <c r="AN111" i="57"/>
  <c r="AU62" i="61"/>
  <c r="AV79" i="57"/>
  <c r="AO77" i="65"/>
  <c r="AW60" i="61"/>
  <c r="AW75" i="57"/>
  <c r="AS61" i="63"/>
  <c r="AV79" i="63"/>
  <c r="AO133" i="63"/>
  <c r="AL134" i="65"/>
  <c r="AP134" i="65" s="1"/>
  <c r="AT134" i="65" s="1"/>
  <c r="AN153" i="63"/>
  <c r="AN111" i="63"/>
  <c r="AW131" i="65"/>
  <c r="AG55" i="61"/>
  <c r="AS76" i="63"/>
  <c r="AV121" i="57"/>
  <c r="AS61" i="65"/>
  <c r="AV133" i="63"/>
  <c r="AO133" i="65"/>
  <c r="AW131" i="61"/>
  <c r="AU91" i="61"/>
  <c r="AU77" i="61"/>
  <c r="AO77" i="57"/>
  <c r="AO77" i="61"/>
  <c r="AK69" i="61"/>
  <c r="AK63" i="65"/>
  <c r="AG55" i="65"/>
  <c r="AR135" i="65"/>
  <c r="AN125" i="65"/>
  <c r="AR135" i="57"/>
  <c r="AN125" i="57"/>
  <c r="AO62" i="61"/>
  <c r="AU133" i="61"/>
  <c r="AV60" i="65"/>
  <c r="AS132" i="57"/>
  <c r="AS90" i="61"/>
  <c r="AO121" i="65"/>
  <c r="AS121" i="65" s="1"/>
  <c r="AW121" i="65" s="1"/>
  <c r="AK111" i="65"/>
  <c r="AW118" i="57"/>
  <c r="AT131" i="61"/>
  <c r="AP132" i="57"/>
  <c r="AL133" i="65"/>
  <c r="AH63" i="63"/>
  <c r="AD55" i="63"/>
  <c r="AD152" i="63" s="1"/>
  <c r="AT131" i="63"/>
  <c r="AH83" i="63"/>
  <c r="AT75" i="65"/>
  <c r="AT131" i="65"/>
  <c r="AP76" i="63"/>
  <c r="AL77" i="65"/>
  <c r="AH63" i="65"/>
  <c r="AD152" i="65"/>
  <c r="AP77" i="57"/>
  <c r="AP90" i="63"/>
  <c r="AT75" i="61"/>
  <c r="AL133" i="63"/>
  <c r="AT60" i="65"/>
  <c r="AL63" i="61"/>
  <c r="AH55" i="61"/>
  <c r="AL91" i="65"/>
  <c r="AT89" i="61"/>
  <c r="AT89" i="57"/>
  <c r="AH92" i="65"/>
  <c r="AR136" i="65"/>
  <c r="AV136" i="65" s="1"/>
  <c r="AN153" i="59"/>
  <c r="AN153" i="61"/>
  <c r="Z15" i="57"/>
  <c r="AN14" i="4"/>
  <c r="AN16" i="4"/>
  <c r="Z157" i="59"/>
  <c r="AR122" i="63"/>
  <c r="AV122" i="63" s="1"/>
  <c r="Z15" i="61"/>
  <c r="Z16" i="61"/>
  <c r="AH134" i="63"/>
  <c r="AL134" i="63" s="1"/>
  <c r="AP134" i="63" s="1"/>
  <c r="AT134" i="63" s="1"/>
  <c r="AR123" i="4"/>
  <c r="AV122" i="4"/>
  <c r="Z14" i="57"/>
  <c r="Z18" i="61"/>
  <c r="AD150" i="59"/>
  <c r="AD156" i="59" s="1"/>
  <c r="AD155" i="59"/>
  <c r="Z14" i="61"/>
  <c r="AD152" i="59"/>
  <c r="AH64" i="63"/>
  <c r="AL64" i="63" s="1"/>
  <c r="AP64" i="63" s="1"/>
  <c r="AT64" i="63" s="1"/>
  <c r="Z156" i="63"/>
  <c r="Z157" i="63"/>
  <c r="Z157" i="65"/>
  <c r="AH64" i="65"/>
  <c r="Z18" i="57"/>
  <c r="AQ94" i="63"/>
  <c r="AU94" i="63" s="1"/>
  <c r="AQ136" i="63"/>
  <c r="AU136" i="63" s="1"/>
  <c r="AQ94" i="57"/>
  <c r="AQ136" i="59"/>
  <c r="AQ94" i="59"/>
  <c r="AQ94" i="61"/>
  <c r="AU94" i="61" s="1"/>
  <c r="AK134" i="57"/>
  <c r="AK78" i="63"/>
  <c r="AK92" i="57"/>
  <c r="AK134" i="63"/>
  <c r="AO134" i="63" s="1"/>
  <c r="AS134" i="63" s="1"/>
  <c r="AW134" i="63" s="1"/>
  <c r="AK92" i="63"/>
  <c r="AO92" i="63" s="1"/>
  <c r="AS92" i="63" s="1"/>
  <c r="AW92" i="63" s="1"/>
  <c r="AL93" i="59"/>
  <c r="AP93" i="59" s="1"/>
  <c r="AT93" i="59" s="1"/>
  <c r="AK92" i="61"/>
  <c r="AK134" i="61"/>
  <c r="AO134" i="61" s="1"/>
  <c r="AS134" i="61" s="1"/>
  <c r="AW134" i="61" s="1"/>
  <c r="AC157" i="65"/>
  <c r="AC157" i="61"/>
  <c r="AC18" i="61" s="1"/>
  <c r="AC156" i="63"/>
  <c r="AC157" i="63"/>
  <c r="AO121" i="61"/>
  <c r="AS121" i="61" s="1"/>
  <c r="AW121" i="61" s="1"/>
  <c r="AK153" i="61"/>
  <c r="AK16" i="4"/>
  <c r="AK14" i="4"/>
  <c r="AK18" i="4"/>
  <c r="AK64" i="63"/>
  <c r="AO64" i="63" s="1"/>
  <c r="AS64" i="63" s="1"/>
  <c r="AW64" i="63" s="1"/>
  <c r="AS120" i="4"/>
  <c r="AW120" i="4" s="1"/>
  <c r="AO122" i="4"/>
  <c r="AO121" i="57"/>
  <c r="AS121" i="57" s="1"/>
  <c r="AW121" i="57" s="1"/>
  <c r="AK153" i="57"/>
  <c r="AO121" i="59"/>
  <c r="AS121" i="59" s="1"/>
  <c r="AW121" i="59" s="1"/>
  <c r="AK153" i="59"/>
  <c r="AK78" i="57"/>
  <c r="AO78" i="57" s="1"/>
  <c r="AS78" i="57" s="1"/>
  <c r="AW78" i="57" s="1"/>
  <c r="AK78" i="65"/>
  <c r="AO78" i="65" s="1"/>
  <c r="AS78" i="65" s="1"/>
  <c r="AW78" i="65" s="1"/>
  <c r="AK134" i="65"/>
  <c r="AO134" i="65" s="1"/>
  <c r="AS134" i="65" s="1"/>
  <c r="AW134" i="65" s="1"/>
  <c r="AK92" i="65"/>
  <c r="AO92" i="65" s="1"/>
  <c r="AS92" i="65" s="1"/>
  <c r="AW92" i="65" s="1"/>
  <c r="AK64" i="61"/>
  <c r="AO64" i="61" s="1"/>
  <c r="AS64" i="61" s="1"/>
  <c r="AW64" i="61" s="1"/>
  <c r="AK64" i="59"/>
  <c r="AO64" i="59" s="1"/>
  <c r="AS64" i="59" s="1"/>
  <c r="AW64" i="59" s="1"/>
  <c r="AC156" i="57"/>
  <c r="AC157" i="57"/>
  <c r="BI34" i="51" s="1"/>
  <c r="AO121" i="63"/>
  <c r="AK153" i="63"/>
  <c r="AC156" i="59"/>
  <c r="AC157" i="59"/>
  <c r="AO120" i="65"/>
  <c r="AS120" i="65" s="1"/>
  <c r="AW120" i="65" s="1"/>
  <c r="AK153" i="65"/>
  <c r="AL93" i="65"/>
  <c r="AT120" i="65"/>
  <c r="AT120" i="61"/>
  <c r="AL65" i="59"/>
  <c r="AP65" i="59" s="1"/>
  <c r="AT65" i="59" s="1"/>
  <c r="AT120" i="57"/>
  <c r="V117" i="53"/>
  <c r="Z117" i="53" s="1"/>
  <c r="AD117" i="53" s="1"/>
  <c r="AH117" i="53" s="1"/>
  <c r="AL117" i="53" s="1"/>
  <c r="AP117" i="53" s="1"/>
  <c r="AT117" i="53" s="1"/>
  <c r="Y117" i="53"/>
  <c r="AC117" i="53" s="1"/>
  <c r="AG117" i="53" s="1"/>
  <c r="AK117" i="53" s="1"/>
  <c r="AO117" i="53" s="1"/>
  <c r="AS117" i="53" s="1"/>
  <c r="AW117" i="53" s="1"/>
  <c r="W117" i="53"/>
  <c r="X117" i="53"/>
  <c r="AB117" i="53" s="1"/>
  <c r="AF117" i="53" s="1"/>
  <c r="AJ117" i="53" s="1"/>
  <c r="AN117" i="53" s="1"/>
  <c r="AR117" i="53" s="1"/>
  <c r="AV117" i="53" s="1"/>
  <c r="Z118" i="53"/>
  <c r="AD118" i="53" s="1"/>
  <c r="AH118" i="53" s="1"/>
  <c r="AL118" i="53" s="1"/>
  <c r="AP118" i="53" s="1"/>
  <c r="AT118" i="53" s="1"/>
  <c r="AA118" i="53"/>
  <c r="AE118" i="53" s="1"/>
  <c r="AI118" i="53" s="1"/>
  <c r="AM118" i="53" s="1"/>
  <c r="AQ118" i="53" s="1"/>
  <c r="AU118" i="53" s="1"/>
  <c r="AC118" i="53"/>
  <c r="AG118" i="53" s="1"/>
  <c r="AK118" i="53" s="1"/>
  <c r="AO118" i="53" s="1"/>
  <c r="AS118" i="53" s="1"/>
  <c r="AW118" i="53" s="1"/>
  <c r="AB118" i="53"/>
  <c r="AD119" i="53"/>
  <c r="AH119" i="53" s="1"/>
  <c r="AL119" i="53" s="1"/>
  <c r="AP119" i="53" s="1"/>
  <c r="AT119" i="53" s="1"/>
  <c r="AG119" i="53"/>
  <c r="AK119" i="53" s="1"/>
  <c r="AO119" i="53" s="1"/>
  <c r="AS119" i="53" s="1"/>
  <c r="AW119" i="53" s="1"/>
  <c r="AE119" i="53"/>
  <c r="AI119" i="53" s="1"/>
  <c r="AM119" i="53" s="1"/>
  <c r="AQ119" i="53" s="1"/>
  <c r="AU119" i="53" s="1"/>
  <c r="AF119" i="53"/>
  <c r="AJ119" i="53" s="1"/>
  <c r="AN119" i="53" s="1"/>
  <c r="AR119" i="53" s="1"/>
  <c r="AV119" i="53" s="1"/>
  <c r="AH120" i="53"/>
  <c r="AL120" i="53" s="1"/>
  <c r="AP120" i="53" s="1"/>
  <c r="AT120" i="53" s="1"/>
  <c r="AI120" i="53"/>
  <c r="AM120" i="53" s="1"/>
  <c r="AQ120" i="53" s="1"/>
  <c r="AU120" i="53" s="1"/>
  <c r="AJ120" i="53"/>
  <c r="AN120" i="53" s="1"/>
  <c r="AR120" i="53" s="1"/>
  <c r="AV120" i="53" s="1"/>
  <c r="AK120" i="53"/>
  <c r="AO120" i="53" s="1"/>
  <c r="AS120" i="53" s="1"/>
  <c r="AW120" i="53" s="1"/>
  <c r="AM121" i="53"/>
  <c r="AQ121" i="53" s="1"/>
  <c r="AU121" i="53" s="1"/>
  <c r="AO121" i="53"/>
  <c r="AS121" i="53" s="1"/>
  <c r="AW121" i="53" s="1"/>
  <c r="AN121" i="53"/>
  <c r="AR121" i="53" s="1"/>
  <c r="AV121" i="53" s="1"/>
  <c r="AR122" i="53"/>
  <c r="AV122" i="53" s="1"/>
  <c r="AQ122" i="53"/>
  <c r="AU122" i="53" s="1"/>
  <c r="R116" i="53"/>
  <c r="AQ125" i="65" l="1"/>
  <c r="AQ125" i="61"/>
  <c r="AL80" i="57"/>
  <c r="AP80" i="4"/>
  <c r="AT80" i="4" s="1"/>
  <c r="AL80" i="61"/>
  <c r="AH69" i="65"/>
  <c r="AE150" i="59"/>
  <c r="AE156" i="59" s="1"/>
  <c r="AE156" i="63"/>
  <c r="AU138" i="65"/>
  <c r="AU138" i="59"/>
  <c r="AU138" i="53"/>
  <c r="AU138" i="57"/>
  <c r="AU138" i="63"/>
  <c r="AU138" i="61"/>
  <c r="AL80" i="65"/>
  <c r="AL69" i="65" s="1"/>
  <c r="AL80" i="53"/>
  <c r="AL80" i="63"/>
  <c r="AL69" i="63" s="1"/>
  <c r="AP79" i="4"/>
  <c r="AT79" i="4" s="1"/>
  <c r="AE152" i="59"/>
  <c r="AE157" i="59" s="1"/>
  <c r="AE155" i="63"/>
  <c r="AE157" i="63" s="1"/>
  <c r="AE18" i="63" s="1"/>
  <c r="BQ33" i="36"/>
  <c r="AH69" i="63"/>
  <c r="AN90" i="36"/>
  <c r="AM90" i="36"/>
  <c r="L99" i="36"/>
  <c r="AJ99" i="36" s="1"/>
  <c r="L95" i="36"/>
  <c r="L98" i="36"/>
  <c r="AJ98" i="36" s="1"/>
  <c r="BP38" i="36"/>
  <c r="BP39" i="36" s="1"/>
  <c r="L96" i="36"/>
  <c r="AJ96" i="36" s="1"/>
  <c r="L97" i="36"/>
  <c r="AJ97" i="36" s="1"/>
  <c r="BP35" i="36"/>
  <c r="BP36" i="36" s="1"/>
  <c r="I96" i="36"/>
  <c r="AG96" i="36" s="1"/>
  <c r="BM35" i="36"/>
  <c r="BM36" i="36" s="1"/>
  <c r="BM38" i="36"/>
  <c r="BM39" i="36" s="1"/>
  <c r="I98" i="36"/>
  <c r="AG98" i="36" s="1"/>
  <c r="I95" i="36"/>
  <c r="I99" i="36"/>
  <c r="AG99" i="36" s="1"/>
  <c r="I97" i="36"/>
  <c r="AG97" i="36" s="1"/>
  <c r="J99" i="36"/>
  <c r="AH99" i="36" s="1"/>
  <c r="J95" i="36"/>
  <c r="J98" i="36"/>
  <c r="AH98" i="36" s="1"/>
  <c r="BN35" i="36"/>
  <c r="BN36" i="36" s="1"/>
  <c r="J97" i="36"/>
  <c r="AH97" i="36" s="1"/>
  <c r="BN38" i="36"/>
  <c r="BN39" i="36" s="1"/>
  <c r="J96" i="36"/>
  <c r="AH96" i="36" s="1"/>
  <c r="AM88" i="36"/>
  <c r="AN88" i="36"/>
  <c r="AN89" i="36"/>
  <c r="AM89" i="36"/>
  <c r="K96" i="36"/>
  <c r="AI96" i="36" s="1"/>
  <c r="K99" i="36"/>
  <c r="AI99" i="36" s="1"/>
  <c r="K98" i="36"/>
  <c r="AI98" i="36" s="1"/>
  <c r="K97" i="36"/>
  <c r="AI97" i="36" s="1"/>
  <c r="BO38" i="36"/>
  <c r="BO39" i="36" s="1"/>
  <c r="BO35" i="36"/>
  <c r="BO36" i="36" s="1"/>
  <c r="K95" i="36"/>
  <c r="H96" i="36"/>
  <c r="AF96" i="36" s="1"/>
  <c r="BL38" i="36"/>
  <c r="BL39" i="36" s="1"/>
  <c r="H99" i="36"/>
  <c r="AF99" i="36" s="1"/>
  <c r="H98" i="36"/>
  <c r="AF98" i="36" s="1"/>
  <c r="H95" i="36"/>
  <c r="BL35" i="36"/>
  <c r="BL36" i="36" s="1"/>
  <c r="H97" i="36"/>
  <c r="AF97" i="36" s="1"/>
  <c r="AN91" i="36"/>
  <c r="AM91" i="36"/>
  <c r="AH14" i="4"/>
  <c r="BY34" i="36"/>
  <c r="AN92" i="36"/>
  <c r="AM92" i="36"/>
  <c r="G96" i="36"/>
  <c r="G99" i="36"/>
  <c r="G98" i="36"/>
  <c r="G95" i="36"/>
  <c r="G97" i="36"/>
  <c r="BK38" i="36"/>
  <c r="BK39" i="36" s="1"/>
  <c r="BK35" i="36"/>
  <c r="BK36" i="36" s="1"/>
  <c r="M93" i="36"/>
  <c r="AK93" i="36" s="1"/>
  <c r="AE93" i="36"/>
  <c r="BA33" i="43"/>
  <c r="BA33" i="51"/>
  <c r="BA33" i="41"/>
  <c r="BI34" i="37"/>
  <c r="BG34" i="37" s="1"/>
  <c r="BA33" i="37"/>
  <c r="BI34" i="41"/>
  <c r="BE34" i="41" s="1"/>
  <c r="BI38" i="51"/>
  <c r="BI39" i="51" s="1"/>
  <c r="BI35" i="51"/>
  <c r="BI36" i="51" s="1"/>
  <c r="BH34" i="51"/>
  <c r="BF34" i="51"/>
  <c r="BD34" i="51"/>
  <c r="BE34" i="51"/>
  <c r="BG34" i="51"/>
  <c r="BC34" i="51"/>
  <c r="BI34" i="43"/>
  <c r="BI34" i="52"/>
  <c r="H85" i="51"/>
  <c r="AF85" i="51" s="1"/>
  <c r="H82" i="51"/>
  <c r="AF82" i="51" s="1"/>
  <c r="H81" i="51"/>
  <c r="AV35" i="51"/>
  <c r="AV36" i="51" s="1"/>
  <c r="H84" i="51"/>
  <c r="AF84" i="51" s="1"/>
  <c r="AV38" i="51"/>
  <c r="AV39" i="51" s="1"/>
  <c r="H83" i="51"/>
  <c r="AF83" i="51" s="1"/>
  <c r="K83" i="51"/>
  <c r="AI83" i="51" s="1"/>
  <c r="K82" i="51"/>
  <c r="AI82" i="51" s="1"/>
  <c r="K81" i="51"/>
  <c r="AY35" i="51"/>
  <c r="AY36" i="51" s="1"/>
  <c r="K84" i="51"/>
  <c r="AI84" i="51" s="1"/>
  <c r="K85" i="51"/>
  <c r="AI85" i="51" s="1"/>
  <c r="AY38" i="51"/>
  <c r="AY39" i="51" s="1"/>
  <c r="AM74" i="52"/>
  <c r="AN74" i="52"/>
  <c r="AN75" i="37"/>
  <c r="AM75" i="37"/>
  <c r="AN76" i="51"/>
  <c r="AM76" i="51"/>
  <c r="AN74" i="43"/>
  <c r="AM74" i="43"/>
  <c r="AE79" i="41"/>
  <c r="M79" i="41"/>
  <c r="AK79" i="41" s="1"/>
  <c r="AM76" i="52"/>
  <c r="AN76" i="52"/>
  <c r="H83" i="37"/>
  <c r="AF83" i="37" s="1"/>
  <c r="AV38" i="37"/>
  <c r="AV39" i="37" s="1"/>
  <c r="H81" i="37"/>
  <c r="AV35" i="37"/>
  <c r="AV36" i="37" s="1"/>
  <c r="H82" i="37"/>
  <c r="AF82" i="37" s="1"/>
  <c r="H84" i="37"/>
  <c r="AF84" i="37" s="1"/>
  <c r="H85" i="37"/>
  <c r="AF85" i="37" s="1"/>
  <c r="G84" i="52"/>
  <c r="AU35" i="52"/>
  <c r="AU36" i="52" s="1"/>
  <c r="G85" i="52"/>
  <c r="G83" i="52"/>
  <c r="AU38" i="52"/>
  <c r="AU39" i="52" s="1"/>
  <c r="G82" i="52"/>
  <c r="G81" i="52"/>
  <c r="K81" i="52"/>
  <c r="K85" i="52"/>
  <c r="AI85" i="52" s="1"/>
  <c r="K83" i="52"/>
  <c r="AI83" i="52" s="1"/>
  <c r="K84" i="52"/>
  <c r="AI84" i="52" s="1"/>
  <c r="AY35" i="52"/>
  <c r="AY36" i="52" s="1"/>
  <c r="AY38" i="52"/>
  <c r="AY39" i="52" s="1"/>
  <c r="K82" i="52"/>
  <c r="AI82" i="52" s="1"/>
  <c r="AM78" i="41"/>
  <c r="AN78" i="41"/>
  <c r="AN78" i="37"/>
  <c r="AM78" i="37"/>
  <c r="L82" i="43"/>
  <c r="AJ82" i="43" s="1"/>
  <c r="AZ38" i="43"/>
  <c r="AZ39" i="43" s="1"/>
  <c r="L84" i="43"/>
  <c r="AJ84" i="43" s="1"/>
  <c r="L81" i="43"/>
  <c r="AZ35" i="43"/>
  <c r="AZ36" i="43" s="1"/>
  <c r="L85" i="43"/>
  <c r="AJ85" i="43" s="1"/>
  <c r="L83" i="43"/>
  <c r="AJ83" i="43" s="1"/>
  <c r="AE79" i="51"/>
  <c r="M79" i="51"/>
  <c r="AK79" i="51" s="1"/>
  <c r="AN75" i="43"/>
  <c r="AM75" i="43"/>
  <c r="L82" i="51"/>
  <c r="AJ82" i="51" s="1"/>
  <c r="L83" i="51"/>
  <c r="AJ83" i="51" s="1"/>
  <c r="AZ38" i="51"/>
  <c r="AZ39" i="51" s="1"/>
  <c r="L85" i="51"/>
  <c r="AJ85" i="51" s="1"/>
  <c r="L81" i="51"/>
  <c r="L84" i="51"/>
  <c r="AJ84" i="51" s="1"/>
  <c r="AZ35" i="51"/>
  <c r="AZ36" i="51" s="1"/>
  <c r="AZ35" i="41"/>
  <c r="AZ36" i="41" s="1"/>
  <c r="L81" i="41"/>
  <c r="L84" i="41"/>
  <c r="AJ84" i="41" s="1"/>
  <c r="L85" i="41"/>
  <c r="AJ85" i="41" s="1"/>
  <c r="L82" i="41"/>
  <c r="AJ82" i="41" s="1"/>
  <c r="AZ38" i="41"/>
  <c r="AZ39" i="41" s="1"/>
  <c r="L83" i="41"/>
  <c r="AJ83" i="41" s="1"/>
  <c r="AV35" i="41"/>
  <c r="AV36" i="41" s="1"/>
  <c r="H82" i="41"/>
  <c r="AF82" i="41" s="1"/>
  <c r="AV38" i="41"/>
  <c r="AV39" i="41" s="1"/>
  <c r="H83" i="41"/>
  <c r="AF83" i="41" s="1"/>
  <c r="H85" i="41"/>
  <c r="AF85" i="41" s="1"/>
  <c r="H81" i="41"/>
  <c r="H84" i="41"/>
  <c r="AF84" i="41" s="1"/>
  <c r="M79" i="43"/>
  <c r="AK79" i="43" s="1"/>
  <c r="AE79" i="43"/>
  <c r="AN77" i="37"/>
  <c r="AM77" i="37"/>
  <c r="G81" i="37"/>
  <c r="AU35" i="37"/>
  <c r="AU36" i="37" s="1"/>
  <c r="G84" i="37"/>
  <c r="G83" i="37"/>
  <c r="G85" i="37"/>
  <c r="G82" i="37"/>
  <c r="AU38" i="37"/>
  <c r="AU39" i="37" s="1"/>
  <c r="J84" i="37"/>
  <c r="AH84" i="37" s="1"/>
  <c r="J83" i="37"/>
  <c r="AH83" i="37" s="1"/>
  <c r="J81" i="37"/>
  <c r="J82" i="37"/>
  <c r="AH82" i="37" s="1"/>
  <c r="AX38" i="37"/>
  <c r="AX39" i="37" s="1"/>
  <c r="J85" i="37"/>
  <c r="AH85" i="37" s="1"/>
  <c r="AX35" i="37"/>
  <c r="AX36" i="37" s="1"/>
  <c r="I81" i="52"/>
  <c r="I83" i="52"/>
  <c r="AG83" i="52" s="1"/>
  <c r="AW38" i="52"/>
  <c r="AW39" i="52" s="1"/>
  <c r="I84" i="52"/>
  <c r="AG84" i="52" s="1"/>
  <c r="AW35" i="52"/>
  <c r="AW36" i="52" s="1"/>
  <c r="I85" i="52"/>
  <c r="AG85" i="52" s="1"/>
  <c r="I82" i="52"/>
  <c r="AG82" i="52" s="1"/>
  <c r="L84" i="52"/>
  <c r="AJ84" i="52" s="1"/>
  <c r="L85" i="52"/>
  <c r="AJ85" i="52" s="1"/>
  <c r="L82" i="52"/>
  <c r="AJ82" i="52" s="1"/>
  <c r="L83" i="52"/>
  <c r="AJ83" i="52" s="1"/>
  <c r="AZ38" i="52"/>
  <c r="AZ39" i="52" s="1"/>
  <c r="AZ35" i="52"/>
  <c r="AZ36" i="52" s="1"/>
  <c r="L81" i="52"/>
  <c r="AN78" i="52"/>
  <c r="AM78" i="52"/>
  <c r="G85" i="43"/>
  <c r="G82" i="43"/>
  <c r="G83" i="43"/>
  <c r="AU38" i="43"/>
  <c r="AU39" i="43" s="1"/>
  <c r="G84" i="43"/>
  <c r="G81" i="43"/>
  <c r="AU35" i="43"/>
  <c r="AU36" i="43" s="1"/>
  <c r="J81" i="43"/>
  <c r="AX35" i="43"/>
  <c r="AX36" i="43" s="1"/>
  <c r="J83" i="43"/>
  <c r="AH83" i="43" s="1"/>
  <c r="J84" i="43"/>
  <c r="AH84" i="43" s="1"/>
  <c r="J85" i="43"/>
  <c r="AH85" i="43" s="1"/>
  <c r="J82" i="43"/>
  <c r="AH82" i="43" s="1"/>
  <c r="AX38" i="43"/>
  <c r="AX39" i="43" s="1"/>
  <c r="AM75" i="41"/>
  <c r="AN75" i="41"/>
  <c r="AM77" i="51"/>
  <c r="AN77" i="51"/>
  <c r="J82" i="51"/>
  <c r="AH82" i="51" s="1"/>
  <c r="AX38" i="51"/>
  <c r="AX39" i="51" s="1"/>
  <c r="J83" i="51"/>
  <c r="AH83" i="51" s="1"/>
  <c r="AX35" i="51"/>
  <c r="AX36" i="51" s="1"/>
  <c r="J85" i="51"/>
  <c r="AH85" i="51" s="1"/>
  <c r="J84" i="51"/>
  <c r="AH84" i="51" s="1"/>
  <c r="J81" i="51"/>
  <c r="AY35" i="41"/>
  <c r="AY36" i="41" s="1"/>
  <c r="K85" i="41"/>
  <c r="AI85" i="41" s="1"/>
  <c r="AY38" i="41"/>
  <c r="AY39" i="41" s="1"/>
  <c r="K81" i="41"/>
  <c r="K82" i="41"/>
  <c r="AI82" i="41" s="1"/>
  <c r="K84" i="41"/>
  <c r="AI84" i="41" s="1"/>
  <c r="K83" i="41"/>
  <c r="AI83" i="41" s="1"/>
  <c r="AU35" i="41"/>
  <c r="AU36" i="41" s="1"/>
  <c r="G84" i="41"/>
  <c r="AU38" i="41"/>
  <c r="AU39" i="41" s="1"/>
  <c r="G81" i="41"/>
  <c r="G83" i="41"/>
  <c r="G82" i="41"/>
  <c r="G85" i="41"/>
  <c r="AN76" i="37"/>
  <c r="AM76" i="37"/>
  <c r="I85" i="37"/>
  <c r="AG85" i="37" s="1"/>
  <c r="I84" i="37"/>
  <c r="AG84" i="37" s="1"/>
  <c r="I82" i="37"/>
  <c r="AG82" i="37" s="1"/>
  <c r="I83" i="37"/>
  <c r="AG83" i="37" s="1"/>
  <c r="AW38" i="37"/>
  <c r="AW39" i="37" s="1"/>
  <c r="I81" i="37"/>
  <c r="AW35" i="37"/>
  <c r="AW36" i="37" s="1"/>
  <c r="L85" i="37"/>
  <c r="AJ85" i="37" s="1"/>
  <c r="L84" i="37"/>
  <c r="AJ84" i="37" s="1"/>
  <c r="L83" i="37"/>
  <c r="AJ83" i="37" s="1"/>
  <c r="L82" i="37"/>
  <c r="AJ82" i="37" s="1"/>
  <c r="AZ38" i="37"/>
  <c r="AZ39" i="37" s="1"/>
  <c r="L81" i="37"/>
  <c r="AZ35" i="37"/>
  <c r="AZ36" i="37" s="1"/>
  <c r="AN75" i="51"/>
  <c r="AM75" i="51"/>
  <c r="H85" i="52"/>
  <c r="AF85" i="52" s="1"/>
  <c r="AV38" i="52"/>
  <c r="AV39" i="52" s="1"/>
  <c r="H83" i="52"/>
  <c r="AF83" i="52" s="1"/>
  <c r="AV35" i="52"/>
  <c r="AV36" i="52" s="1"/>
  <c r="H81" i="52"/>
  <c r="H84" i="52"/>
  <c r="AF84" i="52" s="1"/>
  <c r="H82" i="52"/>
  <c r="AF82" i="52" s="1"/>
  <c r="AM76" i="41"/>
  <c r="AN76" i="41"/>
  <c r="K83" i="43"/>
  <c r="AI83" i="43" s="1"/>
  <c r="AY38" i="43"/>
  <c r="AY39" i="43" s="1"/>
  <c r="K84" i="43"/>
  <c r="AI84" i="43" s="1"/>
  <c r="K81" i="43"/>
  <c r="K85" i="43"/>
  <c r="AI85" i="43" s="1"/>
  <c r="K82" i="43"/>
  <c r="AI82" i="43" s="1"/>
  <c r="AY35" i="43"/>
  <c r="AY36" i="43" s="1"/>
  <c r="H81" i="43"/>
  <c r="H82" i="43"/>
  <c r="AF82" i="43" s="1"/>
  <c r="AV38" i="43"/>
  <c r="AV39" i="43" s="1"/>
  <c r="H84" i="43"/>
  <c r="AF84" i="43" s="1"/>
  <c r="H83" i="43"/>
  <c r="AF83" i="43" s="1"/>
  <c r="AV35" i="43"/>
  <c r="AV36" i="43" s="1"/>
  <c r="H85" i="43"/>
  <c r="AF85" i="43" s="1"/>
  <c r="AN76" i="43"/>
  <c r="AM76" i="43"/>
  <c r="M79" i="37"/>
  <c r="AK79" i="37" s="1"/>
  <c r="AE79" i="37"/>
  <c r="BF34" i="41"/>
  <c r="AN74" i="51"/>
  <c r="AM74" i="51"/>
  <c r="G82" i="51"/>
  <c r="G81" i="51"/>
  <c r="G85" i="51"/>
  <c r="G84" i="51"/>
  <c r="G83" i="51"/>
  <c r="AU38" i="51"/>
  <c r="AU39" i="51" s="1"/>
  <c r="AU35" i="51"/>
  <c r="AU36" i="51" s="1"/>
  <c r="I84" i="51"/>
  <c r="AG84" i="51" s="1"/>
  <c r="I85" i="51"/>
  <c r="AG85" i="51" s="1"/>
  <c r="I81" i="51"/>
  <c r="AW35" i="51"/>
  <c r="AW36" i="51" s="1"/>
  <c r="I82" i="51"/>
  <c r="AG82" i="51" s="1"/>
  <c r="I83" i="51"/>
  <c r="AG83" i="51" s="1"/>
  <c r="AW38" i="51"/>
  <c r="AW39" i="51" s="1"/>
  <c r="AE79" i="52"/>
  <c r="M79" i="52"/>
  <c r="AK79" i="52" s="1"/>
  <c r="AN77" i="52"/>
  <c r="AM77" i="52"/>
  <c r="AW35" i="41"/>
  <c r="AW36" i="41" s="1"/>
  <c r="I83" i="41"/>
  <c r="AG83" i="41" s="1"/>
  <c r="I85" i="41"/>
  <c r="AG85" i="41" s="1"/>
  <c r="AW38" i="41"/>
  <c r="AW39" i="41" s="1"/>
  <c r="I84" i="41"/>
  <c r="AG84" i="41" s="1"/>
  <c r="I82" i="41"/>
  <c r="AG82" i="41" s="1"/>
  <c r="I81" i="41"/>
  <c r="AX35" i="41"/>
  <c r="AX36" i="41" s="1"/>
  <c r="J84" i="41"/>
  <c r="AH84" i="41" s="1"/>
  <c r="J81" i="41"/>
  <c r="J83" i="41"/>
  <c r="AH83" i="41" s="1"/>
  <c r="J85" i="41"/>
  <c r="AH85" i="41" s="1"/>
  <c r="AX38" i="41"/>
  <c r="AX39" i="41" s="1"/>
  <c r="J82" i="41"/>
  <c r="AH82" i="41" s="1"/>
  <c r="AN74" i="41"/>
  <c r="AM74" i="41"/>
  <c r="K84" i="37"/>
  <c r="AI84" i="37" s="1"/>
  <c r="K81" i="37"/>
  <c r="K82" i="37"/>
  <c r="AI82" i="37" s="1"/>
  <c r="AY38" i="37"/>
  <c r="AY39" i="37" s="1"/>
  <c r="K85" i="37"/>
  <c r="AI85" i="37" s="1"/>
  <c r="K83" i="37"/>
  <c r="AI83" i="37" s="1"/>
  <c r="AY35" i="37"/>
  <c r="AY36" i="37" s="1"/>
  <c r="AN78" i="51"/>
  <c r="AM78" i="51"/>
  <c r="AN78" i="43"/>
  <c r="AM78" i="43"/>
  <c r="BA33" i="52"/>
  <c r="J84" i="52"/>
  <c r="AH84" i="52" s="1"/>
  <c r="J83" i="52"/>
  <c r="AH83" i="52" s="1"/>
  <c r="J82" i="52"/>
  <c r="AH82" i="52" s="1"/>
  <c r="AX38" i="52"/>
  <c r="AX39" i="52" s="1"/>
  <c r="J81" i="52"/>
  <c r="AX35" i="52"/>
  <c r="AX36" i="52" s="1"/>
  <c r="J85" i="52"/>
  <c r="AH85" i="52" s="1"/>
  <c r="I82" i="43"/>
  <c r="AG82" i="43" s="1"/>
  <c r="I81" i="43"/>
  <c r="I85" i="43"/>
  <c r="AG85" i="43" s="1"/>
  <c r="I83" i="43"/>
  <c r="AG83" i="43" s="1"/>
  <c r="AW35" i="43"/>
  <c r="AW36" i="43" s="1"/>
  <c r="AW38" i="43"/>
  <c r="AW39" i="43" s="1"/>
  <c r="I84" i="43"/>
  <c r="AG84" i="43" s="1"/>
  <c r="AN77" i="43"/>
  <c r="AM77" i="43"/>
  <c r="AM77" i="41"/>
  <c r="AN77" i="41"/>
  <c r="AM75" i="52"/>
  <c r="AN75" i="52"/>
  <c r="AN74" i="37"/>
  <c r="AM74" i="37"/>
  <c r="AE152" i="65"/>
  <c r="AE150" i="65"/>
  <c r="AE156" i="65" s="1"/>
  <c r="AN94" i="65"/>
  <c r="AN83" i="65" s="1"/>
  <c r="AA18" i="65"/>
  <c r="AR94" i="4"/>
  <c r="AV94" i="4" s="1"/>
  <c r="AN94" i="53"/>
  <c r="AN94" i="57"/>
  <c r="AN83" i="57" s="1"/>
  <c r="AN94" i="61"/>
  <c r="AN83" i="61" s="1"/>
  <c r="AN94" i="63"/>
  <c r="AR94" i="63" s="1"/>
  <c r="AV94" i="63" s="1"/>
  <c r="AT66" i="4"/>
  <c r="AM66" i="4"/>
  <c r="AM66" i="53" s="1"/>
  <c r="AA14" i="65"/>
  <c r="AE156" i="61"/>
  <c r="AE157" i="61"/>
  <c r="AP95" i="4"/>
  <c r="AP95" i="61" s="1"/>
  <c r="AA14" i="61"/>
  <c r="AA18" i="61"/>
  <c r="AA16" i="61"/>
  <c r="AA18" i="63"/>
  <c r="AA16" i="63"/>
  <c r="AA14" i="63"/>
  <c r="AA14" i="59"/>
  <c r="AA16" i="59"/>
  <c r="AA18" i="59"/>
  <c r="AI55" i="65"/>
  <c r="AM65" i="65"/>
  <c r="AM65" i="61"/>
  <c r="AI55" i="61"/>
  <c r="AI55" i="59"/>
  <c r="AM65" i="63"/>
  <c r="AQ65" i="63" s="1"/>
  <c r="AU65" i="63" s="1"/>
  <c r="AI55" i="63"/>
  <c r="AU123" i="4"/>
  <c r="AU124" i="4" s="1"/>
  <c r="AU124" i="57" s="1"/>
  <c r="AQ123" i="57"/>
  <c r="AU123" i="57" s="1"/>
  <c r="AQ111" i="65"/>
  <c r="AQ123" i="63"/>
  <c r="AU123" i="63" s="1"/>
  <c r="AQ123" i="53"/>
  <c r="AU123" i="53" s="1"/>
  <c r="AQ123" i="61"/>
  <c r="AU123" i="61" s="1"/>
  <c r="AQ153" i="65"/>
  <c r="AQ153" i="4"/>
  <c r="AQ157" i="4" s="1"/>
  <c r="AQ15" i="4" s="1"/>
  <c r="AQ123" i="59"/>
  <c r="AU123" i="59" s="1"/>
  <c r="AR137" i="59"/>
  <c r="AV137" i="4"/>
  <c r="AV138" i="4" s="1"/>
  <c r="AR137" i="57"/>
  <c r="AR137" i="65"/>
  <c r="AR125" i="65" s="1"/>
  <c r="AR137" i="53"/>
  <c r="AR137" i="63"/>
  <c r="AR125" i="63" s="1"/>
  <c r="AR137" i="61"/>
  <c r="AL108" i="59"/>
  <c r="AP108" i="59" s="1"/>
  <c r="AT108" i="59" s="1"/>
  <c r="AP108" i="4"/>
  <c r="AL108" i="53"/>
  <c r="AL108" i="61"/>
  <c r="AP108" i="61" s="1"/>
  <c r="AT108" i="61" s="1"/>
  <c r="AL108" i="65"/>
  <c r="AP108" i="65" s="1"/>
  <c r="AT108" i="65" s="1"/>
  <c r="AL108" i="63"/>
  <c r="AP108" i="63" s="1"/>
  <c r="AT108" i="63" s="1"/>
  <c r="AL108" i="57"/>
  <c r="AP108" i="57" s="1"/>
  <c r="AT108" i="57" s="1"/>
  <c r="AP107" i="61"/>
  <c r="AT107" i="61" s="1"/>
  <c r="AP107" i="65"/>
  <c r="AT107" i="65" s="1"/>
  <c r="AP107" i="63"/>
  <c r="AT107" i="63" s="1"/>
  <c r="AP107" i="59"/>
  <c r="AT107" i="59" s="1"/>
  <c r="AP107" i="57"/>
  <c r="AT107" i="57" s="1"/>
  <c r="AS67" i="53"/>
  <c r="AS67" i="65"/>
  <c r="AN66" i="4"/>
  <c r="AN66" i="53" s="1"/>
  <c r="AW68" i="61"/>
  <c r="AS67" i="59"/>
  <c r="AS67" i="57"/>
  <c r="AS67" i="61"/>
  <c r="AW68" i="59"/>
  <c r="AW68" i="53"/>
  <c r="AW68" i="57"/>
  <c r="AW68" i="65"/>
  <c r="AS67" i="63"/>
  <c r="AH18" i="4"/>
  <c r="AJ55" i="65"/>
  <c r="AJ155" i="65" s="1"/>
  <c r="AL122" i="4"/>
  <c r="AL122" i="63" s="1"/>
  <c r="AO94" i="61"/>
  <c r="AF157" i="65"/>
  <c r="AJ55" i="59"/>
  <c r="AN65" i="59"/>
  <c r="AF156" i="63"/>
  <c r="AF157" i="63"/>
  <c r="AF156" i="59"/>
  <c r="AF157" i="59"/>
  <c r="AJ55" i="61"/>
  <c r="AN65" i="61"/>
  <c r="AN65" i="63"/>
  <c r="AR65" i="63" s="1"/>
  <c r="AV65" i="63" s="1"/>
  <c r="AJ55" i="63"/>
  <c r="AF157" i="61"/>
  <c r="AH111" i="57"/>
  <c r="AH111" i="59"/>
  <c r="AH153" i="59"/>
  <c r="AL121" i="57"/>
  <c r="AP121" i="57" s="1"/>
  <c r="AT121" i="57" s="1"/>
  <c r="AR80" i="65"/>
  <c r="AV80" i="65" s="1"/>
  <c r="AR80" i="59"/>
  <c r="AV80" i="59" s="1"/>
  <c r="AH111" i="63"/>
  <c r="AL121" i="63"/>
  <c r="AP121" i="63" s="1"/>
  <c r="AT121" i="63" s="1"/>
  <c r="AL135" i="61"/>
  <c r="AP135" i="61" s="1"/>
  <c r="AH16" i="4"/>
  <c r="AH153" i="61"/>
  <c r="AH111" i="61"/>
  <c r="AQ80" i="63"/>
  <c r="AU80" i="63" s="1"/>
  <c r="AR81" i="4"/>
  <c r="AR81" i="57" s="1"/>
  <c r="AO94" i="57"/>
  <c r="AQ80" i="57"/>
  <c r="AU80" i="57" s="1"/>
  <c r="AO94" i="63"/>
  <c r="AS94" i="4"/>
  <c r="AW94" i="4" s="1"/>
  <c r="AO94" i="59"/>
  <c r="AR80" i="63"/>
  <c r="AV80" i="63" s="1"/>
  <c r="AO94" i="65"/>
  <c r="AD155" i="63"/>
  <c r="AL135" i="57"/>
  <c r="AP135" i="57" s="1"/>
  <c r="AT135" i="57" s="1"/>
  <c r="AT134" i="4"/>
  <c r="AL135" i="65"/>
  <c r="AP135" i="65" s="1"/>
  <c r="AT135" i="65" s="1"/>
  <c r="AL136" i="4"/>
  <c r="AG150" i="59"/>
  <c r="AG155" i="59"/>
  <c r="AD157" i="61"/>
  <c r="AQ95" i="65"/>
  <c r="AQ83" i="65" s="1"/>
  <c r="AQ95" i="53"/>
  <c r="AQ95" i="63"/>
  <c r="AQ83" i="63" s="1"/>
  <c r="AU95" i="4"/>
  <c r="AU96" i="4" s="1"/>
  <c r="AQ95" i="61"/>
  <c r="AQ83" i="61" s="1"/>
  <c r="AQ95" i="59"/>
  <c r="AQ83" i="59" s="1"/>
  <c r="AQ95" i="57"/>
  <c r="AQ83" i="57" s="1"/>
  <c r="AQ80" i="61"/>
  <c r="AU80" i="61" s="1"/>
  <c r="AD150" i="63"/>
  <c r="AD156" i="63" s="1"/>
  <c r="AQ80" i="65"/>
  <c r="AM69" i="65"/>
  <c r="AQ80" i="59"/>
  <c r="AU80" i="59" s="1"/>
  <c r="AM69" i="59"/>
  <c r="AU80" i="4"/>
  <c r="AQ81" i="4"/>
  <c r="AP63" i="59"/>
  <c r="AL55" i="59"/>
  <c r="AU94" i="59"/>
  <c r="AW61" i="59"/>
  <c r="AW90" i="59"/>
  <c r="AP91" i="59"/>
  <c r="AL83" i="59"/>
  <c r="AP77" i="59"/>
  <c r="AS77" i="59"/>
  <c r="AV122" i="59"/>
  <c r="AO63" i="59"/>
  <c r="AK55" i="59"/>
  <c r="AU136" i="59"/>
  <c r="AQ125" i="59"/>
  <c r="AW132" i="59"/>
  <c r="AT133" i="59"/>
  <c r="AR136" i="59"/>
  <c r="AR94" i="59"/>
  <c r="AL79" i="59"/>
  <c r="AP79" i="59" s="1"/>
  <c r="AT79" i="59" s="1"/>
  <c r="AL135" i="59"/>
  <c r="Z15" i="59"/>
  <c r="Z14" i="59"/>
  <c r="AU94" i="57"/>
  <c r="AL64" i="65"/>
  <c r="AP64" i="65" s="1"/>
  <c r="AT64" i="65" s="1"/>
  <c r="AH55" i="65"/>
  <c r="AK55" i="61"/>
  <c r="AK69" i="57"/>
  <c r="AS133" i="65"/>
  <c r="AW61" i="65"/>
  <c r="AW76" i="63"/>
  <c r="AV79" i="65"/>
  <c r="AK125" i="61"/>
  <c r="AV93" i="57"/>
  <c r="AP93" i="65"/>
  <c r="AT93" i="65" s="1"/>
  <c r="AO92" i="61"/>
  <c r="AK83" i="61"/>
  <c r="AO92" i="57"/>
  <c r="AK83" i="57"/>
  <c r="AL92" i="65"/>
  <c r="AP92" i="65" s="1"/>
  <c r="AT92" i="65" s="1"/>
  <c r="AH83" i="65"/>
  <c r="AW132" i="57"/>
  <c r="AS62" i="61"/>
  <c r="AV135" i="65"/>
  <c r="AS77" i="57"/>
  <c r="AK125" i="63"/>
  <c r="AW61" i="63"/>
  <c r="AK69" i="65"/>
  <c r="AK83" i="65"/>
  <c r="AS133" i="61"/>
  <c r="AU133" i="63"/>
  <c r="AQ125" i="63"/>
  <c r="AO78" i="63"/>
  <c r="AK69" i="63"/>
  <c r="AS133" i="63"/>
  <c r="AS77" i="65"/>
  <c r="AS91" i="65"/>
  <c r="AK83" i="63"/>
  <c r="AO63" i="63"/>
  <c r="AK55" i="63"/>
  <c r="AO134" i="57"/>
  <c r="AK125" i="57"/>
  <c r="AR65" i="65"/>
  <c r="AW90" i="61"/>
  <c r="AV135" i="57"/>
  <c r="AO63" i="65"/>
  <c r="AS77" i="61"/>
  <c r="AK125" i="65"/>
  <c r="AV93" i="65"/>
  <c r="AS91" i="63"/>
  <c r="AW90" i="57"/>
  <c r="AD150" i="65"/>
  <c r="AD156" i="65" s="1"/>
  <c r="AD155" i="65"/>
  <c r="AT67" i="4"/>
  <c r="AP67" i="65"/>
  <c r="AP67" i="57"/>
  <c r="AP67" i="53"/>
  <c r="AP67" i="63"/>
  <c r="AP67" i="61"/>
  <c r="AP63" i="61"/>
  <c r="AH125" i="63"/>
  <c r="AP91" i="65"/>
  <c r="AP133" i="63"/>
  <c r="AT90" i="63"/>
  <c r="AL63" i="65"/>
  <c r="AT76" i="63"/>
  <c r="AP133" i="65"/>
  <c r="AT77" i="57"/>
  <c r="AP77" i="65"/>
  <c r="AL63" i="63"/>
  <c r="AH55" i="63"/>
  <c r="AT132" i="57"/>
  <c r="AL135" i="63"/>
  <c r="AP135" i="63" s="1"/>
  <c r="AT135" i="63" s="1"/>
  <c r="AR136" i="61"/>
  <c r="AR80" i="61"/>
  <c r="Z18" i="59"/>
  <c r="AR80" i="57"/>
  <c r="AL79" i="57"/>
  <c r="Z16" i="59"/>
  <c r="AR136" i="57"/>
  <c r="AV136" i="57" s="1"/>
  <c r="AL93" i="57"/>
  <c r="AD157" i="59"/>
  <c r="AL93" i="63"/>
  <c r="AL65" i="63"/>
  <c r="AP65" i="63" s="1"/>
  <c r="AT65" i="63" s="1"/>
  <c r="AR123" i="59"/>
  <c r="AR111" i="59" s="1"/>
  <c r="AR123" i="57"/>
  <c r="AR111" i="57" s="1"/>
  <c r="AR123" i="61"/>
  <c r="AR111" i="61" s="1"/>
  <c r="AV123" i="4"/>
  <c r="AV124" i="4" s="1"/>
  <c r="AR123" i="65"/>
  <c r="AR111" i="65" s="1"/>
  <c r="AR123" i="53"/>
  <c r="AV123" i="53" s="1"/>
  <c r="AR123" i="63"/>
  <c r="AR111" i="63" s="1"/>
  <c r="AR153" i="4"/>
  <c r="AR157" i="4" s="1"/>
  <c r="AL79" i="61"/>
  <c r="AL93" i="61"/>
  <c r="Z18" i="65"/>
  <c r="Z15" i="65"/>
  <c r="Z16" i="65"/>
  <c r="Z14" i="65"/>
  <c r="Z15" i="63"/>
  <c r="Z18" i="63"/>
  <c r="Z14" i="63"/>
  <c r="Z16" i="63"/>
  <c r="AU137" i="65"/>
  <c r="AG155" i="63"/>
  <c r="AG150" i="63"/>
  <c r="AG156" i="63" s="1"/>
  <c r="AG152" i="63"/>
  <c r="AG155" i="61"/>
  <c r="AC14" i="65"/>
  <c r="AC16" i="65"/>
  <c r="AG150" i="61"/>
  <c r="AG156" i="61" s="1"/>
  <c r="AC18" i="65"/>
  <c r="AG152" i="61"/>
  <c r="AC14" i="61"/>
  <c r="AC16" i="61"/>
  <c r="AO79" i="59"/>
  <c r="AS79" i="59" s="1"/>
  <c r="AW79" i="59" s="1"/>
  <c r="AO135" i="59"/>
  <c r="AO93" i="59"/>
  <c r="AS121" i="63"/>
  <c r="AW121" i="63" s="1"/>
  <c r="AC16" i="59"/>
  <c r="AC14" i="59"/>
  <c r="AC18" i="59"/>
  <c r="AC18" i="57"/>
  <c r="AC14" i="57"/>
  <c r="AC16" i="57"/>
  <c r="AC16" i="63"/>
  <c r="AC14" i="63"/>
  <c r="AC18" i="63"/>
  <c r="AO93" i="65"/>
  <c r="AS93" i="65" s="1"/>
  <c r="AW93" i="65" s="1"/>
  <c r="AO135" i="65"/>
  <c r="AS135" i="65" s="1"/>
  <c r="AW135" i="65" s="1"/>
  <c r="AO79" i="65"/>
  <c r="AS79" i="65" s="1"/>
  <c r="AW79" i="65" s="1"/>
  <c r="AO93" i="63"/>
  <c r="AS93" i="63" s="1"/>
  <c r="AW93" i="63" s="1"/>
  <c r="AO79" i="63"/>
  <c r="AS79" i="63" s="1"/>
  <c r="AW79" i="63" s="1"/>
  <c r="AO135" i="63"/>
  <c r="AS135" i="63" s="1"/>
  <c r="AW135" i="63" s="1"/>
  <c r="AG152" i="65"/>
  <c r="AK64" i="65"/>
  <c r="AO64" i="65" s="1"/>
  <c r="AS64" i="65" s="1"/>
  <c r="AW64" i="65" s="1"/>
  <c r="AG155" i="65"/>
  <c r="AG150" i="65"/>
  <c r="AG156" i="65" s="1"/>
  <c r="AO135" i="57"/>
  <c r="AS135" i="57" s="1"/>
  <c r="AW135" i="57" s="1"/>
  <c r="AO79" i="57"/>
  <c r="AS79" i="57" s="1"/>
  <c r="AW79" i="57" s="1"/>
  <c r="AO93" i="57"/>
  <c r="AS93" i="57" s="1"/>
  <c r="AW93" i="57" s="1"/>
  <c r="AO122" i="59"/>
  <c r="AO111" i="59" s="1"/>
  <c r="AO122" i="63"/>
  <c r="AO122" i="53"/>
  <c r="AS122" i="53" s="1"/>
  <c r="AW122" i="53" s="1"/>
  <c r="AO153" i="4"/>
  <c r="AO157" i="4" s="1"/>
  <c r="AO122" i="65"/>
  <c r="AO122" i="61"/>
  <c r="AO111" i="61" s="1"/>
  <c r="AO122" i="57"/>
  <c r="AO111" i="57" s="1"/>
  <c r="AS122" i="4"/>
  <c r="AO135" i="61"/>
  <c r="AS135" i="61" s="1"/>
  <c r="AW135" i="61" s="1"/>
  <c r="AO79" i="61"/>
  <c r="AS79" i="61" s="1"/>
  <c r="AW79" i="61" s="1"/>
  <c r="AO93" i="61"/>
  <c r="AS93" i="61" s="1"/>
  <c r="AW93" i="61" s="1"/>
  <c r="AL65" i="65"/>
  <c r="AP65" i="65" s="1"/>
  <c r="AT65" i="65" s="1"/>
  <c r="AL65" i="57"/>
  <c r="AP65" i="57" s="1"/>
  <c r="AT65" i="57" s="1"/>
  <c r="AF118" i="53"/>
  <c r="AJ118" i="53" s="1"/>
  <c r="AN118" i="53" s="1"/>
  <c r="AR118" i="53" s="1"/>
  <c r="AV118" i="53" s="1"/>
  <c r="AA117" i="53"/>
  <c r="AE117" i="53" s="1"/>
  <c r="AI117" i="53" s="1"/>
  <c r="AM117" i="53" s="1"/>
  <c r="AQ117" i="53" s="1"/>
  <c r="AU117" i="53" s="1"/>
  <c r="V116" i="53"/>
  <c r="AU125" i="65" l="1"/>
  <c r="AR94" i="61"/>
  <c r="AV94" i="61" s="1"/>
  <c r="AP81" i="4"/>
  <c r="AP81" i="59" s="1"/>
  <c r="BH34" i="41"/>
  <c r="BH35" i="41" s="1"/>
  <c r="BH36" i="41" s="1"/>
  <c r="BC34" i="41"/>
  <c r="BC35" i="41" s="1"/>
  <c r="BC36" i="41" s="1"/>
  <c r="BG34" i="41"/>
  <c r="K91" i="41" s="1"/>
  <c r="AI91" i="41" s="1"/>
  <c r="BI38" i="41"/>
  <c r="BI39" i="41" s="1"/>
  <c r="BI35" i="41"/>
  <c r="BI36" i="41" s="1"/>
  <c r="BD34" i="41"/>
  <c r="H91" i="41" s="1"/>
  <c r="AF91" i="41" s="1"/>
  <c r="BE34" i="37"/>
  <c r="I90" i="37" s="1"/>
  <c r="AG90" i="37" s="1"/>
  <c r="BI35" i="37"/>
  <c r="BI36" i="37" s="1"/>
  <c r="M97" i="36"/>
  <c r="AK97" i="36" s="1"/>
  <c r="AE97" i="36"/>
  <c r="AE96" i="36"/>
  <c r="M96" i="36"/>
  <c r="AK96" i="36" s="1"/>
  <c r="L100" i="36"/>
  <c r="AJ100" i="36" s="1"/>
  <c r="AJ95" i="36"/>
  <c r="BY38" i="36"/>
  <c r="BY39" i="36" s="1"/>
  <c r="BY35" i="36"/>
  <c r="BY36" i="36" s="1"/>
  <c r="BX34" i="36"/>
  <c r="BV34" i="36"/>
  <c r="BU34" i="36"/>
  <c r="BT34" i="36"/>
  <c r="BW34" i="36"/>
  <c r="BS34" i="36"/>
  <c r="BD34" i="37"/>
  <c r="H89" i="37" s="1"/>
  <c r="AF89" i="37" s="1"/>
  <c r="AN93" i="36"/>
  <c r="AM93" i="36"/>
  <c r="AE95" i="36"/>
  <c r="G100" i="36"/>
  <c r="M95" i="36"/>
  <c r="AK95" i="36" s="1"/>
  <c r="AF95" i="36"/>
  <c r="H100" i="36"/>
  <c r="AF100" i="36" s="1"/>
  <c r="M99" i="36"/>
  <c r="AK99" i="36" s="1"/>
  <c r="AE99" i="36"/>
  <c r="BH34" i="37"/>
  <c r="L90" i="37" s="1"/>
  <c r="AJ90" i="37" s="1"/>
  <c r="M98" i="36"/>
  <c r="AK98" i="36" s="1"/>
  <c r="AE98" i="36"/>
  <c r="AI95" i="36"/>
  <c r="K100" i="36"/>
  <c r="AI100" i="36" s="1"/>
  <c r="J100" i="36"/>
  <c r="AH100" i="36" s="1"/>
  <c r="AH95" i="36"/>
  <c r="AG95" i="36"/>
  <c r="I100" i="36"/>
  <c r="AG100" i="36" s="1"/>
  <c r="BF34" i="37"/>
  <c r="BI38" i="37"/>
  <c r="BI39" i="37" s="1"/>
  <c r="BC34" i="37"/>
  <c r="G88" i="37" s="1"/>
  <c r="AD14" i="59"/>
  <c r="K86" i="37"/>
  <c r="AI86" i="37" s="1"/>
  <c r="AI81" i="37"/>
  <c r="AH81" i="41"/>
  <c r="J86" i="41"/>
  <c r="AH86" i="41" s="1"/>
  <c r="AM79" i="52"/>
  <c r="AN79" i="52"/>
  <c r="M84" i="51"/>
  <c r="AK84" i="51" s="1"/>
  <c r="AE84" i="51"/>
  <c r="BE35" i="41"/>
  <c r="BE36" i="41" s="1"/>
  <c r="I88" i="41"/>
  <c r="I89" i="41"/>
  <c r="AG89" i="41" s="1"/>
  <c r="I90" i="41"/>
  <c r="AG90" i="41" s="1"/>
  <c r="I91" i="41"/>
  <c r="AG91" i="41" s="1"/>
  <c r="BE38" i="41"/>
  <c r="BE39" i="41" s="1"/>
  <c r="I92" i="41"/>
  <c r="AG92" i="41" s="1"/>
  <c r="AN79" i="37"/>
  <c r="AM79" i="37"/>
  <c r="I86" i="37"/>
  <c r="AG86" i="37" s="1"/>
  <c r="AG81" i="37"/>
  <c r="AE85" i="41"/>
  <c r="M85" i="41"/>
  <c r="AK85" i="41" s="1"/>
  <c r="AE83" i="43"/>
  <c r="M83" i="43"/>
  <c r="AK83" i="43" s="1"/>
  <c r="M85" i="37"/>
  <c r="AK85" i="37" s="1"/>
  <c r="AE85" i="37"/>
  <c r="M81" i="37"/>
  <c r="AK81" i="37" s="1"/>
  <c r="AE81" i="37"/>
  <c r="G86" i="37"/>
  <c r="AN79" i="43"/>
  <c r="AM79" i="43"/>
  <c r="AN79" i="51"/>
  <c r="AM79" i="51"/>
  <c r="G86" i="52"/>
  <c r="AE81" i="52"/>
  <c r="M81" i="52"/>
  <c r="AK81" i="52" s="1"/>
  <c r="M85" i="52"/>
  <c r="AK85" i="52" s="1"/>
  <c r="AE85" i="52"/>
  <c r="AM79" i="41"/>
  <c r="AN79" i="41"/>
  <c r="BI38" i="52"/>
  <c r="BI39" i="52" s="1"/>
  <c r="BI35" i="52"/>
  <c r="BI36" i="52" s="1"/>
  <c r="BG34" i="52"/>
  <c r="BH34" i="52"/>
  <c r="BF34" i="52"/>
  <c r="BE34" i="52"/>
  <c r="BD34" i="52"/>
  <c r="BC34" i="52"/>
  <c r="K92" i="51"/>
  <c r="AI92" i="51" s="1"/>
  <c r="K90" i="51"/>
  <c r="AI90" i="51" s="1"/>
  <c r="BG35" i="51"/>
  <c r="BG36" i="51" s="1"/>
  <c r="K91" i="51"/>
  <c r="AI91" i="51" s="1"/>
  <c r="K88" i="51"/>
  <c r="BG38" i="51"/>
  <c r="BG39" i="51" s="1"/>
  <c r="K89" i="51"/>
  <c r="AI89" i="51" s="1"/>
  <c r="L92" i="51"/>
  <c r="AJ92" i="51" s="1"/>
  <c r="L90" i="51"/>
  <c r="AJ90" i="51" s="1"/>
  <c r="L91" i="51"/>
  <c r="AJ91" i="51" s="1"/>
  <c r="BH38" i="51"/>
  <c r="BH39" i="51" s="1"/>
  <c r="L89" i="51"/>
  <c r="AJ89" i="51" s="1"/>
  <c r="BH35" i="51"/>
  <c r="BH36" i="51" s="1"/>
  <c r="L88" i="51"/>
  <c r="K88" i="37"/>
  <c r="BG35" i="37"/>
  <c r="BG36" i="37" s="1"/>
  <c r="K91" i="37"/>
  <c r="AI91" i="37" s="1"/>
  <c r="BG38" i="37"/>
  <c r="BG39" i="37" s="1"/>
  <c r="K92" i="37"/>
  <c r="AI92" i="37" s="1"/>
  <c r="K89" i="37"/>
  <c r="AI89" i="37" s="1"/>
  <c r="K90" i="37"/>
  <c r="AI90" i="37" s="1"/>
  <c r="AG81" i="43"/>
  <c r="I86" i="43"/>
  <c r="AG86" i="43" s="1"/>
  <c r="J86" i="52"/>
  <c r="AH86" i="52" s="1"/>
  <c r="AH81" i="52"/>
  <c r="M85" i="51"/>
  <c r="AK85" i="51" s="1"/>
  <c r="AE85" i="51"/>
  <c r="H86" i="43"/>
  <c r="AF86" i="43" s="1"/>
  <c r="AF81" i="43"/>
  <c r="K86" i="43"/>
  <c r="AI86" i="43" s="1"/>
  <c r="AI81" i="43"/>
  <c r="AF81" i="52"/>
  <c r="H86" i="52"/>
  <c r="AF86" i="52" s="1"/>
  <c r="AJ81" i="37"/>
  <c r="L86" i="37"/>
  <c r="AJ86" i="37" s="1"/>
  <c r="AE82" i="41"/>
  <c r="M82" i="41"/>
  <c r="AK82" i="41" s="1"/>
  <c r="AE84" i="41"/>
  <c r="M84" i="41"/>
  <c r="AK84" i="41" s="1"/>
  <c r="G86" i="43"/>
  <c r="M81" i="43"/>
  <c r="AK81" i="43" s="1"/>
  <c r="AE81" i="43"/>
  <c r="AE82" i="43"/>
  <c r="M82" i="43"/>
  <c r="AK82" i="43" s="1"/>
  <c r="L86" i="52"/>
  <c r="AJ86" i="52" s="1"/>
  <c r="AJ81" i="52"/>
  <c r="AE83" i="37"/>
  <c r="M83" i="37"/>
  <c r="AK83" i="37" s="1"/>
  <c r="AJ81" i="41"/>
  <c r="L86" i="41"/>
  <c r="AJ86" i="41" s="1"/>
  <c r="L86" i="51"/>
  <c r="AJ86" i="51" s="1"/>
  <c r="AJ81" i="51"/>
  <c r="AJ81" i="43"/>
  <c r="L86" i="43"/>
  <c r="AJ86" i="43" s="1"/>
  <c r="AE82" i="52"/>
  <c r="M82" i="52"/>
  <c r="AK82" i="52" s="1"/>
  <c r="H86" i="51"/>
  <c r="AF86" i="51" s="1"/>
  <c r="AF81" i="51"/>
  <c r="BI35" i="43"/>
  <c r="BI36" i="43" s="1"/>
  <c r="BI38" i="43"/>
  <c r="BI39" i="43" s="1"/>
  <c r="BH34" i="43"/>
  <c r="BF34" i="43"/>
  <c r="BE34" i="43"/>
  <c r="BD34" i="43"/>
  <c r="BG34" i="43"/>
  <c r="BC34" i="43"/>
  <c r="I88" i="51"/>
  <c r="BE38" i="51"/>
  <c r="BE39" i="51" s="1"/>
  <c r="I91" i="51"/>
  <c r="AG91" i="51" s="1"/>
  <c r="BE35" i="51"/>
  <c r="BE36" i="51" s="1"/>
  <c r="I90" i="51"/>
  <c r="AG90" i="51" s="1"/>
  <c r="I89" i="51"/>
  <c r="AG89" i="51" s="1"/>
  <c r="I92" i="51"/>
  <c r="AG92" i="51" s="1"/>
  <c r="AG81" i="51"/>
  <c r="I86" i="51"/>
  <c r="AG86" i="51" s="1"/>
  <c r="G86" i="51"/>
  <c r="AE81" i="51"/>
  <c r="M81" i="51"/>
  <c r="AK81" i="51" s="1"/>
  <c r="BF35" i="41"/>
  <c r="BF36" i="41" s="1"/>
  <c r="J88" i="41"/>
  <c r="J90" i="41"/>
  <c r="AH90" i="41" s="1"/>
  <c r="J91" i="41"/>
  <c r="AH91" i="41" s="1"/>
  <c r="J92" i="41"/>
  <c r="AH92" i="41" s="1"/>
  <c r="J89" i="41"/>
  <c r="AH89" i="41" s="1"/>
  <c r="BF38" i="41"/>
  <c r="BF39" i="41" s="1"/>
  <c r="AE83" i="41"/>
  <c r="M83" i="41"/>
  <c r="AK83" i="41" s="1"/>
  <c r="AI81" i="41"/>
  <c r="K86" i="41"/>
  <c r="AI86" i="41" s="1"/>
  <c r="J86" i="51"/>
  <c r="AH86" i="51" s="1"/>
  <c r="AH81" i="51"/>
  <c r="AE84" i="43"/>
  <c r="M84" i="43"/>
  <c r="AK84" i="43" s="1"/>
  <c r="AE85" i="43"/>
  <c r="M85" i="43"/>
  <c r="AK85" i="43" s="1"/>
  <c r="AG81" i="52"/>
  <c r="I86" i="52"/>
  <c r="AG86" i="52" s="1"/>
  <c r="AE84" i="37"/>
  <c r="M84" i="37"/>
  <c r="AK84" i="37" s="1"/>
  <c r="AF81" i="41"/>
  <c r="H86" i="41"/>
  <c r="AF86" i="41" s="1"/>
  <c r="AE84" i="52"/>
  <c r="M84" i="52"/>
  <c r="AK84" i="52" s="1"/>
  <c r="AI81" i="51"/>
  <c r="K86" i="51"/>
  <c r="AI86" i="51" s="1"/>
  <c r="BI33" i="51"/>
  <c r="BD38" i="51"/>
  <c r="BD39" i="51" s="1"/>
  <c r="BD35" i="51"/>
  <c r="BD36" i="51" s="1"/>
  <c r="H91" i="51"/>
  <c r="AF91" i="51" s="1"/>
  <c r="H92" i="51"/>
  <c r="AF92" i="51" s="1"/>
  <c r="H90" i="51"/>
  <c r="AF90" i="51" s="1"/>
  <c r="H89" i="51"/>
  <c r="AF89" i="51" s="1"/>
  <c r="H88" i="51"/>
  <c r="AE157" i="65"/>
  <c r="AE14" i="65" s="1"/>
  <c r="AG81" i="41"/>
  <c r="I86" i="41"/>
  <c r="AG86" i="41" s="1"/>
  <c r="AE83" i="51"/>
  <c r="M83" i="51"/>
  <c r="AK83" i="51" s="1"/>
  <c r="AE82" i="51"/>
  <c r="M82" i="51"/>
  <c r="AK82" i="51" s="1"/>
  <c r="AE81" i="41"/>
  <c r="M81" i="41"/>
  <c r="AK81" i="41" s="1"/>
  <c r="G86" i="41"/>
  <c r="AH81" i="43"/>
  <c r="J86" i="43"/>
  <c r="AH86" i="43" s="1"/>
  <c r="AH81" i="37"/>
  <c r="J86" i="37"/>
  <c r="AH86" i="37" s="1"/>
  <c r="AE82" i="37"/>
  <c r="M82" i="37"/>
  <c r="AK82" i="37" s="1"/>
  <c r="AI81" i="52"/>
  <c r="K86" i="52"/>
  <c r="AI86" i="52" s="1"/>
  <c r="AE83" i="52"/>
  <c r="M83" i="52"/>
  <c r="AK83" i="52" s="1"/>
  <c r="H86" i="37"/>
  <c r="AF86" i="37" s="1"/>
  <c r="AF81" i="37"/>
  <c r="G90" i="51"/>
  <c r="G89" i="51"/>
  <c r="BC35" i="51"/>
  <c r="BC36" i="51" s="1"/>
  <c r="G91" i="51"/>
  <c r="G88" i="51"/>
  <c r="G92" i="51"/>
  <c r="BC38" i="51"/>
  <c r="BC39" i="51" s="1"/>
  <c r="J90" i="51"/>
  <c r="AH90" i="51" s="1"/>
  <c r="BF35" i="51"/>
  <c r="BF36" i="51" s="1"/>
  <c r="J89" i="51"/>
  <c r="AH89" i="51" s="1"/>
  <c r="J92" i="51"/>
  <c r="AH92" i="51" s="1"/>
  <c r="J88" i="51"/>
  <c r="BF38" i="51"/>
  <c r="BF39" i="51" s="1"/>
  <c r="J91" i="51"/>
  <c r="AH91" i="51" s="1"/>
  <c r="AT68" i="4"/>
  <c r="AT68" i="59" s="1"/>
  <c r="AR95" i="4"/>
  <c r="AR95" i="63" s="1"/>
  <c r="AR83" i="63" s="1"/>
  <c r="AM66" i="65"/>
  <c r="AQ66" i="65" s="1"/>
  <c r="AU66" i="65" s="1"/>
  <c r="AM66" i="61"/>
  <c r="AQ66" i="61" s="1"/>
  <c r="AU66" i="61" s="1"/>
  <c r="AR94" i="65"/>
  <c r="AV94" i="65" s="1"/>
  <c r="AR94" i="57"/>
  <c r="AV94" i="57" s="1"/>
  <c r="AN83" i="63"/>
  <c r="AU124" i="53"/>
  <c r="AE16" i="63"/>
  <c r="AE14" i="63"/>
  <c r="AM66" i="63"/>
  <c r="AQ66" i="63" s="1"/>
  <c r="AU66" i="63" s="1"/>
  <c r="AQ66" i="4"/>
  <c r="AU66" i="4" s="1"/>
  <c r="AM66" i="57"/>
  <c r="AQ66" i="57" s="1"/>
  <c r="AU66" i="57" s="1"/>
  <c r="AM66" i="59"/>
  <c r="AQ66" i="59" s="1"/>
  <c r="AU66" i="59" s="1"/>
  <c r="AU124" i="65"/>
  <c r="AU111" i="65" s="1"/>
  <c r="AP95" i="65"/>
  <c r="AP95" i="57"/>
  <c r="AP95" i="53"/>
  <c r="AP95" i="59"/>
  <c r="AT95" i="4"/>
  <c r="AT96" i="4" s="1"/>
  <c r="AT96" i="65" s="1"/>
  <c r="AU124" i="59"/>
  <c r="AU153" i="59" s="1"/>
  <c r="AU153" i="4"/>
  <c r="AU157" i="4" s="1"/>
  <c r="AU18" i="4" s="1"/>
  <c r="AU124" i="63"/>
  <c r="AU153" i="63" s="1"/>
  <c r="AU124" i="61"/>
  <c r="AU111" i="61" s="1"/>
  <c r="AQ153" i="61"/>
  <c r="AQ111" i="61"/>
  <c r="AQ153" i="57"/>
  <c r="AQ111" i="57"/>
  <c r="AP95" i="63"/>
  <c r="AL122" i="59"/>
  <c r="AL153" i="59" s="1"/>
  <c r="AE18" i="61"/>
  <c r="AE14" i="61"/>
  <c r="AE16" i="61"/>
  <c r="AU153" i="57"/>
  <c r="AI152" i="63"/>
  <c r="AI155" i="63"/>
  <c r="AI150" i="63"/>
  <c r="AI155" i="61"/>
  <c r="AI150" i="61"/>
  <c r="AI152" i="61"/>
  <c r="AQ65" i="61"/>
  <c r="AU65" i="61" s="1"/>
  <c r="AE16" i="59"/>
  <c r="AE14" i="59"/>
  <c r="AE18" i="59"/>
  <c r="AQ65" i="65"/>
  <c r="AU65" i="65" s="1"/>
  <c r="AI155" i="59"/>
  <c r="AI152" i="59"/>
  <c r="AI150" i="59"/>
  <c r="AI150" i="65"/>
  <c r="AI156" i="65" s="1"/>
  <c r="AI155" i="65"/>
  <c r="AI152" i="65"/>
  <c r="AL153" i="4"/>
  <c r="AL157" i="4" s="1"/>
  <c r="AQ111" i="63"/>
  <c r="AL122" i="61"/>
  <c r="AP122" i="61" s="1"/>
  <c r="AT122" i="61" s="1"/>
  <c r="AL122" i="53"/>
  <c r="AP122" i="53" s="1"/>
  <c r="AT122" i="53" s="1"/>
  <c r="AP122" i="4"/>
  <c r="AT122" i="4" s="1"/>
  <c r="AL122" i="57"/>
  <c r="AP122" i="57" s="1"/>
  <c r="AT122" i="57" s="1"/>
  <c r="AQ153" i="63"/>
  <c r="AQ18" i="4"/>
  <c r="AQ16" i="4"/>
  <c r="AL122" i="65"/>
  <c r="AL111" i="65" s="1"/>
  <c r="AQ153" i="59"/>
  <c r="AQ111" i="59"/>
  <c r="AL97" i="59"/>
  <c r="AV138" i="65"/>
  <c r="AV138" i="59"/>
  <c r="AV138" i="61"/>
  <c r="AV138" i="53"/>
  <c r="AV138" i="63"/>
  <c r="AV138" i="57"/>
  <c r="AL97" i="65"/>
  <c r="AL97" i="57"/>
  <c r="AL97" i="63"/>
  <c r="AL97" i="61"/>
  <c r="AN66" i="57"/>
  <c r="AR66" i="57" s="1"/>
  <c r="AV66" i="57" s="1"/>
  <c r="AN66" i="59"/>
  <c r="AR66" i="59" s="1"/>
  <c r="AV66" i="59" s="1"/>
  <c r="AN66" i="63"/>
  <c r="AN55" i="63" s="1"/>
  <c r="AN66" i="65"/>
  <c r="AR66" i="65" s="1"/>
  <c r="AV66" i="65" s="1"/>
  <c r="AN66" i="61"/>
  <c r="AR66" i="61" s="1"/>
  <c r="AV66" i="61" s="1"/>
  <c r="AR66" i="4"/>
  <c r="AR67" i="4" s="1"/>
  <c r="AT108" i="4"/>
  <c r="AP109" i="4"/>
  <c r="AJ152" i="65"/>
  <c r="AJ150" i="65"/>
  <c r="AL111" i="63"/>
  <c r="AP122" i="63"/>
  <c r="AT122" i="63" s="1"/>
  <c r="AL153" i="63"/>
  <c r="AF18" i="65"/>
  <c r="AF14" i="65"/>
  <c r="AF16" i="65"/>
  <c r="AJ150" i="59"/>
  <c r="AJ156" i="59" s="1"/>
  <c r="AJ155" i="59"/>
  <c r="AJ152" i="59"/>
  <c r="AU95" i="59"/>
  <c r="AR65" i="61"/>
  <c r="AF16" i="63"/>
  <c r="AF18" i="63"/>
  <c r="AF14" i="63"/>
  <c r="AF18" i="61"/>
  <c r="AF14" i="61"/>
  <c r="AF16" i="61"/>
  <c r="AJ150" i="61"/>
  <c r="AJ156" i="61" s="1"/>
  <c r="AJ155" i="61"/>
  <c r="AJ152" i="61"/>
  <c r="AJ152" i="63"/>
  <c r="AJ150" i="63"/>
  <c r="AJ156" i="63" s="1"/>
  <c r="AJ155" i="63"/>
  <c r="AF16" i="59"/>
  <c r="AF18" i="59"/>
  <c r="AF14" i="59"/>
  <c r="AR65" i="59"/>
  <c r="AV65" i="59" s="1"/>
  <c r="AR81" i="59"/>
  <c r="AR69" i="59" s="1"/>
  <c r="AR81" i="63"/>
  <c r="AR69" i="63" s="1"/>
  <c r="AV81" i="4"/>
  <c r="AV82" i="4" s="1"/>
  <c r="AV82" i="53" s="1"/>
  <c r="AR81" i="61"/>
  <c r="AR69" i="61" s="1"/>
  <c r="AR81" i="53"/>
  <c r="AR81" i="65"/>
  <c r="AR69" i="65" s="1"/>
  <c r="AS95" i="4"/>
  <c r="AS95" i="59" s="1"/>
  <c r="AG157" i="59"/>
  <c r="AG14" i="59" s="1"/>
  <c r="AG156" i="59"/>
  <c r="AH155" i="65"/>
  <c r="AU95" i="65"/>
  <c r="AD18" i="61"/>
  <c r="AH150" i="65"/>
  <c r="AH156" i="65" s="1"/>
  <c r="AL136" i="59"/>
  <c r="AL125" i="59" s="1"/>
  <c r="AL136" i="57"/>
  <c r="AL125" i="57" s="1"/>
  <c r="AL136" i="63"/>
  <c r="AL125" i="63" s="1"/>
  <c r="AL136" i="53"/>
  <c r="AP136" i="4"/>
  <c r="AL136" i="65"/>
  <c r="AL125" i="65" s="1"/>
  <c r="AL136" i="61"/>
  <c r="AL125" i="61" s="1"/>
  <c r="AD14" i="61"/>
  <c r="AD16" i="61"/>
  <c r="AD157" i="63"/>
  <c r="AU96" i="65"/>
  <c r="AU96" i="57"/>
  <c r="AU96" i="59"/>
  <c r="AU96" i="63"/>
  <c r="AU96" i="53"/>
  <c r="AU96" i="61"/>
  <c r="AU81" i="4"/>
  <c r="AU82" i="4" s="1"/>
  <c r="AQ81" i="53"/>
  <c r="AQ81" i="59"/>
  <c r="AQ69" i="59" s="1"/>
  <c r="AQ81" i="63"/>
  <c r="AQ69" i="63" s="1"/>
  <c r="AQ81" i="65"/>
  <c r="AU81" i="65" s="1"/>
  <c r="AQ81" i="61"/>
  <c r="AQ69" i="61" s="1"/>
  <c r="AQ81" i="57"/>
  <c r="AQ69" i="57" s="1"/>
  <c r="AU80" i="65"/>
  <c r="AL69" i="59"/>
  <c r="AV94" i="59"/>
  <c r="AW77" i="59"/>
  <c r="AU111" i="57"/>
  <c r="AT91" i="59"/>
  <c r="AT63" i="59"/>
  <c r="AH152" i="65"/>
  <c r="AS93" i="59"/>
  <c r="AO83" i="59"/>
  <c r="AS63" i="59"/>
  <c r="AO69" i="59"/>
  <c r="AT77" i="59"/>
  <c r="AV136" i="59"/>
  <c r="AR125" i="59"/>
  <c r="AP135" i="59"/>
  <c r="AS135" i="59"/>
  <c r="AO125" i="59"/>
  <c r="AH155" i="59"/>
  <c r="AH150" i="59"/>
  <c r="AH156" i="59" s="1"/>
  <c r="AH152" i="59"/>
  <c r="AO83" i="63"/>
  <c r="AO69" i="61"/>
  <c r="AR125" i="57"/>
  <c r="AS134" i="57"/>
  <c r="AO125" i="57"/>
  <c r="AW77" i="65"/>
  <c r="AW77" i="57"/>
  <c r="AW133" i="65"/>
  <c r="AW91" i="63"/>
  <c r="AW77" i="61"/>
  <c r="AO83" i="65"/>
  <c r="AO125" i="61"/>
  <c r="AS92" i="61"/>
  <c r="AO83" i="61"/>
  <c r="AV80" i="61"/>
  <c r="AL55" i="65"/>
  <c r="AK55" i="65"/>
  <c r="AK155" i="65" s="1"/>
  <c r="AV65" i="65"/>
  <c r="AS63" i="63"/>
  <c r="AW91" i="65"/>
  <c r="AO125" i="63"/>
  <c r="AS78" i="63"/>
  <c r="AO69" i="63"/>
  <c r="AW133" i="61"/>
  <c r="AW62" i="61"/>
  <c r="AL83" i="65"/>
  <c r="AV80" i="57"/>
  <c r="AR69" i="57"/>
  <c r="AV136" i="61"/>
  <c r="AR125" i="61"/>
  <c r="AS63" i="65"/>
  <c r="AO69" i="65"/>
  <c r="AW133" i="63"/>
  <c r="AO69" i="57"/>
  <c r="AS92" i="57"/>
  <c r="AO83" i="57"/>
  <c r="AO125" i="65"/>
  <c r="AS122" i="63"/>
  <c r="AW122" i="63" s="1"/>
  <c r="AO111" i="63"/>
  <c r="AO153" i="65"/>
  <c r="AO111" i="65"/>
  <c r="AD157" i="65"/>
  <c r="AT77" i="65"/>
  <c r="AT133" i="65"/>
  <c r="AT63" i="61"/>
  <c r="AP93" i="61"/>
  <c r="AL83" i="61"/>
  <c r="AP93" i="57"/>
  <c r="AL83" i="57"/>
  <c r="AP63" i="63"/>
  <c r="AL55" i="63"/>
  <c r="AT135" i="61"/>
  <c r="AP63" i="65"/>
  <c r="AT133" i="63"/>
  <c r="AP79" i="61"/>
  <c r="AL69" i="61"/>
  <c r="AP93" i="63"/>
  <c r="AL83" i="63"/>
  <c r="AP79" i="57"/>
  <c r="AL69" i="57"/>
  <c r="AT91" i="65"/>
  <c r="AD16" i="59"/>
  <c r="AD18" i="59"/>
  <c r="AP94" i="63"/>
  <c r="AT94" i="63" s="1"/>
  <c r="AH152" i="63"/>
  <c r="AH155" i="61"/>
  <c r="AH155" i="63"/>
  <c r="AP94" i="65"/>
  <c r="AH150" i="63"/>
  <c r="AH156" i="63" s="1"/>
  <c r="AV123" i="65"/>
  <c r="AR153" i="65"/>
  <c r="AV123" i="59"/>
  <c r="AR153" i="59"/>
  <c r="AR16" i="4"/>
  <c r="AR15" i="4"/>
  <c r="AR18" i="4"/>
  <c r="AV124" i="65"/>
  <c r="AV124" i="61"/>
  <c r="AV124" i="53"/>
  <c r="AV124" i="59"/>
  <c r="AV124" i="63"/>
  <c r="AV124" i="57"/>
  <c r="AH152" i="61"/>
  <c r="AV123" i="63"/>
  <c r="AR153" i="63"/>
  <c r="AR153" i="61"/>
  <c r="AV123" i="61"/>
  <c r="AU95" i="61"/>
  <c r="AR153" i="57"/>
  <c r="AV123" i="57"/>
  <c r="AV153" i="4"/>
  <c r="AV157" i="4" s="1"/>
  <c r="AL65" i="61"/>
  <c r="AH150" i="61"/>
  <c r="AH156" i="61" s="1"/>
  <c r="AU137" i="61"/>
  <c r="AU125" i="61" s="1"/>
  <c r="AP66" i="59"/>
  <c r="AT66" i="59" s="1"/>
  <c r="AU137" i="59"/>
  <c r="AU125" i="59" s="1"/>
  <c r="AU95" i="63"/>
  <c r="AU137" i="63"/>
  <c r="AU125" i="63" s="1"/>
  <c r="AU95" i="57"/>
  <c r="AU137" i="57"/>
  <c r="AU125" i="57" s="1"/>
  <c r="AG157" i="61"/>
  <c r="AG14" i="61" s="1"/>
  <c r="AG157" i="63"/>
  <c r="AG16" i="63" s="1"/>
  <c r="AP66" i="63"/>
  <c r="AT66" i="63" s="1"/>
  <c r="AP80" i="63"/>
  <c r="AS122" i="57"/>
  <c r="AW122" i="57" s="1"/>
  <c r="AO153" i="57"/>
  <c r="AO65" i="57"/>
  <c r="AS65" i="57" s="1"/>
  <c r="AW65" i="57" s="1"/>
  <c r="AG157" i="65"/>
  <c r="AO153" i="63"/>
  <c r="AK150" i="59"/>
  <c r="AK156" i="59" s="1"/>
  <c r="AK155" i="59"/>
  <c r="AK152" i="59"/>
  <c r="AO65" i="59"/>
  <c r="AS65" i="59" s="1"/>
  <c r="AW65" i="59" s="1"/>
  <c r="AO65" i="61"/>
  <c r="AK150" i="61"/>
  <c r="AK156" i="61" s="1"/>
  <c r="AK152" i="61"/>
  <c r="AK155" i="61"/>
  <c r="AS122" i="61"/>
  <c r="AW122" i="61" s="1"/>
  <c r="AO153" i="61"/>
  <c r="AK152" i="63"/>
  <c r="AK150" i="63"/>
  <c r="AO65" i="63"/>
  <c r="AS65" i="63" s="1"/>
  <c r="AW65" i="63" s="1"/>
  <c r="AK155" i="63"/>
  <c r="AS122" i="65"/>
  <c r="AS122" i="59"/>
  <c r="AW122" i="59" s="1"/>
  <c r="AO153" i="59"/>
  <c r="AW122" i="4"/>
  <c r="AS123" i="4"/>
  <c r="AO14" i="4"/>
  <c r="AO15" i="4"/>
  <c r="AO18" i="4"/>
  <c r="AO16" i="4"/>
  <c r="AO65" i="65"/>
  <c r="AS65" i="65" s="1"/>
  <c r="AW65" i="65" s="1"/>
  <c r="AP94" i="57"/>
  <c r="AT94" i="57" s="1"/>
  <c r="Z116" i="53"/>
  <c r="AP81" i="53" l="1"/>
  <c r="K88" i="41"/>
  <c r="AI88" i="41" s="1"/>
  <c r="AP81" i="63"/>
  <c r="AP69" i="63" s="1"/>
  <c r="L88" i="37"/>
  <c r="AJ88" i="37" s="1"/>
  <c r="AP81" i="57"/>
  <c r="AP81" i="65"/>
  <c r="L91" i="41"/>
  <c r="AJ91" i="41" s="1"/>
  <c r="AP81" i="61"/>
  <c r="AT81" i="61" s="1"/>
  <c r="AT81" i="4"/>
  <c r="AT82" i="4" s="1"/>
  <c r="AT82" i="59" s="1"/>
  <c r="BD35" i="41"/>
  <c r="BD36" i="41" s="1"/>
  <c r="BC38" i="41"/>
  <c r="BC39" i="41" s="1"/>
  <c r="G88" i="41"/>
  <c r="AE88" i="41" s="1"/>
  <c r="BG35" i="41"/>
  <c r="BG36" i="41" s="1"/>
  <c r="H88" i="37"/>
  <c r="AF88" i="37" s="1"/>
  <c r="G92" i="41"/>
  <c r="AE92" i="41" s="1"/>
  <c r="G89" i="41"/>
  <c r="AE89" i="41" s="1"/>
  <c r="G90" i="41"/>
  <c r="H90" i="41"/>
  <c r="AF90" i="41" s="1"/>
  <c r="G91" i="41"/>
  <c r="AE91" i="41" s="1"/>
  <c r="K89" i="41"/>
  <c r="AI89" i="41" s="1"/>
  <c r="AT68" i="57"/>
  <c r="L92" i="37"/>
  <c r="AJ92" i="37" s="1"/>
  <c r="L89" i="37"/>
  <c r="AJ89" i="37" s="1"/>
  <c r="L88" i="41"/>
  <c r="AJ88" i="41" s="1"/>
  <c r="BH38" i="41"/>
  <c r="BH39" i="41" s="1"/>
  <c r="L91" i="37"/>
  <c r="AJ91" i="37" s="1"/>
  <c r="BH38" i="37"/>
  <c r="BH39" i="37" s="1"/>
  <c r="L90" i="41"/>
  <c r="AJ90" i="41" s="1"/>
  <c r="L89" i="41"/>
  <c r="AJ89" i="41" s="1"/>
  <c r="AT68" i="65"/>
  <c r="BH35" i="37"/>
  <c r="BH36" i="37" s="1"/>
  <c r="L92" i="41"/>
  <c r="AJ92" i="41" s="1"/>
  <c r="AT68" i="61"/>
  <c r="AT68" i="53"/>
  <c r="AT68" i="63"/>
  <c r="AM55" i="65"/>
  <c r="AM152" i="65" s="1"/>
  <c r="K90" i="41"/>
  <c r="AI90" i="41" s="1"/>
  <c r="BG38" i="41"/>
  <c r="BG39" i="41" s="1"/>
  <c r="G89" i="37"/>
  <c r="AE89" i="37" s="1"/>
  <c r="BC38" i="37"/>
  <c r="BC39" i="37" s="1"/>
  <c r="K92" i="41"/>
  <c r="AI92" i="41" s="1"/>
  <c r="G92" i="37"/>
  <c r="AE92" i="37" s="1"/>
  <c r="G90" i="37"/>
  <c r="AE90" i="37" s="1"/>
  <c r="G91" i="37"/>
  <c r="H89" i="41"/>
  <c r="AF89" i="41" s="1"/>
  <c r="BC35" i="37"/>
  <c r="BC36" i="37" s="1"/>
  <c r="H88" i="41"/>
  <c r="H92" i="37"/>
  <c r="AF92" i="37" s="1"/>
  <c r="I88" i="37"/>
  <c r="BE38" i="37"/>
  <c r="BE39" i="37" s="1"/>
  <c r="BI33" i="37"/>
  <c r="BI33" i="41"/>
  <c r="H91" i="37"/>
  <c r="AF91" i="37" s="1"/>
  <c r="H90" i="37"/>
  <c r="AF90" i="37" s="1"/>
  <c r="I89" i="37"/>
  <c r="AG89" i="37" s="1"/>
  <c r="I91" i="37"/>
  <c r="AG91" i="37" s="1"/>
  <c r="BD38" i="41"/>
  <c r="BD39" i="41" s="1"/>
  <c r="BD38" i="37"/>
  <c r="BD39" i="37" s="1"/>
  <c r="BE35" i="37"/>
  <c r="BE36" i="37" s="1"/>
  <c r="BD35" i="37"/>
  <c r="BD36" i="37" s="1"/>
  <c r="I92" i="37"/>
  <c r="AG92" i="37" s="1"/>
  <c r="H92" i="41"/>
  <c r="AF92" i="41" s="1"/>
  <c r="BF35" i="37"/>
  <c r="BF36" i="37" s="1"/>
  <c r="BF38" i="37"/>
  <c r="BF39" i="37" s="1"/>
  <c r="AE16" i="65"/>
  <c r="J92" i="37"/>
  <c r="AH92" i="37" s="1"/>
  <c r="J88" i="37"/>
  <c r="J89" i="37"/>
  <c r="AH89" i="37" s="1"/>
  <c r="J91" i="37"/>
  <c r="AH91" i="37" s="1"/>
  <c r="J90" i="37"/>
  <c r="AH90" i="37" s="1"/>
  <c r="AN99" i="36"/>
  <c r="AM99" i="36"/>
  <c r="AE100" i="36"/>
  <c r="M100" i="36"/>
  <c r="AK100" i="36" s="1"/>
  <c r="H105" i="36"/>
  <c r="AF105" i="36" s="1"/>
  <c r="BT35" i="36"/>
  <c r="BT36" i="36" s="1"/>
  <c r="H102" i="36"/>
  <c r="H104" i="36"/>
  <c r="AF104" i="36" s="1"/>
  <c r="H106" i="36"/>
  <c r="AF106" i="36" s="1"/>
  <c r="BT38" i="36"/>
  <c r="BT39" i="36" s="1"/>
  <c r="H103" i="36"/>
  <c r="AF103" i="36" s="1"/>
  <c r="AN96" i="36"/>
  <c r="AM96" i="36"/>
  <c r="AN98" i="36"/>
  <c r="AM98" i="36"/>
  <c r="BY33" i="36"/>
  <c r="I102" i="36"/>
  <c r="I106" i="36"/>
  <c r="AG106" i="36" s="1"/>
  <c r="I105" i="36"/>
  <c r="AG105" i="36" s="1"/>
  <c r="BU38" i="36"/>
  <c r="BU39" i="36" s="1"/>
  <c r="BU35" i="36"/>
  <c r="BU36" i="36" s="1"/>
  <c r="I103" i="36"/>
  <c r="AG103" i="36" s="1"/>
  <c r="I104" i="36"/>
  <c r="AG104" i="36" s="1"/>
  <c r="G105" i="36"/>
  <c r="G106" i="36"/>
  <c r="BS35" i="36"/>
  <c r="BS36" i="36" s="1"/>
  <c r="G102" i="36"/>
  <c r="G104" i="36"/>
  <c r="BS38" i="36"/>
  <c r="BS39" i="36" s="1"/>
  <c r="G103" i="36"/>
  <c r="J103" i="36"/>
  <c r="AH103" i="36" s="1"/>
  <c r="BV35" i="36"/>
  <c r="BV36" i="36" s="1"/>
  <c r="J102" i="36"/>
  <c r="J106" i="36"/>
  <c r="AH106" i="36" s="1"/>
  <c r="J104" i="36"/>
  <c r="AH104" i="36" s="1"/>
  <c r="J105" i="36"/>
  <c r="AH105" i="36" s="1"/>
  <c r="BV38" i="36"/>
  <c r="BV39" i="36" s="1"/>
  <c r="AL18" i="4"/>
  <c r="CG34" i="36"/>
  <c r="AM95" i="36"/>
  <c r="AN95" i="36"/>
  <c r="K102" i="36"/>
  <c r="K105" i="36"/>
  <c r="AI105" i="36" s="1"/>
  <c r="K106" i="36"/>
  <c r="AI106" i="36" s="1"/>
  <c r="K103" i="36"/>
  <c r="AI103" i="36" s="1"/>
  <c r="K104" i="36"/>
  <c r="AI104" i="36" s="1"/>
  <c r="BW38" i="36"/>
  <c r="BW39" i="36" s="1"/>
  <c r="BW35" i="36"/>
  <c r="BW36" i="36" s="1"/>
  <c r="L103" i="36"/>
  <c r="AJ103" i="36" s="1"/>
  <c r="BX38" i="36"/>
  <c r="BX39" i="36" s="1"/>
  <c r="L104" i="36"/>
  <c r="AJ104" i="36" s="1"/>
  <c r="L105" i="36"/>
  <c r="AJ105" i="36" s="1"/>
  <c r="L102" i="36"/>
  <c r="L106" i="36"/>
  <c r="AJ106" i="36" s="1"/>
  <c r="BX35" i="36"/>
  <c r="BX36" i="36" s="1"/>
  <c r="AN97" i="36"/>
  <c r="AM97" i="36"/>
  <c r="BI33" i="43"/>
  <c r="AH88" i="51"/>
  <c r="J93" i="51"/>
  <c r="AH93" i="51" s="1"/>
  <c r="AE91" i="51"/>
  <c r="M91" i="51"/>
  <c r="AK91" i="51" s="1"/>
  <c r="AE86" i="41"/>
  <c r="M86" i="41"/>
  <c r="AK86" i="41" s="1"/>
  <c r="AM82" i="51"/>
  <c r="AN82" i="51"/>
  <c r="AE90" i="41"/>
  <c r="K89" i="43"/>
  <c r="AI89" i="43" s="1"/>
  <c r="K88" i="43"/>
  <c r="K91" i="43"/>
  <c r="AI91" i="43" s="1"/>
  <c r="BG38" i="43"/>
  <c r="BG39" i="43" s="1"/>
  <c r="BG35" i="43"/>
  <c r="BG36" i="43" s="1"/>
  <c r="K90" i="43"/>
  <c r="AI90" i="43" s="1"/>
  <c r="K92" i="43"/>
  <c r="AI92" i="43" s="1"/>
  <c r="L92" i="43"/>
  <c r="AJ92" i="43" s="1"/>
  <c r="BH35" i="43"/>
  <c r="BH36" i="43" s="1"/>
  <c r="L91" i="43"/>
  <c r="AJ91" i="43" s="1"/>
  <c r="L88" i="43"/>
  <c r="BH38" i="43"/>
  <c r="BH39" i="43" s="1"/>
  <c r="L89" i="43"/>
  <c r="AJ89" i="43" s="1"/>
  <c r="L90" i="43"/>
  <c r="AJ90" i="43" s="1"/>
  <c r="AM81" i="43"/>
  <c r="AN81" i="43"/>
  <c r="AM82" i="41"/>
  <c r="AN82" i="41"/>
  <c r="AI88" i="37"/>
  <c r="K93" i="37"/>
  <c r="AI93" i="37" s="1"/>
  <c r="AJ88" i="51"/>
  <c r="L93" i="51"/>
  <c r="AJ93" i="51" s="1"/>
  <c r="H92" i="52"/>
  <c r="AF92" i="52" s="1"/>
  <c r="H89" i="52"/>
  <c r="AF89" i="52" s="1"/>
  <c r="H88" i="52"/>
  <c r="H90" i="52"/>
  <c r="AF90" i="52" s="1"/>
  <c r="BD35" i="52"/>
  <c r="BD36" i="52" s="1"/>
  <c r="H91" i="52"/>
  <c r="AF91" i="52" s="1"/>
  <c r="BD38" i="52"/>
  <c r="BD39" i="52" s="1"/>
  <c r="K88" i="52"/>
  <c r="BG35" i="52"/>
  <c r="BG36" i="52" s="1"/>
  <c r="K89" i="52"/>
  <c r="AI89" i="52" s="1"/>
  <c r="K92" i="52"/>
  <c r="AI92" i="52" s="1"/>
  <c r="K91" i="52"/>
  <c r="AI91" i="52" s="1"/>
  <c r="K90" i="52"/>
  <c r="AI90" i="52" s="1"/>
  <c r="BG38" i="52"/>
  <c r="BG39" i="52" s="1"/>
  <c r="AM81" i="37"/>
  <c r="AN81" i="37"/>
  <c r="AG88" i="41"/>
  <c r="I93" i="41"/>
  <c r="AG93" i="41" s="1"/>
  <c r="AE18" i="65"/>
  <c r="AN81" i="41"/>
  <c r="AM81" i="41"/>
  <c r="AG88" i="37"/>
  <c r="AF88" i="51"/>
  <c r="H93" i="51"/>
  <c r="AF93" i="51" s="1"/>
  <c r="AN84" i="43"/>
  <c r="AM84" i="43"/>
  <c r="AE86" i="51"/>
  <c r="M86" i="51"/>
  <c r="AK86" i="51" s="1"/>
  <c r="AG88" i="51"/>
  <c r="I93" i="51"/>
  <c r="AG93" i="51" s="1"/>
  <c r="H89" i="43"/>
  <c r="AF89" i="43" s="1"/>
  <c r="BD38" i="43"/>
  <c r="BD39" i="43" s="1"/>
  <c r="H90" i="43"/>
  <c r="AF90" i="43" s="1"/>
  <c r="H88" i="43"/>
  <c r="H92" i="43"/>
  <c r="AF92" i="43" s="1"/>
  <c r="BD35" i="43"/>
  <c r="BD36" i="43" s="1"/>
  <c r="H91" i="43"/>
  <c r="AF91" i="43" s="1"/>
  <c r="AM82" i="52"/>
  <c r="AN82" i="52"/>
  <c r="AM83" i="37"/>
  <c r="AN83" i="37"/>
  <c r="AM82" i="43"/>
  <c r="AN82" i="43"/>
  <c r="M86" i="43"/>
  <c r="AK86" i="43" s="1"/>
  <c r="AE86" i="43"/>
  <c r="AN85" i="51"/>
  <c r="AM85" i="51"/>
  <c r="AE88" i="37"/>
  <c r="K93" i="51"/>
  <c r="AI93" i="51" s="1"/>
  <c r="AI88" i="51"/>
  <c r="I90" i="52"/>
  <c r="AG90" i="52" s="1"/>
  <c r="I91" i="52"/>
  <c r="AG91" i="52" s="1"/>
  <c r="BE38" i="52"/>
  <c r="BE39" i="52" s="1"/>
  <c r="I89" i="52"/>
  <c r="AG89" i="52" s="1"/>
  <c r="I88" i="52"/>
  <c r="I92" i="52"/>
  <c r="AG92" i="52" s="1"/>
  <c r="BE35" i="52"/>
  <c r="BE36" i="52" s="1"/>
  <c r="AE86" i="52"/>
  <c r="M86" i="52"/>
  <c r="AK86" i="52" s="1"/>
  <c r="AN85" i="41"/>
  <c r="AM85" i="41"/>
  <c r="BQ34" i="37"/>
  <c r="AE92" i="51"/>
  <c r="M92" i="51"/>
  <c r="AK92" i="51" s="1"/>
  <c r="AE89" i="51"/>
  <c r="M89" i="51"/>
  <c r="AK89" i="51" s="1"/>
  <c r="AM83" i="52"/>
  <c r="AN83" i="52"/>
  <c r="AN82" i="37"/>
  <c r="AM82" i="37"/>
  <c r="AM83" i="51"/>
  <c r="AN83" i="51"/>
  <c r="AH88" i="41"/>
  <c r="J93" i="41"/>
  <c r="AH93" i="41" s="1"/>
  <c r="I92" i="43"/>
  <c r="AG92" i="43" s="1"/>
  <c r="I89" i="43"/>
  <c r="AG89" i="43" s="1"/>
  <c r="I90" i="43"/>
  <c r="AG90" i="43" s="1"/>
  <c r="BE35" i="43"/>
  <c r="BE36" i="43" s="1"/>
  <c r="I88" i="43"/>
  <c r="BE38" i="43"/>
  <c r="BE39" i="43" s="1"/>
  <c r="I91" i="43"/>
  <c r="AG91" i="43" s="1"/>
  <c r="AM84" i="41"/>
  <c r="AN84" i="41"/>
  <c r="BI33" i="52"/>
  <c r="J92" i="52"/>
  <c r="AH92" i="52" s="1"/>
  <c r="J88" i="52"/>
  <c r="J91" i="52"/>
  <c r="AH91" i="52" s="1"/>
  <c r="BF38" i="52"/>
  <c r="BF39" i="52" s="1"/>
  <c r="J90" i="52"/>
  <c r="AH90" i="52" s="1"/>
  <c r="BF35" i="52"/>
  <c r="BF36" i="52" s="1"/>
  <c r="J89" i="52"/>
  <c r="AH89" i="52" s="1"/>
  <c r="AN85" i="52"/>
  <c r="AM85" i="52"/>
  <c r="AE86" i="37"/>
  <c r="M86" i="37"/>
  <c r="AK86" i="37" s="1"/>
  <c r="AM85" i="37"/>
  <c r="AN85" i="37"/>
  <c r="AM84" i="51"/>
  <c r="AN84" i="51"/>
  <c r="BQ34" i="52"/>
  <c r="AD14" i="63"/>
  <c r="BQ34" i="43"/>
  <c r="BQ34" i="41"/>
  <c r="AE88" i="51"/>
  <c r="M88" i="51"/>
  <c r="AK88" i="51" s="1"/>
  <c r="G93" i="51"/>
  <c r="AE90" i="51"/>
  <c r="M90" i="51"/>
  <c r="AK90" i="51" s="1"/>
  <c r="AM84" i="52"/>
  <c r="AN84" i="52"/>
  <c r="AM84" i="37"/>
  <c r="AN84" i="37"/>
  <c r="AN85" i="43"/>
  <c r="AM85" i="43"/>
  <c r="AN83" i="41"/>
  <c r="AM83" i="41"/>
  <c r="AM81" i="51"/>
  <c r="AN81" i="51"/>
  <c r="G90" i="43"/>
  <c r="BC35" i="43"/>
  <c r="BC36" i="43" s="1"/>
  <c r="BC38" i="43"/>
  <c r="BC39" i="43" s="1"/>
  <c r="G91" i="43"/>
  <c r="G88" i="43"/>
  <c r="G89" i="43"/>
  <c r="G92" i="43"/>
  <c r="J92" i="43"/>
  <c r="AH92" i="43" s="1"/>
  <c r="J89" i="43"/>
  <c r="AH89" i="43" s="1"/>
  <c r="J88" i="43"/>
  <c r="BF35" i="43"/>
  <c r="BF36" i="43" s="1"/>
  <c r="BF38" i="43"/>
  <c r="BF39" i="43" s="1"/>
  <c r="J90" i="43"/>
  <c r="AH90" i="43" s="1"/>
  <c r="J91" i="43"/>
  <c r="AH91" i="43" s="1"/>
  <c r="G90" i="52"/>
  <c r="BC38" i="52"/>
  <c r="BC39" i="52" s="1"/>
  <c r="G89" i="52"/>
  <c r="G88" i="52"/>
  <c r="BC35" i="52"/>
  <c r="BC36" i="52" s="1"/>
  <c r="G92" i="52"/>
  <c r="G91" i="52"/>
  <c r="L91" i="52"/>
  <c r="AJ91" i="52" s="1"/>
  <c r="L90" i="52"/>
  <c r="AJ90" i="52" s="1"/>
  <c r="BH38" i="52"/>
  <c r="BH39" i="52" s="1"/>
  <c r="L88" i="52"/>
  <c r="BH35" i="52"/>
  <c r="BH36" i="52" s="1"/>
  <c r="L89" i="52"/>
  <c r="AJ89" i="52" s="1"/>
  <c r="L92" i="52"/>
  <c r="AJ92" i="52" s="1"/>
  <c r="AM81" i="52"/>
  <c r="AN81" i="52"/>
  <c r="AN83" i="43"/>
  <c r="AM83" i="43"/>
  <c r="AR95" i="57"/>
  <c r="AR83" i="57" s="1"/>
  <c r="AR95" i="61"/>
  <c r="AR83" i="61" s="1"/>
  <c r="AM55" i="59"/>
  <c r="AM155" i="59" s="1"/>
  <c r="AV95" i="4"/>
  <c r="AV96" i="4" s="1"/>
  <c r="AM55" i="61"/>
  <c r="AM152" i="61" s="1"/>
  <c r="AR95" i="65"/>
  <c r="AR83" i="65" s="1"/>
  <c r="AR95" i="59"/>
  <c r="AR83" i="59" s="1"/>
  <c r="AR95" i="53"/>
  <c r="AU111" i="59"/>
  <c r="AM55" i="63"/>
  <c r="AM155" i="63" s="1"/>
  <c r="AU153" i="65"/>
  <c r="AQ67" i="4"/>
  <c r="AQ67" i="65" s="1"/>
  <c r="AU153" i="61"/>
  <c r="AP122" i="65"/>
  <c r="AT122" i="65" s="1"/>
  <c r="AL153" i="65"/>
  <c r="AT96" i="61"/>
  <c r="AL111" i="59"/>
  <c r="AU16" i="4"/>
  <c r="AL111" i="57"/>
  <c r="AP122" i="59"/>
  <c r="AT122" i="59" s="1"/>
  <c r="AL153" i="57"/>
  <c r="AU15" i="4"/>
  <c r="AU111" i="63"/>
  <c r="AT96" i="59"/>
  <c r="AT96" i="57"/>
  <c r="AT96" i="53"/>
  <c r="AT96" i="63"/>
  <c r="AL111" i="61"/>
  <c r="AL153" i="61"/>
  <c r="AP123" i="4"/>
  <c r="AP123" i="65" s="1"/>
  <c r="AL14" i="4"/>
  <c r="AL16" i="4"/>
  <c r="AI157" i="65"/>
  <c r="AI156" i="59"/>
  <c r="AI157" i="59"/>
  <c r="AI156" i="61"/>
  <c r="AI157" i="61"/>
  <c r="AI156" i="63"/>
  <c r="AI157" i="63"/>
  <c r="AU83" i="59"/>
  <c r="AN55" i="59"/>
  <c r="AN152" i="59" s="1"/>
  <c r="AN55" i="61"/>
  <c r="AN152" i="61" s="1"/>
  <c r="AV66" i="4"/>
  <c r="AN55" i="65"/>
  <c r="AR66" i="63"/>
  <c r="AV66" i="63" s="1"/>
  <c r="AP109" i="53"/>
  <c r="AP109" i="63"/>
  <c r="AP109" i="59"/>
  <c r="AP109" i="57"/>
  <c r="AP109" i="65"/>
  <c r="AT109" i="4"/>
  <c r="AT110" i="4" s="1"/>
  <c r="AP109" i="61"/>
  <c r="AJ156" i="65"/>
  <c r="AJ157" i="65"/>
  <c r="AG16" i="59"/>
  <c r="AH157" i="65"/>
  <c r="AS95" i="65"/>
  <c r="AP136" i="63"/>
  <c r="AT136" i="63" s="1"/>
  <c r="AJ157" i="63"/>
  <c r="AJ157" i="61"/>
  <c r="AJ18" i="61" s="1"/>
  <c r="AJ157" i="59"/>
  <c r="AJ16" i="59" s="1"/>
  <c r="AN150" i="63"/>
  <c r="AN152" i="63"/>
  <c r="AN155" i="63"/>
  <c r="AV65" i="61"/>
  <c r="AR67" i="57"/>
  <c r="AV67" i="4"/>
  <c r="AR67" i="63"/>
  <c r="AR67" i="65"/>
  <c r="AR55" i="65" s="1"/>
  <c r="AR67" i="53"/>
  <c r="AR67" i="59"/>
  <c r="AR55" i="59" s="1"/>
  <c r="AR67" i="61"/>
  <c r="AR55" i="61" s="1"/>
  <c r="AW95" i="4"/>
  <c r="AW96" i="4" s="1"/>
  <c r="AW96" i="63" s="1"/>
  <c r="AV82" i="57"/>
  <c r="AK150" i="65"/>
  <c r="AK156" i="65" s="1"/>
  <c r="AU83" i="65"/>
  <c r="AP136" i="61"/>
  <c r="AT136" i="61" s="1"/>
  <c r="AG18" i="59"/>
  <c r="AS95" i="57"/>
  <c r="AS95" i="53"/>
  <c r="AV82" i="65"/>
  <c r="AV82" i="63"/>
  <c r="AV82" i="59"/>
  <c r="AS95" i="63"/>
  <c r="AS95" i="61"/>
  <c r="AV82" i="61"/>
  <c r="AU81" i="63"/>
  <c r="AP136" i="65"/>
  <c r="AT136" i="65" s="1"/>
  <c r="AP136" i="57"/>
  <c r="AT136" i="57" s="1"/>
  <c r="AU83" i="57"/>
  <c r="AU83" i="61"/>
  <c r="AU81" i="57"/>
  <c r="AD18" i="63"/>
  <c r="AU81" i="59"/>
  <c r="AD16" i="63"/>
  <c r="AT136" i="4"/>
  <c r="AP137" i="4"/>
  <c r="AU83" i="63"/>
  <c r="AU81" i="61"/>
  <c r="AQ69" i="65"/>
  <c r="AV111" i="59"/>
  <c r="AU82" i="53"/>
  <c r="AU82" i="63"/>
  <c r="AU82" i="59"/>
  <c r="AU82" i="65"/>
  <c r="AU69" i="65" s="1"/>
  <c r="AU82" i="61"/>
  <c r="AU82" i="57"/>
  <c r="AV111" i="65"/>
  <c r="AO55" i="59"/>
  <c r="AP55" i="59"/>
  <c r="AV111" i="57"/>
  <c r="AV111" i="61"/>
  <c r="AW63" i="59"/>
  <c r="AW93" i="59"/>
  <c r="AT135" i="59"/>
  <c r="AH157" i="59"/>
  <c r="AW135" i="59"/>
  <c r="AK152" i="65"/>
  <c r="AW63" i="65"/>
  <c r="AW63" i="63"/>
  <c r="AW92" i="61"/>
  <c r="AW134" i="57"/>
  <c r="AS65" i="61"/>
  <c r="AO55" i="61"/>
  <c r="AW92" i="57"/>
  <c r="AV111" i="63"/>
  <c r="AT94" i="65"/>
  <c r="AP83" i="65"/>
  <c r="AO55" i="65"/>
  <c r="AW78" i="63"/>
  <c r="AO55" i="63"/>
  <c r="AD18" i="65"/>
  <c r="AD14" i="65"/>
  <c r="AD16" i="65"/>
  <c r="AT79" i="57"/>
  <c r="AT79" i="61"/>
  <c r="AT93" i="57"/>
  <c r="AP83" i="57"/>
  <c r="AP65" i="61"/>
  <c r="AL55" i="61"/>
  <c r="AT63" i="63"/>
  <c r="AP55" i="63"/>
  <c r="AT93" i="61"/>
  <c r="AT80" i="63"/>
  <c r="AT93" i="63"/>
  <c r="AP83" i="63"/>
  <c r="AT63" i="65"/>
  <c r="AP80" i="57"/>
  <c r="AT80" i="57" s="1"/>
  <c r="AP94" i="61"/>
  <c r="AT94" i="61" s="1"/>
  <c r="AP80" i="61"/>
  <c r="AT80" i="61" s="1"/>
  <c r="AH157" i="63"/>
  <c r="AP80" i="65"/>
  <c r="AH157" i="61"/>
  <c r="AV153" i="63"/>
  <c r="AV18" i="4"/>
  <c r="AV15" i="4"/>
  <c r="AV16" i="4"/>
  <c r="AV137" i="61"/>
  <c r="AV125" i="61" s="1"/>
  <c r="AV81" i="61"/>
  <c r="AV137" i="57"/>
  <c r="AV125" i="57" s="1"/>
  <c r="AV81" i="57"/>
  <c r="AV153" i="59"/>
  <c r="AV153" i="57"/>
  <c r="AV81" i="63"/>
  <c r="AV137" i="63"/>
  <c r="AV125" i="63" s="1"/>
  <c r="AV95" i="63"/>
  <c r="AV81" i="59"/>
  <c r="AV137" i="59"/>
  <c r="AV125" i="59" s="1"/>
  <c r="AV153" i="65"/>
  <c r="AV153" i="61"/>
  <c r="AV81" i="65"/>
  <c r="AV137" i="65"/>
  <c r="AV125" i="65" s="1"/>
  <c r="AP94" i="59"/>
  <c r="AP80" i="59"/>
  <c r="AP136" i="59"/>
  <c r="AT136" i="59" s="1"/>
  <c r="AG16" i="61"/>
  <c r="AG18" i="61"/>
  <c r="AG18" i="63"/>
  <c r="AG14" i="63"/>
  <c r="AL150" i="63"/>
  <c r="AL156" i="63" s="1"/>
  <c r="AL155" i="63"/>
  <c r="AL152" i="63"/>
  <c r="AK157" i="59"/>
  <c r="AK14" i="59" s="1"/>
  <c r="AS123" i="63"/>
  <c r="AS111" i="63" s="1"/>
  <c r="AW123" i="4"/>
  <c r="AS123" i="53"/>
  <c r="AW123" i="53" s="1"/>
  <c r="AS123" i="65"/>
  <c r="AS123" i="59"/>
  <c r="AS111" i="59" s="1"/>
  <c r="AS153" i="4"/>
  <c r="AS157" i="4" s="1"/>
  <c r="AS123" i="61"/>
  <c r="AS111" i="61" s="1"/>
  <c r="AS123" i="57"/>
  <c r="AS111" i="57" s="1"/>
  <c r="AW122" i="65"/>
  <c r="AS80" i="63"/>
  <c r="AW80" i="63" s="1"/>
  <c r="AS136" i="63"/>
  <c r="AS94" i="63"/>
  <c r="AS94" i="59"/>
  <c r="AW94" i="59" s="1"/>
  <c r="AS80" i="59"/>
  <c r="AS136" i="59"/>
  <c r="AW136" i="59" s="1"/>
  <c r="AS136" i="61"/>
  <c r="AS94" i="61"/>
  <c r="AW94" i="61" s="1"/>
  <c r="AS80" i="61"/>
  <c r="AS80" i="57"/>
  <c r="AS136" i="57"/>
  <c r="AW136" i="57" s="1"/>
  <c r="AS94" i="57"/>
  <c r="AW94" i="57" s="1"/>
  <c r="AS80" i="65"/>
  <c r="AS94" i="65"/>
  <c r="AS136" i="65"/>
  <c r="AK156" i="63"/>
  <c r="AK157" i="63"/>
  <c r="AK157" i="61"/>
  <c r="AG14" i="65"/>
  <c r="AG16" i="65"/>
  <c r="AG18" i="65"/>
  <c r="AP66" i="61"/>
  <c r="AT66" i="61" s="1"/>
  <c r="AP66" i="57"/>
  <c r="AT66" i="57" s="1"/>
  <c r="AD116" i="53"/>
  <c r="AT82" i="65" l="1"/>
  <c r="AT82" i="57"/>
  <c r="AT82" i="63"/>
  <c r="AP69" i="65"/>
  <c r="AT82" i="61"/>
  <c r="AT69" i="61" s="1"/>
  <c r="AT82" i="53"/>
  <c r="M91" i="41"/>
  <c r="AK91" i="41" s="1"/>
  <c r="AN91" i="41" s="1"/>
  <c r="AV95" i="57"/>
  <c r="L93" i="37"/>
  <c r="AJ93" i="37" s="1"/>
  <c r="AM150" i="65"/>
  <c r="AM156" i="65" s="1"/>
  <c r="G93" i="41"/>
  <c r="AE93" i="41" s="1"/>
  <c r="M88" i="41"/>
  <c r="AK88" i="41" s="1"/>
  <c r="AN88" i="41" s="1"/>
  <c r="K93" i="41"/>
  <c r="AI93" i="41" s="1"/>
  <c r="M90" i="41"/>
  <c r="AK90" i="41" s="1"/>
  <c r="AM90" i="41" s="1"/>
  <c r="L93" i="41"/>
  <c r="AJ93" i="41" s="1"/>
  <c r="M89" i="41"/>
  <c r="AK89" i="41" s="1"/>
  <c r="AN89" i="41" s="1"/>
  <c r="AM155" i="65"/>
  <c r="AV95" i="61"/>
  <c r="AM155" i="61"/>
  <c r="AF88" i="41"/>
  <c r="AM150" i="61"/>
  <c r="AM156" i="61" s="1"/>
  <c r="AV95" i="59"/>
  <c r="G93" i="37"/>
  <c r="AE93" i="37" s="1"/>
  <c r="AV95" i="65"/>
  <c r="AE91" i="37"/>
  <c r="M88" i="37"/>
  <c r="AK88" i="37" s="1"/>
  <c r="AM88" i="37" s="1"/>
  <c r="AM152" i="59"/>
  <c r="AM150" i="59"/>
  <c r="AM156" i="59" s="1"/>
  <c r="H93" i="41"/>
  <c r="AF93" i="41" s="1"/>
  <c r="H93" i="37"/>
  <c r="AF93" i="37" s="1"/>
  <c r="M92" i="37"/>
  <c r="AK92" i="37" s="1"/>
  <c r="AM92" i="37" s="1"/>
  <c r="M92" i="41"/>
  <c r="AK92" i="41" s="1"/>
  <c r="AN92" i="41" s="1"/>
  <c r="AH88" i="37"/>
  <c r="I93" i="37"/>
  <c r="AG93" i="37" s="1"/>
  <c r="M91" i="37"/>
  <c r="AK91" i="37" s="1"/>
  <c r="AM91" i="37" s="1"/>
  <c r="M90" i="37"/>
  <c r="AK90" i="37" s="1"/>
  <c r="AN90" i="37" s="1"/>
  <c r="AM150" i="63"/>
  <c r="AM156" i="63" s="1"/>
  <c r="M89" i="37"/>
  <c r="AK89" i="37" s="1"/>
  <c r="AM89" i="37" s="1"/>
  <c r="J93" i="37"/>
  <c r="AH93" i="37" s="1"/>
  <c r="M104" i="36"/>
  <c r="AK104" i="36" s="1"/>
  <c r="AE104" i="36"/>
  <c r="M105" i="36"/>
  <c r="AK105" i="36" s="1"/>
  <c r="AE105" i="36"/>
  <c r="AN100" i="36"/>
  <c r="AM100" i="36"/>
  <c r="CG38" i="36"/>
  <c r="CG39" i="36" s="1"/>
  <c r="CG35" i="36"/>
  <c r="CG36" i="36" s="1"/>
  <c r="CB34" i="36"/>
  <c r="CC34" i="36"/>
  <c r="CF34" i="36"/>
  <c r="CE34" i="36"/>
  <c r="CA34" i="36"/>
  <c r="CD34" i="36"/>
  <c r="AE102" i="36"/>
  <c r="G107" i="36"/>
  <c r="M102" i="36"/>
  <c r="AK102" i="36" s="1"/>
  <c r="AF102" i="36"/>
  <c r="H107" i="36"/>
  <c r="AF107" i="36" s="1"/>
  <c r="AI102" i="36"/>
  <c r="K107" i="36"/>
  <c r="AI107" i="36" s="1"/>
  <c r="M103" i="36"/>
  <c r="AK103" i="36" s="1"/>
  <c r="AE103" i="36"/>
  <c r="AJ102" i="36"/>
  <c r="L107" i="36"/>
  <c r="AJ107" i="36" s="1"/>
  <c r="AH102" i="36"/>
  <c r="J107" i="36"/>
  <c r="AH107" i="36" s="1"/>
  <c r="AE106" i="36"/>
  <c r="M106" i="36"/>
  <c r="AK106" i="36" s="1"/>
  <c r="AG102" i="36"/>
  <c r="I107" i="36"/>
  <c r="AG107" i="36" s="1"/>
  <c r="AH14" i="63"/>
  <c r="BY34" i="43"/>
  <c r="AE92" i="52"/>
  <c r="M92" i="52"/>
  <c r="AK92" i="52" s="1"/>
  <c r="AE91" i="43"/>
  <c r="M91" i="43"/>
  <c r="AK91" i="43" s="1"/>
  <c r="M93" i="51"/>
  <c r="AK93" i="51" s="1"/>
  <c r="AE93" i="51"/>
  <c r="BQ38" i="52"/>
  <c r="BQ39" i="52" s="1"/>
  <c r="BQ35" i="52"/>
  <c r="BQ36" i="52" s="1"/>
  <c r="BM34" i="52"/>
  <c r="BP34" i="52"/>
  <c r="BN34" i="52"/>
  <c r="BL34" i="52"/>
  <c r="BO34" i="52"/>
  <c r="BK34" i="52"/>
  <c r="AM91" i="41"/>
  <c r="AM92" i="51"/>
  <c r="AN92" i="51"/>
  <c r="H93" i="43"/>
  <c r="AF93" i="43" s="1"/>
  <c r="AF88" i="43"/>
  <c r="AI88" i="52"/>
  <c r="K93" i="52"/>
  <c r="AI93" i="52" s="1"/>
  <c r="AM91" i="51"/>
  <c r="AN91" i="51"/>
  <c r="BY34" i="52"/>
  <c r="AE90" i="52"/>
  <c r="M90" i="52"/>
  <c r="AK90" i="52" s="1"/>
  <c r="M92" i="43"/>
  <c r="AK92" i="43" s="1"/>
  <c r="AE92" i="43"/>
  <c r="AM88" i="51"/>
  <c r="AN88" i="51"/>
  <c r="BQ35" i="41"/>
  <c r="BQ36" i="41" s="1"/>
  <c r="BN34" i="41"/>
  <c r="BK34" i="41"/>
  <c r="BM34" i="41"/>
  <c r="BL34" i="41"/>
  <c r="BO34" i="41"/>
  <c r="BP34" i="41"/>
  <c r="BQ38" i="41"/>
  <c r="BQ39" i="41" s="1"/>
  <c r="AM86" i="37"/>
  <c r="AN86" i="37"/>
  <c r="AN86" i="52"/>
  <c r="AM86" i="52"/>
  <c r="I93" i="52"/>
  <c r="AG93" i="52" s="1"/>
  <c r="AG88" i="52"/>
  <c r="H93" i="52"/>
  <c r="AF93" i="52" s="1"/>
  <c r="AF88" i="52"/>
  <c r="AJ88" i="43"/>
  <c r="L93" i="43"/>
  <c r="AJ93" i="43" s="1"/>
  <c r="AH14" i="61"/>
  <c r="BY34" i="37"/>
  <c r="G93" i="52"/>
  <c r="AE88" i="52"/>
  <c r="M88" i="52"/>
  <c r="AK88" i="52" s="1"/>
  <c r="J93" i="43"/>
  <c r="AH93" i="43" s="1"/>
  <c r="AH88" i="43"/>
  <c r="AE89" i="43"/>
  <c r="M89" i="43"/>
  <c r="AK89" i="43" s="1"/>
  <c r="AN90" i="51"/>
  <c r="AM90" i="51"/>
  <c r="BQ38" i="43"/>
  <c r="BQ39" i="43" s="1"/>
  <c r="BQ35" i="43"/>
  <c r="BQ36" i="43" s="1"/>
  <c r="BO34" i="43"/>
  <c r="BP34" i="43"/>
  <c r="BM34" i="43"/>
  <c r="BN34" i="43"/>
  <c r="BL34" i="43"/>
  <c r="BK34" i="43"/>
  <c r="J93" i="52"/>
  <c r="AH93" i="52" s="1"/>
  <c r="AH88" i="52"/>
  <c r="AN89" i="51"/>
  <c r="AM89" i="51"/>
  <c r="BQ38" i="37"/>
  <c r="BQ39" i="37" s="1"/>
  <c r="BQ35" i="37"/>
  <c r="BQ36" i="37" s="1"/>
  <c r="BN34" i="37"/>
  <c r="BL34" i="37"/>
  <c r="BP34" i="37"/>
  <c r="BM34" i="37"/>
  <c r="BO34" i="37"/>
  <c r="BK34" i="37"/>
  <c r="AN86" i="43"/>
  <c r="AM86" i="43"/>
  <c r="AM86" i="51"/>
  <c r="AN86" i="51"/>
  <c r="AI88" i="43"/>
  <c r="K93" i="43"/>
  <c r="AI93" i="43" s="1"/>
  <c r="AN86" i="41"/>
  <c r="AM86" i="41"/>
  <c r="AJ88" i="52"/>
  <c r="L93" i="52"/>
  <c r="AJ93" i="52" s="1"/>
  <c r="M91" i="52"/>
  <c r="AK91" i="52" s="1"/>
  <c r="AE91" i="52"/>
  <c r="M89" i="52"/>
  <c r="AK89" i="52" s="1"/>
  <c r="AE89" i="52"/>
  <c r="G93" i="43"/>
  <c r="M88" i="43"/>
  <c r="AK88" i="43" s="1"/>
  <c r="AE88" i="43"/>
  <c r="M90" i="43"/>
  <c r="AK90" i="43" s="1"/>
  <c r="AE90" i="43"/>
  <c r="I93" i="43"/>
  <c r="AG93" i="43" s="1"/>
  <c r="AG88" i="43"/>
  <c r="AM152" i="63"/>
  <c r="AV96" i="65"/>
  <c r="AV96" i="57"/>
  <c r="AV96" i="53"/>
  <c r="AV96" i="61"/>
  <c r="AV96" i="59"/>
  <c r="AV96" i="63"/>
  <c r="AV83" i="63" s="1"/>
  <c r="AQ67" i="63"/>
  <c r="AQ55" i="63" s="1"/>
  <c r="AQ67" i="61"/>
  <c r="AQ55" i="61" s="1"/>
  <c r="AQ67" i="59"/>
  <c r="AU67" i="59" s="1"/>
  <c r="AQ67" i="53"/>
  <c r="AU67" i="4"/>
  <c r="AU68" i="4" s="1"/>
  <c r="AU68" i="65" s="1"/>
  <c r="AQ67" i="57"/>
  <c r="AU67" i="57" s="1"/>
  <c r="AP153" i="65"/>
  <c r="AP123" i="53"/>
  <c r="AT123" i="53" s="1"/>
  <c r="AP111" i="65"/>
  <c r="AP123" i="59"/>
  <c r="AT123" i="59" s="1"/>
  <c r="AT123" i="4"/>
  <c r="AT124" i="4" s="1"/>
  <c r="AT124" i="61" s="1"/>
  <c r="AP153" i="4"/>
  <c r="AP157" i="4" s="1"/>
  <c r="AP123" i="57"/>
  <c r="AP153" i="57" s="1"/>
  <c r="AT123" i="65"/>
  <c r="AP123" i="61"/>
  <c r="AP153" i="61" s="1"/>
  <c r="AP123" i="63"/>
  <c r="AP111" i="63" s="1"/>
  <c r="AR55" i="63"/>
  <c r="AR152" i="63" s="1"/>
  <c r="AN155" i="59"/>
  <c r="AI16" i="65"/>
  <c r="AI18" i="65"/>
  <c r="AI14" i="65"/>
  <c r="AU67" i="65"/>
  <c r="AQ55" i="65"/>
  <c r="AQ155" i="65" s="1"/>
  <c r="AI16" i="63"/>
  <c r="AI14" i="63"/>
  <c r="AI18" i="63"/>
  <c r="AI14" i="61"/>
  <c r="AI16" i="61"/>
  <c r="AI18" i="61"/>
  <c r="AI14" i="59"/>
  <c r="AI16" i="59"/>
  <c r="AI18" i="59"/>
  <c r="AV68" i="4"/>
  <c r="AV68" i="61" s="1"/>
  <c r="AN150" i="61"/>
  <c r="AN156" i="61" s="1"/>
  <c r="AN155" i="61"/>
  <c r="AN150" i="59"/>
  <c r="AN156" i="59" s="1"/>
  <c r="AV69" i="65"/>
  <c r="AN155" i="65"/>
  <c r="AN152" i="65"/>
  <c r="AN150" i="65"/>
  <c r="AT109" i="57"/>
  <c r="AP97" i="57"/>
  <c r="AT109" i="61"/>
  <c r="AP97" i="61"/>
  <c r="AT109" i="59"/>
  <c r="AP97" i="59"/>
  <c r="AT110" i="59"/>
  <c r="AT110" i="65"/>
  <c r="AT110" i="61"/>
  <c r="AT110" i="57"/>
  <c r="AT110" i="53"/>
  <c r="AT110" i="63"/>
  <c r="AT109" i="63"/>
  <c r="AP97" i="63"/>
  <c r="AT109" i="65"/>
  <c r="AP97" i="65"/>
  <c r="AJ16" i="65"/>
  <c r="AJ14" i="65"/>
  <c r="AJ18" i="65"/>
  <c r="AV69" i="57"/>
  <c r="AH18" i="65"/>
  <c r="AH16" i="65"/>
  <c r="AH14" i="65"/>
  <c r="AJ14" i="63"/>
  <c r="AJ18" i="63"/>
  <c r="AJ16" i="63"/>
  <c r="AJ14" i="61"/>
  <c r="AJ14" i="59"/>
  <c r="AJ18" i="59"/>
  <c r="AK157" i="65"/>
  <c r="AK18" i="65" s="1"/>
  <c r="AJ16" i="61"/>
  <c r="AW96" i="59"/>
  <c r="AW96" i="61"/>
  <c r="AW96" i="57"/>
  <c r="AN156" i="63"/>
  <c r="AN157" i="63"/>
  <c r="AV69" i="59"/>
  <c r="AV69" i="61"/>
  <c r="AW96" i="53"/>
  <c r="AW96" i="65"/>
  <c r="AU69" i="63"/>
  <c r="AV69" i="63"/>
  <c r="AU69" i="57"/>
  <c r="AH16" i="59"/>
  <c r="AH14" i="59"/>
  <c r="AH18" i="59"/>
  <c r="AU69" i="61"/>
  <c r="AU69" i="59"/>
  <c r="AP137" i="59"/>
  <c r="AP125" i="59" s="1"/>
  <c r="AP137" i="61"/>
  <c r="AP125" i="61" s="1"/>
  <c r="AP137" i="65"/>
  <c r="AP137" i="53"/>
  <c r="AT137" i="4"/>
  <c r="AT138" i="4" s="1"/>
  <c r="AP137" i="57"/>
  <c r="AP125" i="57" s="1"/>
  <c r="AP137" i="63"/>
  <c r="AP125" i="63" s="1"/>
  <c r="AT80" i="59"/>
  <c r="AP69" i="59"/>
  <c r="AW80" i="59"/>
  <c r="AS69" i="59"/>
  <c r="AT94" i="59"/>
  <c r="AP83" i="59"/>
  <c r="AS83" i="59"/>
  <c r="AS125" i="59"/>
  <c r="AW94" i="65"/>
  <c r="AS83" i="65"/>
  <c r="AW80" i="57"/>
  <c r="AS69" i="57"/>
  <c r="AW94" i="63"/>
  <c r="AS83" i="63"/>
  <c r="AW65" i="61"/>
  <c r="AW80" i="65"/>
  <c r="AS69" i="65"/>
  <c r="AW80" i="61"/>
  <c r="AS69" i="61"/>
  <c r="AW136" i="63"/>
  <c r="AS125" i="63"/>
  <c r="AS69" i="63"/>
  <c r="AS125" i="57"/>
  <c r="AW136" i="65"/>
  <c r="AS125" i="65"/>
  <c r="AW136" i="61"/>
  <c r="AS125" i="61"/>
  <c r="AP69" i="61"/>
  <c r="AS83" i="57"/>
  <c r="AS83" i="61"/>
  <c r="AW123" i="65"/>
  <c r="AS111" i="65"/>
  <c r="AP83" i="61"/>
  <c r="AP69" i="57"/>
  <c r="AT80" i="65"/>
  <c r="AT65" i="61"/>
  <c r="AP55" i="61"/>
  <c r="AL152" i="61"/>
  <c r="AL152" i="65"/>
  <c r="AL155" i="61"/>
  <c r="AP66" i="65"/>
  <c r="AP55" i="65" s="1"/>
  <c r="AL150" i="61"/>
  <c r="AL156" i="61" s="1"/>
  <c r="AT81" i="59"/>
  <c r="AT95" i="65"/>
  <c r="AT83" i="65" s="1"/>
  <c r="AT81" i="65"/>
  <c r="AL150" i="65"/>
  <c r="AL156" i="65" s="1"/>
  <c r="AL155" i="65"/>
  <c r="AH16" i="63"/>
  <c r="AH18" i="63"/>
  <c r="AH16" i="61"/>
  <c r="AH18" i="61"/>
  <c r="AR155" i="65"/>
  <c r="AR150" i="65"/>
  <c r="AR156" i="65" s="1"/>
  <c r="AR152" i="65"/>
  <c r="AV67" i="65"/>
  <c r="AV67" i="59"/>
  <c r="AR150" i="59"/>
  <c r="AR156" i="59" s="1"/>
  <c r="AR152" i="59"/>
  <c r="AR155" i="59"/>
  <c r="AV67" i="57"/>
  <c r="AV67" i="61"/>
  <c r="AR150" i="61"/>
  <c r="AR155" i="61"/>
  <c r="AR152" i="61"/>
  <c r="AV67" i="63"/>
  <c r="AL155" i="59"/>
  <c r="AL152" i="59"/>
  <c r="AL150" i="59"/>
  <c r="AL156" i="59" s="1"/>
  <c r="AT67" i="61"/>
  <c r="AL157" i="63"/>
  <c r="AK18" i="59"/>
  <c r="AK16" i="59"/>
  <c r="AW137" i="65"/>
  <c r="AS153" i="65"/>
  <c r="AK14" i="61"/>
  <c r="AK18" i="61"/>
  <c r="AK16" i="61"/>
  <c r="AO150" i="65"/>
  <c r="AO156" i="65" s="1"/>
  <c r="AS66" i="65"/>
  <c r="AO155" i="65"/>
  <c r="AO152" i="65"/>
  <c r="AW123" i="57"/>
  <c r="AS153" i="57"/>
  <c r="AK16" i="63"/>
  <c r="AK18" i="63"/>
  <c r="AK14" i="63"/>
  <c r="AO152" i="61"/>
  <c r="AO150" i="61"/>
  <c r="AO155" i="61"/>
  <c r="AS66" i="61"/>
  <c r="AW66" i="61" s="1"/>
  <c r="AS66" i="59"/>
  <c r="AO152" i="59"/>
  <c r="AO150" i="59"/>
  <c r="AO155" i="59"/>
  <c r="AO152" i="63"/>
  <c r="AS66" i="63"/>
  <c r="AO150" i="63"/>
  <c r="AO156" i="63" s="1"/>
  <c r="AO155" i="63"/>
  <c r="AW123" i="61"/>
  <c r="AS153" i="61"/>
  <c r="AS16" i="4"/>
  <c r="AS15" i="4"/>
  <c r="AS18" i="4"/>
  <c r="AW124" i="4"/>
  <c r="AW153" i="4" s="1"/>
  <c r="AW157" i="4" s="1"/>
  <c r="AS66" i="57"/>
  <c r="AW66" i="57" s="1"/>
  <c r="AW123" i="59"/>
  <c r="AS153" i="59"/>
  <c r="AS153" i="63"/>
  <c r="AW123" i="63"/>
  <c r="AT95" i="61"/>
  <c r="AT83" i="61" s="1"/>
  <c r="AT95" i="57"/>
  <c r="AT83" i="57" s="1"/>
  <c r="AT81" i="57"/>
  <c r="AT69" i="57" s="1"/>
  <c r="AT95" i="63"/>
  <c r="AT83" i="63" s="1"/>
  <c r="AT81" i="63"/>
  <c r="AT67" i="57"/>
  <c r="AH116" i="53"/>
  <c r="AT69" i="63" l="1"/>
  <c r="AV83" i="57"/>
  <c r="AM89" i="41"/>
  <c r="AM88" i="41"/>
  <c r="AN88" i="37"/>
  <c r="AM157" i="65"/>
  <c r="AM18" i="65" s="1"/>
  <c r="AV83" i="61"/>
  <c r="AN90" i="41"/>
  <c r="AV83" i="59"/>
  <c r="AV83" i="65"/>
  <c r="AN92" i="37"/>
  <c r="AN91" i="37"/>
  <c r="AM157" i="59"/>
  <c r="AM18" i="59" s="1"/>
  <c r="AQ55" i="59"/>
  <c r="AQ152" i="59" s="1"/>
  <c r="AM157" i="61"/>
  <c r="AM16" i="61" s="1"/>
  <c r="AT153" i="4"/>
  <c r="AT157" i="4" s="1"/>
  <c r="CW34" i="36" s="1"/>
  <c r="M93" i="41"/>
  <c r="AK93" i="41" s="1"/>
  <c r="AN93" i="41" s="1"/>
  <c r="AM92" i="41"/>
  <c r="AM157" i="63"/>
  <c r="AM14" i="63" s="1"/>
  <c r="AN89" i="37"/>
  <c r="AM90" i="37"/>
  <c r="M93" i="37"/>
  <c r="AK93" i="37" s="1"/>
  <c r="AM93" i="37" s="1"/>
  <c r="M107" i="36"/>
  <c r="AK107" i="36" s="1"/>
  <c r="AE107" i="36"/>
  <c r="G110" i="36"/>
  <c r="CA35" i="36"/>
  <c r="CA36" i="36" s="1"/>
  <c r="G109" i="36"/>
  <c r="CA38" i="36"/>
  <c r="CA39" i="36" s="1"/>
  <c r="G112" i="36"/>
  <c r="G113" i="36"/>
  <c r="G111" i="36"/>
  <c r="H111" i="36"/>
  <c r="AF111" i="36" s="1"/>
  <c r="CB38" i="36"/>
  <c r="CB39" i="36" s="1"/>
  <c r="H112" i="36"/>
  <c r="AF112" i="36" s="1"/>
  <c r="CB35" i="36"/>
  <c r="CB36" i="36" s="1"/>
  <c r="H113" i="36"/>
  <c r="AF113" i="36" s="1"/>
  <c r="H110" i="36"/>
  <c r="AF110" i="36" s="1"/>
  <c r="H109" i="36"/>
  <c r="AN104" i="36"/>
  <c r="AM104" i="36"/>
  <c r="K111" i="36"/>
  <c r="AI111" i="36" s="1"/>
  <c r="CE35" i="36"/>
  <c r="CE36" i="36" s="1"/>
  <c r="K109" i="36"/>
  <c r="CE38" i="36"/>
  <c r="CE39" i="36" s="1"/>
  <c r="K112" i="36"/>
  <c r="AI112" i="36" s="1"/>
  <c r="K113" i="36"/>
  <c r="AI113" i="36" s="1"/>
  <c r="K110" i="36"/>
  <c r="AI110" i="36" s="1"/>
  <c r="AN103" i="36"/>
  <c r="AM103" i="36"/>
  <c r="CG33" i="36"/>
  <c r="L109" i="36"/>
  <c r="L112" i="36"/>
  <c r="AJ112" i="36" s="1"/>
  <c r="L113" i="36"/>
  <c r="AJ113" i="36" s="1"/>
  <c r="CF35" i="36"/>
  <c r="CF36" i="36" s="1"/>
  <c r="L111" i="36"/>
  <c r="AJ111" i="36" s="1"/>
  <c r="CF38" i="36"/>
  <c r="CF39" i="36" s="1"/>
  <c r="L110" i="36"/>
  <c r="AJ110" i="36" s="1"/>
  <c r="AN105" i="36"/>
  <c r="AM105" i="36"/>
  <c r="AP15" i="4"/>
  <c r="CO34" i="36"/>
  <c r="AN106" i="36"/>
  <c r="AM106" i="36"/>
  <c r="AM102" i="36"/>
  <c r="AN102" i="36"/>
  <c r="J110" i="36"/>
  <c r="AH110" i="36" s="1"/>
  <c r="J113" i="36"/>
  <c r="AH113" i="36" s="1"/>
  <c r="CD38" i="36"/>
  <c r="CD39" i="36" s="1"/>
  <c r="CD35" i="36"/>
  <c r="CD36" i="36" s="1"/>
  <c r="J112" i="36"/>
  <c r="AH112" i="36" s="1"/>
  <c r="J109" i="36"/>
  <c r="J111" i="36"/>
  <c r="AH111" i="36" s="1"/>
  <c r="I112" i="36"/>
  <c r="AG112" i="36" s="1"/>
  <c r="I113" i="36"/>
  <c r="AG113" i="36" s="1"/>
  <c r="I111" i="36"/>
  <c r="AG111" i="36" s="1"/>
  <c r="CC38" i="36"/>
  <c r="CC39" i="36" s="1"/>
  <c r="CC35" i="36"/>
  <c r="CC36" i="36" s="1"/>
  <c r="I109" i="36"/>
  <c r="I110" i="36"/>
  <c r="AG110" i="36" s="1"/>
  <c r="BQ33" i="37"/>
  <c r="BQ33" i="43"/>
  <c r="BQ33" i="52"/>
  <c r="AU67" i="61"/>
  <c r="BQ33" i="41"/>
  <c r="M93" i="43"/>
  <c r="AK93" i="43" s="1"/>
  <c r="AE93" i="43"/>
  <c r="AM91" i="52"/>
  <c r="AN91" i="52"/>
  <c r="I96" i="37"/>
  <c r="AG96" i="37" s="1"/>
  <c r="BM35" i="37"/>
  <c r="BM36" i="37" s="1"/>
  <c r="I99" i="37"/>
  <c r="AG99" i="37" s="1"/>
  <c r="BM38" i="37"/>
  <c r="BM39" i="37" s="1"/>
  <c r="I98" i="37"/>
  <c r="AG98" i="37" s="1"/>
  <c r="I97" i="37"/>
  <c r="AG97" i="37" s="1"/>
  <c r="I95" i="37"/>
  <c r="H95" i="43"/>
  <c r="H97" i="43"/>
  <c r="AF97" i="43" s="1"/>
  <c r="BL38" i="43"/>
  <c r="BL39" i="43" s="1"/>
  <c r="H98" i="43"/>
  <c r="AF98" i="43" s="1"/>
  <c r="H96" i="43"/>
  <c r="AF96" i="43" s="1"/>
  <c r="BL35" i="43"/>
  <c r="BL36" i="43" s="1"/>
  <c r="H99" i="43"/>
  <c r="AF99" i="43" s="1"/>
  <c r="K96" i="43"/>
  <c r="AI96" i="43" s="1"/>
  <c r="BO38" i="43"/>
  <c r="BO39" i="43" s="1"/>
  <c r="K98" i="43"/>
  <c r="AI98" i="43" s="1"/>
  <c r="K99" i="43"/>
  <c r="AI99" i="43" s="1"/>
  <c r="BO35" i="43"/>
  <c r="BO36" i="43" s="1"/>
  <c r="K97" i="43"/>
  <c r="AI97" i="43" s="1"/>
  <c r="K95" i="43"/>
  <c r="BO35" i="41"/>
  <c r="BO36" i="41" s="1"/>
  <c r="K99" i="41"/>
  <c r="AI99" i="41" s="1"/>
  <c r="BO38" i="41"/>
  <c r="BO39" i="41" s="1"/>
  <c r="K97" i="41"/>
  <c r="AI97" i="41" s="1"/>
  <c r="K96" i="41"/>
  <c r="AI96" i="41" s="1"/>
  <c r="K98" i="41"/>
  <c r="AI98" i="41" s="1"/>
  <c r="K95" i="41"/>
  <c r="BN35" i="41"/>
  <c r="BN36" i="41" s="1"/>
  <c r="J96" i="41"/>
  <c r="AH96" i="41" s="1"/>
  <c r="J97" i="41"/>
  <c r="AH97" i="41" s="1"/>
  <c r="J95" i="41"/>
  <c r="J98" i="41"/>
  <c r="AH98" i="41" s="1"/>
  <c r="BN38" i="41"/>
  <c r="BN39" i="41" s="1"/>
  <c r="J99" i="41"/>
  <c r="AH99" i="41" s="1"/>
  <c r="AM90" i="52"/>
  <c r="AN90" i="52"/>
  <c r="H96" i="52"/>
  <c r="AF96" i="52" s="1"/>
  <c r="BL35" i="52"/>
  <c r="BL36" i="52" s="1"/>
  <c r="H98" i="52"/>
  <c r="AF98" i="52" s="1"/>
  <c r="H99" i="52"/>
  <c r="AF99" i="52" s="1"/>
  <c r="H95" i="52"/>
  <c r="BL38" i="52"/>
  <c r="BL39" i="52" s="1"/>
  <c r="H97" i="52"/>
  <c r="AF97" i="52" s="1"/>
  <c r="AN92" i="52"/>
  <c r="AM92" i="52"/>
  <c r="AN90" i="43"/>
  <c r="AM90" i="43"/>
  <c r="L98" i="37"/>
  <c r="AJ98" i="37" s="1"/>
  <c r="L95" i="37"/>
  <c r="L96" i="37"/>
  <c r="AJ96" i="37" s="1"/>
  <c r="BP38" i="37"/>
  <c r="BP39" i="37" s="1"/>
  <c r="L97" i="37"/>
  <c r="AJ97" i="37" s="1"/>
  <c r="L99" i="37"/>
  <c r="AJ99" i="37" s="1"/>
  <c r="BP35" i="37"/>
  <c r="BP36" i="37" s="1"/>
  <c r="J96" i="43"/>
  <c r="AH96" i="43" s="1"/>
  <c r="BN38" i="43"/>
  <c r="BN39" i="43" s="1"/>
  <c r="BN35" i="43"/>
  <c r="BN36" i="43" s="1"/>
  <c r="J99" i="43"/>
  <c r="AH99" i="43" s="1"/>
  <c r="J95" i="43"/>
  <c r="J97" i="43"/>
  <c r="AH97" i="43" s="1"/>
  <c r="J98" i="43"/>
  <c r="AH98" i="43" s="1"/>
  <c r="AM89" i="43"/>
  <c r="AN89" i="43"/>
  <c r="M93" i="52"/>
  <c r="AK93" i="52" s="1"/>
  <c r="AE93" i="52"/>
  <c r="BL35" i="41"/>
  <c r="BL36" i="41" s="1"/>
  <c r="H95" i="41"/>
  <c r="H97" i="41"/>
  <c r="AF97" i="41" s="1"/>
  <c r="H98" i="41"/>
  <c r="AF98" i="41" s="1"/>
  <c r="H96" i="41"/>
  <c r="AF96" i="41" s="1"/>
  <c r="BL38" i="41"/>
  <c r="BL39" i="41" s="1"/>
  <c r="H99" i="41"/>
  <c r="AF99" i="41" s="1"/>
  <c r="AN92" i="43"/>
  <c r="AM92" i="43"/>
  <c r="J98" i="52"/>
  <c r="AH98" i="52" s="1"/>
  <c r="J99" i="52"/>
  <c r="AH99" i="52" s="1"/>
  <c r="BN38" i="52"/>
  <c r="BN39" i="52" s="1"/>
  <c r="J97" i="52"/>
  <c r="AH97" i="52" s="1"/>
  <c r="J96" i="52"/>
  <c r="AH96" i="52" s="1"/>
  <c r="J95" i="52"/>
  <c r="BN35" i="52"/>
  <c r="BN36" i="52" s="1"/>
  <c r="AN89" i="52"/>
  <c r="AM89" i="52"/>
  <c r="G98" i="37"/>
  <c r="G99" i="37"/>
  <c r="G96" i="37"/>
  <c r="G95" i="37"/>
  <c r="BK35" i="37"/>
  <c r="BK36" i="37" s="1"/>
  <c r="G97" i="37"/>
  <c r="BK38" i="37"/>
  <c r="BK39" i="37" s="1"/>
  <c r="H98" i="37"/>
  <c r="AF98" i="37" s="1"/>
  <c r="H95" i="37"/>
  <c r="H96" i="37"/>
  <c r="AF96" i="37" s="1"/>
  <c r="BL38" i="37"/>
  <c r="BL39" i="37" s="1"/>
  <c r="H97" i="37"/>
  <c r="AF97" i="37" s="1"/>
  <c r="H99" i="37"/>
  <c r="AF99" i="37" s="1"/>
  <c r="BL35" i="37"/>
  <c r="BL36" i="37" s="1"/>
  <c r="I98" i="43"/>
  <c r="AG98" i="43" s="1"/>
  <c r="BM35" i="43"/>
  <c r="BM36" i="43" s="1"/>
  <c r="I99" i="43"/>
  <c r="AG99" i="43" s="1"/>
  <c r="I96" i="43"/>
  <c r="AG96" i="43" s="1"/>
  <c r="I95" i="43"/>
  <c r="I97" i="43"/>
  <c r="AG97" i="43" s="1"/>
  <c r="BM38" i="43"/>
  <c r="BM39" i="43" s="1"/>
  <c r="BY34" i="41"/>
  <c r="BM35" i="41"/>
  <c r="BM36" i="41" s="1"/>
  <c r="I96" i="41"/>
  <c r="AG96" i="41" s="1"/>
  <c r="I98" i="41"/>
  <c r="AG98" i="41" s="1"/>
  <c r="I95" i="41"/>
  <c r="I97" i="41"/>
  <c r="AG97" i="41" s="1"/>
  <c r="BM38" i="41"/>
  <c r="BM39" i="41" s="1"/>
  <c r="I99" i="41"/>
  <c r="AG99" i="41" s="1"/>
  <c r="BY35" i="52"/>
  <c r="BY36" i="52" s="1"/>
  <c r="BY38" i="52"/>
  <c r="BY39" i="52" s="1"/>
  <c r="BT34" i="52"/>
  <c r="BS34" i="52"/>
  <c r="BW34" i="52"/>
  <c r="BU34" i="52"/>
  <c r="BV34" i="52"/>
  <c r="BX34" i="52"/>
  <c r="G97" i="52"/>
  <c r="BK38" i="52"/>
  <c r="BK39" i="52" s="1"/>
  <c r="G96" i="52"/>
  <c r="G98" i="52"/>
  <c r="G95" i="52"/>
  <c r="BK35" i="52"/>
  <c r="BK36" i="52" s="1"/>
  <c r="G99" i="52"/>
  <c r="L99" i="52"/>
  <c r="AJ99" i="52" s="1"/>
  <c r="BP35" i="52"/>
  <c r="BP36" i="52" s="1"/>
  <c r="L97" i="52"/>
  <c r="AJ97" i="52" s="1"/>
  <c r="L96" i="52"/>
  <c r="AJ96" i="52" s="1"/>
  <c r="L98" i="52"/>
  <c r="AJ98" i="52" s="1"/>
  <c r="L95" i="52"/>
  <c r="BP38" i="52"/>
  <c r="BP39" i="52" s="1"/>
  <c r="AM91" i="43"/>
  <c r="AN91" i="43"/>
  <c r="BY38" i="43"/>
  <c r="BY39" i="43" s="1"/>
  <c r="BY35" i="43"/>
  <c r="BY36" i="43" s="1"/>
  <c r="BW34" i="43"/>
  <c r="BX34" i="43"/>
  <c r="BV34" i="43"/>
  <c r="BT34" i="43"/>
  <c r="BU34" i="43"/>
  <c r="BS34" i="43"/>
  <c r="AL16" i="63"/>
  <c r="AN88" i="43"/>
  <c r="AM88" i="43"/>
  <c r="K98" i="37"/>
  <c r="AI98" i="37" s="1"/>
  <c r="K96" i="37"/>
  <c r="AI96" i="37" s="1"/>
  <c r="K95" i="37"/>
  <c r="K99" i="37"/>
  <c r="AI99" i="37" s="1"/>
  <c r="K97" i="37"/>
  <c r="AI97" i="37" s="1"/>
  <c r="BO38" i="37"/>
  <c r="BO39" i="37" s="1"/>
  <c r="BO35" i="37"/>
  <c r="BO36" i="37" s="1"/>
  <c r="J99" i="37"/>
  <c r="AH99" i="37" s="1"/>
  <c r="J96" i="37"/>
  <c r="AH96" i="37" s="1"/>
  <c r="BN38" i="37"/>
  <c r="BN39" i="37" s="1"/>
  <c r="J98" i="37"/>
  <c r="AH98" i="37" s="1"/>
  <c r="J97" i="37"/>
  <c r="AH97" i="37" s="1"/>
  <c r="J95" i="37"/>
  <c r="BN35" i="37"/>
  <c r="BN36" i="37" s="1"/>
  <c r="G97" i="43"/>
  <c r="BK35" i="43"/>
  <c r="BK36" i="43" s="1"/>
  <c r="G98" i="43"/>
  <c r="G95" i="43"/>
  <c r="G96" i="43"/>
  <c r="BK38" i="43"/>
  <c r="BK39" i="43" s="1"/>
  <c r="G99" i="43"/>
  <c r="L95" i="43"/>
  <c r="L98" i="43"/>
  <c r="AJ98" i="43" s="1"/>
  <c r="BP35" i="43"/>
  <c r="BP36" i="43" s="1"/>
  <c r="L96" i="43"/>
  <c r="AJ96" i="43" s="1"/>
  <c r="L99" i="43"/>
  <c r="AJ99" i="43" s="1"/>
  <c r="BP38" i="43"/>
  <c r="BP39" i="43" s="1"/>
  <c r="L97" i="43"/>
  <c r="AJ97" i="43" s="1"/>
  <c r="AM88" i="52"/>
  <c r="AN88" i="52"/>
  <c r="BY35" i="37"/>
  <c r="BY36" i="37" s="1"/>
  <c r="BY38" i="37"/>
  <c r="BY39" i="37" s="1"/>
  <c r="BW34" i="37"/>
  <c r="BT34" i="37"/>
  <c r="BU34" i="37"/>
  <c r="BV34" i="37"/>
  <c r="BX34" i="37"/>
  <c r="BS34" i="37"/>
  <c r="BP35" i="41"/>
  <c r="BP36" i="41" s="1"/>
  <c r="L98" i="41"/>
  <c r="AJ98" i="41" s="1"/>
  <c r="L99" i="41"/>
  <c r="AJ99" i="41" s="1"/>
  <c r="L96" i="41"/>
  <c r="AJ96" i="41" s="1"/>
  <c r="L95" i="41"/>
  <c r="BP38" i="41"/>
  <c r="BP39" i="41" s="1"/>
  <c r="L97" i="41"/>
  <c r="AJ97" i="41" s="1"/>
  <c r="BK35" i="41"/>
  <c r="BK36" i="41" s="1"/>
  <c r="G99" i="41"/>
  <c r="BK38" i="41"/>
  <c r="BK39" i="41" s="1"/>
  <c r="G96" i="41"/>
  <c r="G97" i="41"/>
  <c r="G95" i="41"/>
  <c r="G98" i="41"/>
  <c r="K99" i="52"/>
  <c r="AI99" i="52" s="1"/>
  <c r="K95" i="52"/>
  <c r="K97" i="52"/>
  <c r="AI97" i="52" s="1"/>
  <c r="BO35" i="52"/>
  <c r="BO36" i="52" s="1"/>
  <c r="K96" i="52"/>
  <c r="AI96" i="52" s="1"/>
  <c r="K98" i="52"/>
  <c r="AI98" i="52" s="1"/>
  <c r="BO38" i="52"/>
  <c r="BO39" i="52" s="1"/>
  <c r="I96" i="52"/>
  <c r="AG96" i="52" s="1"/>
  <c r="BM35" i="52"/>
  <c r="BM36" i="52" s="1"/>
  <c r="I95" i="52"/>
  <c r="BM38" i="52"/>
  <c r="BM39" i="52" s="1"/>
  <c r="I97" i="52"/>
  <c r="AG97" i="52" s="1"/>
  <c r="I99" i="52"/>
  <c r="AG99" i="52" s="1"/>
  <c r="I98" i="52"/>
  <c r="AG98" i="52" s="1"/>
  <c r="AN93" i="51"/>
  <c r="AM93" i="51"/>
  <c r="AU67" i="63"/>
  <c r="AP111" i="61"/>
  <c r="AP155" i="61" s="1"/>
  <c r="AU68" i="59"/>
  <c r="AU55" i="59" s="1"/>
  <c r="AU155" i="59" s="1"/>
  <c r="AU68" i="53"/>
  <c r="AU68" i="63"/>
  <c r="AU68" i="61"/>
  <c r="AU68" i="57"/>
  <c r="AP18" i="4"/>
  <c r="AT123" i="63"/>
  <c r="AP153" i="63"/>
  <c r="AP16" i="4"/>
  <c r="AP111" i="59"/>
  <c r="AP152" i="59" s="1"/>
  <c r="AP153" i="59"/>
  <c r="AT123" i="61"/>
  <c r="AT153" i="61" s="1"/>
  <c r="AT124" i="53"/>
  <c r="AT124" i="57"/>
  <c r="AT124" i="63"/>
  <c r="AT124" i="65"/>
  <c r="AT111" i="65" s="1"/>
  <c r="AT124" i="59"/>
  <c r="AT153" i="59" s="1"/>
  <c r="AP111" i="57"/>
  <c r="AT123" i="57"/>
  <c r="AR155" i="63"/>
  <c r="AR150" i="63"/>
  <c r="AR156" i="63" s="1"/>
  <c r="AQ150" i="65"/>
  <c r="AQ156" i="65" s="1"/>
  <c r="AQ152" i="65"/>
  <c r="AV68" i="63"/>
  <c r="AV55" i="63" s="1"/>
  <c r="AV155" i="63" s="1"/>
  <c r="AU55" i="65"/>
  <c r="AQ152" i="61"/>
  <c r="AQ150" i="61"/>
  <c r="AQ155" i="61"/>
  <c r="AQ152" i="63"/>
  <c r="AQ150" i="63"/>
  <c r="AQ155" i="63"/>
  <c r="AV68" i="65"/>
  <c r="AV55" i="65" s="1"/>
  <c r="AV68" i="59"/>
  <c r="AV55" i="59" s="1"/>
  <c r="AV68" i="57"/>
  <c r="AV55" i="61"/>
  <c r="AV68" i="53"/>
  <c r="AN157" i="61"/>
  <c r="AN16" i="61" s="1"/>
  <c r="AN157" i="59"/>
  <c r="AN14" i="59" s="1"/>
  <c r="AT97" i="59"/>
  <c r="AT97" i="63"/>
  <c r="AT97" i="57"/>
  <c r="AN156" i="65"/>
  <c r="AN157" i="65"/>
  <c r="AT97" i="61"/>
  <c r="AT97" i="65"/>
  <c r="AK16" i="65"/>
  <c r="AK14" i="65"/>
  <c r="AN16" i="63"/>
  <c r="AN14" i="63"/>
  <c r="AN18" i="63"/>
  <c r="AT137" i="57"/>
  <c r="AT137" i="61"/>
  <c r="AT137" i="63"/>
  <c r="AP125" i="65"/>
  <c r="AP152" i="65" s="1"/>
  <c r="AT137" i="65"/>
  <c r="AT138" i="59"/>
  <c r="AT138" i="63"/>
  <c r="AT138" i="57"/>
  <c r="AT138" i="65"/>
  <c r="AT138" i="53"/>
  <c r="AT138" i="61"/>
  <c r="AW125" i="65"/>
  <c r="AT69" i="65"/>
  <c r="AW66" i="59"/>
  <c r="AS55" i="59"/>
  <c r="AT69" i="59"/>
  <c r="AW66" i="63"/>
  <c r="AS55" i="63"/>
  <c r="AW66" i="65"/>
  <c r="AS55" i="65"/>
  <c r="AS55" i="61"/>
  <c r="AT66" i="65"/>
  <c r="AT55" i="61"/>
  <c r="AT137" i="59"/>
  <c r="AL157" i="65"/>
  <c r="AT95" i="59"/>
  <c r="AT83" i="59" s="1"/>
  <c r="AL157" i="61"/>
  <c r="AT67" i="65"/>
  <c r="AR157" i="65"/>
  <c r="AR156" i="61"/>
  <c r="AR157" i="61"/>
  <c r="AR157" i="59"/>
  <c r="AL157" i="59"/>
  <c r="AL18" i="63"/>
  <c r="AL14" i="63"/>
  <c r="AW81" i="65"/>
  <c r="AW69" i="65" s="1"/>
  <c r="AW67" i="65"/>
  <c r="AW95" i="65"/>
  <c r="AW83" i="65" s="1"/>
  <c r="AO157" i="65"/>
  <c r="AO15" i="65" s="1"/>
  <c r="AW95" i="61"/>
  <c r="AW83" i="61" s="1"/>
  <c r="AW81" i="61"/>
  <c r="AW69" i="61" s="1"/>
  <c r="AW137" i="61"/>
  <c r="AW125" i="61" s="1"/>
  <c r="AW137" i="63"/>
  <c r="AW125" i="63" s="1"/>
  <c r="AW95" i="63"/>
  <c r="AW83" i="63" s="1"/>
  <c r="AW81" i="63"/>
  <c r="AW69" i="63" s="1"/>
  <c r="AO157" i="59"/>
  <c r="AO156" i="59"/>
  <c r="AW137" i="57"/>
  <c r="AW125" i="57" s="1"/>
  <c r="AW81" i="57"/>
  <c r="AW69" i="57" s="1"/>
  <c r="AW95" i="57"/>
  <c r="AW83" i="57" s="1"/>
  <c r="AW137" i="59"/>
  <c r="AW125" i="59" s="1"/>
  <c r="AW81" i="59"/>
  <c r="AW69" i="59" s="1"/>
  <c r="AW95" i="59"/>
  <c r="AW83" i="59" s="1"/>
  <c r="AW16" i="4"/>
  <c r="AW18" i="4"/>
  <c r="AW15" i="4"/>
  <c r="AO156" i="61"/>
  <c r="AO157" i="61"/>
  <c r="AW124" i="57"/>
  <c r="AW111" i="57" s="1"/>
  <c r="AW124" i="59"/>
  <c r="AW111" i="59" s="1"/>
  <c r="AW124" i="63"/>
  <c r="AW111" i="63" s="1"/>
  <c r="AW124" i="65"/>
  <c r="AW111" i="65" s="1"/>
  <c r="AW124" i="61"/>
  <c r="AW111" i="61" s="1"/>
  <c r="AW124" i="53"/>
  <c r="AO157" i="63"/>
  <c r="AP152" i="63"/>
  <c r="AT67" i="63"/>
  <c r="AT55" i="63" s="1"/>
  <c r="AP150" i="63"/>
  <c r="AP156" i="63" s="1"/>
  <c r="AP155" i="63"/>
  <c r="AL116" i="53"/>
  <c r="AP116" i="53" s="1"/>
  <c r="AU55" i="63" l="1"/>
  <c r="AU155" i="63" s="1"/>
  <c r="AV150" i="59"/>
  <c r="AV156" i="59" s="1"/>
  <c r="AV150" i="61"/>
  <c r="AV156" i="61" s="1"/>
  <c r="AM14" i="65"/>
  <c r="AM16" i="65"/>
  <c r="AT15" i="4"/>
  <c r="AM16" i="59"/>
  <c r="AV150" i="65"/>
  <c r="AV156" i="65" s="1"/>
  <c r="AM14" i="59"/>
  <c r="AQ150" i="59"/>
  <c r="AQ156" i="59" s="1"/>
  <c r="AQ155" i="59"/>
  <c r="AN93" i="37"/>
  <c r="AM93" i="41"/>
  <c r="AM18" i="61"/>
  <c r="AM14" i="61"/>
  <c r="AM16" i="63"/>
  <c r="AX157" i="4"/>
  <c r="AY157" i="4" s="1"/>
  <c r="AT16" i="4"/>
  <c r="AP152" i="61"/>
  <c r="AT18" i="4"/>
  <c r="AJ19" i="4" s="1"/>
  <c r="CZ34" i="36"/>
  <c r="CW38" i="36"/>
  <c r="CW39" i="36" s="1"/>
  <c r="CQ34" i="36"/>
  <c r="G124" i="36" s="1"/>
  <c r="CT34" i="36"/>
  <c r="J123" i="36" s="1"/>
  <c r="CS34" i="36"/>
  <c r="I126" i="36" s="1"/>
  <c r="AG126" i="36" s="1"/>
  <c r="CV34" i="36"/>
  <c r="CV35" i="36" s="1"/>
  <c r="CV36" i="36" s="1"/>
  <c r="CR34" i="36"/>
  <c r="H127" i="36" s="1"/>
  <c r="AF127" i="36" s="1"/>
  <c r="CW35" i="36"/>
  <c r="CW36" i="36" s="1"/>
  <c r="CU34" i="36"/>
  <c r="K126" i="36" s="1"/>
  <c r="AI126" i="36" s="1"/>
  <c r="CY34" i="36"/>
  <c r="AM18" i="63"/>
  <c r="CG34" i="43"/>
  <c r="CF34" i="43" s="1"/>
  <c r="AU55" i="61"/>
  <c r="AU155" i="61" s="1"/>
  <c r="AP150" i="61"/>
  <c r="AP156" i="61" s="1"/>
  <c r="AH109" i="36"/>
  <c r="J114" i="36"/>
  <c r="AH114" i="36" s="1"/>
  <c r="AJ109" i="36"/>
  <c r="L114" i="36"/>
  <c r="AJ114" i="36" s="1"/>
  <c r="AF109" i="36"/>
  <c r="H114" i="36"/>
  <c r="AF114" i="36" s="1"/>
  <c r="M113" i="36"/>
  <c r="AK113" i="36" s="1"/>
  <c r="AE113" i="36"/>
  <c r="AG109" i="36"/>
  <c r="I114" i="36"/>
  <c r="AG114" i="36" s="1"/>
  <c r="M112" i="36"/>
  <c r="AK112" i="36" s="1"/>
  <c r="AE112" i="36"/>
  <c r="AE110" i="36"/>
  <c r="M110" i="36"/>
  <c r="AK110" i="36" s="1"/>
  <c r="CO38" i="36"/>
  <c r="CO39" i="36" s="1"/>
  <c r="CO35" i="36"/>
  <c r="CO36" i="36" s="1"/>
  <c r="CL34" i="36"/>
  <c r="CK34" i="36"/>
  <c r="CN34" i="36"/>
  <c r="CJ34" i="36"/>
  <c r="CM34" i="36"/>
  <c r="CI34" i="36"/>
  <c r="K114" i="36"/>
  <c r="AI114" i="36" s="1"/>
  <c r="AI109" i="36"/>
  <c r="M111" i="36"/>
  <c r="AK111" i="36" s="1"/>
  <c r="AE111" i="36"/>
  <c r="M109" i="36"/>
  <c r="AK109" i="36" s="1"/>
  <c r="G114" i="36"/>
  <c r="AE109" i="36"/>
  <c r="AN107" i="36"/>
  <c r="AM107" i="36"/>
  <c r="BY33" i="52"/>
  <c r="AT111" i="63"/>
  <c r="BY33" i="37"/>
  <c r="AL18" i="65"/>
  <c r="CG34" i="41"/>
  <c r="L103" i="37"/>
  <c r="AJ103" i="37" s="1"/>
  <c r="BX38" i="37"/>
  <c r="BX39" i="37" s="1"/>
  <c r="L102" i="37"/>
  <c r="L106" i="37"/>
  <c r="AJ106" i="37" s="1"/>
  <c r="BX35" i="37"/>
  <c r="BX36" i="37" s="1"/>
  <c r="L104" i="37"/>
  <c r="AJ104" i="37" s="1"/>
  <c r="L105" i="37"/>
  <c r="AJ105" i="37" s="1"/>
  <c r="AH95" i="37"/>
  <c r="J100" i="37"/>
  <c r="AH100" i="37" s="1"/>
  <c r="G104" i="43"/>
  <c r="G106" i="43"/>
  <c r="G105" i="43"/>
  <c r="BS38" i="43"/>
  <c r="BS39" i="43" s="1"/>
  <c r="BS35" i="43"/>
  <c r="BS36" i="43" s="1"/>
  <c r="G103" i="43"/>
  <c r="G102" i="43"/>
  <c r="AE98" i="52"/>
  <c r="M98" i="52"/>
  <c r="AK98" i="52" s="1"/>
  <c r="AG95" i="41"/>
  <c r="I100" i="41"/>
  <c r="AG100" i="41" s="1"/>
  <c r="BY35" i="41"/>
  <c r="BY36" i="41" s="1"/>
  <c r="BT34" i="41"/>
  <c r="BV34" i="41"/>
  <c r="BU34" i="41"/>
  <c r="BS34" i="41"/>
  <c r="BW34" i="41"/>
  <c r="BX34" i="41"/>
  <c r="BY38" i="41"/>
  <c r="BY39" i="41" s="1"/>
  <c r="AE97" i="37"/>
  <c r="M97" i="37"/>
  <c r="AK97" i="37" s="1"/>
  <c r="AH95" i="43"/>
  <c r="J100" i="43"/>
  <c r="AH100" i="43" s="1"/>
  <c r="AH95" i="41"/>
  <c r="J100" i="41"/>
  <c r="AH100" i="41" s="1"/>
  <c r="AI95" i="41"/>
  <c r="K100" i="41"/>
  <c r="AI100" i="41" s="1"/>
  <c r="AF95" i="43"/>
  <c r="H100" i="43"/>
  <c r="AF100" i="43" s="1"/>
  <c r="AL14" i="59"/>
  <c r="CG34" i="52"/>
  <c r="AE98" i="43"/>
  <c r="M98" i="43"/>
  <c r="AK98" i="43" s="1"/>
  <c r="L106" i="43"/>
  <c r="AJ106" i="43" s="1"/>
  <c r="BX35" i="43"/>
  <c r="BX36" i="43" s="1"/>
  <c r="BX38" i="43"/>
  <c r="BX39" i="43" s="1"/>
  <c r="L104" i="43"/>
  <c r="AJ104" i="43" s="1"/>
  <c r="L103" i="43"/>
  <c r="AJ103" i="43" s="1"/>
  <c r="L105" i="43"/>
  <c r="AJ105" i="43" s="1"/>
  <c r="L102" i="43"/>
  <c r="K103" i="52"/>
  <c r="AI103" i="52" s="1"/>
  <c r="BW38" i="52"/>
  <c r="BW39" i="52" s="1"/>
  <c r="K106" i="52"/>
  <c r="AI106" i="52" s="1"/>
  <c r="K102" i="52"/>
  <c r="K105" i="52"/>
  <c r="AI105" i="52" s="1"/>
  <c r="BW35" i="52"/>
  <c r="BW36" i="52" s="1"/>
  <c r="K104" i="52"/>
  <c r="AI104" i="52" s="1"/>
  <c r="AE99" i="37"/>
  <c r="M99" i="37"/>
  <c r="AK99" i="37" s="1"/>
  <c r="AE95" i="41"/>
  <c r="G100" i="41"/>
  <c r="M95" i="41"/>
  <c r="AK95" i="41" s="1"/>
  <c r="AE99" i="41"/>
  <c r="M99" i="41"/>
  <c r="AK99" i="41" s="1"/>
  <c r="AJ95" i="41"/>
  <c r="L100" i="41"/>
  <c r="AJ100" i="41" s="1"/>
  <c r="J105" i="37"/>
  <c r="AH105" i="37" s="1"/>
  <c r="BV35" i="37"/>
  <c r="BV36" i="37" s="1"/>
  <c r="BV38" i="37"/>
  <c r="BV39" i="37" s="1"/>
  <c r="J104" i="37"/>
  <c r="AH104" i="37" s="1"/>
  <c r="J102" i="37"/>
  <c r="J103" i="37"/>
  <c r="AH103" i="37" s="1"/>
  <c r="J106" i="37"/>
  <c r="AH106" i="37" s="1"/>
  <c r="I106" i="43"/>
  <c r="AG106" i="43" s="1"/>
  <c r="BU35" i="43"/>
  <c r="BU36" i="43" s="1"/>
  <c r="I105" i="43"/>
  <c r="AG105" i="43" s="1"/>
  <c r="I102" i="43"/>
  <c r="BU38" i="43"/>
  <c r="BU39" i="43" s="1"/>
  <c r="I103" i="43"/>
  <c r="AG103" i="43" s="1"/>
  <c r="I104" i="43"/>
  <c r="AG104" i="43" s="1"/>
  <c r="K102" i="43"/>
  <c r="BW35" i="43"/>
  <c r="BW36" i="43" s="1"/>
  <c r="K105" i="43"/>
  <c r="AI105" i="43" s="1"/>
  <c r="K106" i="43"/>
  <c r="AI106" i="43" s="1"/>
  <c r="BW38" i="43"/>
  <c r="BW39" i="43" s="1"/>
  <c r="K104" i="43"/>
  <c r="AI104" i="43" s="1"/>
  <c r="K103" i="43"/>
  <c r="AI103" i="43" s="1"/>
  <c r="AE99" i="52"/>
  <c r="M99" i="52"/>
  <c r="AK99" i="52" s="1"/>
  <c r="M96" i="52"/>
  <c r="AK96" i="52" s="1"/>
  <c r="AE96" i="52"/>
  <c r="L106" i="52"/>
  <c r="AJ106" i="52" s="1"/>
  <c r="BX35" i="52"/>
  <c r="BX36" i="52" s="1"/>
  <c r="BX38" i="52"/>
  <c r="BX39" i="52" s="1"/>
  <c r="L104" i="52"/>
  <c r="AJ104" i="52" s="1"/>
  <c r="L105" i="52"/>
  <c r="AJ105" i="52" s="1"/>
  <c r="L103" i="52"/>
  <c r="AJ103" i="52" s="1"/>
  <c r="L102" i="52"/>
  <c r="G102" i="52"/>
  <c r="G104" i="52"/>
  <c r="G106" i="52"/>
  <c r="BS38" i="52"/>
  <c r="BS39" i="52" s="1"/>
  <c r="G105" i="52"/>
  <c r="G103" i="52"/>
  <c r="BS35" i="52"/>
  <c r="BS36" i="52" s="1"/>
  <c r="H100" i="37"/>
  <c r="AF100" i="37" s="1"/>
  <c r="AF95" i="37"/>
  <c r="M98" i="37"/>
  <c r="AK98" i="37" s="1"/>
  <c r="AE98" i="37"/>
  <c r="J100" i="52"/>
  <c r="AH100" i="52" s="1"/>
  <c r="AH95" i="52"/>
  <c r="AG95" i="37"/>
  <c r="I100" i="37"/>
  <c r="AG100" i="37" s="1"/>
  <c r="AE98" i="41"/>
  <c r="M98" i="41"/>
  <c r="AK98" i="41" s="1"/>
  <c r="K105" i="37"/>
  <c r="AI105" i="37" s="1"/>
  <c r="K102" i="37"/>
  <c r="K104" i="37"/>
  <c r="AI104" i="37" s="1"/>
  <c r="K103" i="37"/>
  <c r="AI103" i="37" s="1"/>
  <c r="BW38" i="37"/>
  <c r="BW39" i="37" s="1"/>
  <c r="K106" i="37"/>
  <c r="AI106" i="37" s="1"/>
  <c r="BW35" i="37"/>
  <c r="BW36" i="37" s="1"/>
  <c r="M99" i="43"/>
  <c r="AK99" i="43" s="1"/>
  <c r="AE99" i="43"/>
  <c r="AL14" i="61"/>
  <c r="CG34" i="37"/>
  <c r="I100" i="52"/>
  <c r="AG100" i="52" s="1"/>
  <c r="AG95" i="52"/>
  <c r="K100" i="52"/>
  <c r="AI100" i="52" s="1"/>
  <c r="AI95" i="52"/>
  <c r="AE97" i="41"/>
  <c r="M97" i="41"/>
  <c r="AK97" i="41" s="1"/>
  <c r="I105" i="37"/>
  <c r="AG105" i="37" s="1"/>
  <c r="I102" i="37"/>
  <c r="BU35" i="37"/>
  <c r="BU36" i="37" s="1"/>
  <c r="I103" i="37"/>
  <c r="AG103" i="37" s="1"/>
  <c r="I106" i="37"/>
  <c r="AG106" i="37" s="1"/>
  <c r="BU38" i="37"/>
  <c r="BU39" i="37" s="1"/>
  <c r="I104" i="37"/>
  <c r="AG104" i="37" s="1"/>
  <c r="AE96" i="43"/>
  <c r="M96" i="43"/>
  <c r="AK96" i="43" s="1"/>
  <c r="M97" i="43"/>
  <c r="AK97" i="43" s="1"/>
  <c r="AE97" i="43"/>
  <c r="AI95" i="37"/>
  <c r="K100" i="37"/>
  <c r="AI100" i="37" s="1"/>
  <c r="H106" i="43"/>
  <c r="AF106" i="43" s="1"/>
  <c r="BT38" i="43"/>
  <c r="BT39" i="43" s="1"/>
  <c r="H104" i="43"/>
  <c r="AF104" i="43" s="1"/>
  <c r="BT35" i="43"/>
  <c r="BT36" i="43" s="1"/>
  <c r="H105" i="43"/>
  <c r="AF105" i="43" s="1"/>
  <c r="H102" i="43"/>
  <c r="H103" i="43"/>
  <c r="AF103" i="43" s="1"/>
  <c r="J105" i="52"/>
  <c r="AH105" i="52" s="1"/>
  <c r="J103" i="52"/>
  <c r="AH103" i="52" s="1"/>
  <c r="J104" i="52"/>
  <c r="AH104" i="52" s="1"/>
  <c r="J102" i="52"/>
  <c r="BV35" i="52"/>
  <c r="BV36" i="52" s="1"/>
  <c r="J106" i="52"/>
  <c r="AH106" i="52" s="1"/>
  <c r="BV38" i="52"/>
  <c r="BV39" i="52" s="1"/>
  <c r="H104" i="52"/>
  <c r="AF104" i="52" s="1"/>
  <c r="BT35" i="52"/>
  <c r="BT36" i="52" s="1"/>
  <c r="H102" i="52"/>
  <c r="BT38" i="52"/>
  <c r="BT39" i="52" s="1"/>
  <c r="H106" i="52"/>
  <c r="AF106" i="52" s="1"/>
  <c r="H103" i="52"/>
  <c r="AF103" i="52" s="1"/>
  <c r="H105" i="52"/>
  <c r="AF105" i="52" s="1"/>
  <c r="G100" i="37"/>
  <c r="AE95" i="37"/>
  <c r="M95" i="37"/>
  <c r="AK95" i="37" s="1"/>
  <c r="AF95" i="41"/>
  <c r="H100" i="41"/>
  <c r="AF100" i="41" s="1"/>
  <c r="AJ95" i="37"/>
  <c r="L100" i="37"/>
  <c r="AJ100" i="37" s="1"/>
  <c r="AF95" i="52"/>
  <c r="H100" i="52"/>
  <c r="AF100" i="52" s="1"/>
  <c r="AE96" i="41"/>
  <c r="M96" i="41"/>
  <c r="AK96" i="41" s="1"/>
  <c r="G103" i="37"/>
  <c r="BS38" i="37"/>
  <c r="BS39" i="37" s="1"/>
  <c r="G106" i="37"/>
  <c r="BS35" i="37"/>
  <c r="BS36" i="37" s="1"/>
  <c r="G102" i="37"/>
  <c r="G105" i="37"/>
  <c r="G104" i="37"/>
  <c r="H106" i="37"/>
  <c r="AF106" i="37" s="1"/>
  <c r="BT38" i="37"/>
  <c r="BT39" i="37" s="1"/>
  <c r="H103" i="37"/>
  <c r="AF103" i="37" s="1"/>
  <c r="H105" i="37"/>
  <c r="AF105" i="37" s="1"/>
  <c r="H104" i="37"/>
  <c r="AF104" i="37" s="1"/>
  <c r="H102" i="37"/>
  <c r="BT35" i="37"/>
  <c r="BT36" i="37" s="1"/>
  <c r="L100" i="43"/>
  <c r="AJ100" i="43" s="1"/>
  <c r="AJ95" i="43"/>
  <c r="G100" i="43"/>
  <c r="M95" i="43"/>
  <c r="AK95" i="43" s="1"/>
  <c r="AE95" i="43"/>
  <c r="BY33" i="43"/>
  <c r="J106" i="43"/>
  <c r="AH106" i="43" s="1"/>
  <c r="J102" i="43"/>
  <c r="J104" i="43"/>
  <c r="AH104" i="43" s="1"/>
  <c r="BV38" i="43"/>
  <c r="BV39" i="43" s="1"/>
  <c r="J105" i="43"/>
  <c r="AH105" i="43" s="1"/>
  <c r="BV35" i="43"/>
  <c r="BV36" i="43" s="1"/>
  <c r="J103" i="43"/>
  <c r="AH103" i="43" s="1"/>
  <c r="AJ95" i="52"/>
  <c r="L100" i="52"/>
  <c r="AJ100" i="52" s="1"/>
  <c r="M95" i="52"/>
  <c r="AK95" i="52" s="1"/>
  <c r="AE95" i="52"/>
  <c r="G100" i="52"/>
  <c r="AE97" i="52"/>
  <c r="M97" i="52"/>
  <c r="AK97" i="52" s="1"/>
  <c r="I102" i="52"/>
  <c r="I105" i="52"/>
  <c r="AG105" i="52" s="1"/>
  <c r="BU35" i="52"/>
  <c r="BU36" i="52" s="1"/>
  <c r="I104" i="52"/>
  <c r="AG104" i="52" s="1"/>
  <c r="I106" i="52"/>
  <c r="AG106" i="52" s="1"/>
  <c r="I103" i="52"/>
  <c r="AG103" i="52" s="1"/>
  <c r="BU38" i="52"/>
  <c r="BU39" i="52" s="1"/>
  <c r="I100" i="43"/>
  <c r="AG100" i="43" s="1"/>
  <c r="AG95" i="43"/>
  <c r="M96" i="37"/>
  <c r="AK96" i="37" s="1"/>
  <c r="AE96" i="37"/>
  <c r="AM93" i="52"/>
  <c r="AN93" i="52"/>
  <c r="AI95" i="43"/>
  <c r="K100" i="43"/>
  <c r="AI100" i="43" s="1"/>
  <c r="AN93" i="43"/>
  <c r="AM93" i="43"/>
  <c r="AT111" i="57"/>
  <c r="AT153" i="65"/>
  <c r="AT111" i="59"/>
  <c r="AT111" i="61"/>
  <c r="AT153" i="57"/>
  <c r="AT153" i="63"/>
  <c r="AR157" i="63"/>
  <c r="AR18" i="63" s="1"/>
  <c r="AQ157" i="65"/>
  <c r="AU150" i="59"/>
  <c r="AU156" i="59" s="1"/>
  <c r="AU152" i="59"/>
  <c r="AU152" i="63"/>
  <c r="AU150" i="65"/>
  <c r="AU155" i="65"/>
  <c r="AU152" i="65"/>
  <c r="AQ156" i="63"/>
  <c r="AQ157" i="63"/>
  <c r="AQ156" i="61"/>
  <c r="AQ157" i="61"/>
  <c r="AV152" i="61"/>
  <c r="AV155" i="61"/>
  <c r="AN16" i="59"/>
  <c r="AN18" i="59"/>
  <c r="AV152" i="59"/>
  <c r="AN18" i="61"/>
  <c r="AN14" i="61"/>
  <c r="AV155" i="59"/>
  <c r="AV152" i="63"/>
  <c r="AN14" i="65"/>
  <c r="AN18" i="65"/>
  <c r="AN16" i="65"/>
  <c r="AV150" i="63"/>
  <c r="AV156" i="63" s="1"/>
  <c r="AV152" i="65"/>
  <c r="AV155" i="65"/>
  <c r="AT125" i="57"/>
  <c r="AT125" i="61"/>
  <c r="AT125" i="59"/>
  <c r="AP150" i="65"/>
  <c r="AP156" i="65" s="1"/>
  <c r="AT125" i="63"/>
  <c r="AP155" i="65"/>
  <c r="AT125" i="65"/>
  <c r="AW55" i="65"/>
  <c r="AT55" i="65"/>
  <c r="AL16" i="65"/>
  <c r="AL14" i="65"/>
  <c r="AP150" i="59"/>
  <c r="AP156" i="59" s="1"/>
  <c r="AP155" i="59"/>
  <c r="AT67" i="59"/>
  <c r="AT55" i="59" s="1"/>
  <c r="AL16" i="61"/>
  <c r="AR18" i="65"/>
  <c r="AL18" i="61"/>
  <c r="AR15" i="65"/>
  <c r="AR16" i="65"/>
  <c r="AR16" i="59"/>
  <c r="AR15" i="59"/>
  <c r="AR18" i="59"/>
  <c r="AR16" i="61"/>
  <c r="AR15" i="61"/>
  <c r="AR18" i="61"/>
  <c r="AL18" i="59"/>
  <c r="AL16" i="59"/>
  <c r="AS152" i="65"/>
  <c r="AS150" i="65"/>
  <c r="AS156" i="65" s="1"/>
  <c r="AO14" i="65"/>
  <c r="AW153" i="57"/>
  <c r="AS155" i="65"/>
  <c r="AO18" i="65"/>
  <c r="AW153" i="63"/>
  <c r="AO16" i="65"/>
  <c r="AO16" i="61"/>
  <c r="AO15" i="61"/>
  <c r="AO18" i="61"/>
  <c r="AO14" i="61"/>
  <c r="AW67" i="63"/>
  <c r="AW55" i="63" s="1"/>
  <c r="AS150" i="63"/>
  <c r="AS156" i="63" s="1"/>
  <c r="AS155" i="63"/>
  <c r="AS152" i="63"/>
  <c r="AO15" i="63"/>
  <c r="AO18" i="63"/>
  <c r="AO14" i="63"/>
  <c r="AO16" i="63"/>
  <c r="AO16" i="59"/>
  <c r="AO14" i="59"/>
  <c r="AO18" i="59"/>
  <c r="AO15" i="59"/>
  <c r="AW153" i="59"/>
  <c r="AW153" i="65"/>
  <c r="AW153" i="61"/>
  <c r="AW67" i="61"/>
  <c r="AW55" i="61" s="1"/>
  <c r="AS152" i="61"/>
  <c r="AS155" i="61"/>
  <c r="AS150" i="61"/>
  <c r="AS156" i="61" s="1"/>
  <c r="AS155" i="59"/>
  <c r="AW67" i="59"/>
  <c r="AW55" i="59" s="1"/>
  <c r="AS152" i="59"/>
  <c r="AS150" i="59"/>
  <c r="AS156" i="59" s="1"/>
  <c r="AW67" i="57"/>
  <c r="AP157" i="63"/>
  <c r="AT116" i="53"/>
  <c r="A1" i="15" l="1"/>
  <c r="A1" i="12"/>
  <c r="A1" i="13"/>
  <c r="AU150" i="63"/>
  <c r="AU156" i="63" s="1"/>
  <c r="AA19" i="4"/>
  <c r="L125" i="36"/>
  <c r="AJ125" i="36" s="1"/>
  <c r="S19" i="4"/>
  <c r="U19" i="4"/>
  <c r="N19" i="4"/>
  <c r="P19" i="4"/>
  <c r="H126" i="36"/>
  <c r="AF126" i="36" s="1"/>
  <c r="Y19" i="4"/>
  <c r="AT19" i="4"/>
  <c r="AD19" i="4"/>
  <c r="AR19" i="4"/>
  <c r="L127" i="36"/>
  <c r="AJ127" i="36" s="1"/>
  <c r="AQ157" i="59"/>
  <c r="AQ16" i="59" s="1"/>
  <c r="L124" i="36"/>
  <c r="AJ124" i="36" s="1"/>
  <c r="CV38" i="36"/>
  <c r="CV39" i="36" s="1"/>
  <c r="L126" i="36"/>
  <c r="AJ126" i="36" s="1"/>
  <c r="AQ19" i="4"/>
  <c r="AU19" i="4"/>
  <c r="AK19" i="4"/>
  <c r="AH19" i="4"/>
  <c r="G123" i="36"/>
  <c r="AE123" i="36" s="1"/>
  <c r="CQ35" i="36"/>
  <c r="CQ36" i="36" s="1"/>
  <c r="G127" i="36"/>
  <c r="AE127" i="36" s="1"/>
  <c r="G125" i="36"/>
  <c r="AE125" i="36" s="1"/>
  <c r="CQ38" i="36"/>
  <c r="CQ39" i="36" s="1"/>
  <c r="G126" i="36"/>
  <c r="AE126" i="36" s="1"/>
  <c r="H123" i="36"/>
  <c r="AF123" i="36" s="1"/>
  <c r="A1" i="14"/>
  <c r="I124" i="36"/>
  <c r="AG124" i="36" s="1"/>
  <c r="L123" i="36"/>
  <c r="CR38" i="36"/>
  <c r="CR39" i="36" s="1"/>
  <c r="H125" i="36"/>
  <c r="AF125" i="36" s="1"/>
  <c r="H124" i="36"/>
  <c r="AF124" i="36" s="1"/>
  <c r="CR35" i="36"/>
  <c r="CR36" i="36" s="1"/>
  <c r="K123" i="36"/>
  <c r="DA34" i="36"/>
  <c r="X19" i="4"/>
  <c r="E19" i="4"/>
  <c r="J19" i="4"/>
  <c r="G19" i="4"/>
  <c r="AI19" i="4"/>
  <c r="AO19" i="4"/>
  <c r="D19" i="4"/>
  <c r="AF19" i="4"/>
  <c r="Q19" i="4"/>
  <c r="V19" i="4"/>
  <c r="O19" i="4"/>
  <c r="C19" i="4"/>
  <c r="L19" i="4"/>
  <c r="AN19" i="4"/>
  <c r="AG19" i="4"/>
  <c r="AL19" i="4"/>
  <c r="W19" i="4"/>
  <c r="I19" i="4"/>
  <c r="Z19" i="4"/>
  <c r="T19" i="4"/>
  <c r="AV19" i="4"/>
  <c r="AS19" i="4"/>
  <c r="F19" i="4"/>
  <c r="B19" i="4"/>
  <c r="AE19" i="4"/>
  <c r="AC19" i="4"/>
  <c r="AP19" i="4"/>
  <c r="AB19" i="4"/>
  <c r="M19" i="4"/>
  <c r="R19" i="4"/>
  <c r="K19" i="4"/>
  <c r="AM19" i="4"/>
  <c r="AW19" i="4"/>
  <c r="H19" i="4"/>
  <c r="CB34" i="43"/>
  <c r="H112" i="43" s="1"/>
  <c r="AF112" i="43" s="1"/>
  <c r="J126" i="36"/>
  <c r="AH126" i="36" s="1"/>
  <c r="CG35" i="43"/>
  <c r="CG36" i="43" s="1"/>
  <c r="J127" i="36"/>
  <c r="AH127" i="36" s="1"/>
  <c r="J125" i="36"/>
  <c r="AH125" i="36" s="1"/>
  <c r="CT38" i="36"/>
  <c r="CT39" i="36" s="1"/>
  <c r="J124" i="36"/>
  <c r="AH124" i="36" s="1"/>
  <c r="CT35" i="36"/>
  <c r="CT36" i="36" s="1"/>
  <c r="CS38" i="36"/>
  <c r="CS39" i="36" s="1"/>
  <c r="I123" i="36"/>
  <c r="K125" i="36"/>
  <c r="AI125" i="36" s="1"/>
  <c r="K124" i="36"/>
  <c r="AI124" i="36" s="1"/>
  <c r="I125" i="36"/>
  <c r="AG125" i="36" s="1"/>
  <c r="I127" i="36"/>
  <c r="AG127" i="36" s="1"/>
  <c r="CU38" i="36"/>
  <c r="CU39" i="36" s="1"/>
  <c r="CU35" i="36"/>
  <c r="CU36" i="36" s="1"/>
  <c r="CS35" i="36"/>
  <c r="CS36" i="36" s="1"/>
  <c r="K127" i="36"/>
  <c r="AI127" i="36" s="1"/>
  <c r="CW33" i="36"/>
  <c r="AU152" i="61"/>
  <c r="AU150" i="61"/>
  <c r="AU156" i="61" s="1"/>
  <c r="CE34" i="43"/>
  <c r="K110" i="43" s="1"/>
  <c r="AI110" i="43" s="1"/>
  <c r="CD34" i="43"/>
  <c r="J112" i="43" s="1"/>
  <c r="AH112" i="43" s="1"/>
  <c r="CC34" i="43"/>
  <c r="I111" i="43" s="1"/>
  <c r="AG111" i="43" s="1"/>
  <c r="CG38" i="43"/>
  <c r="CG39" i="43" s="1"/>
  <c r="CA34" i="43"/>
  <c r="G110" i="43" s="1"/>
  <c r="CO33" i="36"/>
  <c r="AP157" i="61"/>
  <c r="AP18" i="61" s="1"/>
  <c r="AT152" i="63"/>
  <c r="AN111" i="36"/>
  <c r="AM111" i="36"/>
  <c r="AH123" i="36"/>
  <c r="L117" i="36"/>
  <c r="AJ117" i="36" s="1"/>
  <c r="CN35" i="36"/>
  <c r="CN36" i="36" s="1"/>
  <c r="CN38" i="36"/>
  <c r="CN39" i="36" s="1"/>
  <c r="L120" i="36"/>
  <c r="AJ120" i="36" s="1"/>
  <c r="L119" i="36"/>
  <c r="AJ119" i="36" s="1"/>
  <c r="L118" i="36"/>
  <c r="AJ118" i="36" s="1"/>
  <c r="L116" i="36"/>
  <c r="AN112" i="36"/>
  <c r="AM112" i="36"/>
  <c r="AE114" i="36"/>
  <c r="M114" i="36"/>
  <c r="AK114" i="36" s="1"/>
  <c r="AE124" i="36"/>
  <c r="G119" i="36"/>
  <c r="CI38" i="36"/>
  <c r="CI39" i="36" s="1"/>
  <c r="G116" i="36"/>
  <c r="G118" i="36"/>
  <c r="CI35" i="36"/>
  <c r="CI36" i="36" s="1"/>
  <c r="G117" i="36"/>
  <c r="G120" i="36"/>
  <c r="I119" i="36"/>
  <c r="AG119" i="36" s="1"/>
  <c r="I118" i="36"/>
  <c r="AG118" i="36" s="1"/>
  <c r="CK38" i="36"/>
  <c r="CK39" i="36" s="1"/>
  <c r="I120" i="36"/>
  <c r="AG120" i="36" s="1"/>
  <c r="I116" i="36"/>
  <c r="CK35" i="36"/>
  <c r="CK36" i="36" s="1"/>
  <c r="I117" i="36"/>
  <c r="AG117" i="36" s="1"/>
  <c r="AN110" i="36"/>
  <c r="AM110" i="36"/>
  <c r="AI123" i="36"/>
  <c r="AN109" i="36"/>
  <c r="AM109" i="36"/>
  <c r="K120" i="36"/>
  <c r="AI120" i="36" s="1"/>
  <c r="K116" i="36"/>
  <c r="K119" i="36"/>
  <c r="AI119" i="36" s="1"/>
  <c r="CM38" i="36"/>
  <c r="CM39" i="36" s="1"/>
  <c r="K118" i="36"/>
  <c r="AI118" i="36" s="1"/>
  <c r="K117" i="36"/>
  <c r="AI117" i="36" s="1"/>
  <c r="CM35" i="36"/>
  <c r="CM36" i="36" s="1"/>
  <c r="J117" i="36"/>
  <c r="AH117" i="36" s="1"/>
  <c r="J119" i="36"/>
  <c r="AH119" i="36" s="1"/>
  <c r="CL35" i="36"/>
  <c r="CL36" i="36" s="1"/>
  <c r="J118" i="36"/>
  <c r="AH118" i="36" s="1"/>
  <c r="CL38" i="36"/>
  <c r="CL39" i="36" s="1"/>
  <c r="J116" i="36"/>
  <c r="J120" i="36"/>
  <c r="AH120" i="36" s="1"/>
  <c r="H120" i="36"/>
  <c r="AF120" i="36" s="1"/>
  <c r="H116" i="36"/>
  <c r="H119" i="36"/>
  <c r="AF119" i="36" s="1"/>
  <c r="CJ38" i="36"/>
  <c r="CJ39" i="36" s="1"/>
  <c r="H118" i="36"/>
  <c r="AF118" i="36" s="1"/>
  <c r="H117" i="36"/>
  <c r="AF117" i="36" s="1"/>
  <c r="CJ35" i="36"/>
  <c r="CJ36" i="36" s="1"/>
  <c r="AM113" i="36"/>
  <c r="AN113" i="36"/>
  <c r="BY33" i="41"/>
  <c r="AN96" i="37"/>
  <c r="AM96" i="37"/>
  <c r="AE100" i="52"/>
  <c r="M100" i="52"/>
  <c r="AK100" i="52" s="1"/>
  <c r="AM96" i="41"/>
  <c r="AN96" i="41"/>
  <c r="AM95" i="37"/>
  <c r="AN95" i="37"/>
  <c r="AN96" i="43"/>
  <c r="AM96" i="43"/>
  <c r="K107" i="37"/>
  <c r="AI107" i="37" s="1"/>
  <c r="AI102" i="37"/>
  <c r="AE106" i="52"/>
  <c r="M106" i="52"/>
  <c r="AK106" i="52" s="1"/>
  <c r="AN99" i="52"/>
  <c r="AM99" i="52"/>
  <c r="AI102" i="43"/>
  <c r="K107" i="43"/>
  <c r="AI107" i="43" s="1"/>
  <c r="I107" i="43"/>
  <c r="AG107" i="43" s="1"/>
  <c r="AG102" i="43"/>
  <c r="AE100" i="41"/>
  <c r="M100" i="41"/>
  <c r="AK100" i="41" s="1"/>
  <c r="CG38" i="52"/>
  <c r="CG39" i="52" s="1"/>
  <c r="CG35" i="52"/>
  <c r="CG36" i="52" s="1"/>
  <c r="CD34" i="52"/>
  <c r="CA34" i="52"/>
  <c r="CB34" i="52"/>
  <c r="CC34" i="52"/>
  <c r="CF34" i="52"/>
  <c r="CE34" i="52"/>
  <c r="BS35" i="41"/>
  <c r="BS36" i="41" s="1"/>
  <c r="G103" i="41"/>
  <c r="G102" i="41"/>
  <c r="BS38" i="41"/>
  <c r="BS39" i="41" s="1"/>
  <c r="G106" i="41"/>
  <c r="G104" i="41"/>
  <c r="G105" i="41"/>
  <c r="L109" i="43"/>
  <c r="CF35" i="43"/>
  <c r="CF36" i="43" s="1"/>
  <c r="L113" i="43"/>
  <c r="AJ113" i="43" s="1"/>
  <c r="L110" i="43"/>
  <c r="AJ110" i="43" s="1"/>
  <c r="CF38" i="43"/>
  <c r="CF39" i="43" s="1"/>
  <c r="L111" i="43"/>
  <c r="AJ111" i="43" s="1"/>
  <c r="L112" i="43"/>
  <c r="AJ112" i="43" s="1"/>
  <c r="AG102" i="52"/>
  <c r="I107" i="52"/>
  <c r="AG107" i="52" s="1"/>
  <c r="AE104" i="37"/>
  <c r="M104" i="37"/>
  <c r="AK104" i="37" s="1"/>
  <c r="AE106" i="37"/>
  <c r="M106" i="37"/>
  <c r="AK106" i="37" s="1"/>
  <c r="AH102" i="52"/>
  <c r="J107" i="52"/>
  <c r="AH107" i="52" s="1"/>
  <c r="AM97" i="41"/>
  <c r="AN97" i="41"/>
  <c r="AN98" i="37"/>
  <c r="AM98" i="37"/>
  <c r="AE103" i="52"/>
  <c r="M103" i="52"/>
  <c r="AK103" i="52" s="1"/>
  <c r="AE104" i="52"/>
  <c r="M104" i="52"/>
  <c r="AK104" i="52" s="1"/>
  <c r="AM99" i="41"/>
  <c r="AN99" i="41"/>
  <c r="BU35" i="41"/>
  <c r="BU36" i="41" s="1"/>
  <c r="I104" i="41"/>
  <c r="AG104" i="41" s="1"/>
  <c r="I103" i="41"/>
  <c r="AG103" i="41" s="1"/>
  <c r="I105" i="41"/>
  <c r="AG105" i="41" s="1"/>
  <c r="I106" i="41"/>
  <c r="AG106" i="41" s="1"/>
  <c r="I102" i="41"/>
  <c r="BU38" i="41"/>
  <c r="BU39" i="41" s="1"/>
  <c r="AE102" i="43"/>
  <c r="M102" i="43"/>
  <c r="AK102" i="43" s="1"/>
  <c r="G107" i="43"/>
  <c r="M105" i="43"/>
  <c r="AK105" i="43" s="1"/>
  <c r="AE105" i="43"/>
  <c r="CD34" i="41"/>
  <c r="CA34" i="41"/>
  <c r="CG35" i="41"/>
  <c r="CG36" i="41" s="1"/>
  <c r="CE34" i="41"/>
  <c r="CF34" i="41"/>
  <c r="CC34" i="41"/>
  <c r="CB34" i="41"/>
  <c r="CG38" i="41"/>
  <c r="CG39" i="41" s="1"/>
  <c r="AM97" i="52"/>
  <c r="AN97" i="52"/>
  <c r="AN95" i="52"/>
  <c r="AM95" i="52"/>
  <c r="AH102" i="43"/>
  <c r="J107" i="43"/>
  <c r="AH107" i="43" s="1"/>
  <c r="AM95" i="43"/>
  <c r="AN95" i="43"/>
  <c r="AE105" i="37"/>
  <c r="M105" i="37"/>
  <c r="AK105" i="37" s="1"/>
  <c r="M100" i="37"/>
  <c r="AK100" i="37" s="1"/>
  <c r="AE100" i="37"/>
  <c r="AF102" i="43"/>
  <c r="H107" i="43"/>
  <c r="AF107" i="43" s="1"/>
  <c r="AN99" i="43"/>
  <c r="AM99" i="43"/>
  <c r="AN98" i="41"/>
  <c r="AM98" i="41"/>
  <c r="AE105" i="52"/>
  <c r="M105" i="52"/>
  <c r="AK105" i="52" s="1"/>
  <c r="AE102" i="52"/>
  <c r="M102" i="52"/>
  <c r="AK102" i="52" s="1"/>
  <c r="G107" i="52"/>
  <c r="J107" i="37"/>
  <c r="AH107" i="37" s="1"/>
  <c r="AH102" i="37"/>
  <c r="AN99" i="37"/>
  <c r="AM99" i="37"/>
  <c r="AM98" i="43"/>
  <c r="AN98" i="43"/>
  <c r="AN97" i="37"/>
  <c r="AM97" i="37"/>
  <c r="BX35" i="41"/>
  <c r="BX36" i="41" s="1"/>
  <c r="L104" i="41"/>
  <c r="AJ104" i="41" s="1"/>
  <c r="L102" i="41"/>
  <c r="L103" i="41"/>
  <c r="AJ103" i="41" s="1"/>
  <c r="L106" i="41"/>
  <c r="AJ106" i="41" s="1"/>
  <c r="BX38" i="41"/>
  <c r="BX39" i="41" s="1"/>
  <c r="L105" i="41"/>
  <c r="AJ105" i="41" s="1"/>
  <c r="BV35" i="41"/>
  <c r="BV36" i="41" s="1"/>
  <c r="J106" i="41"/>
  <c r="AH106" i="41" s="1"/>
  <c r="J102" i="41"/>
  <c r="J104" i="41"/>
  <c r="AH104" i="41" s="1"/>
  <c r="J103" i="41"/>
  <c r="AH103" i="41" s="1"/>
  <c r="J105" i="41"/>
  <c r="AH105" i="41" s="1"/>
  <c r="BV38" i="41"/>
  <c r="BV39" i="41" s="1"/>
  <c r="AE103" i="43"/>
  <c r="M103" i="43"/>
  <c r="AK103" i="43" s="1"/>
  <c r="AE106" i="43"/>
  <c r="M106" i="43"/>
  <c r="AK106" i="43" s="1"/>
  <c r="L107" i="37"/>
  <c r="AJ107" i="37" s="1"/>
  <c r="AJ102" i="37"/>
  <c r="AE100" i="43"/>
  <c r="M100" i="43"/>
  <c r="AK100" i="43" s="1"/>
  <c r="H107" i="37"/>
  <c r="AF107" i="37" s="1"/>
  <c r="AF102" i="37"/>
  <c r="G107" i="37"/>
  <c r="M102" i="37"/>
  <c r="AK102" i="37" s="1"/>
  <c r="AE102" i="37"/>
  <c r="M103" i="37"/>
  <c r="AK103" i="37" s="1"/>
  <c r="AE103" i="37"/>
  <c r="H107" i="52"/>
  <c r="AF107" i="52" s="1"/>
  <c r="AF102" i="52"/>
  <c r="AM97" i="43"/>
  <c r="AN97" i="43"/>
  <c r="AG102" i="37"/>
  <c r="I107" i="37"/>
  <c r="AG107" i="37" s="1"/>
  <c r="CG38" i="37"/>
  <c r="CG39" i="37" s="1"/>
  <c r="CG35" i="37"/>
  <c r="CG36" i="37" s="1"/>
  <c r="CF34" i="37"/>
  <c r="CE34" i="37"/>
  <c r="CD34" i="37"/>
  <c r="CB34" i="37"/>
  <c r="CC34" i="37"/>
  <c r="CA34" i="37"/>
  <c r="AJ102" i="52"/>
  <c r="L107" i="52"/>
  <c r="AJ107" i="52" s="1"/>
  <c r="AM96" i="52"/>
  <c r="AN96" i="52"/>
  <c r="AN95" i="41"/>
  <c r="AM95" i="41"/>
  <c r="AI102" i="52"/>
  <c r="K107" i="52"/>
  <c r="AI107" i="52" s="1"/>
  <c r="L107" i="43"/>
  <c r="AJ107" i="43" s="1"/>
  <c r="AJ102" i="43"/>
  <c r="BW35" i="41"/>
  <c r="BW36" i="41" s="1"/>
  <c r="K103" i="41"/>
  <c r="AI103" i="41" s="1"/>
  <c r="K102" i="41"/>
  <c r="K106" i="41"/>
  <c r="AI106" i="41" s="1"/>
  <c r="BW38" i="41"/>
  <c r="BW39" i="41" s="1"/>
  <c r="K105" i="41"/>
  <c r="AI105" i="41" s="1"/>
  <c r="K104" i="41"/>
  <c r="AI104" i="41" s="1"/>
  <c r="BT35" i="41"/>
  <c r="BT36" i="41" s="1"/>
  <c r="H104" i="41"/>
  <c r="AF104" i="41" s="1"/>
  <c r="H103" i="41"/>
  <c r="AF103" i="41" s="1"/>
  <c r="H106" i="41"/>
  <c r="AF106" i="41" s="1"/>
  <c r="BT38" i="41"/>
  <c r="BT39" i="41" s="1"/>
  <c r="H105" i="41"/>
  <c r="AF105" i="41" s="1"/>
  <c r="H102" i="41"/>
  <c r="AM98" i="52"/>
  <c r="AN98" i="52"/>
  <c r="M104" i="43"/>
  <c r="AK104" i="43" s="1"/>
  <c r="AE104" i="43"/>
  <c r="AQ18" i="65"/>
  <c r="AR15" i="63"/>
  <c r="AR16" i="63"/>
  <c r="AQ15" i="65"/>
  <c r="AT155" i="61"/>
  <c r="AQ16" i="65"/>
  <c r="AV157" i="59"/>
  <c r="AV16" i="59" s="1"/>
  <c r="AV157" i="61"/>
  <c r="AV18" i="61" s="1"/>
  <c r="AU157" i="59"/>
  <c r="AU156" i="65"/>
  <c r="AU157" i="65"/>
  <c r="AQ15" i="63"/>
  <c r="AQ16" i="63"/>
  <c r="AQ18" i="63"/>
  <c r="AV157" i="63"/>
  <c r="AV18" i="63" s="1"/>
  <c r="AQ18" i="61"/>
  <c r="AQ16" i="61"/>
  <c r="AQ15" i="61"/>
  <c r="AV157" i="65"/>
  <c r="AT152" i="61"/>
  <c r="AT150" i="61"/>
  <c r="AT156" i="61" s="1"/>
  <c r="AT155" i="63"/>
  <c r="AP157" i="65"/>
  <c r="AT150" i="59"/>
  <c r="AT156" i="59" s="1"/>
  <c r="AT152" i="59"/>
  <c r="AT155" i="59"/>
  <c r="AT150" i="63"/>
  <c r="AT156" i="63" s="1"/>
  <c r="AT155" i="65"/>
  <c r="AT150" i="65"/>
  <c r="AT156" i="65" s="1"/>
  <c r="AP157" i="59"/>
  <c r="AT152" i="65"/>
  <c r="AS157" i="65"/>
  <c r="AS16" i="65" s="1"/>
  <c r="AS157" i="63"/>
  <c r="AS18" i="63" s="1"/>
  <c r="AS157" i="59"/>
  <c r="AS16" i="59" s="1"/>
  <c r="AW155" i="59"/>
  <c r="AW150" i="59"/>
  <c r="AW156" i="59" s="1"/>
  <c r="AW152" i="59"/>
  <c r="AS157" i="61"/>
  <c r="AW155" i="63"/>
  <c r="AW150" i="63"/>
  <c r="AW156" i="63" s="1"/>
  <c r="AW152" i="63"/>
  <c r="AW155" i="61"/>
  <c r="AW150" i="61"/>
  <c r="AW156" i="61" s="1"/>
  <c r="AW152" i="61"/>
  <c r="AP16" i="63"/>
  <c r="AP18" i="63"/>
  <c r="AP15" i="63"/>
  <c r="AU157" i="63" l="1"/>
  <c r="AU15" i="63" s="1"/>
  <c r="L128" i="36"/>
  <c r="AJ128" i="36" s="1"/>
  <c r="AQ15" i="59"/>
  <c r="AQ18" i="59"/>
  <c r="H128" i="36"/>
  <c r="AF128" i="36" s="1"/>
  <c r="G128" i="36"/>
  <c r="AE128" i="36" s="1"/>
  <c r="G109" i="43"/>
  <c r="AE109" i="43" s="1"/>
  <c r="AJ123" i="36"/>
  <c r="M123" i="36"/>
  <c r="AK123" i="36" s="1"/>
  <c r="AN123" i="36" s="1"/>
  <c r="AP15" i="61"/>
  <c r="K112" i="43"/>
  <c r="AI112" i="43" s="1"/>
  <c r="H110" i="43"/>
  <c r="AF110" i="43" s="1"/>
  <c r="CB35" i="43"/>
  <c r="CB36" i="43" s="1"/>
  <c r="CD35" i="43"/>
  <c r="CD36" i="43" s="1"/>
  <c r="M125" i="36"/>
  <c r="AK125" i="36" s="1"/>
  <c r="AN125" i="36" s="1"/>
  <c r="H109" i="43"/>
  <c r="AF109" i="43" s="1"/>
  <c r="CE35" i="43"/>
  <c r="CE36" i="43" s="1"/>
  <c r="M126" i="36"/>
  <c r="AK126" i="36" s="1"/>
  <c r="AN126" i="36" s="1"/>
  <c r="H113" i="43"/>
  <c r="AF113" i="43" s="1"/>
  <c r="H111" i="43"/>
  <c r="AF111" i="43" s="1"/>
  <c r="J128" i="36"/>
  <c r="AH128" i="36" s="1"/>
  <c r="CB38" i="43"/>
  <c r="CB39" i="43" s="1"/>
  <c r="G113" i="43"/>
  <c r="AE113" i="43" s="1"/>
  <c r="CO34" i="37"/>
  <c r="CO38" i="37" s="1"/>
  <c r="CO39" i="37" s="1"/>
  <c r="I128" i="36"/>
  <c r="AG128" i="36" s="1"/>
  <c r="AG123" i="36"/>
  <c r="CE38" i="43"/>
  <c r="CE39" i="43" s="1"/>
  <c r="K111" i="43"/>
  <c r="AI111" i="43" s="1"/>
  <c r="CA38" i="43"/>
  <c r="CA39" i="43" s="1"/>
  <c r="AU157" i="61"/>
  <c r="AU15" i="61" s="1"/>
  <c r="K113" i="43"/>
  <c r="AI113" i="43" s="1"/>
  <c r="G111" i="43"/>
  <c r="AE111" i="43" s="1"/>
  <c r="G112" i="43"/>
  <c r="AE112" i="43" s="1"/>
  <c r="K109" i="43"/>
  <c r="CA35" i="43"/>
  <c r="CA36" i="43" s="1"/>
  <c r="M127" i="36"/>
  <c r="AK127" i="36" s="1"/>
  <c r="AN127" i="36" s="1"/>
  <c r="I110" i="43"/>
  <c r="AG110" i="43" s="1"/>
  <c r="K128" i="36"/>
  <c r="AI128" i="36" s="1"/>
  <c r="I113" i="43"/>
  <c r="AG113" i="43" s="1"/>
  <c r="I112" i="43"/>
  <c r="AG112" i="43" s="1"/>
  <c r="M124" i="36"/>
  <c r="AK124" i="36" s="1"/>
  <c r="AM124" i="36" s="1"/>
  <c r="CC35" i="43"/>
  <c r="CC36" i="43" s="1"/>
  <c r="CC38" i="43"/>
  <c r="CC39" i="43" s="1"/>
  <c r="AP16" i="61"/>
  <c r="I109" i="43"/>
  <c r="AG109" i="43" s="1"/>
  <c r="J110" i="43"/>
  <c r="AH110" i="43" s="1"/>
  <c r="J109" i="43"/>
  <c r="AH109" i="43" s="1"/>
  <c r="J113" i="43"/>
  <c r="AH113" i="43" s="1"/>
  <c r="J111" i="43"/>
  <c r="AH111" i="43" s="1"/>
  <c r="CG33" i="43"/>
  <c r="CD38" i="43"/>
  <c r="CD39" i="43" s="1"/>
  <c r="H121" i="36"/>
  <c r="AF121" i="36" s="1"/>
  <c r="AF116" i="36"/>
  <c r="AE120" i="36"/>
  <c r="M120" i="36"/>
  <c r="AK120" i="36" s="1"/>
  <c r="M116" i="36"/>
  <c r="AK116" i="36" s="1"/>
  <c r="AE116" i="36"/>
  <c r="G121" i="36"/>
  <c r="AE117" i="36"/>
  <c r="M117" i="36"/>
  <c r="AK117" i="36" s="1"/>
  <c r="AN114" i="36"/>
  <c r="AM114" i="36"/>
  <c r="AJ116" i="36"/>
  <c r="L121" i="36"/>
  <c r="AJ121" i="36" s="1"/>
  <c r="K121" i="36"/>
  <c r="AI121" i="36" s="1"/>
  <c r="AI116" i="36"/>
  <c r="M119" i="36"/>
  <c r="AK119" i="36" s="1"/>
  <c r="AE119" i="36"/>
  <c r="J121" i="36"/>
  <c r="AH121" i="36" s="1"/>
  <c r="AH116" i="36"/>
  <c r="AG116" i="36"/>
  <c r="I121" i="36"/>
  <c r="AG121" i="36" s="1"/>
  <c r="AE118" i="36"/>
  <c r="M118" i="36"/>
  <c r="AK118" i="36" s="1"/>
  <c r="CG33" i="52"/>
  <c r="AP15" i="65"/>
  <c r="CO34" i="41"/>
  <c r="AM104" i="43"/>
  <c r="AN104" i="43"/>
  <c r="G110" i="37"/>
  <c r="CA35" i="37"/>
  <c r="CA36" i="37" s="1"/>
  <c r="G113" i="37"/>
  <c r="G109" i="37"/>
  <c r="CA38" i="37"/>
  <c r="CA39" i="37" s="1"/>
  <c r="G111" i="37"/>
  <c r="G112" i="37"/>
  <c r="K111" i="37"/>
  <c r="AI111" i="37" s="1"/>
  <c r="CE38" i="37"/>
  <c r="CE39" i="37" s="1"/>
  <c r="K110" i="37"/>
  <c r="AI110" i="37" s="1"/>
  <c r="K109" i="37"/>
  <c r="CE35" i="37"/>
  <c r="CE36" i="37" s="1"/>
  <c r="K113" i="37"/>
  <c r="AI113" i="37" s="1"/>
  <c r="K112" i="37"/>
  <c r="AI112" i="37" s="1"/>
  <c r="AN106" i="43"/>
  <c r="AM106" i="43"/>
  <c r="AH102" i="41"/>
  <c r="J107" i="41"/>
  <c r="AH107" i="41" s="1"/>
  <c r="AI109" i="43"/>
  <c r="CE35" i="41"/>
  <c r="CE36" i="41" s="1"/>
  <c r="K112" i="41"/>
  <c r="AI112" i="41" s="1"/>
  <c r="K109" i="41"/>
  <c r="K113" i="41"/>
  <c r="AI113" i="41" s="1"/>
  <c r="K110" i="41"/>
  <c r="AI110" i="41" s="1"/>
  <c r="CE38" i="41"/>
  <c r="CE39" i="41" s="1"/>
  <c r="K111" i="41"/>
  <c r="AI111" i="41" s="1"/>
  <c r="AM103" i="52"/>
  <c r="AN103" i="52"/>
  <c r="AM106" i="37"/>
  <c r="AN106" i="37"/>
  <c r="H112" i="52"/>
  <c r="AF112" i="52" s="1"/>
  <c r="H113" i="52"/>
  <c r="AF113" i="52" s="1"/>
  <c r="CB35" i="52"/>
  <c r="CB36" i="52" s="1"/>
  <c r="CB38" i="52"/>
  <c r="CB39" i="52" s="1"/>
  <c r="H109" i="52"/>
  <c r="H111" i="52"/>
  <c r="AF111" i="52" s="1"/>
  <c r="H110" i="52"/>
  <c r="AF110" i="52" s="1"/>
  <c r="AP16" i="59"/>
  <c r="CO34" i="52"/>
  <c r="I110" i="37"/>
  <c r="AG110" i="37" s="1"/>
  <c r="CC38" i="37"/>
  <c r="CC39" i="37" s="1"/>
  <c r="CC35" i="37"/>
  <c r="CC36" i="37" s="1"/>
  <c r="I109" i="37"/>
  <c r="I113" i="37"/>
  <c r="AG113" i="37" s="1"/>
  <c r="I111" i="37"/>
  <c r="AG111" i="37" s="1"/>
  <c r="I112" i="37"/>
  <c r="AG112" i="37" s="1"/>
  <c r="L112" i="37"/>
  <c r="AJ112" i="37" s="1"/>
  <c r="L109" i="37"/>
  <c r="CF38" i="37"/>
  <c r="CF39" i="37" s="1"/>
  <c r="L111" i="37"/>
  <c r="AJ111" i="37" s="1"/>
  <c r="L110" i="37"/>
  <c r="AJ110" i="37" s="1"/>
  <c r="L113" i="37"/>
  <c r="AJ113" i="37" s="1"/>
  <c r="CF35" i="37"/>
  <c r="CF36" i="37" s="1"/>
  <c r="AM102" i="37"/>
  <c r="AN102" i="37"/>
  <c r="AM100" i="43"/>
  <c r="AN100" i="43"/>
  <c r="AN105" i="52"/>
  <c r="AM105" i="52"/>
  <c r="CB35" i="41"/>
  <c r="CB36" i="41" s="1"/>
  <c r="H111" i="41"/>
  <c r="AF111" i="41" s="1"/>
  <c r="CB38" i="41"/>
  <c r="CB39" i="41" s="1"/>
  <c r="H109" i="41"/>
  <c r="H110" i="41"/>
  <c r="AF110" i="41" s="1"/>
  <c r="H113" i="41"/>
  <c r="AF113" i="41" s="1"/>
  <c r="H112" i="41"/>
  <c r="AF112" i="41" s="1"/>
  <c r="AN105" i="43"/>
  <c r="AM105" i="43"/>
  <c r="L114" i="43"/>
  <c r="AJ114" i="43" s="1"/>
  <c r="AJ109" i="43"/>
  <c r="AE105" i="41"/>
  <c r="M105" i="41"/>
  <c r="AK105" i="41" s="1"/>
  <c r="AE102" i="41"/>
  <c r="G107" i="41"/>
  <c r="M102" i="41"/>
  <c r="AK102" i="41" s="1"/>
  <c r="K112" i="52"/>
  <c r="AI112" i="52" s="1"/>
  <c r="K111" i="52"/>
  <c r="AI111" i="52" s="1"/>
  <c r="K110" i="52"/>
  <c r="AI110" i="52" s="1"/>
  <c r="K113" i="52"/>
  <c r="AI113" i="52" s="1"/>
  <c r="K109" i="52"/>
  <c r="CE35" i="52"/>
  <c r="CE36" i="52" s="1"/>
  <c r="CE38" i="52"/>
  <c r="CE39" i="52" s="1"/>
  <c r="G111" i="52"/>
  <c r="CA38" i="52"/>
  <c r="CA39" i="52" s="1"/>
  <c r="G109" i="52"/>
  <c r="CA35" i="52"/>
  <c r="CA36" i="52" s="1"/>
  <c r="G112" i="52"/>
  <c r="G110" i="52"/>
  <c r="G113" i="52"/>
  <c r="AM100" i="41"/>
  <c r="AN100" i="41"/>
  <c r="AN106" i="52"/>
  <c r="AM106" i="52"/>
  <c r="AI102" i="41"/>
  <c r="K107" i="41"/>
  <c r="AI107" i="41" s="1"/>
  <c r="H112" i="37"/>
  <c r="AF112" i="37" s="1"/>
  <c r="CB38" i="37"/>
  <c r="CB39" i="37" s="1"/>
  <c r="H113" i="37"/>
  <c r="AF113" i="37" s="1"/>
  <c r="H110" i="37"/>
  <c r="AF110" i="37" s="1"/>
  <c r="CB35" i="37"/>
  <c r="CB36" i="37" s="1"/>
  <c r="H109" i="37"/>
  <c r="H111" i="37"/>
  <c r="AF111" i="37" s="1"/>
  <c r="AE107" i="37"/>
  <c r="M107" i="37"/>
  <c r="AK107" i="37" s="1"/>
  <c r="AN103" i="43"/>
  <c r="AM103" i="43"/>
  <c r="AE107" i="52"/>
  <c r="M107" i="52"/>
  <c r="AK107" i="52" s="1"/>
  <c r="AN100" i="37"/>
  <c r="AM100" i="37"/>
  <c r="CC35" i="41"/>
  <c r="CC36" i="41" s="1"/>
  <c r="I111" i="41"/>
  <c r="AG111" i="41" s="1"/>
  <c r="CC38" i="41"/>
  <c r="CC39" i="41" s="1"/>
  <c r="I110" i="41"/>
  <c r="AG110" i="41" s="1"/>
  <c r="I109" i="41"/>
  <c r="I113" i="41"/>
  <c r="AG113" i="41" s="1"/>
  <c r="I112" i="41"/>
  <c r="AG112" i="41" s="1"/>
  <c r="CA35" i="41"/>
  <c r="CA36" i="41" s="1"/>
  <c r="G112" i="41"/>
  <c r="G110" i="41"/>
  <c r="CA38" i="41"/>
  <c r="CA39" i="41" s="1"/>
  <c r="G109" i="41"/>
  <c r="G111" i="41"/>
  <c r="G113" i="41"/>
  <c r="M107" i="43"/>
  <c r="AK107" i="43" s="1"/>
  <c r="AE107" i="43"/>
  <c r="AG102" i="41"/>
  <c r="I107" i="41"/>
  <c r="AG107" i="41" s="1"/>
  <c r="AN104" i="52"/>
  <c r="AM104" i="52"/>
  <c r="AN104" i="37"/>
  <c r="AM104" i="37"/>
  <c r="CO34" i="43"/>
  <c r="AE110" i="43"/>
  <c r="AE104" i="41"/>
  <c r="M104" i="41"/>
  <c r="AK104" i="41" s="1"/>
  <c r="AE103" i="41"/>
  <c r="M103" i="41"/>
  <c r="AK103" i="41" s="1"/>
  <c r="L111" i="52"/>
  <c r="AJ111" i="52" s="1"/>
  <c r="L113" i="52"/>
  <c r="AJ113" i="52" s="1"/>
  <c r="L109" i="52"/>
  <c r="CF35" i="52"/>
  <c r="CF36" i="52" s="1"/>
  <c r="L110" i="52"/>
  <c r="AJ110" i="52" s="1"/>
  <c r="L112" i="52"/>
  <c r="AJ112" i="52" s="1"/>
  <c r="CF38" i="52"/>
  <c r="CF39" i="52" s="1"/>
  <c r="J109" i="52"/>
  <c r="CD38" i="52"/>
  <c r="CD39" i="52" s="1"/>
  <c r="J110" i="52"/>
  <c r="AH110" i="52" s="1"/>
  <c r="CD35" i="52"/>
  <c r="CD36" i="52" s="1"/>
  <c r="J113" i="52"/>
  <c r="AH113" i="52" s="1"/>
  <c r="J112" i="52"/>
  <c r="AH112" i="52" s="1"/>
  <c r="J111" i="52"/>
  <c r="AH111" i="52" s="1"/>
  <c r="AF102" i="41"/>
  <c r="H107" i="41"/>
  <c r="AF107" i="41" s="1"/>
  <c r="CG33" i="37"/>
  <c r="J113" i="37"/>
  <c r="AH113" i="37" s="1"/>
  <c r="J110" i="37"/>
  <c r="AH110" i="37" s="1"/>
  <c r="J111" i="37"/>
  <c r="AH111" i="37" s="1"/>
  <c r="CD38" i="37"/>
  <c r="CD39" i="37" s="1"/>
  <c r="J109" i="37"/>
  <c r="CD35" i="37"/>
  <c r="CD36" i="37" s="1"/>
  <c r="J112" i="37"/>
  <c r="AH112" i="37" s="1"/>
  <c r="AN103" i="37"/>
  <c r="AM103" i="37"/>
  <c r="AJ102" i="41"/>
  <c r="L107" i="41"/>
  <c r="AJ107" i="41" s="1"/>
  <c r="AM102" i="52"/>
  <c r="AN102" i="52"/>
  <c r="AM105" i="37"/>
  <c r="AN105" i="37"/>
  <c r="CG33" i="41"/>
  <c r="CF35" i="41"/>
  <c r="CF36" i="41" s="1"/>
  <c r="L109" i="41"/>
  <c r="CF38" i="41"/>
  <c r="CF39" i="41" s="1"/>
  <c r="L113" i="41"/>
  <c r="AJ113" i="41" s="1"/>
  <c r="L112" i="41"/>
  <c r="AJ112" i="41" s="1"/>
  <c r="L110" i="41"/>
  <c r="AJ110" i="41" s="1"/>
  <c r="L111" i="41"/>
  <c r="AJ111" i="41" s="1"/>
  <c r="CD35" i="41"/>
  <c r="CD36" i="41" s="1"/>
  <c r="J111" i="41"/>
  <c r="AH111" i="41" s="1"/>
  <c r="CD38" i="41"/>
  <c r="CD39" i="41" s="1"/>
  <c r="J109" i="41"/>
  <c r="J110" i="41"/>
  <c r="AH110" i="41" s="1"/>
  <c r="J112" i="41"/>
  <c r="AH112" i="41" s="1"/>
  <c r="J113" i="41"/>
  <c r="AH113" i="41" s="1"/>
  <c r="AM102" i="43"/>
  <c r="AN102" i="43"/>
  <c r="AE106" i="41"/>
  <c r="M106" i="41"/>
  <c r="AK106" i="41" s="1"/>
  <c r="I110" i="52"/>
  <c r="AG110" i="52" s="1"/>
  <c r="CC38" i="52"/>
  <c r="CC39" i="52" s="1"/>
  <c r="I112" i="52"/>
  <c r="AG112" i="52" s="1"/>
  <c r="I111" i="52"/>
  <c r="AG111" i="52" s="1"/>
  <c r="CC35" i="52"/>
  <c r="CC36" i="52" s="1"/>
  <c r="I109" i="52"/>
  <c r="I113" i="52"/>
  <c r="AG113" i="52" s="1"/>
  <c r="AN100" i="52"/>
  <c r="AM100" i="52"/>
  <c r="AV15" i="59"/>
  <c r="AV18" i="59"/>
  <c r="AV15" i="61"/>
  <c r="AU15" i="59"/>
  <c r="AU18" i="59"/>
  <c r="AU16" i="59"/>
  <c r="AV16" i="61"/>
  <c r="AU15" i="65"/>
  <c r="AU18" i="65"/>
  <c r="AU16" i="65"/>
  <c r="AV15" i="63"/>
  <c r="AV16" i="63"/>
  <c r="AT157" i="61"/>
  <c r="AV16" i="65"/>
  <c r="AV15" i="65"/>
  <c r="AV18" i="65"/>
  <c r="AT157" i="63"/>
  <c r="AP18" i="65"/>
  <c r="AP16" i="65"/>
  <c r="AT157" i="59"/>
  <c r="AT157" i="65"/>
  <c r="AP18" i="59"/>
  <c r="AP15" i="59"/>
  <c r="AS18" i="59"/>
  <c r="AS18" i="65"/>
  <c r="AS16" i="63"/>
  <c r="AS15" i="63"/>
  <c r="AS15" i="65"/>
  <c r="AS15" i="59"/>
  <c r="AW157" i="59"/>
  <c r="AW157" i="63"/>
  <c r="AS16" i="61"/>
  <c r="AS15" i="61"/>
  <c r="AS18" i="61"/>
  <c r="AW157" i="61"/>
  <c r="AW155" i="65"/>
  <c r="AW152" i="65"/>
  <c r="AW150" i="65"/>
  <c r="AW156" i="65" s="1"/>
  <c r="AU16" i="63" l="1"/>
  <c r="AU18" i="63"/>
  <c r="H114" i="43"/>
  <c r="AF114" i="43" s="1"/>
  <c r="AU16" i="61"/>
  <c r="CJ34" i="37"/>
  <c r="H117" i="37" s="1"/>
  <c r="AF117" i="37" s="1"/>
  <c r="CI34" i="37"/>
  <c r="G120" i="37" s="1"/>
  <c r="AM123" i="36"/>
  <c r="M109" i="43"/>
  <c r="AK109" i="43" s="1"/>
  <c r="AM109" i="43" s="1"/>
  <c r="AM125" i="36"/>
  <c r="AM126" i="36"/>
  <c r="AU18" i="61"/>
  <c r="G114" i="43"/>
  <c r="AE114" i="43" s="1"/>
  <c r="CM34" i="37"/>
  <c r="K117" i="37" s="1"/>
  <c r="AI117" i="37" s="1"/>
  <c r="CK34" i="37"/>
  <c r="I116" i="37" s="1"/>
  <c r="AM127" i="36"/>
  <c r="CN34" i="37"/>
  <c r="L118" i="37" s="1"/>
  <c r="AJ118" i="37" s="1"/>
  <c r="CO35" i="37"/>
  <c r="CO36" i="37" s="1"/>
  <c r="CL34" i="37"/>
  <c r="J117" i="37" s="1"/>
  <c r="AH117" i="37" s="1"/>
  <c r="I114" i="43"/>
  <c r="AG114" i="43" s="1"/>
  <c r="K114" i="43"/>
  <c r="AI114" i="43" s="1"/>
  <c r="AN124" i="36"/>
  <c r="M112" i="43"/>
  <c r="AK112" i="43" s="1"/>
  <c r="AM112" i="43" s="1"/>
  <c r="M128" i="36"/>
  <c r="AK128" i="36" s="1"/>
  <c r="M110" i="43"/>
  <c r="AK110" i="43" s="1"/>
  <c r="AM110" i="43" s="1"/>
  <c r="M113" i="43"/>
  <c r="AK113" i="43" s="1"/>
  <c r="AM113" i="43" s="1"/>
  <c r="J114" i="43"/>
  <c r="AH114" i="43" s="1"/>
  <c r="M111" i="43"/>
  <c r="AK111" i="43" s="1"/>
  <c r="AN111" i="43" s="1"/>
  <c r="AN119" i="36"/>
  <c r="AM119" i="36"/>
  <c r="AM118" i="36"/>
  <c r="AN118" i="36"/>
  <c r="AN117" i="36"/>
  <c r="AM117" i="36"/>
  <c r="AN116" i="36"/>
  <c r="AM116" i="36"/>
  <c r="AM120" i="36"/>
  <c r="AN120" i="36"/>
  <c r="AE121" i="36"/>
  <c r="M121" i="36"/>
  <c r="AK121" i="36" s="1"/>
  <c r="CZ34" i="37"/>
  <c r="AT15" i="59"/>
  <c r="CW34" i="52"/>
  <c r="AJ109" i="52"/>
  <c r="L114" i="52"/>
  <c r="AJ114" i="52" s="1"/>
  <c r="AE109" i="41"/>
  <c r="G114" i="41"/>
  <c r="M109" i="41"/>
  <c r="AK109" i="41" s="1"/>
  <c r="AE110" i="52"/>
  <c r="M110" i="52"/>
  <c r="AK110" i="52" s="1"/>
  <c r="AI109" i="52"/>
  <c r="K114" i="52"/>
  <c r="AI114" i="52" s="1"/>
  <c r="AM105" i="41"/>
  <c r="AN105" i="41"/>
  <c r="AI109" i="41"/>
  <c r="K114" i="41"/>
  <c r="AI114" i="41" s="1"/>
  <c r="K114" i="37"/>
  <c r="AI114" i="37" s="1"/>
  <c r="AI109" i="37"/>
  <c r="AE112" i="37"/>
  <c r="M112" i="37"/>
  <c r="AK112" i="37" s="1"/>
  <c r="M113" i="37"/>
  <c r="AK113" i="37" s="1"/>
  <c r="AE113" i="37"/>
  <c r="AW15" i="63"/>
  <c r="CZ34" i="43"/>
  <c r="AN106" i="41"/>
  <c r="AM106" i="41"/>
  <c r="AH109" i="41"/>
  <c r="J114" i="41"/>
  <c r="AH114" i="41" s="1"/>
  <c r="AH109" i="37"/>
  <c r="J114" i="37"/>
  <c r="AH114" i="37" s="1"/>
  <c r="AM104" i="41"/>
  <c r="AN104" i="41"/>
  <c r="CO38" i="43"/>
  <c r="CO39" i="43" s="1"/>
  <c r="CM34" i="43"/>
  <c r="CO35" i="43"/>
  <c r="CO36" i="43" s="1"/>
  <c r="CL34" i="43"/>
  <c r="CJ34" i="43"/>
  <c r="CN34" i="43"/>
  <c r="CK34" i="43"/>
  <c r="CI34" i="43"/>
  <c r="AM107" i="43"/>
  <c r="AN107" i="43"/>
  <c r="AF109" i="37"/>
  <c r="H114" i="37"/>
  <c r="AF114" i="37" s="1"/>
  <c r="M112" i="52"/>
  <c r="AK112" i="52" s="1"/>
  <c r="AE112" i="52"/>
  <c r="AE111" i="52"/>
  <c r="M111" i="52"/>
  <c r="AK111" i="52" s="1"/>
  <c r="AM102" i="41"/>
  <c r="AN102" i="41"/>
  <c r="AF109" i="41"/>
  <c r="H114" i="41"/>
  <c r="AF114" i="41" s="1"/>
  <c r="M111" i="37"/>
  <c r="AK111" i="37" s="1"/>
  <c r="AE111" i="37"/>
  <c r="CM34" i="41"/>
  <c r="CK34" i="41"/>
  <c r="CO35" i="41"/>
  <c r="CO36" i="41" s="1"/>
  <c r="CI34" i="41"/>
  <c r="CN34" i="41"/>
  <c r="CJ34" i="41"/>
  <c r="CL34" i="41"/>
  <c r="CO38" i="41"/>
  <c r="CO39" i="41" s="1"/>
  <c r="AJ109" i="41"/>
  <c r="L114" i="41"/>
  <c r="AJ114" i="41" s="1"/>
  <c r="M110" i="37"/>
  <c r="AK110" i="37" s="1"/>
  <c r="AE110" i="37"/>
  <c r="AW18" i="59"/>
  <c r="CZ34" i="52"/>
  <c r="AE113" i="41"/>
  <c r="M113" i="41"/>
  <c r="AK113" i="41" s="1"/>
  <c r="AE110" i="41"/>
  <c r="M110" i="41"/>
  <c r="AK110" i="41" s="1"/>
  <c r="AN107" i="52"/>
  <c r="AM107" i="52"/>
  <c r="AN107" i="37"/>
  <c r="AM107" i="37"/>
  <c r="AE107" i="41"/>
  <c r="M107" i="41"/>
  <c r="AK107" i="41" s="1"/>
  <c r="AJ109" i="37"/>
  <c r="L114" i="37"/>
  <c r="AJ114" i="37" s="1"/>
  <c r="AT18" i="65"/>
  <c r="AT16" i="63"/>
  <c r="CW34" i="43"/>
  <c r="AT18" i="61"/>
  <c r="CW34" i="37"/>
  <c r="AG109" i="52"/>
  <c r="I114" i="52"/>
  <c r="AG114" i="52" s="1"/>
  <c r="J114" i="52"/>
  <c r="AH114" i="52" s="1"/>
  <c r="AH109" i="52"/>
  <c r="AM103" i="41"/>
  <c r="AN103" i="41"/>
  <c r="AE111" i="41"/>
  <c r="M111" i="41"/>
  <c r="AK111" i="41" s="1"/>
  <c r="AE112" i="41"/>
  <c r="M112" i="41"/>
  <c r="AK112" i="41" s="1"/>
  <c r="AG109" i="41"/>
  <c r="I114" i="41"/>
  <c r="AG114" i="41" s="1"/>
  <c r="AE113" i="52"/>
  <c r="M113" i="52"/>
  <c r="AK113" i="52" s="1"/>
  <c r="M109" i="52"/>
  <c r="AK109" i="52" s="1"/>
  <c r="G114" i="52"/>
  <c r="AE109" i="52"/>
  <c r="I114" i="37"/>
  <c r="AG114" i="37" s="1"/>
  <c r="AG109" i="37"/>
  <c r="CO38" i="52"/>
  <c r="CO39" i="52" s="1"/>
  <c r="CO35" i="52"/>
  <c r="CO36" i="52" s="1"/>
  <c r="CL34" i="52"/>
  <c r="CM34" i="52"/>
  <c r="CJ34" i="52"/>
  <c r="CK34" i="52"/>
  <c r="CI34" i="52"/>
  <c r="CN34" i="52"/>
  <c r="AF109" i="52"/>
  <c r="H114" i="52"/>
  <c r="AF114" i="52" s="1"/>
  <c r="AE109" i="37"/>
  <c r="G114" i="37"/>
  <c r="M109" i="37"/>
  <c r="AK109" i="37" s="1"/>
  <c r="AX157" i="61"/>
  <c r="AY157" i="61" s="1"/>
  <c r="AT16" i="61"/>
  <c r="AT15" i="61"/>
  <c r="AT18" i="63"/>
  <c r="AT15" i="63"/>
  <c r="AT18" i="59"/>
  <c r="AT16" i="59"/>
  <c r="AT15" i="65"/>
  <c r="AT16" i="65"/>
  <c r="AW15" i="59"/>
  <c r="AW16" i="63"/>
  <c r="AX157" i="59"/>
  <c r="AY157" i="59" s="1"/>
  <c r="AX157" i="63"/>
  <c r="AY157" i="63" s="1"/>
  <c r="AW16" i="59"/>
  <c r="AW18" i="63"/>
  <c r="AW157" i="65"/>
  <c r="AW16" i="61"/>
  <c r="AW15" i="61"/>
  <c r="AW18" i="61"/>
  <c r="G119" i="37" l="1"/>
  <c r="H116" i="37"/>
  <c r="AF116" i="37" s="1"/>
  <c r="CJ38" i="37"/>
  <c r="CJ39" i="37" s="1"/>
  <c r="G116" i="37"/>
  <c r="AE116" i="37" s="1"/>
  <c r="CJ35" i="37"/>
  <c r="CJ36" i="37" s="1"/>
  <c r="H120" i="37"/>
  <c r="AF120" i="37" s="1"/>
  <c r="H118" i="37"/>
  <c r="AF118" i="37" s="1"/>
  <c r="H119" i="37"/>
  <c r="AF119" i="37" s="1"/>
  <c r="G117" i="37"/>
  <c r="AE117" i="37" s="1"/>
  <c r="G118" i="37"/>
  <c r="CI38" i="37"/>
  <c r="CI39" i="37" s="1"/>
  <c r="CI35" i="37"/>
  <c r="CI36" i="37" s="1"/>
  <c r="AN109" i="43"/>
  <c r="K116" i="37"/>
  <c r="AI116" i="37" s="1"/>
  <c r="CM38" i="37"/>
  <c r="CM39" i="37" s="1"/>
  <c r="L120" i="37"/>
  <c r="AJ120" i="37" s="1"/>
  <c r="K119" i="37"/>
  <c r="AI119" i="37" s="1"/>
  <c r="K120" i="37"/>
  <c r="AI120" i="37" s="1"/>
  <c r="CO33" i="37"/>
  <c r="CM35" i="37"/>
  <c r="CM36" i="37" s="1"/>
  <c r="K118" i="37"/>
  <c r="AI118" i="37" s="1"/>
  <c r="L116" i="37"/>
  <c r="AJ116" i="37" s="1"/>
  <c r="J119" i="37"/>
  <c r="AH119" i="37" s="1"/>
  <c r="CL38" i="37"/>
  <c r="CL39" i="37" s="1"/>
  <c r="CL35" i="37"/>
  <c r="CL36" i="37" s="1"/>
  <c r="I117" i="37"/>
  <c r="AG117" i="37" s="1"/>
  <c r="J120" i="37"/>
  <c r="AH120" i="37" s="1"/>
  <c r="J116" i="37"/>
  <c r="I118" i="37"/>
  <c r="AG118" i="37" s="1"/>
  <c r="CK35" i="37"/>
  <c r="CK36" i="37" s="1"/>
  <c r="CK38" i="37"/>
  <c r="CK39" i="37" s="1"/>
  <c r="I120" i="37"/>
  <c r="AG120" i="37" s="1"/>
  <c r="J118" i="37"/>
  <c r="AH118" i="37" s="1"/>
  <c r="I119" i="37"/>
  <c r="AG119" i="37" s="1"/>
  <c r="CN38" i="37"/>
  <c r="CN39" i="37" s="1"/>
  <c r="L119" i="37"/>
  <c r="AJ119" i="37" s="1"/>
  <c r="L117" i="37"/>
  <c r="AJ117" i="37" s="1"/>
  <c r="CN35" i="37"/>
  <c r="CN36" i="37" s="1"/>
  <c r="AN112" i="43"/>
  <c r="AN110" i="43"/>
  <c r="AN113" i="43"/>
  <c r="M114" i="43"/>
  <c r="AK114" i="43" s="1"/>
  <c r="AN114" i="43" s="1"/>
  <c r="AM111" i="43"/>
  <c r="AN128" i="36"/>
  <c r="AM128" i="36"/>
  <c r="CO33" i="43"/>
  <c r="AN121" i="36"/>
  <c r="AM121" i="36"/>
  <c r="M130" i="36"/>
  <c r="M131" i="36" s="1"/>
  <c r="CO33" i="52"/>
  <c r="AN111" i="41"/>
  <c r="AM111" i="41"/>
  <c r="CK35" i="41"/>
  <c r="CK36" i="41" s="1"/>
  <c r="I119" i="41"/>
  <c r="AG119" i="41" s="1"/>
  <c r="I118" i="41"/>
  <c r="AG118" i="41" s="1"/>
  <c r="I116" i="41"/>
  <c r="CK38" i="41"/>
  <c r="CK39" i="41" s="1"/>
  <c r="I120" i="41"/>
  <c r="AG120" i="41" s="1"/>
  <c r="I117" i="41"/>
  <c r="AG117" i="41" s="1"/>
  <c r="AG116" i="37"/>
  <c r="AM109" i="41"/>
  <c r="AN109" i="41"/>
  <c r="H116" i="52"/>
  <c r="CJ38" i="52"/>
  <c r="CJ39" i="52" s="1"/>
  <c r="H119" i="52"/>
  <c r="AF119" i="52" s="1"/>
  <c r="H118" i="52"/>
  <c r="AF118" i="52" s="1"/>
  <c r="H120" i="52"/>
  <c r="AF120" i="52" s="1"/>
  <c r="H117" i="52"/>
  <c r="AF117" i="52" s="1"/>
  <c r="CJ35" i="52"/>
  <c r="CJ36" i="52" s="1"/>
  <c r="CY34" i="43"/>
  <c r="DA34" i="43" s="1"/>
  <c r="CW38" i="43"/>
  <c r="CW39" i="43" s="1"/>
  <c r="CW35" i="43"/>
  <c r="CW36" i="43" s="1"/>
  <c r="CS34" i="43"/>
  <c r="CR34" i="43"/>
  <c r="CT34" i="43"/>
  <c r="CV34" i="43"/>
  <c r="CU34" i="43"/>
  <c r="CQ34" i="43"/>
  <c r="CJ35" i="41"/>
  <c r="CJ36" i="41" s="1"/>
  <c r="H118" i="41"/>
  <c r="AF118" i="41" s="1"/>
  <c r="H119" i="41"/>
  <c r="AF119" i="41" s="1"/>
  <c r="H120" i="41"/>
  <c r="AF120" i="41" s="1"/>
  <c r="CJ38" i="41"/>
  <c r="CJ39" i="41" s="1"/>
  <c r="H116" i="41"/>
  <c r="H117" i="41"/>
  <c r="AF117" i="41" s="1"/>
  <c r="H118" i="43"/>
  <c r="AF118" i="43" s="1"/>
  <c r="CJ38" i="43"/>
  <c r="CJ39" i="43" s="1"/>
  <c r="H119" i="43"/>
  <c r="AF119" i="43" s="1"/>
  <c r="CJ35" i="43"/>
  <c r="CJ36" i="43" s="1"/>
  <c r="H120" i="43"/>
  <c r="AF120" i="43" s="1"/>
  <c r="H116" i="43"/>
  <c r="H117" i="43"/>
  <c r="AF117" i="43" s="1"/>
  <c r="L116" i="52"/>
  <c r="CN35" i="52"/>
  <c r="CN36" i="52" s="1"/>
  <c r="L117" i="52"/>
  <c r="AJ117" i="52" s="1"/>
  <c r="L120" i="52"/>
  <c r="AJ120" i="52" s="1"/>
  <c r="L119" i="52"/>
  <c r="AJ119" i="52" s="1"/>
  <c r="L118" i="52"/>
  <c r="AJ118" i="52" s="1"/>
  <c r="CN38" i="52"/>
  <c r="CN39" i="52" s="1"/>
  <c r="AN109" i="52"/>
  <c r="AM109" i="52"/>
  <c r="CN35" i="41"/>
  <c r="CN36" i="41" s="1"/>
  <c r="L119" i="41"/>
  <c r="AJ119" i="41" s="1"/>
  <c r="L120" i="41"/>
  <c r="AJ120" i="41" s="1"/>
  <c r="L118" i="41"/>
  <c r="AJ118" i="41" s="1"/>
  <c r="L116" i="41"/>
  <c r="L117" i="41"/>
  <c r="AJ117" i="41" s="1"/>
  <c r="CN38" i="41"/>
  <c r="CN39" i="41" s="1"/>
  <c r="J118" i="43"/>
  <c r="AH118" i="43" s="1"/>
  <c r="J117" i="43"/>
  <c r="AH117" i="43" s="1"/>
  <c r="CL38" i="43"/>
  <c r="CL39" i="43" s="1"/>
  <c r="J116" i="43"/>
  <c r="CL35" i="43"/>
  <c r="CL36" i="43" s="1"/>
  <c r="J120" i="43"/>
  <c r="AH120" i="43" s="1"/>
  <c r="J119" i="43"/>
  <c r="AH119" i="43" s="1"/>
  <c r="AM112" i="41"/>
  <c r="AN112" i="41"/>
  <c r="CY34" i="37"/>
  <c r="DA34" i="37" s="1"/>
  <c r="CW38" i="37"/>
  <c r="CW39" i="37" s="1"/>
  <c r="CW35" i="37"/>
  <c r="CW36" i="37" s="1"/>
  <c r="CS34" i="37"/>
  <c r="CV34" i="37"/>
  <c r="CT34" i="37"/>
  <c r="CU34" i="37"/>
  <c r="CR34" i="37"/>
  <c r="CQ34" i="37"/>
  <c r="AN107" i="41"/>
  <c r="AM107" i="41"/>
  <c r="AM110" i="37"/>
  <c r="AN110" i="37"/>
  <c r="CI35" i="41"/>
  <c r="CI36" i="41" s="1"/>
  <c r="G117" i="41"/>
  <c r="G118" i="41"/>
  <c r="G119" i="41"/>
  <c r="G116" i="41"/>
  <c r="G120" i="41"/>
  <c r="CI38" i="41"/>
  <c r="CI39" i="41" s="1"/>
  <c r="I119" i="43"/>
  <c r="AG119" i="43" s="1"/>
  <c r="I118" i="43"/>
  <c r="AG118" i="43" s="1"/>
  <c r="I117" i="43"/>
  <c r="AG117" i="43" s="1"/>
  <c r="CK35" i="43"/>
  <c r="CK36" i="43" s="1"/>
  <c r="I116" i="43"/>
  <c r="I120" i="43"/>
  <c r="AG120" i="43" s="1"/>
  <c r="CK38" i="43"/>
  <c r="CK39" i="43" s="1"/>
  <c r="AE120" i="37"/>
  <c r="AN113" i="37"/>
  <c r="AM113" i="37"/>
  <c r="AE114" i="41"/>
  <c r="M114" i="41"/>
  <c r="AK114" i="41" s="1"/>
  <c r="CY34" i="52"/>
  <c r="DA34" i="52" s="1"/>
  <c r="CW38" i="52"/>
  <c r="CW39" i="52" s="1"/>
  <c r="CW35" i="52"/>
  <c r="CW36" i="52" s="1"/>
  <c r="CS34" i="52"/>
  <c r="CT34" i="52"/>
  <c r="CR34" i="52"/>
  <c r="CV34" i="52"/>
  <c r="CQ34" i="52"/>
  <c r="CU34" i="52"/>
  <c r="M114" i="52"/>
  <c r="AK114" i="52" s="1"/>
  <c r="AE114" i="52"/>
  <c r="AN110" i="41"/>
  <c r="AM110" i="41"/>
  <c r="AM111" i="52"/>
  <c r="AN111" i="52"/>
  <c r="AE119" i="37"/>
  <c r="AW18" i="65"/>
  <c r="AH19" i="65" s="1"/>
  <c r="CZ34" i="41"/>
  <c r="AN109" i="37"/>
  <c r="AM109" i="37"/>
  <c r="K120" i="52"/>
  <c r="AI120" i="52" s="1"/>
  <c r="K119" i="52"/>
  <c r="AI119" i="52" s="1"/>
  <c r="K116" i="52"/>
  <c r="K117" i="52"/>
  <c r="AI117" i="52" s="1"/>
  <c r="CM38" i="52"/>
  <c r="CM39" i="52" s="1"/>
  <c r="K118" i="52"/>
  <c r="AI118" i="52" s="1"/>
  <c r="CM35" i="52"/>
  <c r="CM36" i="52" s="1"/>
  <c r="CO33" i="41"/>
  <c r="CM35" i="41"/>
  <c r="CM36" i="41" s="1"/>
  <c r="K118" i="41"/>
  <c r="AI118" i="41" s="1"/>
  <c r="K120" i="41"/>
  <c r="AI120" i="41" s="1"/>
  <c r="K119" i="41"/>
  <c r="AI119" i="41" s="1"/>
  <c r="CM38" i="41"/>
  <c r="CM39" i="41" s="1"/>
  <c r="K117" i="41"/>
  <c r="AI117" i="41" s="1"/>
  <c r="K116" i="41"/>
  <c r="G120" i="43"/>
  <c r="G117" i="43"/>
  <c r="G116" i="43"/>
  <c r="G118" i="43"/>
  <c r="CI35" i="43"/>
  <c r="CI36" i="43" s="1"/>
  <c r="G119" i="43"/>
  <c r="CI38" i="43"/>
  <c r="CI39" i="43" s="1"/>
  <c r="AE114" i="37"/>
  <c r="M114" i="37"/>
  <c r="AK114" i="37" s="1"/>
  <c r="G117" i="52"/>
  <c r="CI38" i="52"/>
  <c r="CI39" i="52" s="1"/>
  <c r="G118" i="52"/>
  <c r="G120" i="52"/>
  <c r="CI35" i="52"/>
  <c r="CI36" i="52" s="1"/>
  <c r="G119" i="52"/>
  <c r="G116" i="52"/>
  <c r="J116" i="52"/>
  <c r="J117" i="52"/>
  <c r="AH117" i="52" s="1"/>
  <c r="CL38" i="52"/>
  <c r="CL39" i="52" s="1"/>
  <c r="J118" i="52"/>
  <c r="AH118" i="52" s="1"/>
  <c r="CL35" i="52"/>
  <c r="CL36" i="52" s="1"/>
  <c r="J119" i="52"/>
  <c r="AH119" i="52" s="1"/>
  <c r="J120" i="52"/>
  <c r="AH120" i="52" s="1"/>
  <c r="AN113" i="52"/>
  <c r="AM113" i="52"/>
  <c r="CW34" i="41"/>
  <c r="AM113" i="41"/>
  <c r="AN113" i="41"/>
  <c r="AB19" i="59"/>
  <c r="I117" i="52"/>
  <c r="AG117" i="52" s="1"/>
  <c r="I118" i="52"/>
  <c r="AG118" i="52" s="1"/>
  <c r="CK38" i="52"/>
  <c r="CK39" i="52" s="1"/>
  <c r="CK35" i="52"/>
  <c r="CK36" i="52" s="1"/>
  <c r="I120" i="52"/>
  <c r="AG120" i="52" s="1"/>
  <c r="I116" i="52"/>
  <c r="I119" i="52"/>
  <c r="AG119" i="52" s="1"/>
  <c r="CL35" i="41"/>
  <c r="CL36" i="41" s="1"/>
  <c r="J117" i="41"/>
  <c r="AH117" i="41" s="1"/>
  <c r="CL38" i="41"/>
  <c r="CL39" i="41" s="1"/>
  <c r="J116" i="41"/>
  <c r="J120" i="41"/>
  <c r="AH120" i="41" s="1"/>
  <c r="J118" i="41"/>
  <c r="AH118" i="41" s="1"/>
  <c r="J119" i="41"/>
  <c r="AH119" i="41" s="1"/>
  <c r="AN111" i="37"/>
  <c r="AM111" i="37"/>
  <c r="AM112" i="52"/>
  <c r="AN112" i="52"/>
  <c r="L120" i="43"/>
  <c r="AJ120" i="43" s="1"/>
  <c r="L117" i="43"/>
  <c r="AJ117" i="43" s="1"/>
  <c r="L116" i="43"/>
  <c r="CN35" i="43"/>
  <c r="CN36" i="43" s="1"/>
  <c r="CN38" i="43"/>
  <c r="CN39" i="43" s="1"/>
  <c r="L119" i="43"/>
  <c r="AJ119" i="43" s="1"/>
  <c r="L118" i="43"/>
  <c r="AJ118" i="43" s="1"/>
  <c r="K120" i="43"/>
  <c r="AI120" i="43" s="1"/>
  <c r="K119" i="43"/>
  <c r="AI119" i="43" s="1"/>
  <c r="K117" i="43"/>
  <c r="AI117" i="43" s="1"/>
  <c r="CM35" i="43"/>
  <c r="CM36" i="43" s="1"/>
  <c r="CM38" i="43"/>
  <c r="CM39" i="43" s="1"/>
  <c r="K116" i="43"/>
  <c r="K118" i="43"/>
  <c r="AI118" i="43" s="1"/>
  <c r="AN112" i="37"/>
  <c r="AM112" i="37"/>
  <c r="AM110" i="52"/>
  <c r="AN110" i="52"/>
  <c r="U19" i="59"/>
  <c r="AE19" i="59"/>
  <c r="AF19" i="59"/>
  <c r="C19" i="59"/>
  <c r="AU19" i="59"/>
  <c r="AK19" i="59"/>
  <c r="K19" i="59"/>
  <c r="AR19" i="59"/>
  <c r="AV19" i="59"/>
  <c r="AT19" i="59"/>
  <c r="R19" i="59"/>
  <c r="O19" i="59"/>
  <c r="AA19" i="59"/>
  <c r="N19" i="59"/>
  <c r="AS19" i="59"/>
  <c r="AQ19" i="59"/>
  <c r="AI19" i="59"/>
  <c r="AC19" i="59"/>
  <c r="Z19" i="59"/>
  <c r="AW19" i="59"/>
  <c r="H19" i="59"/>
  <c r="W19" i="59"/>
  <c r="AO19" i="59"/>
  <c r="F19" i="59"/>
  <c r="Q19" i="59"/>
  <c r="B19" i="59"/>
  <c r="AP19" i="59"/>
  <c r="AH19" i="59"/>
  <c r="P19" i="59"/>
  <c r="T19" i="59"/>
  <c r="G19" i="59"/>
  <c r="AM19" i="59"/>
  <c r="X19" i="59"/>
  <c r="E19" i="59"/>
  <c r="J19" i="59"/>
  <c r="L19" i="59"/>
  <c r="S19" i="59"/>
  <c r="AJ19" i="59"/>
  <c r="AG19" i="59"/>
  <c r="Y19" i="59"/>
  <c r="D19" i="59"/>
  <c r="AL19" i="59"/>
  <c r="AT19" i="63"/>
  <c r="M19" i="59"/>
  <c r="AD19" i="59"/>
  <c r="AN19" i="59"/>
  <c r="I19" i="59"/>
  <c r="V19" i="59"/>
  <c r="R19" i="63"/>
  <c r="AK19" i="63"/>
  <c r="AF19" i="63"/>
  <c r="P19" i="63"/>
  <c r="J19" i="63"/>
  <c r="AP19" i="63"/>
  <c r="I19" i="63"/>
  <c r="AR19" i="63"/>
  <c r="AU19" i="63"/>
  <c r="AL19" i="63"/>
  <c r="T19" i="63"/>
  <c r="AO19" i="63"/>
  <c r="V19" i="63"/>
  <c r="S19" i="63"/>
  <c r="Z19" i="63"/>
  <c r="W19" i="63"/>
  <c r="AX157" i="65"/>
  <c r="AY157" i="65" s="1"/>
  <c r="AW16" i="65"/>
  <c r="X19" i="63"/>
  <c r="F19" i="63"/>
  <c r="Q19" i="63"/>
  <c r="G19" i="63"/>
  <c r="AN19" i="63"/>
  <c r="AW19" i="63"/>
  <c r="N19" i="63"/>
  <c r="AI19" i="63"/>
  <c r="AM19" i="63"/>
  <c r="D19" i="63"/>
  <c r="C19" i="63"/>
  <c r="AA19" i="63"/>
  <c r="U19" i="63"/>
  <c r="AE19" i="63"/>
  <c r="AG19" i="63"/>
  <c r="O19" i="63"/>
  <c r="AB19" i="63"/>
  <c r="AJ19" i="63"/>
  <c r="AD19" i="63"/>
  <c r="B19" i="63"/>
  <c r="AC19" i="63"/>
  <c r="E19" i="63"/>
  <c r="AV19" i="63"/>
  <c r="K19" i="63"/>
  <c r="AS19" i="63"/>
  <c r="L19" i="63"/>
  <c r="H19" i="63"/>
  <c r="Y19" i="63"/>
  <c r="AQ19" i="63"/>
  <c r="M19" i="63"/>
  <c r="AW15" i="65"/>
  <c r="AH19" i="63"/>
  <c r="T19" i="61"/>
  <c r="AB19" i="61"/>
  <c r="AT19" i="61"/>
  <c r="O19" i="61"/>
  <c r="AI19" i="61"/>
  <c r="AJ19" i="61"/>
  <c r="I19" i="61"/>
  <c r="Q19" i="61"/>
  <c r="H19" i="61"/>
  <c r="E19" i="61"/>
  <c r="J19" i="61"/>
  <c r="AL19" i="61"/>
  <c r="AG19" i="61"/>
  <c r="K19" i="61"/>
  <c r="B19" i="61"/>
  <c r="N19" i="61"/>
  <c r="AA19" i="61"/>
  <c r="S19" i="61"/>
  <c r="C19" i="61"/>
  <c r="AU19" i="61"/>
  <c r="AN19" i="61"/>
  <c r="D19" i="61"/>
  <c r="V19" i="61"/>
  <c r="AS19" i="61"/>
  <c r="AQ19" i="61"/>
  <c r="U19" i="61"/>
  <c r="AE19" i="61"/>
  <c r="AK19" i="61"/>
  <c r="AF19" i="61"/>
  <c r="AD19" i="61"/>
  <c r="AR19" i="61"/>
  <c r="AW19" i="61"/>
  <c r="AC19" i="61"/>
  <c r="AH19" i="61"/>
  <c r="AM19" i="61"/>
  <c r="Z19" i="61"/>
  <c r="M19" i="61"/>
  <c r="X19" i="61"/>
  <c r="Y19" i="61"/>
  <c r="G19" i="61"/>
  <c r="L19" i="61"/>
  <c r="AP19" i="61"/>
  <c r="R19" i="61"/>
  <c r="AO19" i="61"/>
  <c r="AV19" i="61"/>
  <c r="W19" i="61"/>
  <c r="F19" i="61"/>
  <c r="P19" i="61"/>
  <c r="AK19" i="65"/>
  <c r="P153" i="53"/>
  <c r="O153" i="53"/>
  <c r="T116" i="53"/>
  <c r="T111" i="53" s="1"/>
  <c r="S116" i="53"/>
  <c r="S111" i="53" s="1"/>
  <c r="S19" i="65" l="1"/>
  <c r="M118" i="37"/>
  <c r="AK118" i="37" s="1"/>
  <c r="AM118" i="37" s="1"/>
  <c r="G121" i="37"/>
  <c r="AE121" i="37" s="1"/>
  <c r="AE118" i="37"/>
  <c r="H121" i="37"/>
  <c r="AF121" i="37" s="1"/>
  <c r="M116" i="37"/>
  <c r="AK116" i="37" s="1"/>
  <c r="AM116" i="37" s="1"/>
  <c r="AH116" i="37"/>
  <c r="L121" i="37"/>
  <c r="AJ121" i="37" s="1"/>
  <c r="K121" i="37"/>
  <c r="AI121" i="37" s="1"/>
  <c r="M117" i="37"/>
  <c r="AK117" i="37" s="1"/>
  <c r="AN117" i="37" s="1"/>
  <c r="J121" i="37"/>
  <c r="AH121" i="37" s="1"/>
  <c r="M120" i="37"/>
  <c r="AK120" i="37" s="1"/>
  <c r="AN120" i="37" s="1"/>
  <c r="M119" i="37"/>
  <c r="AK119" i="37" s="1"/>
  <c r="AM119" i="37" s="1"/>
  <c r="I121" i="37"/>
  <c r="AG121" i="37" s="1"/>
  <c r="AM114" i="43"/>
  <c r="K19" i="65"/>
  <c r="D19" i="65"/>
  <c r="AA19" i="65"/>
  <c r="AE19" i="65"/>
  <c r="C19" i="65"/>
  <c r="G19" i="65"/>
  <c r="Y19" i="65"/>
  <c r="CW33" i="43"/>
  <c r="AC19" i="65"/>
  <c r="AN19" i="65"/>
  <c r="AU19" i="65"/>
  <c r="O19" i="65"/>
  <c r="N19" i="65"/>
  <c r="AJ19" i="65"/>
  <c r="U19" i="65"/>
  <c r="AW19" i="65"/>
  <c r="AT19" i="65"/>
  <c r="AP19" i="65"/>
  <c r="Z19" i="65"/>
  <c r="R19" i="65"/>
  <c r="AB19" i="65"/>
  <c r="E19" i="65"/>
  <c r="W19" i="65"/>
  <c r="AD19" i="65"/>
  <c r="AI19" i="65"/>
  <c r="J19" i="65"/>
  <c r="AS19" i="65"/>
  <c r="B19" i="65"/>
  <c r="Q19" i="65"/>
  <c r="CW33" i="37"/>
  <c r="AM19" i="65"/>
  <c r="AG19" i="65"/>
  <c r="X19" i="65"/>
  <c r="AR19" i="65"/>
  <c r="AO19" i="65"/>
  <c r="V19" i="65"/>
  <c r="AQ19" i="65"/>
  <c r="AV19" i="65"/>
  <c r="F19" i="65"/>
  <c r="T19" i="65"/>
  <c r="I19" i="65"/>
  <c r="M19" i="65"/>
  <c r="H19" i="65"/>
  <c r="AL19" i="65"/>
  <c r="AF19" i="65"/>
  <c r="P19" i="65"/>
  <c r="L19" i="65"/>
  <c r="CW33" i="52"/>
  <c r="K121" i="43"/>
  <c r="AI121" i="43" s="1"/>
  <c r="AI116" i="43"/>
  <c r="AH116" i="41"/>
  <c r="J121" i="41"/>
  <c r="AH121" i="41" s="1"/>
  <c r="AE116" i="52"/>
  <c r="M116" i="52"/>
  <c r="AK116" i="52" s="1"/>
  <c r="G121" i="52"/>
  <c r="AE118" i="52"/>
  <c r="M118" i="52"/>
  <c r="AK118" i="52" s="1"/>
  <c r="AE118" i="43"/>
  <c r="M118" i="43"/>
  <c r="AK118" i="43" s="1"/>
  <c r="AI116" i="41"/>
  <c r="K121" i="41"/>
  <c r="AI121" i="41" s="1"/>
  <c r="K121" i="52"/>
  <c r="AI121" i="52" s="1"/>
  <c r="AI116" i="52"/>
  <c r="AN114" i="52"/>
  <c r="AM114" i="52"/>
  <c r="L125" i="52"/>
  <c r="AJ125" i="52" s="1"/>
  <c r="CV35" i="52"/>
  <c r="CV36" i="52" s="1"/>
  <c r="L123" i="52"/>
  <c r="CV38" i="52"/>
  <c r="CV39" i="52" s="1"/>
  <c r="L124" i="52"/>
  <c r="AJ124" i="52" s="1"/>
  <c r="L126" i="52"/>
  <c r="AJ126" i="52" s="1"/>
  <c r="L127" i="52"/>
  <c r="AJ127" i="52" s="1"/>
  <c r="AE118" i="41"/>
  <c r="M118" i="41"/>
  <c r="AK118" i="41" s="1"/>
  <c r="K124" i="37"/>
  <c r="AI124" i="37" s="1"/>
  <c r="CU35" i="37"/>
  <c r="CU36" i="37" s="1"/>
  <c r="K127" i="37"/>
  <c r="AI127" i="37" s="1"/>
  <c r="K123" i="37"/>
  <c r="K126" i="37"/>
  <c r="AI126" i="37" s="1"/>
  <c r="CU38" i="37"/>
  <c r="CU39" i="37" s="1"/>
  <c r="K125" i="37"/>
  <c r="AI125" i="37" s="1"/>
  <c r="J121" i="43"/>
  <c r="AH121" i="43" s="1"/>
  <c r="AH116" i="43"/>
  <c r="J125" i="43"/>
  <c r="AH125" i="43" s="1"/>
  <c r="J126" i="43"/>
  <c r="AH126" i="43" s="1"/>
  <c r="CT35" i="43"/>
  <c r="CT36" i="43" s="1"/>
  <c r="J123" i="43"/>
  <c r="CT38" i="43"/>
  <c r="CT39" i="43" s="1"/>
  <c r="J127" i="43"/>
  <c r="AH127" i="43" s="1"/>
  <c r="J124" i="43"/>
  <c r="AH124" i="43" s="1"/>
  <c r="AF116" i="52"/>
  <c r="H121" i="52"/>
  <c r="AF121" i="52" s="1"/>
  <c r="AE119" i="52"/>
  <c r="M119" i="52"/>
  <c r="AK119" i="52" s="1"/>
  <c r="M116" i="43"/>
  <c r="AK116" i="43" s="1"/>
  <c r="G121" i="43"/>
  <c r="AE116" i="43"/>
  <c r="H126" i="52"/>
  <c r="AF126" i="52" s="1"/>
  <c r="CR38" i="52"/>
  <c r="CR39" i="52" s="1"/>
  <c r="CR35" i="52"/>
  <c r="CR36" i="52" s="1"/>
  <c r="H123" i="52"/>
  <c r="H125" i="52"/>
  <c r="AF125" i="52" s="1"/>
  <c r="H124" i="52"/>
  <c r="AF124" i="52" s="1"/>
  <c r="H127" i="52"/>
  <c r="AF127" i="52" s="1"/>
  <c r="AE120" i="41"/>
  <c r="M120" i="41"/>
  <c r="AK120" i="41" s="1"/>
  <c r="AE117" i="41"/>
  <c r="M117" i="41"/>
  <c r="AK117" i="41" s="1"/>
  <c r="J124" i="37"/>
  <c r="AH124" i="37" s="1"/>
  <c r="J127" i="37"/>
  <c r="AH127" i="37" s="1"/>
  <c r="J126" i="37"/>
  <c r="AH126" i="37" s="1"/>
  <c r="CT35" i="37"/>
  <c r="CT36" i="37" s="1"/>
  <c r="J125" i="37"/>
  <c r="AH125" i="37" s="1"/>
  <c r="CT38" i="37"/>
  <c r="CT39" i="37" s="1"/>
  <c r="J123" i="37"/>
  <c r="G126" i="43"/>
  <c r="G125" i="43"/>
  <c r="G127" i="43"/>
  <c r="G124" i="43"/>
  <c r="CQ38" i="43"/>
  <c r="CQ39" i="43" s="1"/>
  <c r="G123" i="43"/>
  <c r="CQ35" i="43"/>
  <c r="CQ36" i="43" s="1"/>
  <c r="H126" i="43"/>
  <c r="AF126" i="43" s="1"/>
  <c r="CR35" i="43"/>
  <c r="CR36" i="43" s="1"/>
  <c r="H125" i="43"/>
  <c r="AF125" i="43" s="1"/>
  <c r="H124" i="43"/>
  <c r="AF124" i="43" s="1"/>
  <c r="H127" i="43"/>
  <c r="AF127" i="43" s="1"/>
  <c r="H123" i="43"/>
  <c r="CR38" i="43"/>
  <c r="CR39" i="43" s="1"/>
  <c r="L121" i="43"/>
  <c r="AJ121" i="43" s="1"/>
  <c r="AJ116" i="43"/>
  <c r="CW35" i="41"/>
  <c r="CW36" i="41" s="1"/>
  <c r="CU34" i="41"/>
  <c r="CT34" i="41"/>
  <c r="CR34" i="41"/>
  <c r="CY34" i="41"/>
  <c r="DA34" i="41" s="1"/>
  <c r="CV34" i="41"/>
  <c r="CQ34" i="41"/>
  <c r="CS34" i="41"/>
  <c r="CW38" i="41"/>
  <c r="CW39" i="41" s="1"/>
  <c r="M117" i="52"/>
  <c r="AK117" i="52" s="1"/>
  <c r="AE117" i="52"/>
  <c r="M119" i="43"/>
  <c r="AK119" i="43" s="1"/>
  <c r="AE119" i="43"/>
  <c r="M117" i="43"/>
  <c r="AK117" i="43" s="1"/>
  <c r="AE117" i="43"/>
  <c r="K124" i="52"/>
  <c r="AI124" i="52" s="1"/>
  <c r="K127" i="52"/>
  <c r="AI127" i="52" s="1"/>
  <c r="K126" i="52"/>
  <c r="AI126" i="52" s="1"/>
  <c r="K123" i="52"/>
  <c r="K125" i="52"/>
  <c r="AI125" i="52" s="1"/>
  <c r="CU38" i="52"/>
  <c r="CU39" i="52" s="1"/>
  <c r="CU35" i="52"/>
  <c r="CU36" i="52" s="1"/>
  <c r="J125" i="52"/>
  <c r="AH125" i="52" s="1"/>
  <c r="CT35" i="52"/>
  <c r="CT36" i="52" s="1"/>
  <c r="J127" i="52"/>
  <c r="AH127" i="52" s="1"/>
  <c r="J124" i="52"/>
  <c r="AH124" i="52" s="1"/>
  <c r="J126" i="52"/>
  <c r="AH126" i="52" s="1"/>
  <c r="J123" i="52"/>
  <c r="CT38" i="52"/>
  <c r="CT39" i="52" s="1"/>
  <c r="AE116" i="41"/>
  <c r="G121" i="41"/>
  <c r="M116" i="41"/>
  <c r="AK116" i="41" s="1"/>
  <c r="G126" i="37"/>
  <c r="CQ38" i="37"/>
  <c r="CQ39" i="37" s="1"/>
  <c r="CQ35" i="37"/>
  <c r="CQ36" i="37" s="1"/>
  <c r="G125" i="37"/>
  <c r="G123" i="37"/>
  <c r="G124" i="37"/>
  <c r="G127" i="37"/>
  <c r="L127" i="37"/>
  <c r="AJ127" i="37" s="1"/>
  <c r="CV38" i="37"/>
  <c r="CV39" i="37" s="1"/>
  <c r="L125" i="37"/>
  <c r="AJ125" i="37" s="1"/>
  <c r="L126" i="37"/>
  <c r="AJ126" i="37" s="1"/>
  <c r="L123" i="37"/>
  <c r="CV35" i="37"/>
  <c r="CV36" i="37" s="1"/>
  <c r="L124" i="37"/>
  <c r="AJ124" i="37" s="1"/>
  <c r="AJ116" i="41"/>
  <c r="L121" i="41"/>
  <c r="AJ121" i="41" s="1"/>
  <c r="AF116" i="41"/>
  <c r="H121" i="41"/>
  <c r="AF121" i="41" s="1"/>
  <c r="K123" i="43"/>
  <c r="K124" i="43"/>
  <c r="AI124" i="43" s="1"/>
  <c r="CU38" i="43"/>
  <c r="CU39" i="43" s="1"/>
  <c r="K125" i="43"/>
  <c r="AI125" i="43" s="1"/>
  <c r="K127" i="43"/>
  <c r="AI127" i="43" s="1"/>
  <c r="K126" i="43"/>
  <c r="AI126" i="43" s="1"/>
  <c r="CU35" i="43"/>
  <c r="CU36" i="43" s="1"/>
  <c r="I124" i="43"/>
  <c r="AG124" i="43" s="1"/>
  <c r="I125" i="43"/>
  <c r="AG125" i="43" s="1"/>
  <c r="CS38" i="43"/>
  <c r="CS39" i="43" s="1"/>
  <c r="I123" i="43"/>
  <c r="I126" i="43"/>
  <c r="AG126" i="43" s="1"/>
  <c r="CS35" i="43"/>
  <c r="CS36" i="43" s="1"/>
  <c r="I127" i="43"/>
  <c r="AG127" i="43" s="1"/>
  <c r="AG116" i="41"/>
  <c r="I121" i="41"/>
  <c r="AG121" i="41" s="1"/>
  <c r="I121" i="52"/>
  <c r="AG121" i="52" s="1"/>
  <c r="AG116" i="52"/>
  <c r="AH116" i="52"/>
  <c r="J121" i="52"/>
  <c r="AH121" i="52" s="1"/>
  <c r="AE120" i="52"/>
  <c r="M120" i="52"/>
  <c r="AK120" i="52" s="1"/>
  <c r="AM114" i="37"/>
  <c r="AN114" i="37"/>
  <c r="AE120" i="43"/>
  <c r="M120" i="43"/>
  <c r="AK120" i="43" s="1"/>
  <c r="G123" i="52"/>
  <c r="CQ38" i="52"/>
  <c r="CQ39" i="52" s="1"/>
  <c r="G125" i="52"/>
  <c r="G126" i="52"/>
  <c r="CQ35" i="52"/>
  <c r="CQ36" i="52" s="1"/>
  <c r="G127" i="52"/>
  <c r="G124" i="52"/>
  <c r="I123" i="52"/>
  <c r="I127" i="52"/>
  <c r="AG127" i="52" s="1"/>
  <c r="CS35" i="52"/>
  <c r="CS36" i="52" s="1"/>
  <c r="I126" i="52"/>
  <c r="AG126" i="52" s="1"/>
  <c r="I125" i="52"/>
  <c r="AG125" i="52" s="1"/>
  <c r="I124" i="52"/>
  <c r="AG124" i="52" s="1"/>
  <c r="CS38" i="52"/>
  <c r="CS39" i="52" s="1"/>
  <c r="AN114" i="41"/>
  <c r="AM114" i="41"/>
  <c r="I121" i="43"/>
  <c r="AG121" i="43" s="1"/>
  <c r="AG116" i="43"/>
  <c r="AE119" i="41"/>
  <c r="M119" i="41"/>
  <c r="AK119" i="41" s="1"/>
  <c r="H125" i="37"/>
  <c r="AF125" i="37" s="1"/>
  <c r="CR35" i="37"/>
  <c r="CR36" i="37" s="1"/>
  <c r="H123" i="37"/>
  <c r="H126" i="37"/>
  <c r="AF126" i="37" s="1"/>
  <c r="H127" i="37"/>
  <c r="AF127" i="37" s="1"/>
  <c r="CR38" i="37"/>
  <c r="CR39" i="37" s="1"/>
  <c r="H124" i="37"/>
  <c r="AF124" i="37" s="1"/>
  <c r="I123" i="37"/>
  <c r="CS38" i="37"/>
  <c r="CS39" i="37" s="1"/>
  <c r="CS35" i="37"/>
  <c r="CS36" i="37" s="1"/>
  <c r="I124" i="37"/>
  <c r="AG124" i="37" s="1"/>
  <c r="I127" i="37"/>
  <c r="AG127" i="37" s="1"/>
  <c r="I126" i="37"/>
  <c r="AG126" i="37" s="1"/>
  <c r="I125" i="37"/>
  <c r="AG125" i="37" s="1"/>
  <c r="AJ116" i="52"/>
  <c r="L121" i="52"/>
  <c r="AJ121" i="52" s="1"/>
  <c r="H121" i="43"/>
  <c r="AF121" i="43" s="1"/>
  <c r="AF116" i="43"/>
  <c r="L124" i="43"/>
  <c r="AJ124" i="43" s="1"/>
  <c r="L123" i="43"/>
  <c r="L125" i="43"/>
  <c r="AJ125" i="43" s="1"/>
  <c r="CV35" i="43"/>
  <c r="CV36" i="43" s="1"/>
  <c r="L127" i="43"/>
  <c r="AJ127" i="43" s="1"/>
  <c r="L126" i="43"/>
  <c r="AJ126" i="43" s="1"/>
  <c r="CV38" i="43"/>
  <c r="CV39" i="43" s="1"/>
  <c r="S153" i="53"/>
  <c r="T153" i="53"/>
  <c r="S130" i="53"/>
  <c r="W116" i="53"/>
  <c r="W111" i="53" s="1"/>
  <c r="S102" i="53"/>
  <c r="S74" i="53"/>
  <c r="T102" i="53"/>
  <c r="T74" i="53"/>
  <c r="T130" i="53"/>
  <c r="S60" i="53"/>
  <c r="X116" i="53"/>
  <c r="X111" i="53" s="1"/>
  <c r="AN118" i="37" l="1"/>
  <c r="AM120" i="37"/>
  <c r="AN116" i="37"/>
  <c r="AN119" i="37"/>
  <c r="AM117" i="37"/>
  <c r="M121" i="37"/>
  <c r="AK121" i="37" s="1"/>
  <c r="AM121" i="37" s="1"/>
  <c r="M127" i="52"/>
  <c r="AK127" i="52" s="1"/>
  <c r="AE127" i="52"/>
  <c r="AJ123" i="37"/>
  <c r="L128" i="37"/>
  <c r="AJ128" i="37" s="1"/>
  <c r="M125" i="37"/>
  <c r="AK125" i="37" s="1"/>
  <c r="AE125" i="37"/>
  <c r="AN116" i="41"/>
  <c r="AM116" i="41"/>
  <c r="AH123" i="52"/>
  <c r="J128" i="52"/>
  <c r="AH128" i="52" s="1"/>
  <c r="AN119" i="43"/>
  <c r="AM119" i="43"/>
  <c r="H128" i="43"/>
  <c r="AF128" i="43" s="1"/>
  <c r="AF123" i="43"/>
  <c r="M126" i="43"/>
  <c r="AK126" i="43" s="1"/>
  <c r="AE126" i="43"/>
  <c r="AM120" i="41"/>
  <c r="AN120" i="41"/>
  <c r="AM119" i="52"/>
  <c r="AN119" i="52"/>
  <c r="L128" i="52"/>
  <c r="AJ128" i="52" s="1"/>
  <c r="AJ123" i="52"/>
  <c r="AN116" i="52"/>
  <c r="AM116" i="52"/>
  <c r="AN119" i="41"/>
  <c r="AM119" i="41"/>
  <c r="H128" i="37"/>
  <c r="AF128" i="37" s="1"/>
  <c r="AF123" i="37"/>
  <c r="AE123" i="52"/>
  <c r="G128" i="52"/>
  <c r="M123" i="52"/>
  <c r="AK123" i="52" s="1"/>
  <c r="K128" i="43"/>
  <c r="AI128" i="43" s="1"/>
  <c r="AI123" i="43"/>
  <c r="AE127" i="37"/>
  <c r="M127" i="37"/>
  <c r="AK127" i="37" s="1"/>
  <c r="AE121" i="41"/>
  <c r="M121" i="41"/>
  <c r="AK121" i="41" s="1"/>
  <c r="K128" i="52"/>
  <c r="AI128" i="52" s="1"/>
  <c r="AI123" i="52"/>
  <c r="CS35" i="41"/>
  <c r="CS36" i="41" s="1"/>
  <c r="I123" i="41"/>
  <c r="I126" i="41"/>
  <c r="AG126" i="41" s="1"/>
  <c r="I127" i="41"/>
  <c r="AG127" i="41" s="1"/>
  <c r="I124" i="41"/>
  <c r="AG124" i="41" s="1"/>
  <c r="CS38" i="41"/>
  <c r="CS39" i="41" s="1"/>
  <c r="I125" i="41"/>
  <c r="AG125" i="41" s="1"/>
  <c r="CR35" i="41"/>
  <c r="CR36" i="41" s="1"/>
  <c r="H125" i="41"/>
  <c r="AF125" i="41" s="1"/>
  <c r="H124" i="41"/>
  <c r="AF124" i="41" s="1"/>
  <c r="H123" i="41"/>
  <c r="H127" i="41"/>
  <c r="AF127" i="41" s="1"/>
  <c r="H126" i="41"/>
  <c r="AF126" i="41" s="1"/>
  <c r="CR38" i="41"/>
  <c r="CR39" i="41" s="1"/>
  <c r="AE124" i="43"/>
  <c r="M124" i="43"/>
  <c r="AK124" i="43" s="1"/>
  <c r="AF123" i="52"/>
  <c r="H128" i="52"/>
  <c r="AF128" i="52" s="1"/>
  <c r="AH123" i="43"/>
  <c r="J128" i="43"/>
  <c r="AH128" i="43" s="1"/>
  <c r="AM118" i="52"/>
  <c r="AN118" i="52"/>
  <c r="AG123" i="52"/>
  <c r="I128" i="52"/>
  <c r="AG128" i="52" s="1"/>
  <c r="AE126" i="52"/>
  <c r="M126" i="52"/>
  <c r="AK126" i="52" s="1"/>
  <c r="AM120" i="43"/>
  <c r="AN120" i="43"/>
  <c r="AN120" i="52"/>
  <c r="AM120" i="52"/>
  <c r="AE124" i="37"/>
  <c r="M124" i="37"/>
  <c r="AK124" i="37" s="1"/>
  <c r="AN117" i="43"/>
  <c r="AM117" i="43"/>
  <c r="AN117" i="52"/>
  <c r="AM117" i="52"/>
  <c r="CQ35" i="41"/>
  <c r="CQ36" i="41" s="1"/>
  <c r="G127" i="41"/>
  <c r="G124" i="41"/>
  <c r="G126" i="41"/>
  <c r="G125" i="41"/>
  <c r="CQ38" i="41"/>
  <c r="CQ39" i="41" s="1"/>
  <c r="G123" i="41"/>
  <c r="CT35" i="41"/>
  <c r="CT36" i="41" s="1"/>
  <c r="J126" i="41"/>
  <c r="AH126" i="41" s="1"/>
  <c r="CT38" i="41"/>
  <c r="CT39" i="41" s="1"/>
  <c r="J127" i="41"/>
  <c r="AH127" i="41" s="1"/>
  <c r="J124" i="41"/>
  <c r="AH124" i="41" s="1"/>
  <c r="J123" i="41"/>
  <c r="J125" i="41"/>
  <c r="AH125" i="41" s="1"/>
  <c r="M127" i="43"/>
  <c r="AK127" i="43" s="1"/>
  <c r="AE127" i="43"/>
  <c r="AM117" i="41"/>
  <c r="AN117" i="41"/>
  <c r="M121" i="43"/>
  <c r="AK121" i="43" s="1"/>
  <c r="AE121" i="43"/>
  <c r="AI123" i="37"/>
  <c r="K128" i="37"/>
  <c r="AI128" i="37" s="1"/>
  <c r="AN118" i="41"/>
  <c r="AM118" i="41"/>
  <c r="AN121" i="37"/>
  <c r="AJ123" i="43"/>
  <c r="L128" i="43"/>
  <c r="AJ128" i="43" s="1"/>
  <c r="I128" i="37"/>
  <c r="AG128" i="37" s="1"/>
  <c r="AG123" i="37"/>
  <c r="M124" i="52"/>
  <c r="AK124" i="52" s="1"/>
  <c r="AE124" i="52"/>
  <c r="M125" i="52"/>
  <c r="AK125" i="52" s="1"/>
  <c r="AE125" i="52"/>
  <c r="I128" i="43"/>
  <c r="AG128" i="43" s="1"/>
  <c r="AG123" i="43"/>
  <c r="G128" i="37"/>
  <c r="AE123" i="37"/>
  <c r="M123" i="37"/>
  <c r="AK123" i="37" s="1"/>
  <c r="AE126" i="37"/>
  <c r="M126" i="37"/>
  <c r="AK126" i="37" s="1"/>
  <c r="CW33" i="41"/>
  <c r="CV35" i="41"/>
  <c r="CV36" i="41" s="1"/>
  <c r="L123" i="41"/>
  <c r="L126" i="41"/>
  <c r="AJ126" i="41" s="1"/>
  <c r="CV38" i="41"/>
  <c r="CV39" i="41" s="1"/>
  <c r="L125" i="41"/>
  <c r="AJ125" i="41" s="1"/>
  <c r="L124" i="41"/>
  <c r="AJ124" i="41" s="1"/>
  <c r="L127" i="41"/>
  <c r="AJ127" i="41" s="1"/>
  <c r="CU35" i="41"/>
  <c r="CU36" i="41" s="1"/>
  <c r="K126" i="41"/>
  <c r="AI126" i="41" s="1"/>
  <c r="K123" i="41"/>
  <c r="CU38" i="41"/>
  <c r="CU39" i="41" s="1"/>
  <c r="K124" i="41"/>
  <c r="AI124" i="41" s="1"/>
  <c r="K125" i="41"/>
  <c r="AI125" i="41" s="1"/>
  <c r="K127" i="41"/>
  <c r="AI127" i="41" s="1"/>
  <c r="M123" i="43"/>
  <c r="AK123" i="43" s="1"/>
  <c r="G128" i="43"/>
  <c r="AE123" i="43"/>
  <c r="M125" i="43"/>
  <c r="AK125" i="43" s="1"/>
  <c r="AE125" i="43"/>
  <c r="J128" i="37"/>
  <c r="AH128" i="37" s="1"/>
  <c r="AH123" i="37"/>
  <c r="AM116" i="43"/>
  <c r="AN116" i="43"/>
  <c r="AN118" i="43"/>
  <c r="AM118" i="43"/>
  <c r="M121" i="52"/>
  <c r="AK121" i="52" s="1"/>
  <c r="AE121" i="52"/>
  <c r="X102" i="53"/>
  <c r="T97" i="53"/>
  <c r="W130" i="53"/>
  <c r="S125" i="53"/>
  <c r="X74" i="53"/>
  <c r="T69" i="53"/>
  <c r="W74" i="53"/>
  <c r="S69" i="53"/>
  <c r="W60" i="53"/>
  <c r="AA60" i="53" s="1"/>
  <c r="AE60" i="53" s="1"/>
  <c r="AI60" i="53" s="1"/>
  <c r="AM60" i="53" s="1"/>
  <c r="AQ60" i="53" s="1"/>
  <c r="AU60" i="53" s="1"/>
  <c r="S55" i="53"/>
  <c r="X130" i="53"/>
  <c r="T125" i="53"/>
  <c r="W102" i="53"/>
  <c r="S97" i="53"/>
  <c r="W103" i="53"/>
  <c r="AA103" i="53" s="1"/>
  <c r="AE103" i="53" s="1"/>
  <c r="AI103" i="53" s="1"/>
  <c r="AM103" i="53" s="1"/>
  <c r="AQ103" i="53" s="1"/>
  <c r="AU103" i="53" s="1"/>
  <c r="W75" i="53"/>
  <c r="AA75" i="53" s="1"/>
  <c r="AE75" i="53" s="1"/>
  <c r="AI75" i="53" s="1"/>
  <c r="AM75" i="53" s="1"/>
  <c r="AQ75" i="53" s="1"/>
  <c r="AU75" i="53" s="1"/>
  <c r="W61" i="53"/>
  <c r="AA61" i="53" s="1"/>
  <c r="AE61" i="53" s="1"/>
  <c r="AI61" i="53" s="1"/>
  <c r="AM61" i="53" s="1"/>
  <c r="AQ61" i="53" s="1"/>
  <c r="AU61" i="53" s="1"/>
  <c r="W131" i="53"/>
  <c r="AA131" i="53" s="1"/>
  <c r="AE131" i="53" s="1"/>
  <c r="AI131" i="53" s="1"/>
  <c r="AM131" i="53" s="1"/>
  <c r="AQ131" i="53" s="1"/>
  <c r="AU131" i="53" s="1"/>
  <c r="AA116" i="53"/>
  <c r="AA111" i="53" s="1"/>
  <c r="W153" i="53"/>
  <c r="X153" i="53"/>
  <c r="AB116" i="53"/>
  <c r="AB111" i="53" s="1"/>
  <c r="X131" i="53"/>
  <c r="AB131" i="53" s="1"/>
  <c r="AF131" i="53" s="1"/>
  <c r="AJ131" i="53" s="1"/>
  <c r="AN131" i="53" s="1"/>
  <c r="AR131" i="53" s="1"/>
  <c r="AV131" i="53" s="1"/>
  <c r="X103" i="53"/>
  <c r="AB103" i="53" s="1"/>
  <c r="AF103" i="53" s="1"/>
  <c r="AJ103" i="53" s="1"/>
  <c r="AN103" i="53" s="1"/>
  <c r="AR103" i="53" s="1"/>
  <c r="AV103" i="53" s="1"/>
  <c r="X75" i="53"/>
  <c r="AB75" i="53" s="1"/>
  <c r="AF75" i="53" s="1"/>
  <c r="AJ75" i="53" s="1"/>
  <c r="AN75" i="53" s="1"/>
  <c r="AR75" i="53" s="1"/>
  <c r="AV75" i="53" s="1"/>
  <c r="T60" i="53"/>
  <c r="AM123" i="43" l="1"/>
  <c r="AN123" i="43"/>
  <c r="AM126" i="37"/>
  <c r="AN126" i="37"/>
  <c r="M128" i="37"/>
  <c r="AE128" i="37"/>
  <c r="AM125" i="52"/>
  <c r="AN125" i="52"/>
  <c r="AH123" i="41"/>
  <c r="J128" i="41"/>
  <c r="AH128" i="41" s="1"/>
  <c r="AE125" i="41"/>
  <c r="M125" i="41"/>
  <c r="AK125" i="41" s="1"/>
  <c r="AM121" i="52"/>
  <c r="AN121" i="52"/>
  <c r="AM125" i="43"/>
  <c r="AN125" i="43"/>
  <c r="AI123" i="41"/>
  <c r="K128" i="41"/>
  <c r="AI128" i="41" s="1"/>
  <c r="AJ123" i="41"/>
  <c r="L128" i="41"/>
  <c r="AJ128" i="41" s="1"/>
  <c r="AE126" i="41"/>
  <c r="M126" i="41"/>
  <c r="AK126" i="41" s="1"/>
  <c r="AM124" i="37"/>
  <c r="AN124" i="37"/>
  <c r="AM124" i="43"/>
  <c r="AN124" i="43"/>
  <c r="AM127" i="37"/>
  <c r="AN127" i="37"/>
  <c r="AN123" i="52"/>
  <c r="AM123" i="52"/>
  <c r="AN126" i="43"/>
  <c r="AM126" i="43"/>
  <c r="AN123" i="37"/>
  <c r="AM123" i="37"/>
  <c r="AM124" i="52"/>
  <c r="AN124" i="52"/>
  <c r="AN121" i="43"/>
  <c r="AM121" i="43"/>
  <c r="AN127" i="43"/>
  <c r="AM127" i="43"/>
  <c r="AE123" i="41"/>
  <c r="G128" i="41"/>
  <c r="M123" i="41"/>
  <c r="AK123" i="41" s="1"/>
  <c r="AE124" i="41"/>
  <c r="M124" i="41"/>
  <c r="AK124" i="41" s="1"/>
  <c r="AF123" i="41"/>
  <c r="H128" i="41"/>
  <c r="AF128" i="41" s="1"/>
  <c r="AE128" i="52"/>
  <c r="M128" i="52"/>
  <c r="AE128" i="43"/>
  <c r="M128" i="43"/>
  <c r="AE127" i="41"/>
  <c r="M127" i="41"/>
  <c r="AK127" i="41" s="1"/>
  <c r="AM126" i="52"/>
  <c r="AN126" i="52"/>
  <c r="AG123" i="41"/>
  <c r="I128" i="41"/>
  <c r="AG128" i="41" s="1"/>
  <c r="AM121" i="41"/>
  <c r="AN121" i="41"/>
  <c r="AN125" i="37"/>
  <c r="AM125" i="37"/>
  <c r="AM127" i="52"/>
  <c r="AN127" i="52"/>
  <c r="X60" i="53"/>
  <c r="AB60" i="53" s="1"/>
  <c r="AF60" i="53" s="1"/>
  <c r="AJ60" i="53" s="1"/>
  <c r="AN60" i="53" s="1"/>
  <c r="AR60" i="53" s="1"/>
  <c r="AV60" i="53" s="1"/>
  <c r="T55" i="53"/>
  <c r="AA102" i="53"/>
  <c r="W97" i="53"/>
  <c r="AB74" i="53"/>
  <c r="X69" i="53"/>
  <c r="AB102" i="53"/>
  <c r="X97" i="53"/>
  <c r="AB130" i="53"/>
  <c r="X125" i="53"/>
  <c r="AA74" i="53"/>
  <c r="W69" i="53"/>
  <c r="AA130" i="53"/>
  <c r="W125" i="53"/>
  <c r="AA153" i="53"/>
  <c r="AE116" i="53"/>
  <c r="AE111" i="53" s="1"/>
  <c r="AA104" i="53"/>
  <c r="AE104" i="53" s="1"/>
  <c r="AI104" i="53" s="1"/>
  <c r="AM104" i="53" s="1"/>
  <c r="AQ104" i="53" s="1"/>
  <c r="AU104" i="53" s="1"/>
  <c r="AA76" i="53"/>
  <c r="AE76" i="53" s="1"/>
  <c r="AI76" i="53" s="1"/>
  <c r="AM76" i="53" s="1"/>
  <c r="AQ76" i="53" s="1"/>
  <c r="AU76" i="53" s="1"/>
  <c r="AA132" i="53"/>
  <c r="AE132" i="53" s="1"/>
  <c r="AI132" i="53" s="1"/>
  <c r="AM132" i="53" s="1"/>
  <c r="AQ132" i="53" s="1"/>
  <c r="AU132" i="53" s="1"/>
  <c r="AF116" i="53"/>
  <c r="AF111" i="53" s="1"/>
  <c r="AB153" i="53"/>
  <c r="AB76" i="53"/>
  <c r="AF76" i="53" s="1"/>
  <c r="AJ76" i="53" s="1"/>
  <c r="AN76" i="53" s="1"/>
  <c r="AR76" i="53" s="1"/>
  <c r="AV76" i="53" s="1"/>
  <c r="AB104" i="53"/>
  <c r="AF104" i="53" s="1"/>
  <c r="AJ104" i="53" s="1"/>
  <c r="AN104" i="53" s="1"/>
  <c r="AR104" i="53" s="1"/>
  <c r="AV104" i="53" s="1"/>
  <c r="AB132" i="53"/>
  <c r="AF132" i="53" s="1"/>
  <c r="AJ132" i="53" s="1"/>
  <c r="AN132" i="53" s="1"/>
  <c r="AR132" i="53" s="1"/>
  <c r="AV132" i="53" s="1"/>
  <c r="X61" i="53"/>
  <c r="AB61" i="53" s="1"/>
  <c r="AF61" i="53" s="1"/>
  <c r="AJ61" i="53" s="1"/>
  <c r="AN61" i="53" s="1"/>
  <c r="AR61" i="53" s="1"/>
  <c r="AV61" i="53" s="1"/>
  <c r="AN125" i="41" l="1"/>
  <c r="AM125" i="41"/>
  <c r="AK128" i="43"/>
  <c r="M130" i="43"/>
  <c r="AN123" i="41"/>
  <c r="AM123" i="41"/>
  <c r="AE128" i="41"/>
  <c r="M128" i="41"/>
  <c r="AM126" i="41"/>
  <c r="AN126" i="41"/>
  <c r="AM127" i="41"/>
  <c r="AN127" i="41"/>
  <c r="AK128" i="52"/>
  <c r="M130" i="52"/>
  <c r="AM124" i="41"/>
  <c r="AN124" i="41"/>
  <c r="AK128" i="37"/>
  <c r="M130" i="37"/>
  <c r="AE74" i="53"/>
  <c r="AA69" i="53"/>
  <c r="AF102" i="53"/>
  <c r="AB97" i="53"/>
  <c r="AE102" i="53"/>
  <c r="AA97" i="53"/>
  <c r="AE130" i="53"/>
  <c r="AA125" i="53"/>
  <c r="AF130" i="53"/>
  <c r="AB125" i="53"/>
  <c r="AF74" i="53"/>
  <c r="AB69" i="53"/>
  <c r="AE133" i="53"/>
  <c r="AI133" i="53" s="1"/>
  <c r="AM133" i="53" s="1"/>
  <c r="AQ133" i="53" s="1"/>
  <c r="AU133" i="53" s="1"/>
  <c r="AE105" i="53"/>
  <c r="AI105" i="53" s="1"/>
  <c r="AM105" i="53" s="1"/>
  <c r="AQ105" i="53" s="1"/>
  <c r="AU105" i="53" s="1"/>
  <c r="AE63" i="53"/>
  <c r="AI63" i="53" s="1"/>
  <c r="AM63" i="53" s="1"/>
  <c r="AQ63" i="53" s="1"/>
  <c r="AU63" i="53" s="1"/>
  <c r="AE77" i="53"/>
  <c r="AI77" i="53" s="1"/>
  <c r="AM77" i="53" s="1"/>
  <c r="AQ77" i="53" s="1"/>
  <c r="AU77" i="53" s="1"/>
  <c r="AE153" i="53"/>
  <c r="AI116" i="53"/>
  <c r="AI111" i="53" s="1"/>
  <c r="AF153" i="53"/>
  <c r="AJ116" i="53"/>
  <c r="AJ111" i="53" s="1"/>
  <c r="AF133" i="53"/>
  <c r="AJ133" i="53" s="1"/>
  <c r="AN133" i="53" s="1"/>
  <c r="AR133" i="53" s="1"/>
  <c r="AV133" i="53" s="1"/>
  <c r="AF105" i="53"/>
  <c r="AJ105" i="53" s="1"/>
  <c r="AN105" i="53" s="1"/>
  <c r="AR105" i="53" s="1"/>
  <c r="AV105" i="53" s="1"/>
  <c r="AF77" i="53"/>
  <c r="AJ77" i="53" s="1"/>
  <c r="AN77" i="53" s="1"/>
  <c r="AR77" i="53" s="1"/>
  <c r="AV77" i="53" s="1"/>
  <c r="AK128" i="41" l="1"/>
  <c r="M130" i="41"/>
  <c r="AN128" i="43"/>
  <c r="AM128" i="43"/>
  <c r="AM128" i="37"/>
  <c r="AN128" i="37"/>
  <c r="AM128" i="52"/>
  <c r="AN128" i="52"/>
  <c r="AJ74" i="53"/>
  <c r="AF69" i="53"/>
  <c r="AI130" i="53"/>
  <c r="AE125" i="53"/>
  <c r="AJ102" i="53"/>
  <c r="AF97" i="53"/>
  <c r="AJ130" i="53"/>
  <c r="AF125" i="53"/>
  <c r="AI102" i="53"/>
  <c r="AE97" i="53"/>
  <c r="AI74" i="53"/>
  <c r="AE69" i="53"/>
  <c r="AI153" i="53"/>
  <c r="AM116" i="53"/>
  <c r="AM111" i="53" s="1"/>
  <c r="AI134" i="53"/>
  <c r="AM134" i="53" s="1"/>
  <c r="AQ134" i="53" s="1"/>
  <c r="AU134" i="53" s="1"/>
  <c r="AI78" i="53"/>
  <c r="AM78" i="53" s="1"/>
  <c r="AQ78" i="53" s="1"/>
  <c r="AU78" i="53" s="1"/>
  <c r="AI106" i="53"/>
  <c r="AM106" i="53" s="1"/>
  <c r="AQ106" i="53" s="1"/>
  <c r="AU106" i="53" s="1"/>
  <c r="AF63" i="53"/>
  <c r="AJ63" i="53" s="1"/>
  <c r="AN63" i="53" s="1"/>
  <c r="AR63" i="53" s="1"/>
  <c r="AV63" i="53" s="1"/>
  <c r="AI64" i="53"/>
  <c r="AM64" i="53" s="1"/>
  <c r="AQ64" i="53" s="1"/>
  <c r="AU64" i="53" s="1"/>
  <c r="AJ134" i="53"/>
  <c r="AN134" i="53" s="1"/>
  <c r="AR134" i="53" s="1"/>
  <c r="AV134" i="53" s="1"/>
  <c r="AJ78" i="53"/>
  <c r="AN78" i="53" s="1"/>
  <c r="AR78" i="53" s="1"/>
  <c r="AV78" i="53" s="1"/>
  <c r="AJ106" i="53"/>
  <c r="AN106" i="53" s="1"/>
  <c r="AR106" i="53" s="1"/>
  <c r="AV106" i="53" s="1"/>
  <c r="AJ153" i="53"/>
  <c r="AN116" i="53"/>
  <c r="AN111" i="53" s="1"/>
  <c r="AM128" i="41" l="1"/>
  <c r="AN128" i="41"/>
  <c r="AM74" i="53"/>
  <c r="AI69" i="53"/>
  <c r="AN130" i="53"/>
  <c r="AJ125" i="53"/>
  <c r="AM130" i="53"/>
  <c r="AI125" i="53"/>
  <c r="AM102" i="53"/>
  <c r="AI97" i="53"/>
  <c r="AN102" i="53"/>
  <c r="AJ97" i="53"/>
  <c r="AN74" i="53"/>
  <c r="AJ69" i="53"/>
  <c r="AQ116" i="53"/>
  <c r="AQ111" i="53" s="1"/>
  <c r="AM153" i="53"/>
  <c r="AM79" i="53"/>
  <c r="AQ79" i="53" s="1"/>
  <c r="AU79" i="53" s="1"/>
  <c r="AM65" i="53"/>
  <c r="AQ65" i="53" s="1"/>
  <c r="AU65" i="53" s="1"/>
  <c r="AM107" i="53"/>
  <c r="AQ107" i="53" s="1"/>
  <c r="AU107" i="53" s="1"/>
  <c r="AM135" i="53"/>
  <c r="AQ135" i="53" s="1"/>
  <c r="AU135" i="53" s="1"/>
  <c r="AN153" i="53"/>
  <c r="AR116" i="53"/>
  <c r="AR111" i="53" s="1"/>
  <c r="AJ64" i="53"/>
  <c r="AN64" i="53" s="1"/>
  <c r="AR64" i="53" s="1"/>
  <c r="AV64" i="53" s="1"/>
  <c r="AN135" i="53"/>
  <c r="AR135" i="53" s="1"/>
  <c r="AV135" i="53" s="1"/>
  <c r="AN107" i="53"/>
  <c r="AR107" i="53" s="1"/>
  <c r="AV107" i="53" s="1"/>
  <c r="AN79" i="53"/>
  <c r="AR79" i="53" s="1"/>
  <c r="AV79" i="53" s="1"/>
  <c r="AR74" i="53" l="1"/>
  <c r="AN69" i="53"/>
  <c r="AQ102" i="53"/>
  <c r="AM97" i="53"/>
  <c r="AR130" i="53"/>
  <c r="AN125" i="53"/>
  <c r="AR102" i="53"/>
  <c r="AN97" i="53"/>
  <c r="AQ130" i="53"/>
  <c r="AM125" i="53"/>
  <c r="AQ74" i="53"/>
  <c r="AM69" i="53"/>
  <c r="AQ153" i="53"/>
  <c r="AU116" i="53"/>
  <c r="AU111" i="53" s="1"/>
  <c r="AQ108" i="53"/>
  <c r="AU108" i="53" s="1"/>
  <c r="AQ66" i="53"/>
  <c r="AU66" i="53" s="1"/>
  <c r="AQ80" i="53"/>
  <c r="AU80" i="53" s="1"/>
  <c r="AQ136" i="53"/>
  <c r="AU136" i="53" s="1"/>
  <c r="AN65" i="53"/>
  <c r="AR65" i="53" s="1"/>
  <c r="AV65" i="53" s="1"/>
  <c r="AR80" i="53"/>
  <c r="AV80" i="53" s="1"/>
  <c r="AR108" i="53"/>
  <c r="AV108" i="53" s="1"/>
  <c r="AR136" i="53"/>
  <c r="AV136" i="53" s="1"/>
  <c r="AR153" i="53"/>
  <c r="AV116" i="53"/>
  <c r="AV111" i="53" s="1"/>
  <c r="AU74" i="53" l="1"/>
  <c r="AQ69" i="53"/>
  <c r="AV102" i="53"/>
  <c r="AR97" i="53"/>
  <c r="AU102" i="53"/>
  <c r="AQ97" i="53"/>
  <c r="AU130" i="53"/>
  <c r="AQ125" i="53"/>
  <c r="AV130" i="53"/>
  <c r="AR125" i="53"/>
  <c r="AV74" i="53"/>
  <c r="AR69" i="53"/>
  <c r="AU67" i="53"/>
  <c r="AU81" i="53"/>
  <c r="AU137" i="53"/>
  <c r="AU109" i="53"/>
  <c r="AU153" i="53"/>
  <c r="AV153" i="53"/>
  <c r="AV81" i="53"/>
  <c r="AV137" i="53"/>
  <c r="AV109" i="53"/>
  <c r="AR66" i="53"/>
  <c r="AV66" i="53" s="1"/>
  <c r="AV69" i="53" l="1"/>
  <c r="AU125" i="53"/>
  <c r="AV97" i="53"/>
  <c r="AV125" i="53"/>
  <c r="AU97" i="53"/>
  <c r="AU69" i="53"/>
  <c r="AV67" i="53"/>
  <c r="Q153" i="53" l="1"/>
  <c r="U116" i="53"/>
  <c r="U111" i="53" s="1"/>
  <c r="U153" i="53" l="1"/>
  <c r="Y116" i="53"/>
  <c r="Y111" i="53" s="1"/>
  <c r="U74" i="53"/>
  <c r="U102" i="53"/>
  <c r="U130" i="53"/>
  <c r="Y102" i="53" l="1"/>
  <c r="U97" i="53"/>
  <c r="Y74" i="53"/>
  <c r="U69" i="53"/>
  <c r="Y130" i="53"/>
  <c r="U125" i="53"/>
  <c r="AC116" i="53"/>
  <c r="AC111" i="53" s="1"/>
  <c r="Y153" i="53"/>
  <c r="Y131" i="53"/>
  <c r="AC131" i="53" s="1"/>
  <c r="AG131" i="53" s="1"/>
  <c r="AK131" i="53" s="1"/>
  <c r="AO131" i="53" s="1"/>
  <c r="AS131" i="53" s="1"/>
  <c r="AW131" i="53" s="1"/>
  <c r="Y75" i="53"/>
  <c r="AC75" i="53" s="1"/>
  <c r="AG75" i="53" s="1"/>
  <c r="AK75" i="53" s="1"/>
  <c r="AO75" i="53" s="1"/>
  <c r="AS75" i="53" s="1"/>
  <c r="AW75" i="53" s="1"/>
  <c r="Y103" i="53"/>
  <c r="AC103" i="53" s="1"/>
  <c r="AG103" i="53" s="1"/>
  <c r="AK103" i="53" s="1"/>
  <c r="AO103" i="53" s="1"/>
  <c r="AS103" i="53" s="1"/>
  <c r="AW103" i="53" s="1"/>
  <c r="U60" i="53"/>
  <c r="AC74" i="53" l="1"/>
  <c r="Y69" i="53"/>
  <c r="Y60" i="53"/>
  <c r="AC60" i="53" s="1"/>
  <c r="AG60" i="53" s="1"/>
  <c r="AK60" i="53" s="1"/>
  <c r="AO60" i="53" s="1"/>
  <c r="AS60" i="53" s="1"/>
  <c r="AW60" i="53" s="1"/>
  <c r="U55" i="53"/>
  <c r="AC130" i="53"/>
  <c r="Y125" i="53"/>
  <c r="AC102" i="53"/>
  <c r="Y97" i="53"/>
  <c r="AG116" i="53"/>
  <c r="AG111" i="53" s="1"/>
  <c r="AC76" i="53"/>
  <c r="AG76" i="53" s="1"/>
  <c r="AK76" i="53" s="1"/>
  <c r="AO76" i="53" s="1"/>
  <c r="AS76" i="53" s="1"/>
  <c r="AW76" i="53" s="1"/>
  <c r="AC153" i="53"/>
  <c r="AC132" i="53"/>
  <c r="AG132" i="53" s="1"/>
  <c r="AK132" i="53" s="1"/>
  <c r="AO132" i="53" s="1"/>
  <c r="AS132" i="53" s="1"/>
  <c r="AW132" i="53" s="1"/>
  <c r="AC104" i="53"/>
  <c r="AG104" i="53" s="1"/>
  <c r="AK104" i="53" s="1"/>
  <c r="AO104" i="53" s="1"/>
  <c r="AS104" i="53" s="1"/>
  <c r="AW104" i="53" s="1"/>
  <c r="Y61" i="53"/>
  <c r="AC61" i="53" s="1"/>
  <c r="AG61" i="53" s="1"/>
  <c r="AK61" i="53" s="1"/>
  <c r="AO61" i="53" s="1"/>
  <c r="AS61" i="53" s="1"/>
  <c r="AW61" i="53" s="1"/>
  <c r="AG102" i="53" l="1"/>
  <c r="AC97" i="53"/>
  <c r="AG130" i="53"/>
  <c r="AC125" i="53"/>
  <c r="AG74" i="53"/>
  <c r="AC69" i="53"/>
  <c r="AK116" i="53"/>
  <c r="AK111" i="53" s="1"/>
  <c r="AG153" i="53"/>
  <c r="AG105" i="53"/>
  <c r="AK105" i="53" s="1"/>
  <c r="AO105" i="53" s="1"/>
  <c r="AS105" i="53" s="1"/>
  <c r="AW105" i="53" s="1"/>
  <c r="AG133" i="53"/>
  <c r="AK133" i="53" s="1"/>
  <c r="AO133" i="53" s="1"/>
  <c r="AS133" i="53" s="1"/>
  <c r="AW133" i="53" s="1"/>
  <c r="AG77" i="53"/>
  <c r="AK77" i="53" s="1"/>
  <c r="AO77" i="53" s="1"/>
  <c r="AS77" i="53" s="1"/>
  <c r="AW77" i="53" s="1"/>
  <c r="AK153" i="53" l="1"/>
  <c r="AO116" i="53"/>
  <c r="AO111" i="53" s="1"/>
  <c r="AK130" i="53"/>
  <c r="AG125" i="53"/>
  <c r="AK74" i="53"/>
  <c r="AG69" i="53"/>
  <c r="AK102" i="53"/>
  <c r="AG97" i="53"/>
  <c r="AK106" i="53"/>
  <c r="AO106" i="53" s="1"/>
  <c r="AS106" i="53" s="1"/>
  <c r="AW106" i="53" s="1"/>
  <c r="AG63" i="53"/>
  <c r="AK63" i="53" s="1"/>
  <c r="AO63" i="53" s="1"/>
  <c r="AS63" i="53" s="1"/>
  <c r="AW63" i="53" s="1"/>
  <c r="AK134" i="53"/>
  <c r="AO134" i="53" s="1"/>
  <c r="AS134" i="53" s="1"/>
  <c r="AW134" i="53" s="1"/>
  <c r="AK78" i="53"/>
  <c r="AO78" i="53" s="1"/>
  <c r="AS78" i="53" s="1"/>
  <c r="AW78" i="53" s="1"/>
  <c r="AO153" i="53" l="1"/>
  <c r="AS116" i="53"/>
  <c r="AS111" i="53" s="1"/>
  <c r="AO74" i="53"/>
  <c r="AK69" i="53"/>
  <c r="AO102" i="53"/>
  <c r="AK97" i="53"/>
  <c r="AO130" i="53"/>
  <c r="AK125" i="53"/>
  <c r="AO107" i="53"/>
  <c r="AS107" i="53" s="1"/>
  <c r="AW107" i="53" s="1"/>
  <c r="AK64" i="53"/>
  <c r="AO64" i="53" s="1"/>
  <c r="AS64" i="53" s="1"/>
  <c r="AW64" i="53" s="1"/>
  <c r="AO135" i="53"/>
  <c r="AS135" i="53" s="1"/>
  <c r="AW135" i="53" s="1"/>
  <c r="AO79" i="53"/>
  <c r="AS79" i="53" s="1"/>
  <c r="AW79" i="53" s="1"/>
  <c r="AW116" i="53" l="1"/>
  <c r="AW111" i="53" s="1"/>
  <c r="AS153" i="53"/>
  <c r="AS102" i="53"/>
  <c r="AO97" i="53"/>
  <c r="AS130" i="53"/>
  <c r="AO125" i="53"/>
  <c r="AS74" i="53"/>
  <c r="AO69" i="53"/>
  <c r="AS108" i="53"/>
  <c r="AW108" i="53" s="1"/>
  <c r="AO65" i="53"/>
  <c r="AS65" i="53" s="1"/>
  <c r="AW65" i="53" s="1"/>
  <c r="AS136" i="53"/>
  <c r="AW136" i="53" s="1"/>
  <c r="AS80" i="53"/>
  <c r="AW80" i="53" s="1"/>
  <c r="AW153" i="53"/>
  <c r="AW130" i="53" l="1"/>
  <c r="AS125" i="53"/>
  <c r="AW74" i="53"/>
  <c r="AS69" i="53"/>
  <c r="AW102" i="53"/>
  <c r="AS97" i="53"/>
  <c r="AW109" i="53"/>
  <c r="AS66" i="53"/>
  <c r="AW66" i="53" s="1"/>
  <c r="AW137" i="53"/>
  <c r="AW81" i="53"/>
  <c r="AW69" i="53" l="1"/>
  <c r="AW97" i="53"/>
  <c r="AW125" i="53"/>
  <c r="AW67" i="53"/>
  <c r="B153" i="53" l="1"/>
  <c r="F127" i="53"/>
  <c r="F85" i="53"/>
  <c r="F113" i="53"/>
  <c r="F111" i="53" s="1"/>
  <c r="J127" i="53" l="1"/>
  <c r="F125" i="53"/>
  <c r="J85" i="53"/>
  <c r="F83" i="53"/>
  <c r="J113" i="53"/>
  <c r="J111" i="53" s="1"/>
  <c r="J100" i="53"/>
  <c r="F153" i="53"/>
  <c r="F71" i="53"/>
  <c r="N127" i="53" l="1"/>
  <c r="J71" i="53"/>
  <c r="F69" i="53"/>
  <c r="N85" i="53"/>
  <c r="N100" i="53"/>
  <c r="J97" i="53"/>
  <c r="N101" i="53"/>
  <c r="R101" i="53" s="1"/>
  <c r="V101" i="53" s="1"/>
  <c r="Z101" i="53" s="1"/>
  <c r="AD101" i="53" s="1"/>
  <c r="AH101" i="53" s="1"/>
  <c r="AL101" i="53" s="1"/>
  <c r="AP101" i="53" s="1"/>
  <c r="AT101" i="53" s="1"/>
  <c r="N113" i="53"/>
  <c r="J153" i="53"/>
  <c r="B150" i="53"/>
  <c r="B156" i="53" s="1"/>
  <c r="B155" i="53"/>
  <c r="B152" i="53"/>
  <c r="F57" i="53"/>
  <c r="J128" i="53"/>
  <c r="N128" i="53" s="1"/>
  <c r="R128" i="53" s="1"/>
  <c r="V128" i="53" s="1"/>
  <c r="Z128" i="53" s="1"/>
  <c r="AD128" i="53" s="1"/>
  <c r="AH128" i="53" s="1"/>
  <c r="AL128" i="53" s="1"/>
  <c r="AP128" i="53" s="1"/>
  <c r="AT128" i="53" s="1"/>
  <c r="J72" i="53"/>
  <c r="N72" i="53" s="1"/>
  <c r="R72" i="53" s="1"/>
  <c r="V72" i="53" s="1"/>
  <c r="Z72" i="53" s="1"/>
  <c r="AD72" i="53" s="1"/>
  <c r="AH72" i="53" s="1"/>
  <c r="AL72" i="53" s="1"/>
  <c r="AP72" i="53" s="1"/>
  <c r="AT72" i="53" s="1"/>
  <c r="N71" i="53" l="1"/>
  <c r="J69" i="53"/>
  <c r="J57" i="53"/>
  <c r="F55" i="53"/>
  <c r="N153" i="53"/>
  <c r="N111" i="53"/>
  <c r="J125" i="53"/>
  <c r="R85" i="53"/>
  <c r="R127" i="53"/>
  <c r="R100" i="53"/>
  <c r="N97" i="53"/>
  <c r="R113" i="53"/>
  <c r="B157" i="53"/>
  <c r="N129" i="53"/>
  <c r="R129" i="53" s="1"/>
  <c r="V129" i="53" s="1"/>
  <c r="Z129" i="53" s="1"/>
  <c r="AD129" i="53" s="1"/>
  <c r="AH129" i="53" s="1"/>
  <c r="AL129" i="53" s="1"/>
  <c r="AP129" i="53" s="1"/>
  <c r="AT129" i="53" s="1"/>
  <c r="N73" i="53"/>
  <c r="R73" i="53" s="1"/>
  <c r="V73" i="53" s="1"/>
  <c r="Z73" i="53" s="1"/>
  <c r="AD73" i="53" s="1"/>
  <c r="AH73" i="53" s="1"/>
  <c r="AL73" i="53" s="1"/>
  <c r="AP73" i="53" s="1"/>
  <c r="AT73" i="53" s="1"/>
  <c r="J58" i="53"/>
  <c r="N58" i="53" s="1"/>
  <c r="R58" i="53" s="1"/>
  <c r="V58" i="53" s="1"/>
  <c r="Z58" i="53" s="1"/>
  <c r="AD58" i="53" s="1"/>
  <c r="AH58" i="53" s="1"/>
  <c r="AL58" i="53" s="1"/>
  <c r="AP58" i="53" s="1"/>
  <c r="AT58" i="53" s="1"/>
  <c r="B16" i="53" l="1"/>
  <c r="M34" i="50"/>
  <c r="N125" i="53"/>
  <c r="N57" i="53"/>
  <c r="J55" i="53"/>
  <c r="R153" i="53"/>
  <c r="R111" i="53"/>
  <c r="V127" i="53"/>
  <c r="V85" i="53"/>
  <c r="R71" i="53"/>
  <c r="N69" i="53"/>
  <c r="V100" i="53"/>
  <c r="R102" i="53"/>
  <c r="V102" i="53" s="1"/>
  <c r="Z102" i="53" s="1"/>
  <c r="AD102" i="53" s="1"/>
  <c r="AH102" i="53" s="1"/>
  <c r="AL102" i="53" s="1"/>
  <c r="AP102" i="53" s="1"/>
  <c r="AT102" i="53" s="1"/>
  <c r="V113" i="53"/>
  <c r="Z113" i="53" s="1"/>
  <c r="Z111" i="53" s="1"/>
  <c r="B18" i="53"/>
  <c r="R130" i="53"/>
  <c r="V130" i="53" s="1"/>
  <c r="Z130" i="53" s="1"/>
  <c r="AD130" i="53" s="1"/>
  <c r="AH130" i="53" s="1"/>
  <c r="AL130" i="53" s="1"/>
  <c r="AP130" i="53" s="1"/>
  <c r="AT130" i="53" s="1"/>
  <c r="B15" i="53"/>
  <c r="N59" i="53"/>
  <c r="R59" i="53" s="1"/>
  <c r="V59" i="53" s="1"/>
  <c r="Z59" i="53" s="1"/>
  <c r="AD59" i="53" s="1"/>
  <c r="AH59" i="53" s="1"/>
  <c r="AL59" i="53" s="1"/>
  <c r="AP59" i="53" s="1"/>
  <c r="AT59" i="53" s="1"/>
  <c r="M38" i="50" l="1"/>
  <c r="M39" i="50" s="1"/>
  <c r="M35" i="50"/>
  <c r="M36" i="50" s="1"/>
  <c r="L34" i="50"/>
  <c r="H34" i="50"/>
  <c r="I34" i="50"/>
  <c r="J34" i="50"/>
  <c r="K34" i="50"/>
  <c r="G34" i="50"/>
  <c r="R125" i="53"/>
  <c r="V153" i="53"/>
  <c r="V111" i="53"/>
  <c r="V71" i="53"/>
  <c r="Z127" i="53"/>
  <c r="R57" i="53"/>
  <c r="N55" i="53"/>
  <c r="Z85" i="53"/>
  <c r="R97" i="53"/>
  <c r="Z100" i="53"/>
  <c r="V103" i="53"/>
  <c r="Z103" i="53" s="1"/>
  <c r="AD103" i="53" s="1"/>
  <c r="AH103" i="53" s="1"/>
  <c r="AL103" i="53" s="1"/>
  <c r="AP103" i="53" s="1"/>
  <c r="AT103" i="53" s="1"/>
  <c r="V131" i="53"/>
  <c r="Z131" i="53" s="1"/>
  <c r="AD131" i="53" s="1"/>
  <c r="AH131" i="53" s="1"/>
  <c r="AL131" i="53" s="1"/>
  <c r="AP131" i="53" s="1"/>
  <c r="AT131" i="53" s="1"/>
  <c r="R74" i="53"/>
  <c r="V74" i="53" s="1"/>
  <c r="Z74" i="53" s="1"/>
  <c r="AD74" i="53" s="1"/>
  <c r="AH74" i="53" s="1"/>
  <c r="AL74" i="53" s="1"/>
  <c r="AP74" i="53" s="1"/>
  <c r="AT74" i="53" s="1"/>
  <c r="R60" i="53"/>
  <c r="V60" i="53" s="1"/>
  <c r="Z60" i="53" s="1"/>
  <c r="AD60" i="53" s="1"/>
  <c r="AH60" i="53" s="1"/>
  <c r="AL60" i="53" s="1"/>
  <c r="AP60" i="53" s="1"/>
  <c r="AT60" i="53" s="1"/>
  <c r="Z153" i="53"/>
  <c r="AD113" i="53"/>
  <c r="AD111" i="53" s="1"/>
  <c r="M33" i="50" l="1"/>
  <c r="G50" i="50"/>
  <c r="G49" i="50"/>
  <c r="G47" i="50"/>
  <c r="G38" i="50"/>
  <c r="G39" i="50" s="1"/>
  <c r="G48" i="50"/>
  <c r="G46" i="50"/>
  <c r="G35" i="50"/>
  <c r="G36" i="50" s="1"/>
  <c r="H50" i="50"/>
  <c r="AF50" i="50" s="1"/>
  <c r="H46" i="50"/>
  <c r="H47" i="50"/>
  <c r="AF47" i="50" s="1"/>
  <c r="H35" i="50"/>
  <c r="H36" i="50" s="1"/>
  <c r="H48" i="50"/>
  <c r="AF48" i="50" s="1"/>
  <c r="H49" i="50"/>
  <c r="AF49" i="50" s="1"/>
  <c r="H38" i="50"/>
  <c r="H39" i="50" s="1"/>
  <c r="K50" i="50"/>
  <c r="AI50" i="50" s="1"/>
  <c r="K46" i="50"/>
  <c r="K48" i="50"/>
  <c r="AI48" i="50" s="1"/>
  <c r="K38" i="50"/>
  <c r="K39" i="50" s="1"/>
  <c r="K47" i="50"/>
  <c r="AI47" i="50" s="1"/>
  <c r="K35" i="50"/>
  <c r="K36" i="50" s="1"/>
  <c r="K49" i="50"/>
  <c r="AI49" i="50" s="1"/>
  <c r="L49" i="50"/>
  <c r="AJ49" i="50" s="1"/>
  <c r="L50" i="50"/>
  <c r="AJ50" i="50" s="1"/>
  <c r="L46" i="50"/>
  <c r="L48" i="50"/>
  <c r="AJ48" i="50" s="1"/>
  <c r="L35" i="50"/>
  <c r="L36" i="50" s="1"/>
  <c r="L47" i="50"/>
  <c r="AJ47" i="50" s="1"/>
  <c r="L38" i="50"/>
  <c r="L39" i="50" s="1"/>
  <c r="J48" i="50"/>
  <c r="AH48" i="50" s="1"/>
  <c r="J47" i="50"/>
  <c r="AH47" i="50" s="1"/>
  <c r="J38" i="50"/>
  <c r="J39" i="50" s="1"/>
  <c r="J46" i="50"/>
  <c r="J35" i="50"/>
  <c r="J36" i="50" s="1"/>
  <c r="J50" i="50"/>
  <c r="AH50" i="50" s="1"/>
  <c r="J49" i="50"/>
  <c r="AH49" i="50" s="1"/>
  <c r="I49" i="50"/>
  <c r="AG49" i="50" s="1"/>
  <c r="I47" i="50"/>
  <c r="AG47" i="50" s="1"/>
  <c r="I48" i="50"/>
  <c r="AG48" i="50" s="1"/>
  <c r="I35" i="50"/>
  <c r="I36" i="50" s="1"/>
  <c r="I46" i="50"/>
  <c r="I50" i="50"/>
  <c r="AG50" i="50" s="1"/>
  <c r="I38" i="50"/>
  <c r="I39" i="50" s="1"/>
  <c r="V125" i="53"/>
  <c r="Z71" i="53"/>
  <c r="AD85" i="53"/>
  <c r="AD127" i="53"/>
  <c r="V57" i="53"/>
  <c r="Z57" i="53" s="1"/>
  <c r="AD57" i="53" s="1"/>
  <c r="AH57" i="53" s="1"/>
  <c r="AL57" i="53" s="1"/>
  <c r="AP57" i="53" s="1"/>
  <c r="AT57" i="53" s="1"/>
  <c r="R55" i="53"/>
  <c r="R69" i="53"/>
  <c r="V97" i="53"/>
  <c r="AD100" i="53"/>
  <c r="Z104" i="53"/>
  <c r="AD104" i="53" s="1"/>
  <c r="AH104" i="53" s="1"/>
  <c r="AL104" i="53" s="1"/>
  <c r="AP104" i="53" s="1"/>
  <c r="AT104" i="53" s="1"/>
  <c r="Z132" i="53"/>
  <c r="AD132" i="53" s="1"/>
  <c r="AH132" i="53" s="1"/>
  <c r="AL132" i="53" s="1"/>
  <c r="AP132" i="53" s="1"/>
  <c r="AT132" i="53" s="1"/>
  <c r="V75" i="53"/>
  <c r="Z75" i="53" s="1"/>
  <c r="AD75" i="53" s="1"/>
  <c r="AH75" i="53" s="1"/>
  <c r="AL75" i="53" s="1"/>
  <c r="AP75" i="53" s="1"/>
  <c r="AT75" i="53" s="1"/>
  <c r="V61" i="53"/>
  <c r="Z61" i="53" s="1"/>
  <c r="AD61" i="53" s="1"/>
  <c r="AH61" i="53" s="1"/>
  <c r="AL61" i="53" s="1"/>
  <c r="AP61" i="53" s="1"/>
  <c r="AT61" i="53" s="1"/>
  <c r="AD153" i="53"/>
  <c r="AH113" i="53"/>
  <c r="AH111" i="53" s="1"/>
  <c r="I51" i="50" l="1"/>
  <c r="AG51" i="50" s="1"/>
  <c r="AG46" i="50"/>
  <c r="J51" i="50"/>
  <c r="AH51" i="50" s="1"/>
  <c r="AH46" i="50"/>
  <c r="AJ46" i="50"/>
  <c r="L51" i="50"/>
  <c r="AJ51" i="50" s="1"/>
  <c r="AI46" i="50"/>
  <c r="K51" i="50"/>
  <c r="AI51" i="50" s="1"/>
  <c r="AE47" i="50"/>
  <c r="M47" i="50"/>
  <c r="AK47" i="50" s="1"/>
  <c r="M46" i="50"/>
  <c r="AK46" i="50" s="1"/>
  <c r="G51" i="50"/>
  <c r="AE46" i="50"/>
  <c r="M49" i="50"/>
  <c r="AK49" i="50" s="1"/>
  <c r="AE49" i="50"/>
  <c r="AF46" i="50"/>
  <c r="H51" i="50"/>
  <c r="AF51" i="50" s="1"/>
  <c r="AE48" i="50"/>
  <c r="M48" i="50"/>
  <c r="AK48" i="50" s="1"/>
  <c r="AE50" i="50"/>
  <c r="M50" i="50"/>
  <c r="AK50" i="50" s="1"/>
  <c r="Z125" i="53"/>
  <c r="AH85" i="53"/>
  <c r="V69" i="53"/>
  <c r="AH127" i="53"/>
  <c r="AD71" i="53"/>
  <c r="Z97" i="53"/>
  <c r="AH100" i="53"/>
  <c r="AD105" i="53"/>
  <c r="AH105" i="53" s="1"/>
  <c r="AL105" i="53" s="1"/>
  <c r="AP105" i="53" s="1"/>
  <c r="AT105" i="53" s="1"/>
  <c r="AD133" i="53"/>
  <c r="AH133" i="53" s="1"/>
  <c r="AL133" i="53" s="1"/>
  <c r="AP133" i="53" s="1"/>
  <c r="AT133" i="53" s="1"/>
  <c r="Z76" i="53"/>
  <c r="AD76" i="53" s="1"/>
  <c r="AH76" i="53" s="1"/>
  <c r="AL76" i="53" s="1"/>
  <c r="AP76" i="53" s="1"/>
  <c r="AT76" i="53" s="1"/>
  <c r="AH153" i="53"/>
  <c r="AL113" i="53"/>
  <c r="AL111" i="53" s="1"/>
  <c r="M51" i="50" l="1"/>
  <c r="AE51" i="50"/>
  <c r="AL127" i="53"/>
  <c r="Z69" i="53"/>
  <c r="AH71" i="53"/>
  <c r="AD125" i="53"/>
  <c r="AL85" i="53"/>
  <c r="AD97" i="53"/>
  <c r="AL100" i="53"/>
  <c r="AH134" i="53"/>
  <c r="AL134" i="53" s="1"/>
  <c r="AP134" i="53" s="1"/>
  <c r="AT134" i="53" s="1"/>
  <c r="AH106" i="53"/>
  <c r="AL106" i="53" s="1"/>
  <c r="AP106" i="53" s="1"/>
  <c r="AT106" i="53" s="1"/>
  <c r="AD77" i="53"/>
  <c r="AH77" i="53" s="1"/>
  <c r="AL77" i="53" s="1"/>
  <c r="AP77" i="53" s="1"/>
  <c r="AT77" i="53" s="1"/>
  <c r="AD63" i="53"/>
  <c r="AH63" i="53" s="1"/>
  <c r="AL63" i="53" s="1"/>
  <c r="AP63" i="53" s="1"/>
  <c r="AT63" i="53" s="1"/>
  <c r="AL153" i="53"/>
  <c r="AP113" i="53"/>
  <c r="AP111" i="53" s="1"/>
  <c r="M52" i="50" l="1"/>
  <c r="AK51" i="50"/>
  <c r="AH97" i="53"/>
  <c r="AL71" i="53"/>
  <c r="AP85" i="53"/>
  <c r="AH125" i="53"/>
  <c r="AD69" i="53"/>
  <c r="AP127" i="53"/>
  <c r="AP100" i="53"/>
  <c r="AL135" i="53"/>
  <c r="AP135" i="53" s="1"/>
  <c r="AT135" i="53" s="1"/>
  <c r="AL107" i="53"/>
  <c r="AP107" i="53" s="1"/>
  <c r="AT107" i="53" s="1"/>
  <c r="AH78" i="53"/>
  <c r="AL78" i="53" s="1"/>
  <c r="AP78" i="53" s="1"/>
  <c r="AT78" i="53" s="1"/>
  <c r="AH64" i="53"/>
  <c r="AL64" i="53" s="1"/>
  <c r="AP64" i="53" s="1"/>
  <c r="AT64" i="53" s="1"/>
  <c r="AT113" i="53"/>
  <c r="AT111" i="53" s="1"/>
  <c r="AP153" i="53"/>
  <c r="AL125" i="53" l="1"/>
  <c r="AT85" i="53"/>
  <c r="AH69" i="53"/>
  <c r="AT127" i="53"/>
  <c r="AP71" i="53"/>
  <c r="AL97" i="53"/>
  <c r="AT100" i="53"/>
  <c r="AP136" i="53"/>
  <c r="AT136" i="53" s="1"/>
  <c r="AP108" i="53"/>
  <c r="AT108" i="53" s="1"/>
  <c r="AL65" i="53"/>
  <c r="AP65" i="53" s="1"/>
  <c r="AT65" i="53" s="1"/>
  <c r="AL79" i="53"/>
  <c r="AP79" i="53" s="1"/>
  <c r="AT79" i="53" s="1"/>
  <c r="AT153" i="53"/>
  <c r="AP97" i="53" l="1"/>
  <c r="AL69" i="53"/>
  <c r="AT71" i="53"/>
  <c r="AP125" i="53"/>
  <c r="AT137" i="53"/>
  <c r="AT125" i="53" s="1"/>
  <c r="AT109" i="53"/>
  <c r="AT97" i="53" s="1"/>
  <c r="AP66" i="53"/>
  <c r="AT66" i="53" s="1"/>
  <c r="AP80" i="53"/>
  <c r="AT80" i="53" s="1"/>
  <c r="AP69" i="53" l="1"/>
  <c r="AT67" i="53"/>
  <c r="AT81" i="53"/>
  <c r="AT69" i="53" s="1"/>
  <c r="H152" i="53" l="1"/>
  <c r="H150" i="53"/>
  <c r="H156" i="53" s="1"/>
  <c r="H155" i="53"/>
  <c r="G150" i="53"/>
  <c r="G156" i="53" s="1"/>
  <c r="G155" i="53"/>
  <c r="G152" i="53"/>
  <c r="I155" i="53"/>
  <c r="I152" i="53"/>
  <c r="I150" i="53"/>
  <c r="F150" i="53"/>
  <c r="F156" i="53" s="1"/>
  <c r="F152" i="53"/>
  <c r="F155" i="53"/>
  <c r="M86" i="53"/>
  <c r="L86" i="53"/>
  <c r="K86" i="53"/>
  <c r="K83" i="53" s="1"/>
  <c r="J86" i="53"/>
  <c r="J83" i="53" s="1"/>
  <c r="P86" i="53" l="1"/>
  <c r="T86" i="53" s="1"/>
  <c r="L83" i="53"/>
  <c r="Q86" i="53"/>
  <c r="U86" i="53" s="1"/>
  <c r="M83" i="53"/>
  <c r="H157" i="53"/>
  <c r="H18" i="53" s="1"/>
  <c r="F157" i="53"/>
  <c r="G157" i="53"/>
  <c r="G14" i="53" s="1"/>
  <c r="O86" i="53"/>
  <c r="N86" i="53"/>
  <c r="I157" i="53"/>
  <c r="I156" i="53"/>
  <c r="F18" i="53" l="1"/>
  <c r="U34" i="50"/>
  <c r="H14" i="53"/>
  <c r="H15" i="53"/>
  <c r="H16" i="53"/>
  <c r="F16" i="53"/>
  <c r="F14" i="53"/>
  <c r="F15" i="53"/>
  <c r="G15" i="53"/>
  <c r="G18" i="53"/>
  <c r="G16" i="53"/>
  <c r="X86" i="53"/>
  <c r="S86" i="53"/>
  <c r="I18" i="53"/>
  <c r="I14" i="53"/>
  <c r="I16" i="53"/>
  <c r="I15" i="53"/>
  <c r="Y86" i="53"/>
  <c r="R86" i="53"/>
  <c r="U38" i="50" l="1"/>
  <c r="U39" i="50" s="1"/>
  <c r="R34" i="50"/>
  <c r="U35" i="50"/>
  <c r="U36" i="50" s="1"/>
  <c r="S34" i="50"/>
  <c r="O34" i="50"/>
  <c r="P34" i="50"/>
  <c r="Q34" i="50"/>
  <c r="T34" i="50"/>
  <c r="AC86" i="53"/>
  <c r="AB86" i="53"/>
  <c r="W86" i="53"/>
  <c r="V86" i="53"/>
  <c r="K55" i="50" l="1"/>
  <c r="AI55" i="50" s="1"/>
  <c r="S35" i="50"/>
  <c r="S36" i="50" s="1"/>
  <c r="K54" i="50"/>
  <c r="AI54" i="50" s="1"/>
  <c r="K57" i="50"/>
  <c r="AI57" i="50" s="1"/>
  <c r="K53" i="50"/>
  <c r="S38" i="50"/>
  <c r="S39" i="50" s="1"/>
  <c r="K56" i="50"/>
  <c r="AI56" i="50" s="1"/>
  <c r="L57" i="50"/>
  <c r="AJ57" i="50" s="1"/>
  <c r="T35" i="50"/>
  <c r="T36" i="50" s="1"/>
  <c r="L54" i="50"/>
  <c r="AJ54" i="50" s="1"/>
  <c r="T38" i="50"/>
  <c r="T39" i="50" s="1"/>
  <c r="L55" i="50"/>
  <c r="AJ55" i="50" s="1"/>
  <c r="L56" i="50"/>
  <c r="AJ56" i="50" s="1"/>
  <c r="L53" i="50"/>
  <c r="I56" i="50"/>
  <c r="AG56" i="50" s="1"/>
  <c r="Q38" i="50"/>
  <c r="Q39" i="50" s="1"/>
  <c r="I55" i="50"/>
  <c r="AG55" i="50" s="1"/>
  <c r="Q35" i="50"/>
  <c r="Q36" i="50" s="1"/>
  <c r="I53" i="50"/>
  <c r="I57" i="50"/>
  <c r="AG57" i="50" s="1"/>
  <c r="I54" i="50"/>
  <c r="AG54" i="50" s="1"/>
  <c r="H56" i="50"/>
  <c r="AF56" i="50" s="1"/>
  <c r="P35" i="50"/>
  <c r="P36" i="50" s="1"/>
  <c r="H55" i="50"/>
  <c r="AF55" i="50" s="1"/>
  <c r="H57" i="50"/>
  <c r="AF57" i="50" s="1"/>
  <c r="H53" i="50"/>
  <c r="H54" i="50"/>
  <c r="AF54" i="50" s="1"/>
  <c r="P38" i="50"/>
  <c r="P39" i="50" s="1"/>
  <c r="J57" i="50"/>
  <c r="AH57" i="50" s="1"/>
  <c r="J55" i="50"/>
  <c r="AH55" i="50" s="1"/>
  <c r="J56" i="50"/>
  <c r="AH56" i="50" s="1"/>
  <c r="J53" i="50"/>
  <c r="R38" i="50"/>
  <c r="R39" i="50" s="1"/>
  <c r="J54" i="50"/>
  <c r="AH54" i="50" s="1"/>
  <c r="R35" i="50"/>
  <c r="R36" i="50" s="1"/>
  <c r="U33" i="50"/>
  <c r="G57" i="50"/>
  <c r="G53" i="50"/>
  <c r="G56" i="50"/>
  <c r="O38" i="50"/>
  <c r="O39" i="50" s="1"/>
  <c r="G55" i="50"/>
  <c r="O35" i="50"/>
  <c r="O36" i="50" s="1"/>
  <c r="G54" i="50"/>
  <c r="AF86" i="53"/>
  <c r="AG86" i="53"/>
  <c r="Z86" i="53"/>
  <c r="AA86" i="53"/>
  <c r="J58" i="50" l="1"/>
  <c r="AH58" i="50" s="1"/>
  <c r="AH53" i="50"/>
  <c r="AE54" i="50"/>
  <c r="M54" i="50"/>
  <c r="AK54" i="50" s="1"/>
  <c r="AE56" i="50"/>
  <c r="M56" i="50"/>
  <c r="AK56" i="50" s="1"/>
  <c r="AG53" i="50"/>
  <c r="I58" i="50"/>
  <c r="AG58" i="50" s="1"/>
  <c r="AE53" i="50"/>
  <c r="G58" i="50"/>
  <c r="M53" i="50"/>
  <c r="AK53" i="50" s="1"/>
  <c r="AF53" i="50"/>
  <c r="H58" i="50"/>
  <c r="AF58" i="50" s="1"/>
  <c r="AJ53" i="50"/>
  <c r="L58" i="50"/>
  <c r="AJ58" i="50" s="1"/>
  <c r="AE55" i="50"/>
  <c r="M55" i="50"/>
  <c r="AK55" i="50" s="1"/>
  <c r="M57" i="50"/>
  <c r="AK57" i="50" s="1"/>
  <c r="AE57" i="50"/>
  <c r="AI53" i="50"/>
  <c r="K58" i="50"/>
  <c r="AI58" i="50" s="1"/>
  <c r="AE86" i="53"/>
  <c r="AK86" i="53"/>
  <c r="AD86" i="53"/>
  <c r="AJ86" i="53"/>
  <c r="AE58" i="50" l="1"/>
  <c r="M58" i="50"/>
  <c r="AN86" i="53"/>
  <c r="AO86" i="53"/>
  <c r="AH86" i="53"/>
  <c r="AI86" i="53"/>
  <c r="M59" i="50" l="1"/>
  <c r="AK58" i="50"/>
  <c r="AM86" i="53"/>
  <c r="AS86" i="53"/>
  <c r="AL86" i="53"/>
  <c r="AR86" i="53"/>
  <c r="AW86" i="53" l="1"/>
  <c r="AV86" i="53"/>
  <c r="AP86" i="53"/>
  <c r="AQ86" i="53"/>
  <c r="AU86" i="53" l="1"/>
  <c r="AT86" i="53"/>
  <c r="M150" i="53"/>
  <c r="M155" i="53"/>
  <c r="M152" i="53"/>
  <c r="K150" i="53"/>
  <c r="K156" i="53" s="1"/>
  <c r="K155" i="53"/>
  <c r="K152" i="53"/>
  <c r="L150" i="53"/>
  <c r="L156" i="53" s="1"/>
  <c r="L152" i="53"/>
  <c r="L155" i="53"/>
  <c r="J150" i="53"/>
  <c r="J156" i="53" s="1"/>
  <c r="J155" i="53"/>
  <c r="J152" i="53"/>
  <c r="P87" i="53"/>
  <c r="P83" i="53" s="1"/>
  <c r="P150" i="53" s="1"/>
  <c r="P156" i="53" s="1"/>
  <c r="O87" i="53"/>
  <c r="O83" i="53" s="1"/>
  <c r="O152" i="53" s="1"/>
  <c r="Q87" i="53"/>
  <c r="Q83" i="53" s="1"/>
  <c r="Q155" i="53" s="1"/>
  <c r="N87" i="53"/>
  <c r="N83" i="53" s="1"/>
  <c r="N155" i="53" s="1"/>
  <c r="Q152" i="53" l="1"/>
  <c r="Q150" i="53"/>
  <c r="Q156" i="53" s="1"/>
  <c r="O150" i="53"/>
  <c r="O156" i="53" s="1"/>
  <c r="O155" i="53"/>
  <c r="P155" i="53"/>
  <c r="P152" i="53"/>
  <c r="N150" i="53"/>
  <c r="N156" i="53" s="1"/>
  <c r="N152" i="53"/>
  <c r="J157" i="53"/>
  <c r="K157" i="53"/>
  <c r="K15" i="53" s="1"/>
  <c r="L157" i="53"/>
  <c r="L18" i="53" s="1"/>
  <c r="S87" i="53"/>
  <c r="S88" i="53"/>
  <c r="W88" i="53" s="1"/>
  <c r="AA88" i="53" s="1"/>
  <c r="AE88" i="53" s="1"/>
  <c r="AI88" i="53" s="1"/>
  <c r="AM88" i="53" s="1"/>
  <c r="AQ88" i="53" s="1"/>
  <c r="AU88" i="53" s="1"/>
  <c r="R87" i="53"/>
  <c r="R88" i="53"/>
  <c r="V88" i="53" s="1"/>
  <c r="Z88" i="53" s="1"/>
  <c r="AD88" i="53" s="1"/>
  <c r="AH88" i="53" s="1"/>
  <c r="AL88" i="53" s="1"/>
  <c r="AP88" i="53" s="1"/>
  <c r="AT88" i="53" s="1"/>
  <c r="T88" i="53"/>
  <c r="X88" i="53" s="1"/>
  <c r="AB88" i="53" s="1"/>
  <c r="AF88" i="53" s="1"/>
  <c r="AJ88" i="53" s="1"/>
  <c r="AN88" i="53" s="1"/>
  <c r="AR88" i="53" s="1"/>
  <c r="AV88" i="53" s="1"/>
  <c r="T87" i="53"/>
  <c r="U87" i="53"/>
  <c r="U88" i="53"/>
  <c r="Y88" i="53" s="1"/>
  <c r="AC88" i="53" s="1"/>
  <c r="AG88" i="53" s="1"/>
  <c r="AK88" i="53" s="1"/>
  <c r="AO88" i="53" s="1"/>
  <c r="AS88" i="53" s="1"/>
  <c r="AW88" i="53" s="1"/>
  <c r="M156" i="53"/>
  <c r="M157" i="53"/>
  <c r="AC34" i="50" l="1"/>
  <c r="Q157" i="53"/>
  <c r="Q16" i="53" s="1"/>
  <c r="S83" i="53"/>
  <c r="S155" i="53" s="1"/>
  <c r="P157" i="53"/>
  <c r="P15" i="53" s="1"/>
  <c r="O157" i="53"/>
  <c r="U83" i="53"/>
  <c r="L15" i="53"/>
  <c r="T83" i="53"/>
  <c r="N157" i="53"/>
  <c r="R83" i="53"/>
  <c r="J18" i="53"/>
  <c r="L14" i="53"/>
  <c r="J14" i="53"/>
  <c r="J16" i="53"/>
  <c r="J15" i="53"/>
  <c r="K16" i="53"/>
  <c r="K14" i="53"/>
  <c r="K18" i="53"/>
  <c r="L16" i="53"/>
  <c r="Y89" i="53"/>
  <c r="AC89" i="53" s="1"/>
  <c r="AG89" i="53" s="1"/>
  <c r="AK89" i="53" s="1"/>
  <c r="AO89" i="53" s="1"/>
  <c r="AS89" i="53" s="1"/>
  <c r="AW89" i="53" s="1"/>
  <c r="Y87" i="53"/>
  <c r="V87" i="53"/>
  <c r="V89" i="53"/>
  <c r="Z89" i="53" s="1"/>
  <c r="AD89" i="53" s="1"/>
  <c r="AH89" i="53" s="1"/>
  <c r="AL89" i="53" s="1"/>
  <c r="AP89" i="53" s="1"/>
  <c r="AT89" i="53" s="1"/>
  <c r="M18" i="53"/>
  <c r="M16" i="53"/>
  <c r="M14" i="53"/>
  <c r="M15" i="53"/>
  <c r="X89" i="53"/>
  <c r="AB89" i="53" s="1"/>
  <c r="AF89" i="53" s="1"/>
  <c r="AJ89" i="53" s="1"/>
  <c r="AN89" i="53" s="1"/>
  <c r="AR89" i="53" s="1"/>
  <c r="AV89" i="53" s="1"/>
  <c r="X87" i="53"/>
  <c r="W87" i="53"/>
  <c r="W89" i="53"/>
  <c r="AA89" i="53" s="1"/>
  <c r="AE89" i="53" s="1"/>
  <c r="AI89" i="53" s="1"/>
  <c r="AM89" i="53" s="1"/>
  <c r="AQ89" i="53" s="1"/>
  <c r="AU89" i="53" s="1"/>
  <c r="AK34" i="50" l="1"/>
  <c r="AK38" i="50" s="1"/>
  <c r="AK39" i="50" s="1"/>
  <c r="AC38" i="50"/>
  <c r="AC39" i="50" s="1"/>
  <c r="AC35" i="50"/>
  <c r="AC36" i="50" s="1"/>
  <c r="AB34" i="50"/>
  <c r="X34" i="50"/>
  <c r="Z34" i="50"/>
  <c r="Y34" i="50"/>
  <c r="AA34" i="50"/>
  <c r="W34" i="50"/>
  <c r="S150" i="53"/>
  <c r="S156" i="53" s="1"/>
  <c r="S152" i="53"/>
  <c r="Q18" i="53"/>
  <c r="Q15" i="53"/>
  <c r="N16" i="53"/>
  <c r="P18" i="53"/>
  <c r="N15" i="53"/>
  <c r="N18" i="53"/>
  <c r="N14" i="53"/>
  <c r="P14" i="53"/>
  <c r="P16" i="53"/>
  <c r="Y83" i="53"/>
  <c r="O14" i="53"/>
  <c r="O18" i="53"/>
  <c r="O16" i="53"/>
  <c r="O15" i="53"/>
  <c r="T150" i="53"/>
  <c r="T156" i="53" s="1"/>
  <c r="T152" i="53"/>
  <c r="T155" i="53"/>
  <c r="W83" i="53"/>
  <c r="U152" i="53"/>
  <c r="U150" i="53"/>
  <c r="U156" i="53" s="1"/>
  <c r="U155" i="53"/>
  <c r="X83" i="53"/>
  <c r="V83" i="53"/>
  <c r="R155" i="53"/>
  <c r="R152" i="53"/>
  <c r="R150" i="53"/>
  <c r="R156" i="53" s="1"/>
  <c r="AA87" i="53"/>
  <c r="AA90" i="53"/>
  <c r="AE90" i="53" s="1"/>
  <c r="AI90" i="53" s="1"/>
  <c r="AM90" i="53" s="1"/>
  <c r="AQ90" i="53" s="1"/>
  <c r="AU90" i="53" s="1"/>
  <c r="AC90" i="53"/>
  <c r="AG90" i="53" s="1"/>
  <c r="AK90" i="53" s="1"/>
  <c r="AO90" i="53" s="1"/>
  <c r="AS90" i="53" s="1"/>
  <c r="AW90" i="53" s="1"/>
  <c r="AC87" i="53"/>
  <c r="Z90" i="53"/>
  <c r="AD90" i="53" s="1"/>
  <c r="AH90" i="53" s="1"/>
  <c r="AL90" i="53" s="1"/>
  <c r="AP90" i="53" s="1"/>
  <c r="AT90" i="53" s="1"/>
  <c r="Z87" i="53"/>
  <c r="AB87" i="53"/>
  <c r="AB90" i="53"/>
  <c r="AF90" i="53" s="1"/>
  <c r="AJ90" i="53" s="1"/>
  <c r="AN90" i="53" s="1"/>
  <c r="AR90" i="53" s="1"/>
  <c r="AV90" i="53" s="1"/>
  <c r="AG34" i="50" l="1"/>
  <c r="I69" i="50" s="1"/>
  <c r="AG69" i="50" s="1"/>
  <c r="AJ34" i="50"/>
  <c r="L68" i="50" s="1"/>
  <c r="AJ68" i="50" s="1"/>
  <c r="AE34" i="50"/>
  <c r="AE35" i="50" s="1"/>
  <c r="AE36" i="50" s="1"/>
  <c r="AI34" i="50"/>
  <c r="K68" i="50" s="1"/>
  <c r="AI68" i="50" s="1"/>
  <c r="AH34" i="50"/>
  <c r="J70" i="50" s="1"/>
  <c r="AH70" i="50" s="1"/>
  <c r="AF34" i="50"/>
  <c r="H67" i="50" s="1"/>
  <c r="AK35" i="50"/>
  <c r="AK36" i="50" s="1"/>
  <c r="AC33" i="50"/>
  <c r="I62" i="50"/>
  <c r="AG62" i="50" s="1"/>
  <c r="Y35" i="50"/>
  <c r="Y36" i="50" s="1"/>
  <c r="I61" i="50"/>
  <c r="AG61" i="50" s="1"/>
  <c r="Y38" i="50"/>
  <c r="Y39" i="50" s="1"/>
  <c r="I60" i="50"/>
  <c r="I64" i="50"/>
  <c r="AG64" i="50" s="1"/>
  <c r="I63" i="50"/>
  <c r="AG63" i="50" s="1"/>
  <c r="J61" i="50"/>
  <c r="AH61" i="50" s="1"/>
  <c r="Z38" i="50"/>
  <c r="Z39" i="50" s="1"/>
  <c r="J63" i="50"/>
  <c r="AH63" i="50" s="1"/>
  <c r="J60" i="50"/>
  <c r="J62" i="50"/>
  <c r="AH62" i="50" s="1"/>
  <c r="J64" i="50"/>
  <c r="AH64" i="50" s="1"/>
  <c r="Z35" i="50"/>
  <c r="Z36" i="50" s="1"/>
  <c r="G64" i="50"/>
  <c r="W38" i="50"/>
  <c r="W39" i="50" s="1"/>
  <c r="G61" i="50"/>
  <c r="G62" i="50"/>
  <c r="W35" i="50"/>
  <c r="W36" i="50" s="1"/>
  <c r="G63" i="50"/>
  <c r="G60" i="50"/>
  <c r="H63" i="50"/>
  <c r="AF63" i="50" s="1"/>
  <c r="H64" i="50"/>
  <c r="AF64" i="50" s="1"/>
  <c r="H60" i="50"/>
  <c r="H61" i="50"/>
  <c r="AF61" i="50" s="1"/>
  <c r="X38" i="50"/>
  <c r="X39" i="50" s="1"/>
  <c r="H62" i="50"/>
  <c r="AF62" i="50" s="1"/>
  <c r="X35" i="50"/>
  <c r="X36" i="50" s="1"/>
  <c r="AA38" i="50"/>
  <c r="AA39" i="50" s="1"/>
  <c r="K63" i="50"/>
  <c r="AI63" i="50" s="1"/>
  <c r="K64" i="50"/>
  <c r="AI64" i="50" s="1"/>
  <c r="K61" i="50"/>
  <c r="AI61" i="50" s="1"/>
  <c r="K60" i="50"/>
  <c r="K62" i="50"/>
  <c r="AI62" i="50" s="1"/>
  <c r="AA35" i="50"/>
  <c r="AA36" i="50" s="1"/>
  <c r="AB35" i="50"/>
  <c r="AB36" i="50" s="1"/>
  <c r="L64" i="50"/>
  <c r="AJ64" i="50" s="1"/>
  <c r="L63" i="50"/>
  <c r="AJ63" i="50" s="1"/>
  <c r="L62" i="50"/>
  <c r="AJ62" i="50" s="1"/>
  <c r="L61" i="50"/>
  <c r="AJ61" i="50" s="1"/>
  <c r="L60" i="50"/>
  <c r="AB38" i="50"/>
  <c r="AB39" i="50" s="1"/>
  <c r="S157" i="53"/>
  <c r="S16" i="53" s="1"/>
  <c r="AC83" i="53"/>
  <c r="AA83" i="53"/>
  <c r="U157" i="53"/>
  <c r="U18" i="53" s="1"/>
  <c r="AB83" i="53"/>
  <c r="T157" i="53"/>
  <c r="Z83" i="53"/>
  <c r="R157" i="53"/>
  <c r="AF91" i="53"/>
  <c r="AJ91" i="53" s="1"/>
  <c r="AN91" i="53" s="1"/>
  <c r="AR91" i="53" s="1"/>
  <c r="AV91" i="53" s="1"/>
  <c r="AF87" i="53"/>
  <c r="AD87" i="53"/>
  <c r="AD91" i="53"/>
  <c r="AH91" i="53" s="1"/>
  <c r="AL91" i="53" s="1"/>
  <c r="AP91" i="53" s="1"/>
  <c r="AT91" i="53" s="1"/>
  <c r="AE87" i="53"/>
  <c r="AE91" i="53"/>
  <c r="AI91" i="53" s="1"/>
  <c r="AM91" i="53" s="1"/>
  <c r="AQ91" i="53" s="1"/>
  <c r="AU91" i="53" s="1"/>
  <c r="AG91" i="53"/>
  <c r="AK91" i="53" s="1"/>
  <c r="AO91" i="53" s="1"/>
  <c r="AS91" i="53" s="1"/>
  <c r="AW91" i="53" s="1"/>
  <c r="AG87" i="53"/>
  <c r="AJ38" i="50" l="1"/>
  <c r="AJ39" i="50" s="1"/>
  <c r="H70" i="50"/>
  <c r="AF70" i="50" s="1"/>
  <c r="L67" i="50"/>
  <c r="AJ67" i="50" s="1"/>
  <c r="AE38" i="50"/>
  <c r="AE39" i="50" s="1"/>
  <c r="AJ35" i="50"/>
  <c r="AJ36" i="50" s="1"/>
  <c r="H68" i="50"/>
  <c r="AF68" i="50" s="1"/>
  <c r="H69" i="50"/>
  <c r="AF69" i="50" s="1"/>
  <c r="H71" i="50"/>
  <c r="AF71" i="50" s="1"/>
  <c r="G71" i="50"/>
  <c r="AE71" i="50" s="1"/>
  <c r="G69" i="50"/>
  <c r="AE69" i="50" s="1"/>
  <c r="G70" i="50"/>
  <c r="AE70" i="50" s="1"/>
  <c r="I71" i="50"/>
  <c r="AG71" i="50" s="1"/>
  <c r="AG38" i="50"/>
  <c r="AG39" i="50" s="1"/>
  <c r="I70" i="50"/>
  <c r="AG70" i="50" s="1"/>
  <c r="J67" i="50"/>
  <c r="AH67" i="50" s="1"/>
  <c r="AG35" i="50"/>
  <c r="AG36" i="50" s="1"/>
  <c r="I68" i="50"/>
  <c r="AG68" i="50" s="1"/>
  <c r="I67" i="50"/>
  <c r="AG67" i="50" s="1"/>
  <c r="J69" i="50"/>
  <c r="AH69" i="50" s="1"/>
  <c r="G68" i="50"/>
  <c r="AE68" i="50" s="1"/>
  <c r="G67" i="50"/>
  <c r="AE67" i="50" s="1"/>
  <c r="K67" i="50"/>
  <c r="AI67" i="50" s="1"/>
  <c r="K69" i="50"/>
  <c r="AI69" i="50" s="1"/>
  <c r="K71" i="50"/>
  <c r="AI71" i="50" s="1"/>
  <c r="AH35" i="50"/>
  <c r="AH36" i="50" s="1"/>
  <c r="J71" i="50"/>
  <c r="AH71" i="50" s="1"/>
  <c r="AK33" i="50"/>
  <c r="AH38" i="50"/>
  <c r="AH39" i="50" s="1"/>
  <c r="J68" i="50"/>
  <c r="AH68" i="50" s="1"/>
  <c r="L70" i="50"/>
  <c r="AJ70" i="50" s="1"/>
  <c r="L71" i="50"/>
  <c r="AJ71" i="50" s="1"/>
  <c r="AI35" i="50"/>
  <c r="AI36" i="50" s="1"/>
  <c r="K70" i="50"/>
  <c r="AI70" i="50" s="1"/>
  <c r="AF38" i="50"/>
  <c r="AF39" i="50" s="1"/>
  <c r="L69" i="50"/>
  <c r="AJ69" i="50" s="1"/>
  <c r="AI38" i="50"/>
  <c r="AI39" i="50" s="1"/>
  <c r="AF35" i="50"/>
  <c r="AF36" i="50" s="1"/>
  <c r="AJ60" i="50"/>
  <c r="L65" i="50"/>
  <c r="AJ65" i="50" s="1"/>
  <c r="K65" i="50"/>
  <c r="AI65" i="50" s="1"/>
  <c r="AI60" i="50"/>
  <c r="M62" i="50"/>
  <c r="AK62" i="50" s="1"/>
  <c r="AE62" i="50"/>
  <c r="AE60" i="50"/>
  <c r="G65" i="50"/>
  <c r="M60" i="50"/>
  <c r="AK60" i="50" s="1"/>
  <c r="AE61" i="50"/>
  <c r="M61" i="50"/>
  <c r="AK61" i="50" s="1"/>
  <c r="AF67" i="50"/>
  <c r="AH60" i="50"/>
  <c r="J65" i="50"/>
  <c r="AH65" i="50" s="1"/>
  <c r="AF60" i="50"/>
  <c r="H65" i="50"/>
  <c r="AF65" i="50" s="1"/>
  <c r="M63" i="50"/>
  <c r="AK63" i="50" s="1"/>
  <c r="AE63" i="50"/>
  <c r="AS34" i="50"/>
  <c r="AE64" i="50"/>
  <c r="M64" i="50"/>
  <c r="AK64" i="50" s="1"/>
  <c r="I65" i="50"/>
  <c r="AG65" i="50" s="1"/>
  <c r="AG60" i="50"/>
  <c r="S18" i="53"/>
  <c r="S15" i="53"/>
  <c r="AF83" i="53"/>
  <c r="AG83" i="53"/>
  <c r="U15" i="53"/>
  <c r="U16" i="53"/>
  <c r="AD83" i="53"/>
  <c r="T18" i="53"/>
  <c r="T16" i="53"/>
  <c r="T15" i="53"/>
  <c r="AE83" i="53"/>
  <c r="R15" i="53"/>
  <c r="R18" i="53"/>
  <c r="R16" i="53"/>
  <c r="AH87" i="53"/>
  <c r="AH92" i="53"/>
  <c r="AL92" i="53" s="1"/>
  <c r="AP92" i="53" s="1"/>
  <c r="AT92" i="53" s="1"/>
  <c r="AK87" i="53"/>
  <c r="AK92" i="53"/>
  <c r="AO92" i="53" s="1"/>
  <c r="AS92" i="53" s="1"/>
  <c r="AW92" i="53" s="1"/>
  <c r="AJ92" i="53"/>
  <c r="AN92" i="53" s="1"/>
  <c r="AR92" i="53" s="1"/>
  <c r="AV92" i="53" s="1"/>
  <c r="AJ87" i="53"/>
  <c r="AI92" i="53"/>
  <c r="AM92" i="53" s="1"/>
  <c r="AQ92" i="53" s="1"/>
  <c r="AU92" i="53" s="1"/>
  <c r="AI87" i="53"/>
  <c r="H72" i="50" l="1"/>
  <c r="AF72" i="50" s="1"/>
  <c r="G72" i="50"/>
  <c r="AE72" i="50" s="1"/>
  <c r="I72" i="50"/>
  <c r="AG72" i="50" s="1"/>
  <c r="L72" i="50"/>
  <c r="AJ72" i="50" s="1"/>
  <c r="M67" i="50"/>
  <c r="AK67" i="50" s="1"/>
  <c r="AM67" i="50" s="1"/>
  <c r="J72" i="50"/>
  <c r="AH72" i="50" s="1"/>
  <c r="M70" i="50"/>
  <c r="AK70" i="50" s="1"/>
  <c r="AM70" i="50" s="1"/>
  <c r="M68" i="50"/>
  <c r="AK68" i="50" s="1"/>
  <c r="AN68" i="50" s="1"/>
  <c r="M71" i="50"/>
  <c r="AK71" i="50" s="1"/>
  <c r="AM71" i="50" s="1"/>
  <c r="M69" i="50"/>
  <c r="AK69" i="50" s="1"/>
  <c r="AN69" i="50" s="1"/>
  <c r="K72" i="50"/>
  <c r="AI72" i="50" s="1"/>
  <c r="M65" i="50"/>
  <c r="AE65" i="50"/>
  <c r="AS38" i="50"/>
  <c r="AS39" i="50" s="1"/>
  <c r="AP34" i="50"/>
  <c r="AQ34" i="50"/>
  <c r="AS35" i="50"/>
  <c r="AS36" i="50" s="1"/>
  <c r="AN34" i="50"/>
  <c r="AO34" i="50"/>
  <c r="AR34" i="50"/>
  <c r="AM34" i="50"/>
  <c r="AI83" i="53"/>
  <c r="AJ83" i="53"/>
  <c r="AK83" i="53"/>
  <c r="AH83" i="53"/>
  <c r="AO87" i="53"/>
  <c r="AO93" i="53"/>
  <c r="AS93" i="53" s="1"/>
  <c r="AW93" i="53" s="1"/>
  <c r="AN87" i="53"/>
  <c r="AN93" i="53"/>
  <c r="AR93" i="53" s="1"/>
  <c r="AV93" i="53" s="1"/>
  <c r="AM93" i="53"/>
  <c r="AQ93" i="53" s="1"/>
  <c r="AU93" i="53" s="1"/>
  <c r="AM87" i="53"/>
  <c r="AL93" i="53"/>
  <c r="AP93" i="53" s="1"/>
  <c r="AT93" i="53" s="1"/>
  <c r="AL87" i="53"/>
  <c r="AN67" i="50" l="1"/>
  <c r="AM69" i="50"/>
  <c r="AN70" i="50"/>
  <c r="AN71" i="50"/>
  <c r="AM68" i="50"/>
  <c r="M72" i="50"/>
  <c r="AK72" i="50" s="1"/>
  <c r="AN72" i="50" s="1"/>
  <c r="G78" i="50"/>
  <c r="G74" i="50"/>
  <c r="G77" i="50"/>
  <c r="AM35" i="50"/>
  <c r="AM36" i="50" s="1"/>
  <c r="G75" i="50"/>
  <c r="G76" i="50"/>
  <c r="AM38" i="50"/>
  <c r="AM39" i="50" s="1"/>
  <c r="L77" i="50"/>
  <c r="AJ77" i="50" s="1"/>
  <c r="L74" i="50"/>
  <c r="L75" i="50"/>
  <c r="AJ75" i="50" s="1"/>
  <c r="AR35" i="50"/>
  <c r="AR36" i="50" s="1"/>
  <c r="L78" i="50"/>
  <c r="AJ78" i="50" s="1"/>
  <c r="AR38" i="50"/>
  <c r="AR39" i="50" s="1"/>
  <c r="L76" i="50"/>
  <c r="AJ76" i="50" s="1"/>
  <c r="AQ35" i="50"/>
  <c r="AQ36" i="50" s="1"/>
  <c r="AQ38" i="50"/>
  <c r="AQ39" i="50" s="1"/>
  <c r="K76" i="50"/>
  <c r="AI76" i="50" s="1"/>
  <c r="K78" i="50"/>
  <c r="AI78" i="50" s="1"/>
  <c r="K77" i="50"/>
  <c r="AI77" i="50" s="1"/>
  <c r="K74" i="50"/>
  <c r="K75" i="50"/>
  <c r="AI75" i="50" s="1"/>
  <c r="M66" i="50"/>
  <c r="AK65" i="50"/>
  <c r="J78" i="50"/>
  <c r="AH78" i="50" s="1"/>
  <c r="J75" i="50"/>
  <c r="AH75" i="50" s="1"/>
  <c r="J76" i="50"/>
  <c r="AH76" i="50" s="1"/>
  <c r="AP38" i="50"/>
  <c r="AP39" i="50" s="1"/>
  <c r="J74" i="50"/>
  <c r="AP35" i="50"/>
  <c r="AP36" i="50" s="1"/>
  <c r="J77" i="50"/>
  <c r="AH77" i="50" s="1"/>
  <c r="I78" i="50"/>
  <c r="AG78" i="50" s="1"/>
  <c r="I77" i="50"/>
  <c r="AG77" i="50" s="1"/>
  <c r="I76" i="50"/>
  <c r="AG76" i="50" s="1"/>
  <c r="AO38" i="50"/>
  <c r="AO39" i="50" s="1"/>
  <c r="I74" i="50"/>
  <c r="AO35" i="50"/>
  <c r="AO36" i="50" s="1"/>
  <c r="I75" i="50"/>
  <c r="AG75" i="50" s="1"/>
  <c r="AS33" i="50"/>
  <c r="H77" i="50"/>
  <c r="AF77" i="50" s="1"/>
  <c r="H76" i="50"/>
  <c r="AF76" i="50" s="1"/>
  <c r="H75" i="50"/>
  <c r="AF75" i="50" s="1"/>
  <c r="H78" i="50"/>
  <c r="AF78" i="50" s="1"/>
  <c r="AN38" i="50"/>
  <c r="AN39" i="50" s="1"/>
  <c r="AN35" i="50"/>
  <c r="AN36" i="50" s="1"/>
  <c r="H74" i="50"/>
  <c r="AM83" i="53"/>
  <c r="AO83" i="53"/>
  <c r="AN83" i="53"/>
  <c r="AL83" i="53"/>
  <c r="AR94" i="53"/>
  <c r="AV94" i="53" s="1"/>
  <c r="AR87" i="53"/>
  <c r="AQ87" i="53"/>
  <c r="AQ94" i="53"/>
  <c r="AU94" i="53" s="1"/>
  <c r="AP87" i="53"/>
  <c r="AP94" i="53"/>
  <c r="AT94" i="53" s="1"/>
  <c r="AS87" i="53"/>
  <c r="AS94" i="53"/>
  <c r="AW94" i="53" s="1"/>
  <c r="AM72" i="50" l="1"/>
  <c r="AI74" i="50"/>
  <c r="K79" i="50"/>
  <c r="AI79" i="50" s="1"/>
  <c r="AF74" i="50"/>
  <c r="H79" i="50"/>
  <c r="AF79" i="50" s="1"/>
  <c r="M77" i="50"/>
  <c r="AK77" i="50" s="1"/>
  <c r="AE77" i="50"/>
  <c r="AH74" i="50"/>
  <c r="J79" i="50"/>
  <c r="AH79" i="50" s="1"/>
  <c r="M76" i="50"/>
  <c r="AK76" i="50" s="1"/>
  <c r="AE76" i="50"/>
  <c r="AE74" i="50"/>
  <c r="G79" i="50"/>
  <c r="M74" i="50"/>
  <c r="AK74" i="50" s="1"/>
  <c r="I79" i="50"/>
  <c r="AG79" i="50" s="1"/>
  <c r="AG74" i="50"/>
  <c r="L79" i="50"/>
  <c r="AJ79" i="50" s="1"/>
  <c r="AJ74" i="50"/>
  <c r="AE75" i="50"/>
  <c r="M75" i="50"/>
  <c r="AK75" i="50" s="1"/>
  <c r="M78" i="50"/>
  <c r="AK78" i="50" s="1"/>
  <c r="AE78" i="50"/>
  <c r="AS83" i="53"/>
  <c r="AQ83" i="53"/>
  <c r="AR83" i="53"/>
  <c r="AP83" i="53"/>
  <c r="AW95" i="53"/>
  <c r="AW87" i="53"/>
  <c r="AV87" i="53"/>
  <c r="AV95" i="53"/>
  <c r="AU95" i="53"/>
  <c r="AU87" i="53"/>
  <c r="AT87" i="53"/>
  <c r="AT95" i="53"/>
  <c r="X55" i="53"/>
  <c r="X150" i="53" s="1"/>
  <c r="AB62" i="53"/>
  <c r="AF62" i="53" s="1"/>
  <c r="AF55" i="53" s="1"/>
  <c r="W55" i="53"/>
  <c r="W155" i="53" s="1"/>
  <c r="AA62" i="53"/>
  <c r="AA55" i="53" s="1"/>
  <c r="Y55" i="53"/>
  <c r="Y152" i="53" s="1"/>
  <c r="AC62" i="53"/>
  <c r="AC55" i="53" s="1"/>
  <c r="V55" i="53"/>
  <c r="V152" i="53" s="1"/>
  <c r="Z62" i="53"/>
  <c r="Z55" i="53" s="1"/>
  <c r="Z150" i="53" s="1"/>
  <c r="AM78" i="50" l="1"/>
  <c r="AN78" i="50"/>
  <c r="AE79" i="50"/>
  <c r="M79" i="50"/>
  <c r="AK79" i="50" s="1"/>
  <c r="AN75" i="50"/>
  <c r="AM75" i="50"/>
  <c r="AM74" i="50"/>
  <c r="AN74" i="50"/>
  <c r="AN76" i="50"/>
  <c r="AM76" i="50"/>
  <c r="AN77" i="50"/>
  <c r="AM77" i="50"/>
  <c r="AU83" i="53"/>
  <c r="AW83" i="53"/>
  <c r="AG62" i="53"/>
  <c r="AK62" i="53" s="1"/>
  <c r="AK55" i="53" s="1"/>
  <c r="AK155" i="53" s="1"/>
  <c r="AE62" i="53"/>
  <c r="AE55" i="53" s="1"/>
  <c r="AE155" i="53" s="1"/>
  <c r="AJ62" i="53"/>
  <c r="AJ55" i="53" s="1"/>
  <c r="AJ155" i="53" s="1"/>
  <c r="X152" i="53"/>
  <c r="W152" i="53"/>
  <c r="AT83" i="53"/>
  <c r="AV83" i="53"/>
  <c r="AD62" i="53"/>
  <c r="W150" i="53"/>
  <c r="W156" i="53" s="1"/>
  <c r="AC152" i="53"/>
  <c r="AC155" i="53"/>
  <c r="AC150" i="53"/>
  <c r="AA155" i="53"/>
  <c r="AA150" i="53"/>
  <c r="AA156" i="53" s="1"/>
  <c r="AF150" i="53"/>
  <c r="AF156" i="53" s="1"/>
  <c r="AF155" i="53"/>
  <c r="V155" i="53"/>
  <c r="V150" i="53"/>
  <c r="V156" i="53" s="1"/>
  <c r="AF152" i="53"/>
  <c r="Z152" i="53"/>
  <c r="Z155" i="53"/>
  <c r="Z156" i="53"/>
  <c r="AA152" i="53"/>
  <c r="AB55" i="53"/>
  <c r="Y155" i="53"/>
  <c r="X155" i="53"/>
  <c r="Y150" i="53"/>
  <c r="Y156" i="53" s="1"/>
  <c r="X156" i="53"/>
  <c r="AN79" i="50" l="1"/>
  <c r="AM79" i="50"/>
  <c r="AJ150" i="53"/>
  <c r="AJ156" i="53" s="1"/>
  <c r="AK150" i="53"/>
  <c r="AK156" i="53" s="1"/>
  <c r="AE150" i="53"/>
  <c r="AE156" i="53" s="1"/>
  <c r="AI62" i="53"/>
  <c r="AI55" i="53" s="1"/>
  <c r="AK152" i="53"/>
  <c r="AG55" i="53"/>
  <c r="AG152" i="53" s="1"/>
  <c r="AO62" i="53"/>
  <c r="AS62" i="53" s="1"/>
  <c r="AE152" i="53"/>
  <c r="AJ152" i="53"/>
  <c r="X157" i="53"/>
  <c r="AN62" i="53"/>
  <c r="AN55" i="53" s="1"/>
  <c r="W157" i="53"/>
  <c r="AD55" i="53"/>
  <c r="AH62" i="53"/>
  <c r="Z157" i="53"/>
  <c r="Y157" i="53"/>
  <c r="Y18" i="53" s="1"/>
  <c r="AF157" i="53"/>
  <c r="AF16" i="53" s="1"/>
  <c r="AC157" i="53"/>
  <c r="AC16" i="53" s="1"/>
  <c r="V157" i="53"/>
  <c r="AA157" i="53"/>
  <c r="AC156" i="53"/>
  <c r="AB155" i="53"/>
  <c r="AB152" i="53"/>
  <c r="AB150" i="53"/>
  <c r="AB156" i="53" s="1"/>
  <c r="BA34" i="50" l="1"/>
  <c r="BA38" i="50" s="1"/>
  <c r="BA39" i="50" s="1"/>
  <c r="Z14" i="53"/>
  <c r="AJ157" i="53"/>
  <c r="AJ14" i="53" s="1"/>
  <c r="AO55" i="53"/>
  <c r="AO155" i="53" s="1"/>
  <c r="AE157" i="53"/>
  <c r="AE16" i="53" s="1"/>
  <c r="AK157" i="53"/>
  <c r="AK14" i="53" s="1"/>
  <c r="AM62" i="53"/>
  <c r="AQ62" i="53" s="1"/>
  <c r="AR62" i="53"/>
  <c r="AR55" i="53" s="1"/>
  <c r="X18" i="53"/>
  <c r="X15" i="53"/>
  <c r="AG155" i="53"/>
  <c r="X16" i="53"/>
  <c r="AG150" i="53"/>
  <c r="AG156" i="53" s="1"/>
  <c r="Y16" i="53"/>
  <c r="AH55" i="53"/>
  <c r="AL62" i="53"/>
  <c r="Y15" i="53"/>
  <c r="AD155" i="53"/>
  <c r="AD152" i="53"/>
  <c r="AD150" i="53"/>
  <c r="W16" i="53"/>
  <c r="W15" i="53"/>
  <c r="W18" i="53"/>
  <c r="Z16" i="53"/>
  <c r="Z15" i="53"/>
  <c r="Z18" i="53"/>
  <c r="AC14" i="53"/>
  <c r="AF14" i="53"/>
  <c r="AC18" i="53"/>
  <c r="AF18" i="53"/>
  <c r="V15" i="53"/>
  <c r="V16" i="53"/>
  <c r="V18" i="53"/>
  <c r="AN155" i="53"/>
  <c r="AN150" i="53"/>
  <c r="AN152" i="53"/>
  <c r="AI150" i="53"/>
  <c r="AI156" i="53" s="1"/>
  <c r="AI152" i="53"/>
  <c r="AI155" i="53"/>
  <c r="AS55" i="53"/>
  <c r="AW62" i="53"/>
  <c r="AW55" i="53" s="1"/>
  <c r="AB157" i="53"/>
  <c r="BI34" i="50" s="1"/>
  <c r="AA18" i="53"/>
  <c r="AA14" i="53"/>
  <c r="AA16" i="53"/>
  <c r="AU34" i="50" l="1"/>
  <c r="G83" i="50" s="1"/>
  <c r="AW34" i="50"/>
  <c r="AW38" i="50" s="1"/>
  <c r="AW39" i="50" s="1"/>
  <c r="AV34" i="50"/>
  <c r="H85" i="50" s="1"/>
  <c r="AF85" i="50" s="1"/>
  <c r="AX34" i="50"/>
  <c r="AX38" i="50" s="1"/>
  <c r="AX39" i="50" s="1"/>
  <c r="AZ34" i="50"/>
  <c r="L81" i="50" s="1"/>
  <c r="BA35" i="50"/>
  <c r="BA36" i="50" s="1"/>
  <c r="AY34" i="50"/>
  <c r="K85" i="50" s="1"/>
  <c r="AI85" i="50" s="1"/>
  <c r="BI38" i="50"/>
  <c r="BI39" i="50" s="1"/>
  <c r="BI35" i="50"/>
  <c r="BI36" i="50" s="1"/>
  <c r="BH34" i="50"/>
  <c r="BE34" i="50"/>
  <c r="BG34" i="50"/>
  <c r="BF34" i="50"/>
  <c r="BD34" i="50"/>
  <c r="BC34" i="50"/>
  <c r="AJ16" i="53"/>
  <c r="AJ18" i="53"/>
  <c r="AO152" i="53"/>
  <c r="AO150" i="53"/>
  <c r="AO156" i="53" s="1"/>
  <c r="AE18" i="53"/>
  <c r="AG157" i="53"/>
  <c r="AG16" i="53" s="1"/>
  <c r="AM55" i="53"/>
  <c r="AM152" i="53" s="1"/>
  <c r="AK18" i="53"/>
  <c r="AE14" i="53"/>
  <c r="AV62" i="53"/>
  <c r="AV55" i="53" s="1"/>
  <c r="AV150" i="53" s="1"/>
  <c r="AK16" i="53"/>
  <c r="AD156" i="53"/>
  <c r="AD157" i="53"/>
  <c r="AL55" i="53"/>
  <c r="AP62" i="53"/>
  <c r="AH155" i="53"/>
  <c r="AH152" i="53"/>
  <c r="AH150" i="53"/>
  <c r="AH156" i="53" s="1"/>
  <c r="AN157" i="53"/>
  <c r="AN18" i="53" s="1"/>
  <c r="AN156" i="53"/>
  <c r="AI157" i="53"/>
  <c r="AI14" i="53" s="1"/>
  <c r="AS152" i="53"/>
  <c r="AS150" i="53"/>
  <c r="AS155" i="53"/>
  <c r="AU62" i="53"/>
  <c r="AU55" i="53" s="1"/>
  <c r="AQ55" i="53"/>
  <c r="AR152" i="53"/>
  <c r="AR155" i="53"/>
  <c r="AR150" i="53"/>
  <c r="AR156" i="53" s="1"/>
  <c r="AW152" i="53"/>
  <c r="AW150" i="53"/>
  <c r="AW156" i="53" s="1"/>
  <c r="AW155" i="53"/>
  <c r="AB18" i="53"/>
  <c r="AB14" i="53"/>
  <c r="AB16" i="53"/>
  <c r="I81" i="50" l="1"/>
  <c r="I84" i="50"/>
  <c r="AG84" i="50" s="1"/>
  <c r="I85" i="50"/>
  <c r="AG85" i="50" s="1"/>
  <c r="L85" i="50"/>
  <c r="AJ85" i="50" s="1"/>
  <c r="G84" i="50"/>
  <c r="AE84" i="50" s="1"/>
  <c r="I83" i="50"/>
  <c r="AG83" i="50" s="1"/>
  <c r="I82" i="50"/>
  <c r="AG82" i="50" s="1"/>
  <c r="AW35" i="50"/>
  <c r="AW36" i="50" s="1"/>
  <c r="K81" i="50"/>
  <c r="AI81" i="50" s="1"/>
  <c r="H83" i="50"/>
  <c r="AF83" i="50" s="1"/>
  <c r="AZ35" i="50"/>
  <c r="AZ36" i="50" s="1"/>
  <c r="AU35" i="50"/>
  <c r="AU36" i="50" s="1"/>
  <c r="L83" i="50"/>
  <c r="AJ83" i="50" s="1"/>
  <c r="AU38" i="50"/>
  <c r="AU39" i="50" s="1"/>
  <c r="AV38" i="50"/>
  <c r="AV39" i="50" s="1"/>
  <c r="K84" i="50"/>
  <c r="AI84" i="50" s="1"/>
  <c r="AZ38" i="50"/>
  <c r="AZ39" i="50" s="1"/>
  <c r="L84" i="50"/>
  <c r="AJ84" i="50" s="1"/>
  <c r="AV35" i="50"/>
  <c r="AV36" i="50" s="1"/>
  <c r="G81" i="50"/>
  <c r="AE81" i="50" s="1"/>
  <c r="G85" i="50"/>
  <c r="AY38" i="50"/>
  <c r="AY39" i="50" s="1"/>
  <c r="L82" i="50"/>
  <c r="AJ82" i="50" s="1"/>
  <c r="G82" i="50"/>
  <c r="AE82" i="50" s="1"/>
  <c r="H81" i="50"/>
  <c r="AF81" i="50" s="1"/>
  <c r="J85" i="50"/>
  <c r="AH85" i="50" s="1"/>
  <c r="J81" i="50"/>
  <c r="AX35" i="50"/>
  <c r="AX36" i="50" s="1"/>
  <c r="BA33" i="50"/>
  <c r="J83" i="50"/>
  <c r="AH83" i="50" s="1"/>
  <c r="AY35" i="50"/>
  <c r="AY36" i="50" s="1"/>
  <c r="K82" i="50"/>
  <c r="AI82" i="50" s="1"/>
  <c r="J82" i="50"/>
  <c r="AH82" i="50" s="1"/>
  <c r="J84" i="50"/>
  <c r="AH84" i="50" s="1"/>
  <c r="H84" i="50"/>
  <c r="AF84" i="50" s="1"/>
  <c r="K83" i="50"/>
  <c r="AI83" i="50" s="1"/>
  <c r="H82" i="50"/>
  <c r="AF82" i="50" s="1"/>
  <c r="BQ34" i="50"/>
  <c r="BQ35" i="50" s="1"/>
  <c r="BQ36" i="50" s="1"/>
  <c r="AE83" i="50"/>
  <c r="G91" i="50"/>
  <c r="G92" i="50"/>
  <c r="G88" i="50"/>
  <c r="BC35" i="50"/>
  <c r="BC36" i="50" s="1"/>
  <c r="G90" i="50"/>
  <c r="BC38" i="50"/>
  <c r="BC39" i="50" s="1"/>
  <c r="G89" i="50"/>
  <c r="I89" i="50"/>
  <c r="AG89" i="50" s="1"/>
  <c r="BE35" i="50"/>
  <c r="BE36" i="50" s="1"/>
  <c r="I90" i="50"/>
  <c r="AG90" i="50" s="1"/>
  <c r="I91" i="50"/>
  <c r="AG91" i="50" s="1"/>
  <c r="I88" i="50"/>
  <c r="I92" i="50"/>
  <c r="AG92" i="50" s="1"/>
  <c r="BE38" i="50"/>
  <c r="BE39" i="50" s="1"/>
  <c r="AJ81" i="50"/>
  <c r="H91" i="50"/>
  <c r="AF91" i="50" s="1"/>
  <c r="H89" i="50"/>
  <c r="AF89" i="50" s="1"/>
  <c r="H92" i="50"/>
  <c r="AF92" i="50" s="1"/>
  <c r="BD38" i="50"/>
  <c r="BD39" i="50" s="1"/>
  <c r="H90" i="50"/>
  <c r="AF90" i="50" s="1"/>
  <c r="BD35" i="50"/>
  <c r="BD36" i="50" s="1"/>
  <c r="H88" i="50"/>
  <c r="L90" i="50"/>
  <c r="AJ90" i="50" s="1"/>
  <c r="L89" i="50"/>
  <c r="AJ89" i="50" s="1"/>
  <c r="L88" i="50"/>
  <c r="L92" i="50"/>
  <c r="AJ92" i="50" s="1"/>
  <c r="BH38" i="50"/>
  <c r="BH39" i="50" s="1"/>
  <c r="L91" i="50"/>
  <c r="AJ91" i="50" s="1"/>
  <c r="BH35" i="50"/>
  <c r="BH36" i="50" s="1"/>
  <c r="AG81" i="50"/>
  <c r="J91" i="50"/>
  <c r="AH91" i="50" s="1"/>
  <c r="J88" i="50"/>
  <c r="J90" i="50"/>
  <c r="AH90" i="50" s="1"/>
  <c r="J92" i="50"/>
  <c r="AH92" i="50" s="1"/>
  <c r="BF38" i="50"/>
  <c r="BF39" i="50" s="1"/>
  <c r="J89" i="50"/>
  <c r="AH89" i="50" s="1"/>
  <c r="BF35" i="50"/>
  <c r="BF36" i="50" s="1"/>
  <c r="BI33" i="50"/>
  <c r="K88" i="50"/>
  <c r="K92" i="50"/>
  <c r="AI92" i="50" s="1"/>
  <c r="K91" i="50"/>
  <c r="AI91" i="50" s="1"/>
  <c r="K90" i="50"/>
  <c r="AI90" i="50" s="1"/>
  <c r="BG35" i="50"/>
  <c r="BG36" i="50" s="1"/>
  <c r="K89" i="50"/>
  <c r="AI89" i="50" s="1"/>
  <c r="BG38" i="50"/>
  <c r="BG39" i="50" s="1"/>
  <c r="AO157" i="53"/>
  <c r="AO15" i="53" s="1"/>
  <c r="AM150" i="53"/>
  <c r="AM156" i="53" s="1"/>
  <c r="AM155" i="53"/>
  <c r="AG14" i="53"/>
  <c r="AG18" i="53"/>
  <c r="AV155" i="53"/>
  <c r="AV152" i="53"/>
  <c r="AH157" i="53"/>
  <c r="AL152" i="53"/>
  <c r="AL155" i="53"/>
  <c r="AL150" i="53"/>
  <c r="AP55" i="53"/>
  <c r="AT62" i="53"/>
  <c r="AT55" i="53" s="1"/>
  <c r="AD18" i="53"/>
  <c r="AD16" i="53"/>
  <c r="AD14" i="53"/>
  <c r="AN14" i="53"/>
  <c r="AI18" i="53"/>
  <c r="AI16" i="53"/>
  <c r="AN16" i="53"/>
  <c r="AS157" i="53"/>
  <c r="AS15" i="53" s="1"/>
  <c r="AS156" i="53"/>
  <c r="AV156" i="53"/>
  <c r="AW157" i="53"/>
  <c r="AQ150" i="53"/>
  <c r="AQ155" i="53"/>
  <c r="AQ152" i="53"/>
  <c r="AR157" i="53"/>
  <c r="AU150" i="53"/>
  <c r="AU156" i="53" s="1"/>
  <c r="AU152" i="53"/>
  <c r="AU155" i="53"/>
  <c r="BQ38" i="50" l="1"/>
  <c r="BQ39" i="50" s="1"/>
  <c r="I86" i="50"/>
  <c r="AG86" i="50" s="1"/>
  <c r="BN34" i="50"/>
  <c r="J97" i="50" s="1"/>
  <c r="AH97" i="50" s="1"/>
  <c r="M85" i="50"/>
  <c r="AK85" i="50" s="1"/>
  <c r="AN85" i="50" s="1"/>
  <c r="AE85" i="50"/>
  <c r="L86" i="50"/>
  <c r="AJ86" i="50" s="1"/>
  <c r="G86" i="50"/>
  <c r="AE86" i="50" s="1"/>
  <c r="M81" i="50"/>
  <c r="AK81" i="50" s="1"/>
  <c r="AM81" i="50" s="1"/>
  <c r="AH81" i="50"/>
  <c r="K86" i="50"/>
  <c r="AI86" i="50" s="1"/>
  <c r="H86" i="50"/>
  <c r="AF86" i="50" s="1"/>
  <c r="BK34" i="50"/>
  <c r="BK35" i="50" s="1"/>
  <c r="BK36" i="50" s="1"/>
  <c r="BM34" i="50"/>
  <c r="I98" i="50" s="1"/>
  <c r="AG98" i="50" s="1"/>
  <c r="M83" i="50"/>
  <c r="AK83" i="50" s="1"/>
  <c r="AM83" i="50" s="1"/>
  <c r="M84" i="50"/>
  <c r="AK84" i="50" s="1"/>
  <c r="AN84" i="50" s="1"/>
  <c r="J86" i="50"/>
  <c r="AH86" i="50" s="1"/>
  <c r="BL34" i="50"/>
  <c r="BL38" i="50" s="1"/>
  <c r="BL39" i="50" s="1"/>
  <c r="BP34" i="50"/>
  <c r="BP35" i="50" s="1"/>
  <c r="BP36" i="50" s="1"/>
  <c r="BO34" i="50"/>
  <c r="K99" i="50" s="1"/>
  <c r="AI99" i="50" s="1"/>
  <c r="M82" i="50"/>
  <c r="AK82" i="50" s="1"/>
  <c r="AM82" i="50" s="1"/>
  <c r="AW16" i="53"/>
  <c r="AG88" i="50"/>
  <c r="I93" i="50"/>
  <c r="AG93" i="50" s="1"/>
  <c r="K93" i="50"/>
  <c r="AI93" i="50" s="1"/>
  <c r="AI88" i="50"/>
  <c r="J93" i="50"/>
  <c r="AH93" i="50" s="1"/>
  <c r="AH88" i="50"/>
  <c r="AF88" i="50"/>
  <c r="H93" i="50"/>
  <c r="AF93" i="50" s="1"/>
  <c r="AE89" i="50"/>
  <c r="M89" i="50"/>
  <c r="AK89" i="50" s="1"/>
  <c r="AE88" i="50"/>
  <c r="G93" i="50"/>
  <c r="M88" i="50"/>
  <c r="AK88" i="50" s="1"/>
  <c r="L93" i="50"/>
  <c r="AJ93" i="50" s="1"/>
  <c r="AJ88" i="50"/>
  <c r="AE92" i="50"/>
  <c r="M92" i="50"/>
  <c r="AK92" i="50" s="1"/>
  <c r="AH14" i="53"/>
  <c r="BY34" i="50"/>
  <c r="M90" i="50"/>
  <c r="AK90" i="50" s="1"/>
  <c r="AE90" i="50"/>
  <c r="M91" i="50"/>
  <c r="AK91" i="50" s="1"/>
  <c r="AE91" i="50"/>
  <c r="AO16" i="53"/>
  <c r="AO18" i="53"/>
  <c r="AO14" i="53"/>
  <c r="AM157" i="53"/>
  <c r="AM16" i="53" s="1"/>
  <c r="AV157" i="53"/>
  <c r="AV15" i="53" s="1"/>
  <c r="AH16" i="53"/>
  <c r="AH18" i="53"/>
  <c r="AS18" i="53"/>
  <c r="AP155" i="53"/>
  <c r="AP152" i="53"/>
  <c r="AP150" i="53"/>
  <c r="AL157" i="53"/>
  <c r="AL156" i="53"/>
  <c r="AS16" i="53"/>
  <c r="AT150" i="53"/>
  <c r="AT156" i="53" s="1"/>
  <c r="AT152" i="53"/>
  <c r="AT155" i="53"/>
  <c r="AQ157" i="53"/>
  <c r="AQ16" i="53" s="1"/>
  <c r="AW15" i="53"/>
  <c r="AU157" i="53"/>
  <c r="AU18" i="53" s="1"/>
  <c r="AW18" i="53"/>
  <c r="AQ156" i="53"/>
  <c r="AR15" i="53"/>
  <c r="AR16" i="53"/>
  <c r="AR18" i="53"/>
  <c r="BN35" i="50" l="1"/>
  <c r="BN36" i="50" s="1"/>
  <c r="J96" i="50"/>
  <c r="AH96" i="50" s="1"/>
  <c r="AM85" i="50"/>
  <c r="J98" i="50"/>
  <c r="AH98" i="50" s="1"/>
  <c r="J95" i="50"/>
  <c r="AH95" i="50" s="1"/>
  <c r="BN38" i="50"/>
  <c r="BN39" i="50" s="1"/>
  <c r="J99" i="50"/>
  <c r="AH99" i="50" s="1"/>
  <c r="AN81" i="50"/>
  <c r="CG34" i="50"/>
  <c r="CG35" i="50" s="1"/>
  <c r="CG36" i="50" s="1"/>
  <c r="G96" i="50"/>
  <c r="AE96" i="50" s="1"/>
  <c r="AN82" i="50"/>
  <c r="G99" i="50"/>
  <c r="AE99" i="50" s="1"/>
  <c r="G95" i="50"/>
  <c r="AE95" i="50" s="1"/>
  <c r="G98" i="50"/>
  <c r="AE98" i="50" s="1"/>
  <c r="K96" i="50"/>
  <c r="AI96" i="50" s="1"/>
  <c r="BK38" i="50"/>
  <c r="BK39" i="50" s="1"/>
  <c r="H97" i="50"/>
  <c r="AF97" i="50" s="1"/>
  <c r="G97" i="50"/>
  <c r="AE97" i="50" s="1"/>
  <c r="M86" i="50"/>
  <c r="AK86" i="50" s="1"/>
  <c r="AN86" i="50" s="1"/>
  <c r="I99" i="50"/>
  <c r="AG99" i="50" s="1"/>
  <c r="BO38" i="50"/>
  <c r="BO39" i="50" s="1"/>
  <c r="H95" i="50"/>
  <c r="AF95" i="50" s="1"/>
  <c r="BL35" i="50"/>
  <c r="BL36" i="50" s="1"/>
  <c r="BM38" i="50"/>
  <c r="BM39" i="50" s="1"/>
  <c r="I96" i="50"/>
  <c r="AG96" i="50" s="1"/>
  <c r="H99" i="50"/>
  <c r="AF99" i="50" s="1"/>
  <c r="H96" i="50"/>
  <c r="AF96" i="50" s="1"/>
  <c r="I97" i="50"/>
  <c r="AG97" i="50" s="1"/>
  <c r="BM35" i="50"/>
  <c r="BM36" i="50" s="1"/>
  <c r="H98" i="50"/>
  <c r="AF98" i="50" s="1"/>
  <c r="I95" i="50"/>
  <c r="AM84" i="50"/>
  <c r="L96" i="50"/>
  <c r="AJ96" i="50" s="1"/>
  <c r="L98" i="50"/>
  <c r="AJ98" i="50" s="1"/>
  <c r="BP38" i="50"/>
  <c r="BP39" i="50" s="1"/>
  <c r="L99" i="50"/>
  <c r="AJ99" i="50" s="1"/>
  <c r="L97" i="50"/>
  <c r="AJ97" i="50" s="1"/>
  <c r="AN83" i="50"/>
  <c r="L95" i="50"/>
  <c r="AJ95" i="50" s="1"/>
  <c r="K97" i="50"/>
  <c r="AI97" i="50" s="1"/>
  <c r="K95" i="50"/>
  <c r="AI95" i="50" s="1"/>
  <c r="K98" i="50"/>
  <c r="AI98" i="50" s="1"/>
  <c r="BQ33" i="50"/>
  <c r="BO35" i="50"/>
  <c r="BO36" i="50" s="1"/>
  <c r="AN91" i="50"/>
  <c r="AM91" i="50"/>
  <c r="BY38" i="50"/>
  <c r="BY39" i="50" s="1"/>
  <c r="BS34" i="50"/>
  <c r="BT34" i="50"/>
  <c r="BX34" i="50"/>
  <c r="BY35" i="50"/>
  <c r="BY36" i="50" s="1"/>
  <c r="BU34" i="50"/>
  <c r="BW34" i="50"/>
  <c r="BV34" i="50"/>
  <c r="AE93" i="50"/>
  <c r="M93" i="50"/>
  <c r="AK93" i="50" s="1"/>
  <c r="AM90" i="50"/>
  <c r="AN90" i="50"/>
  <c r="AN92" i="50"/>
  <c r="AM92" i="50"/>
  <c r="AN89" i="50"/>
  <c r="AM89" i="50"/>
  <c r="AM88" i="50"/>
  <c r="AN88" i="50"/>
  <c r="AM14" i="53"/>
  <c r="AM18" i="53"/>
  <c r="AV16" i="53"/>
  <c r="AV18" i="53"/>
  <c r="AP156" i="53"/>
  <c r="AP157" i="53"/>
  <c r="CO34" i="50" s="1"/>
  <c r="AQ18" i="53"/>
  <c r="AU15" i="53"/>
  <c r="AQ15" i="53"/>
  <c r="AL18" i="53"/>
  <c r="AL14" i="53"/>
  <c r="AL16" i="53"/>
  <c r="AT157" i="53"/>
  <c r="CW34" i="50" s="1"/>
  <c r="AU16" i="53"/>
  <c r="AF55" i="57"/>
  <c r="AJ64" i="57"/>
  <c r="AN64" i="57" s="1"/>
  <c r="AD55" i="57"/>
  <c r="AH64" i="57"/>
  <c r="AH55" i="57" s="1"/>
  <c r="AE55" i="57"/>
  <c r="AE152" i="57" s="1"/>
  <c r="AI64" i="57"/>
  <c r="AG55" i="57"/>
  <c r="AG155" i="57" s="1"/>
  <c r="AK64" i="57"/>
  <c r="J100" i="50" l="1"/>
  <c r="AH100" i="50" s="1"/>
  <c r="CD34" i="50"/>
  <c r="CD38" i="50" s="1"/>
  <c r="CD39" i="50" s="1"/>
  <c r="CG38" i="50"/>
  <c r="CG39" i="50" s="1"/>
  <c r="CE34" i="50"/>
  <c r="K109" i="50" s="1"/>
  <c r="CA34" i="50"/>
  <c r="G109" i="50" s="1"/>
  <c r="CC34" i="50"/>
  <c r="I110" i="50" s="1"/>
  <c r="AG110" i="50" s="1"/>
  <c r="CB34" i="50"/>
  <c r="H110" i="50" s="1"/>
  <c r="AF110" i="50" s="1"/>
  <c r="CF34" i="50"/>
  <c r="L111" i="50" s="1"/>
  <c r="AJ111" i="50" s="1"/>
  <c r="G100" i="50"/>
  <c r="AE100" i="50" s="1"/>
  <c r="I100" i="50"/>
  <c r="AG100" i="50" s="1"/>
  <c r="M96" i="50"/>
  <c r="AK96" i="50" s="1"/>
  <c r="AN96" i="50" s="1"/>
  <c r="AM86" i="50"/>
  <c r="AG95" i="50"/>
  <c r="K100" i="50"/>
  <c r="AI100" i="50" s="1"/>
  <c r="H100" i="50"/>
  <c r="AF100" i="50" s="1"/>
  <c r="L100" i="50"/>
  <c r="AJ100" i="50" s="1"/>
  <c r="M95" i="50"/>
  <c r="AK95" i="50" s="1"/>
  <c r="AM95" i="50" s="1"/>
  <c r="M99" i="50"/>
  <c r="AK99" i="50" s="1"/>
  <c r="AM99" i="50" s="1"/>
  <c r="M97" i="50"/>
  <c r="AK97" i="50" s="1"/>
  <c r="AN97" i="50" s="1"/>
  <c r="M98" i="50"/>
  <c r="AK98" i="50" s="1"/>
  <c r="AN98" i="50" s="1"/>
  <c r="CO38" i="50"/>
  <c r="CO39" i="50" s="1"/>
  <c r="CO35" i="50"/>
  <c r="CO36" i="50" s="1"/>
  <c r="CK34" i="50"/>
  <c r="CJ34" i="50"/>
  <c r="CL34" i="50"/>
  <c r="CN34" i="50"/>
  <c r="CM34" i="50"/>
  <c r="CI34" i="50"/>
  <c r="I105" i="50"/>
  <c r="AG105" i="50" s="1"/>
  <c r="BU38" i="50"/>
  <c r="BU39" i="50" s="1"/>
  <c r="I104" i="50"/>
  <c r="AG104" i="50" s="1"/>
  <c r="I102" i="50"/>
  <c r="I103" i="50"/>
  <c r="AG103" i="50" s="1"/>
  <c r="I106" i="50"/>
  <c r="AG106" i="50" s="1"/>
  <c r="BU35" i="50"/>
  <c r="BU36" i="50" s="1"/>
  <c r="G102" i="50"/>
  <c r="BS35" i="50"/>
  <c r="BS36" i="50" s="1"/>
  <c r="G106" i="50"/>
  <c r="G104" i="50"/>
  <c r="G105" i="50"/>
  <c r="G103" i="50"/>
  <c r="BS38" i="50"/>
  <c r="BS39" i="50" s="1"/>
  <c r="CY34" i="50"/>
  <c r="CW38" i="50"/>
  <c r="CW39" i="50" s="1"/>
  <c r="CS34" i="50"/>
  <c r="CW35" i="50"/>
  <c r="CW36" i="50" s="1"/>
  <c r="CT34" i="50"/>
  <c r="CU34" i="50"/>
  <c r="CV34" i="50"/>
  <c r="CR34" i="50"/>
  <c r="CQ34" i="50"/>
  <c r="BY33" i="50"/>
  <c r="CZ34" i="50"/>
  <c r="J106" i="50"/>
  <c r="AH106" i="50" s="1"/>
  <c r="BV38" i="50"/>
  <c r="BV39" i="50" s="1"/>
  <c r="J105" i="50"/>
  <c r="AH105" i="50" s="1"/>
  <c r="BV35" i="50"/>
  <c r="BV36" i="50" s="1"/>
  <c r="J104" i="50"/>
  <c r="AH104" i="50" s="1"/>
  <c r="J103" i="50"/>
  <c r="AH103" i="50" s="1"/>
  <c r="J102" i="50"/>
  <c r="L102" i="50"/>
  <c r="L106" i="50"/>
  <c r="AJ106" i="50" s="1"/>
  <c r="L103" i="50"/>
  <c r="AJ103" i="50" s="1"/>
  <c r="L105" i="50"/>
  <c r="AJ105" i="50" s="1"/>
  <c r="BX38" i="50"/>
  <c r="BX39" i="50" s="1"/>
  <c r="L104" i="50"/>
  <c r="AJ104" i="50" s="1"/>
  <c r="BX35" i="50"/>
  <c r="BX36" i="50" s="1"/>
  <c r="AM93" i="50"/>
  <c r="AN93" i="50"/>
  <c r="K106" i="50"/>
  <c r="AI106" i="50" s="1"/>
  <c r="BW38" i="50"/>
  <c r="BW39" i="50" s="1"/>
  <c r="K102" i="50"/>
  <c r="K105" i="50"/>
  <c r="AI105" i="50" s="1"/>
  <c r="K103" i="50"/>
  <c r="AI103" i="50" s="1"/>
  <c r="BW35" i="50"/>
  <c r="BW36" i="50" s="1"/>
  <c r="K104" i="50"/>
  <c r="AI104" i="50" s="1"/>
  <c r="H102" i="50"/>
  <c r="H106" i="50"/>
  <c r="AF106" i="50" s="1"/>
  <c r="H103" i="50"/>
  <c r="AF103" i="50" s="1"/>
  <c r="H105" i="50"/>
  <c r="AF105" i="50" s="1"/>
  <c r="BT38" i="50"/>
  <c r="BT39" i="50" s="1"/>
  <c r="BT35" i="50"/>
  <c r="BT36" i="50" s="1"/>
  <c r="H104" i="50"/>
  <c r="AF104" i="50" s="1"/>
  <c r="AL64" i="57"/>
  <c r="AL55" i="57" s="1"/>
  <c r="AL152" i="57" s="1"/>
  <c r="AJ55" i="57"/>
  <c r="AJ155" i="57" s="1"/>
  <c r="AT15" i="53"/>
  <c r="AT16" i="53"/>
  <c r="AT18" i="53"/>
  <c r="AP18" i="53"/>
  <c r="AP16" i="53"/>
  <c r="AP15" i="53"/>
  <c r="AX157" i="53"/>
  <c r="AY157" i="53" s="1"/>
  <c r="AE150" i="57"/>
  <c r="AE156" i="57" s="1"/>
  <c r="AG152" i="57"/>
  <c r="AK55" i="57"/>
  <c r="AO64" i="57"/>
  <c r="AD155" i="57"/>
  <c r="AD152" i="57"/>
  <c r="AD150" i="57"/>
  <c r="AD156" i="57" s="1"/>
  <c r="AH152" i="57"/>
  <c r="AH150" i="57"/>
  <c r="AH155" i="57"/>
  <c r="AM64" i="57"/>
  <c r="AI55" i="57"/>
  <c r="AR64" i="57"/>
  <c r="AN55" i="57"/>
  <c r="AF150" i="57"/>
  <c r="AF152" i="57"/>
  <c r="AF155" i="57"/>
  <c r="AG150" i="57"/>
  <c r="AE155" i="57"/>
  <c r="K111" i="50" l="1"/>
  <c r="AI111" i="50" s="1"/>
  <c r="L109" i="50"/>
  <c r="AJ109" i="50" s="1"/>
  <c r="L110" i="50"/>
  <c r="AJ110" i="50" s="1"/>
  <c r="K110" i="50"/>
  <c r="AI110" i="50" s="1"/>
  <c r="CC35" i="50"/>
  <c r="CC36" i="50" s="1"/>
  <c r="J110" i="50"/>
  <c r="AH110" i="50" s="1"/>
  <c r="CC38" i="50"/>
  <c r="CC39" i="50" s="1"/>
  <c r="J113" i="50"/>
  <c r="AH113" i="50" s="1"/>
  <c r="I111" i="50"/>
  <c r="AG111" i="50" s="1"/>
  <c r="J111" i="50"/>
  <c r="AH111" i="50" s="1"/>
  <c r="J112" i="50"/>
  <c r="AH112" i="50" s="1"/>
  <c r="CE35" i="50"/>
  <c r="CE36" i="50" s="1"/>
  <c r="I109" i="50"/>
  <c r="AG109" i="50" s="1"/>
  <c r="I112" i="50"/>
  <c r="AG112" i="50" s="1"/>
  <c r="CD35" i="50"/>
  <c r="CD36" i="50" s="1"/>
  <c r="J109" i="50"/>
  <c r="AH109" i="50" s="1"/>
  <c r="CF35" i="50"/>
  <c r="CF36" i="50" s="1"/>
  <c r="K113" i="50"/>
  <c r="AI113" i="50" s="1"/>
  <c r="I113" i="50"/>
  <c r="AG113" i="50" s="1"/>
  <c r="L112" i="50"/>
  <c r="AJ112" i="50" s="1"/>
  <c r="L113" i="50"/>
  <c r="AJ113" i="50" s="1"/>
  <c r="K112" i="50"/>
  <c r="AI112" i="50" s="1"/>
  <c r="CF38" i="50"/>
  <c r="CF39" i="50" s="1"/>
  <c r="CE38" i="50"/>
  <c r="CE39" i="50" s="1"/>
  <c r="G111" i="50"/>
  <c r="AE111" i="50" s="1"/>
  <c r="CA38" i="50"/>
  <c r="CA39" i="50" s="1"/>
  <c r="G110" i="50"/>
  <c r="AE110" i="50" s="1"/>
  <c r="CA35" i="50"/>
  <c r="CA36" i="50" s="1"/>
  <c r="G113" i="50"/>
  <c r="AE113" i="50" s="1"/>
  <c r="G112" i="50"/>
  <c r="CG33" i="50"/>
  <c r="H112" i="50"/>
  <c r="AF112" i="50" s="1"/>
  <c r="H109" i="50"/>
  <c r="CB38" i="50"/>
  <c r="CB39" i="50" s="1"/>
  <c r="H113" i="50"/>
  <c r="AF113" i="50" s="1"/>
  <c r="CB35" i="50"/>
  <c r="CB36" i="50" s="1"/>
  <c r="H111" i="50"/>
  <c r="AF111" i="50" s="1"/>
  <c r="AM96" i="50"/>
  <c r="AM97" i="50"/>
  <c r="AN99" i="50"/>
  <c r="M100" i="50"/>
  <c r="AK100" i="50" s="1"/>
  <c r="AM100" i="50" s="1"/>
  <c r="AN95" i="50"/>
  <c r="AM98" i="50"/>
  <c r="CO33" i="50"/>
  <c r="CW33" i="50"/>
  <c r="AI102" i="50"/>
  <c r="K107" i="50"/>
  <c r="AI107" i="50" s="1"/>
  <c r="L107" i="50"/>
  <c r="AJ107" i="50" s="1"/>
  <c r="AJ102" i="50"/>
  <c r="AI109" i="50"/>
  <c r="K127" i="50"/>
  <c r="AI127" i="50" s="1"/>
  <c r="K124" i="50"/>
  <c r="AI124" i="50" s="1"/>
  <c r="K126" i="50"/>
  <c r="AI126" i="50" s="1"/>
  <c r="CU35" i="50"/>
  <c r="CU36" i="50" s="1"/>
  <c r="K125" i="50"/>
  <c r="AI125" i="50" s="1"/>
  <c r="CU38" i="50"/>
  <c r="CU39" i="50" s="1"/>
  <c r="K123" i="50"/>
  <c r="AE105" i="50"/>
  <c r="M105" i="50"/>
  <c r="AE102" i="50"/>
  <c r="G107" i="50"/>
  <c r="M102" i="50"/>
  <c r="AG102" i="50"/>
  <c r="I107" i="50"/>
  <c r="AG107" i="50" s="1"/>
  <c r="G120" i="50"/>
  <c r="G116" i="50"/>
  <c r="G118" i="50"/>
  <c r="CI35" i="50"/>
  <c r="CI36" i="50" s="1"/>
  <c r="G119" i="50"/>
  <c r="CI38" i="50"/>
  <c r="CI39" i="50" s="1"/>
  <c r="G117" i="50"/>
  <c r="H120" i="50"/>
  <c r="AF120" i="50" s="1"/>
  <c r="H119" i="50"/>
  <c r="AF119" i="50" s="1"/>
  <c r="CJ38" i="50"/>
  <c r="CJ39" i="50" s="1"/>
  <c r="CJ35" i="50"/>
  <c r="CJ36" i="50" s="1"/>
  <c r="H116" i="50"/>
  <c r="H118" i="50"/>
  <c r="AF118" i="50" s="1"/>
  <c r="H117" i="50"/>
  <c r="AF117" i="50" s="1"/>
  <c r="AH102" i="50"/>
  <c r="J107" i="50"/>
  <c r="AH107" i="50" s="1"/>
  <c r="AE109" i="50"/>
  <c r="G125" i="50"/>
  <c r="G124" i="50"/>
  <c r="CQ35" i="50"/>
  <c r="CQ36" i="50" s="1"/>
  <c r="G123" i="50"/>
  <c r="G127" i="50"/>
  <c r="CQ38" i="50"/>
  <c r="CQ39" i="50" s="1"/>
  <c r="G126" i="50"/>
  <c r="J125" i="50"/>
  <c r="AH125" i="50" s="1"/>
  <c r="CT38" i="50"/>
  <c r="CT39" i="50" s="1"/>
  <c r="J123" i="50"/>
  <c r="J127" i="50"/>
  <c r="AH127" i="50" s="1"/>
  <c r="J124" i="50"/>
  <c r="AH124" i="50" s="1"/>
  <c r="J126" i="50"/>
  <c r="AH126" i="50" s="1"/>
  <c r="CT35" i="50"/>
  <c r="CT36" i="50" s="1"/>
  <c r="DA34" i="50"/>
  <c r="AE104" i="50"/>
  <c r="M104" i="50"/>
  <c r="K118" i="50"/>
  <c r="AI118" i="50" s="1"/>
  <c r="K116" i="50"/>
  <c r="CM35" i="50"/>
  <c r="CM36" i="50" s="1"/>
  <c r="K120" i="50"/>
  <c r="AI120" i="50" s="1"/>
  <c r="CM38" i="50"/>
  <c r="CM39" i="50" s="1"/>
  <c r="K117" i="50"/>
  <c r="AI117" i="50" s="1"/>
  <c r="K119" i="50"/>
  <c r="AI119" i="50" s="1"/>
  <c r="I116" i="50"/>
  <c r="CK35" i="50"/>
  <c r="CK36" i="50" s="1"/>
  <c r="I120" i="50"/>
  <c r="AG120" i="50" s="1"/>
  <c r="I119" i="50"/>
  <c r="AG119" i="50" s="1"/>
  <c r="I118" i="50"/>
  <c r="AG118" i="50" s="1"/>
  <c r="I117" i="50"/>
  <c r="AG117" i="50" s="1"/>
  <c r="CK38" i="50"/>
  <c r="CK39" i="50" s="1"/>
  <c r="H127" i="50"/>
  <c r="AF127" i="50" s="1"/>
  <c r="CR35" i="50"/>
  <c r="CR36" i="50" s="1"/>
  <c r="H126" i="50"/>
  <c r="AF126" i="50" s="1"/>
  <c r="H124" i="50"/>
  <c r="AF124" i="50" s="1"/>
  <c r="H125" i="50"/>
  <c r="AF125" i="50" s="1"/>
  <c r="H123" i="50"/>
  <c r="CR38" i="50"/>
  <c r="CR39" i="50" s="1"/>
  <c r="M106" i="50"/>
  <c r="AE106" i="50"/>
  <c r="L116" i="50"/>
  <c r="L120" i="50"/>
  <c r="AJ120" i="50" s="1"/>
  <c r="L119" i="50"/>
  <c r="AJ119" i="50" s="1"/>
  <c r="L118" i="50"/>
  <c r="AJ118" i="50" s="1"/>
  <c r="CN38" i="50"/>
  <c r="CN39" i="50" s="1"/>
  <c r="L117" i="50"/>
  <c r="AJ117" i="50" s="1"/>
  <c r="CN35" i="50"/>
  <c r="CN36" i="50" s="1"/>
  <c r="H107" i="50"/>
  <c r="AF107" i="50" s="1"/>
  <c r="AF102" i="50"/>
  <c r="L123" i="50"/>
  <c r="L125" i="50"/>
  <c r="AJ125" i="50" s="1"/>
  <c r="CV35" i="50"/>
  <c r="CV36" i="50" s="1"/>
  <c r="L126" i="50"/>
  <c r="AJ126" i="50" s="1"/>
  <c r="L127" i="50"/>
  <c r="AJ127" i="50" s="1"/>
  <c r="CV38" i="50"/>
  <c r="CV39" i="50" s="1"/>
  <c r="L124" i="50"/>
  <c r="AJ124" i="50" s="1"/>
  <c r="I125" i="50"/>
  <c r="AG125" i="50" s="1"/>
  <c r="I127" i="50"/>
  <c r="AG127" i="50" s="1"/>
  <c r="I123" i="50"/>
  <c r="I126" i="50"/>
  <c r="AG126" i="50" s="1"/>
  <c r="CS38" i="50"/>
  <c r="CS39" i="50" s="1"/>
  <c r="CS35" i="50"/>
  <c r="CS36" i="50" s="1"/>
  <c r="I124" i="50"/>
  <c r="AG124" i="50" s="1"/>
  <c r="M103" i="50"/>
  <c r="AE103" i="50"/>
  <c r="J119" i="50"/>
  <c r="AH119" i="50" s="1"/>
  <c r="J118" i="50"/>
  <c r="AH118" i="50" s="1"/>
  <c r="J117" i="50"/>
  <c r="AH117" i="50" s="1"/>
  <c r="CL38" i="50"/>
  <c r="CL39" i="50" s="1"/>
  <c r="J116" i="50"/>
  <c r="CL35" i="50"/>
  <c r="CL36" i="50" s="1"/>
  <c r="J120" i="50"/>
  <c r="AH120" i="50" s="1"/>
  <c r="AL155" i="57"/>
  <c r="AE157" i="57"/>
  <c r="AE14" i="57" s="1"/>
  <c r="AL150" i="57"/>
  <c r="AL156" i="57" s="1"/>
  <c r="AJ150" i="57"/>
  <c r="AJ156" i="57" s="1"/>
  <c r="AP64" i="57"/>
  <c r="AT64" i="57" s="1"/>
  <c r="AT55" i="57" s="1"/>
  <c r="AT150" i="57" s="1"/>
  <c r="AG157" i="57"/>
  <c r="AG16" i="57" s="1"/>
  <c r="AJ152" i="57"/>
  <c r="AT19" i="53"/>
  <c r="U19" i="53"/>
  <c r="AL19" i="53"/>
  <c r="AA19" i="53"/>
  <c r="AS19" i="53"/>
  <c r="Y19" i="53"/>
  <c r="AQ19" i="53"/>
  <c r="AE19" i="53"/>
  <c r="AC19" i="53"/>
  <c r="AD19" i="53"/>
  <c r="W19" i="53"/>
  <c r="G19" i="53"/>
  <c r="AI19" i="53"/>
  <c r="AO19" i="53"/>
  <c r="T19" i="53"/>
  <c r="M19" i="53"/>
  <c r="AG19" i="53"/>
  <c r="S19" i="53"/>
  <c r="AH19" i="53"/>
  <c r="J19" i="53"/>
  <c r="AN19" i="53"/>
  <c r="AU19" i="53"/>
  <c r="AM19" i="53"/>
  <c r="AW19" i="53"/>
  <c r="V19" i="53"/>
  <c r="Z19" i="53"/>
  <c r="D19" i="53"/>
  <c r="AB19" i="53"/>
  <c r="O19" i="53"/>
  <c r="L19" i="53"/>
  <c r="F19" i="53"/>
  <c r="AK19" i="53"/>
  <c r="AJ19" i="53"/>
  <c r="AR19" i="53"/>
  <c r="P19" i="53"/>
  <c r="Q19" i="53"/>
  <c r="C19" i="53"/>
  <c r="K19" i="53"/>
  <c r="X19" i="53"/>
  <c r="B19" i="53"/>
  <c r="H19" i="53"/>
  <c r="AP19" i="53"/>
  <c r="I19" i="53"/>
  <c r="R19" i="53"/>
  <c r="AV19" i="53"/>
  <c r="AF19" i="53"/>
  <c r="N19" i="53"/>
  <c r="E19" i="53"/>
  <c r="AD157" i="57"/>
  <c r="AG156" i="57"/>
  <c r="AH157" i="57"/>
  <c r="AH156" i="57"/>
  <c r="AF157" i="57"/>
  <c r="AF18" i="57" s="1"/>
  <c r="AF156" i="57"/>
  <c r="AE16" i="57"/>
  <c r="AR55" i="57"/>
  <c r="AV64" i="57"/>
  <c r="AV55" i="57" s="1"/>
  <c r="AN150" i="57"/>
  <c r="AN156" i="57" s="1"/>
  <c r="AN155" i="57"/>
  <c r="AN152" i="57"/>
  <c r="AI150" i="57"/>
  <c r="AI156" i="57" s="1"/>
  <c r="AI155" i="57"/>
  <c r="AI152" i="57"/>
  <c r="AO55" i="57"/>
  <c r="AS64" i="57"/>
  <c r="AM55" i="57"/>
  <c r="AQ64" i="57"/>
  <c r="AK152" i="57"/>
  <c r="AK150" i="57"/>
  <c r="AK156" i="57" s="1"/>
  <c r="AK155" i="57"/>
  <c r="AN100" i="50" l="1"/>
  <c r="K114" i="50"/>
  <c r="AI114" i="50" s="1"/>
  <c r="J114" i="50"/>
  <c r="AH114" i="50" s="1"/>
  <c r="L114" i="50"/>
  <c r="AJ114" i="50" s="1"/>
  <c r="M109" i="50"/>
  <c r="AK109" i="50" s="1"/>
  <c r="AM109" i="50" s="1"/>
  <c r="I114" i="50"/>
  <c r="AG114" i="50" s="1"/>
  <c r="M110" i="50"/>
  <c r="AK110" i="50" s="1"/>
  <c r="AN110" i="50" s="1"/>
  <c r="AF109" i="50"/>
  <c r="M113" i="50"/>
  <c r="AK113" i="50" s="1"/>
  <c r="AN113" i="50" s="1"/>
  <c r="H114" i="50"/>
  <c r="AF114" i="50" s="1"/>
  <c r="M111" i="50"/>
  <c r="AK111" i="50" s="1"/>
  <c r="AN111" i="50" s="1"/>
  <c r="G114" i="50"/>
  <c r="AE114" i="50" s="1"/>
  <c r="AE112" i="50"/>
  <c r="M112" i="50"/>
  <c r="AK112" i="50" s="1"/>
  <c r="AN112" i="50" s="1"/>
  <c r="AL157" i="57"/>
  <c r="AL14" i="57" s="1"/>
  <c r="AD14" i="57"/>
  <c r="BQ34" i="51"/>
  <c r="I128" i="50"/>
  <c r="AG128" i="50" s="1"/>
  <c r="AG123" i="50"/>
  <c r="AJ116" i="50"/>
  <c r="L121" i="50"/>
  <c r="AJ121" i="50" s="1"/>
  <c r="AK106" i="50"/>
  <c r="AG116" i="50"/>
  <c r="I121" i="50"/>
  <c r="AG121" i="50" s="1"/>
  <c r="AK104" i="50"/>
  <c r="AE127" i="50"/>
  <c r="M127" i="50"/>
  <c r="AK127" i="50" s="1"/>
  <c r="M125" i="50"/>
  <c r="AK125" i="50" s="1"/>
  <c r="AE125" i="50"/>
  <c r="AE116" i="50"/>
  <c r="G121" i="50"/>
  <c r="M116" i="50"/>
  <c r="AK116" i="50" s="1"/>
  <c r="AK102" i="50"/>
  <c r="AH116" i="50"/>
  <c r="J121" i="50"/>
  <c r="AH121" i="50" s="1"/>
  <c r="AJ123" i="50"/>
  <c r="L128" i="50"/>
  <c r="AJ128" i="50" s="1"/>
  <c r="M123" i="50"/>
  <c r="AK123" i="50" s="1"/>
  <c r="G128" i="50"/>
  <c r="AE123" i="50"/>
  <c r="AN109" i="50"/>
  <c r="AE119" i="50"/>
  <c r="M119" i="50"/>
  <c r="AK119" i="50" s="1"/>
  <c r="AE120" i="50"/>
  <c r="M120" i="50"/>
  <c r="AK120" i="50" s="1"/>
  <c r="AE107" i="50"/>
  <c r="M107" i="50"/>
  <c r="AK107" i="50" s="1"/>
  <c r="K128" i="50"/>
  <c r="AI128" i="50" s="1"/>
  <c r="AI123" i="50"/>
  <c r="AH14" i="57"/>
  <c r="AF123" i="50"/>
  <c r="H128" i="50"/>
  <c r="AF128" i="50" s="1"/>
  <c r="AI116" i="50"/>
  <c r="K121" i="50"/>
  <c r="AI121" i="50" s="1"/>
  <c r="M126" i="50"/>
  <c r="AK126" i="50" s="1"/>
  <c r="AE126" i="50"/>
  <c r="H121" i="50"/>
  <c r="AF121" i="50" s="1"/>
  <c r="AF116" i="50"/>
  <c r="AK103" i="50"/>
  <c r="J128" i="50"/>
  <c r="AH128" i="50" s="1"/>
  <c r="AH123" i="50"/>
  <c r="M124" i="50"/>
  <c r="AK124" i="50" s="1"/>
  <c r="AE124" i="50"/>
  <c r="AE117" i="50"/>
  <c r="M117" i="50"/>
  <c r="AK117" i="50" s="1"/>
  <c r="M118" i="50"/>
  <c r="AK118" i="50" s="1"/>
  <c r="AE118" i="50"/>
  <c r="AK105" i="50"/>
  <c r="AE18" i="57"/>
  <c r="AG14" i="57"/>
  <c r="AG18" i="57"/>
  <c r="AJ157" i="57"/>
  <c r="AJ14" i="57" s="1"/>
  <c r="AT155" i="57"/>
  <c r="AT156" i="57"/>
  <c r="AP55" i="57"/>
  <c r="AP150" i="57" s="1"/>
  <c r="AP156" i="57" s="1"/>
  <c r="AT152" i="57"/>
  <c r="AD16" i="57"/>
  <c r="AD18" i="57"/>
  <c r="AH16" i="57"/>
  <c r="AF14" i="57"/>
  <c r="AF16" i="57"/>
  <c r="AH18" i="57"/>
  <c r="AN157" i="57"/>
  <c r="AN18" i="57" s="1"/>
  <c r="AI157" i="57"/>
  <c r="AK157" i="57"/>
  <c r="AK18" i="57" s="1"/>
  <c r="AU64" i="57"/>
  <c r="AU55" i="57" s="1"/>
  <c r="AQ55" i="57"/>
  <c r="AW64" i="57"/>
  <c r="AW55" i="57" s="1"/>
  <c r="AS55" i="57"/>
  <c r="AV152" i="57"/>
  <c r="AV155" i="57"/>
  <c r="AV150" i="57"/>
  <c r="AV156" i="57" s="1"/>
  <c r="AR155" i="57"/>
  <c r="AR150" i="57"/>
  <c r="AR156" i="57" s="1"/>
  <c r="AR152" i="57"/>
  <c r="AM150" i="57"/>
  <c r="AM156" i="57" s="1"/>
  <c r="AM155" i="57"/>
  <c r="AM152" i="57"/>
  <c r="AO150" i="57"/>
  <c r="AO156" i="57" s="1"/>
  <c r="AO155" i="57"/>
  <c r="AO152" i="57"/>
  <c r="AM110" i="50" l="1"/>
  <c r="AM113" i="50"/>
  <c r="AM112" i="50"/>
  <c r="M114" i="50"/>
  <c r="AK114" i="50" s="1"/>
  <c r="AN114" i="50" s="1"/>
  <c r="AM111" i="50"/>
  <c r="AL16" i="57"/>
  <c r="AL18" i="57"/>
  <c r="AC103" i="50"/>
  <c r="BY34" i="51"/>
  <c r="BY35" i="51" s="1"/>
  <c r="BY36" i="51" s="1"/>
  <c r="AC105" i="50"/>
  <c r="AM118" i="50"/>
  <c r="AN118" i="50"/>
  <c r="AN124" i="50"/>
  <c r="AM124" i="50"/>
  <c r="AM103" i="50"/>
  <c r="AN103" i="50"/>
  <c r="AN120" i="50"/>
  <c r="AM120" i="50"/>
  <c r="AM123" i="50"/>
  <c r="AN123" i="50"/>
  <c r="M121" i="50"/>
  <c r="AK121" i="50" s="1"/>
  <c r="AE121" i="50"/>
  <c r="AC104" i="50"/>
  <c r="AC106" i="50"/>
  <c r="AN105" i="50"/>
  <c r="AM105" i="50"/>
  <c r="AN117" i="50"/>
  <c r="AM117" i="50"/>
  <c r="AM102" i="50"/>
  <c r="AN102" i="50"/>
  <c r="AM125" i="50"/>
  <c r="AN125" i="50"/>
  <c r="AM104" i="50"/>
  <c r="AN104" i="50"/>
  <c r="AN106" i="50"/>
  <c r="AM106" i="50"/>
  <c r="AN126" i="50"/>
  <c r="AM126" i="50"/>
  <c r="AM107" i="50"/>
  <c r="AN107" i="50"/>
  <c r="AN119" i="50"/>
  <c r="AM119" i="50"/>
  <c r="AC102" i="50"/>
  <c r="AM127" i="50"/>
  <c r="AN127" i="50"/>
  <c r="BQ38" i="51"/>
  <c r="BQ39" i="51" s="1"/>
  <c r="BQ35" i="51"/>
  <c r="BQ36" i="51" s="1"/>
  <c r="BP34" i="51"/>
  <c r="BK34" i="51"/>
  <c r="BL34" i="51"/>
  <c r="BN34" i="51"/>
  <c r="BO34" i="51"/>
  <c r="BM34" i="51"/>
  <c r="M128" i="50"/>
  <c r="AE128" i="50"/>
  <c r="AN116" i="50"/>
  <c r="AM116" i="50"/>
  <c r="AJ18" i="57"/>
  <c r="AJ16" i="57"/>
  <c r="AT157" i="57"/>
  <c r="AP155" i="57"/>
  <c r="AP152" i="57"/>
  <c r="AI14" i="57"/>
  <c r="AN14" i="57"/>
  <c r="AI18" i="57"/>
  <c r="AI16" i="57"/>
  <c r="AN16" i="57"/>
  <c r="AK16" i="57"/>
  <c r="AM157" i="57"/>
  <c r="AR157" i="57"/>
  <c r="AR16" i="57" s="1"/>
  <c r="AK14" i="57"/>
  <c r="AO157" i="57"/>
  <c r="AO14" i="57" s="1"/>
  <c r="AQ152" i="57"/>
  <c r="AQ150" i="57"/>
  <c r="AQ156" i="57" s="1"/>
  <c r="AQ155" i="57"/>
  <c r="AV157" i="57"/>
  <c r="AU150" i="57"/>
  <c r="AU155" i="57"/>
  <c r="AU152" i="57"/>
  <c r="AW150" i="57"/>
  <c r="AW155" i="57"/>
  <c r="AW152" i="57"/>
  <c r="AS152" i="57"/>
  <c r="AS155" i="57"/>
  <c r="AS150" i="57"/>
  <c r="AM114" i="50" l="1"/>
  <c r="BY38" i="51"/>
  <c r="BY39" i="51" s="1"/>
  <c r="BX34" i="51"/>
  <c r="L104" i="51" s="1"/>
  <c r="AJ104" i="51" s="1"/>
  <c r="BT34" i="51"/>
  <c r="BT35" i="51" s="1"/>
  <c r="BT36" i="51" s="1"/>
  <c r="BU34" i="51"/>
  <c r="I105" i="51" s="1"/>
  <c r="AG105" i="51" s="1"/>
  <c r="BS34" i="51"/>
  <c r="G102" i="51" s="1"/>
  <c r="BW34" i="51"/>
  <c r="K103" i="51" s="1"/>
  <c r="AI103" i="51" s="1"/>
  <c r="BV34" i="51"/>
  <c r="J102" i="51" s="1"/>
  <c r="AC107" i="50"/>
  <c r="BQ33" i="51"/>
  <c r="M130" i="50"/>
  <c r="M131" i="50" s="1"/>
  <c r="AK128" i="50"/>
  <c r="J96" i="51"/>
  <c r="AH96" i="51" s="1"/>
  <c r="J99" i="51"/>
  <c r="AH99" i="51" s="1"/>
  <c r="J98" i="51"/>
  <c r="AH98" i="51" s="1"/>
  <c r="BN35" i="51"/>
  <c r="BN36" i="51" s="1"/>
  <c r="J97" i="51"/>
  <c r="AH97" i="51" s="1"/>
  <c r="BN38" i="51"/>
  <c r="BN39" i="51" s="1"/>
  <c r="J95" i="51"/>
  <c r="AM18" i="57"/>
  <c r="CG34" i="51"/>
  <c r="H96" i="51"/>
  <c r="AF96" i="51" s="1"/>
  <c r="BL35" i="51"/>
  <c r="BL36" i="51" s="1"/>
  <c r="H98" i="51"/>
  <c r="AF98" i="51" s="1"/>
  <c r="H95" i="51"/>
  <c r="H97" i="51"/>
  <c r="AF97" i="51" s="1"/>
  <c r="BL38" i="51"/>
  <c r="BL39" i="51" s="1"/>
  <c r="H99" i="51"/>
  <c r="AF99" i="51" s="1"/>
  <c r="I95" i="51"/>
  <c r="BM35" i="51"/>
  <c r="BM36" i="51" s="1"/>
  <c r="I99" i="51"/>
  <c r="AG99" i="51" s="1"/>
  <c r="I96" i="51"/>
  <c r="AG96" i="51" s="1"/>
  <c r="BM38" i="51"/>
  <c r="BM39" i="51" s="1"/>
  <c r="I97" i="51"/>
  <c r="AG97" i="51" s="1"/>
  <c r="I98" i="51"/>
  <c r="AG98" i="51" s="1"/>
  <c r="G99" i="51"/>
  <c r="G95" i="51"/>
  <c r="G98" i="51"/>
  <c r="BK38" i="51"/>
  <c r="BK39" i="51" s="1"/>
  <c r="G96" i="51"/>
  <c r="BK35" i="51"/>
  <c r="BK36" i="51" s="1"/>
  <c r="G97" i="51"/>
  <c r="AM121" i="50"/>
  <c r="AN121" i="50"/>
  <c r="K98" i="51"/>
  <c r="AI98" i="51" s="1"/>
  <c r="BO38" i="51"/>
  <c r="BO39" i="51" s="1"/>
  <c r="K97" i="51"/>
  <c r="AI97" i="51" s="1"/>
  <c r="K99" i="51"/>
  <c r="AI99" i="51" s="1"/>
  <c r="K95" i="51"/>
  <c r="BO35" i="51"/>
  <c r="BO36" i="51" s="1"/>
  <c r="K96" i="51"/>
  <c r="AI96" i="51" s="1"/>
  <c r="L97" i="51"/>
  <c r="AJ97" i="51" s="1"/>
  <c r="L95" i="51"/>
  <c r="BP38" i="51"/>
  <c r="BP39" i="51" s="1"/>
  <c r="L96" i="51"/>
  <c r="AJ96" i="51" s="1"/>
  <c r="L99" i="51"/>
  <c r="AJ99" i="51" s="1"/>
  <c r="BP35" i="51"/>
  <c r="BP36" i="51" s="1"/>
  <c r="L98" i="51"/>
  <c r="AJ98" i="51" s="1"/>
  <c r="AP157" i="57"/>
  <c r="AT18" i="57"/>
  <c r="AT15" i="57"/>
  <c r="AT16" i="57"/>
  <c r="AM16" i="57"/>
  <c r="AM14" i="57"/>
  <c r="AS157" i="57"/>
  <c r="AS18" i="57" s="1"/>
  <c r="AO18" i="57"/>
  <c r="AR18" i="57"/>
  <c r="AR15" i="57"/>
  <c r="AO15" i="57"/>
  <c r="AU157" i="57"/>
  <c r="AU16" i="57" s="1"/>
  <c r="AW157" i="57"/>
  <c r="AO16" i="57"/>
  <c r="AQ157" i="57"/>
  <c r="AW156" i="57"/>
  <c r="AS156" i="57"/>
  <c r="AU156" i="57"/>
  <c r="AV18" i="57"/>
  <c r="AV15" i="57"/>
  <c r="AV16" i="57"/>
  <c r="H103" i="51" l="1"/>
  <c r="AF103" i="51" s="1"/>
  <c r="BX35" i="51"/>
  <c r="BX36" i="51" s="1"/>
  <c r="J106" i="51"/>
  <c r="AH106" i="51" s="1"/>
  <c r="K105" i="51"/>
  <c r="AI105" i="51" s="1"/>
  <c r="K106" i="51"/>
  <c r="AI106" i="51" s="1"/>
  <c r="BS38" i="51"/>
  <c r="BS39" i="51" s="1"/>
  <c r="G105" i="51"/>
  <c r="AE105" i="51" s="1"/>
  <c r="BS35" i="51"/>
  <c r="BS36" i="51" s="1"/>
  <c r="H102" i="51"/>
  <c r="AF102" i="51" s="1"/>
  <c r="BV38" i="51"/>
  <c r="BV39" i="51" s="1"/>
  <c r="BW35" i="51"/>
  <c r="BW36" i="51" s="1"/>
  <c r="L105" i="51"/>
  <c r="AJ105" i="51" s="1"/>
  <c r="L102" i="51"/>
  <c r="K104" i="51"/>
  <c r="AI104" i="51" s="1"/>
  <c r="K102" i="51"/>
  <c r="AI102" i="51" s="1"/>
  <c r="L106" i="51"/>
  <c r="AJ106" i="51" s="1"/>
  <c r="BX38" i="51"/>
  <c r="BX39" i="51" s="1"/>
  <c r="G106" i="51"/>
  <c r="AE106" i="51" s="1"/>
  <c r="G103" i="51"/>
  <c r="AE103" i="51" s="1"/>
  <c r="BW38" i="51"/>
  <c r="BW39" i="51" s="1"/>
  <c r="L103" i="51"/>
  <c r="AJ103" i="51" s="1"/>
  <c r="G104" i="51"/>
  <c r="AE104" i="51" s="1"/>
  <c r="J105" i="51"/>
  <c r="AH105" i="51" s="1"/>
  <c r="H104" i="51"/>
  <c r="AF104" i="51" s="1"/>
  <c r="J104" i="51"/>
  <c r="AH104" i="51" s="1"/>
  <c r="BT38" i="51"/>
  <c r="BT39" i="51" s="1"/>
  <c r="H106" i="51"/>
  <c r="AF106" i="51" s="1"/>
  <c r="J103" i="51"/>
  <c r="AH103" i="51" s="1"/>
  <c r="BU35" i="51"/>
  <c r="BU36" i="51" s="1"/>
  <c r="BU38" i="51"/>
  <c r="BU39" i="51" s="1"/>
  <c r="H105" i="51"/>
  <c r="AF105" i="51" s="1"/>
  <c r="BV35" i="51"/>
  <c r="BV36" i="51" s="1"/>
  <c r="I106" i="51"/>
  <c r="AG106" i="51" s="1"/>
  <c r="I103" i="51"/>
  <c r="AG103" i="51" s="1"/>
  <c r="I104" i="51"/>
  <c r="AG104" i="51" s="1"/>
  <c r="I102" i="51"/>
  <c r="AG102" i="51" s="1"/>
  <c r="BY33" i="51"/>
  <c r="M98" i="51"/>
  <c r="AK98" i="51" s="1"/>
  <c r="AE98" i="51"/>
  <c r="AJ95" i="51"/>
  <c r="L100" i="51"/>
  <c r="AJ100" i="51" s="1"/>
  <c r="AI95" i="51"/>
  <c r="K100" i="51"/>
  <c r="AI100" i="51" s="1"/>
  <c r="AE95" i="51"/>
  <c r="G100" i="51"/>
  <c r="M95" i="51"/>
  <c r="AK95" i="51" s="1"/>
  <c r="AG95" i="51"/>
  <c r="I100" i="51"/>
  <c r="AG100" i="51" s="1"/>
  <c r="AJ102" i="51"/>
  <c r="M97" i="51"/>
  <c r="AK97" i="51" s="1"/>
  <c r="AE97" i="51"/>
  <c r="AE96" i="51"/>
  <c r="M96" i="51"/>
  <c r="AK96" i="51" s="1"/>
  <c r="AE99" i="51"/>
  <c r="M99" i="51"/>
  <c r="AK99" i="51" s="1"/>
  <c r="CW34" i="51"/>
  <c r="AE102" i="51"/>
  <c r="AN128" i="50"/>
  <c r="AM128" i="50"/>
  <c r="CZ34" i="51"/>
  <c r="CO34" i="51"/>
  <c r="AH102" i="51"/>
  <c r="H100" i="51"/>
  <c r="AF100" i="51" s="1"/>
  <c r="AF95" i="51"/>
  <c r="CG38" i="51"/>
  <c r="CG39" i="51" s="1"/>
  <c r="CG35" i="51"/>
  <c r="CG36" i="51" s="1"/>
  <c r="CF34" i="51"/>
  <c r="CE34" i="51"/>
  <c r="CA34" i="51"/>
  <c r="CC34" i="51"/>
  <c r="CD34" i="51"/>
  <c r="CB34" i="51"/>
  <c r="J100" i="51"/>
  <c r="AH100" i="51" s="1"/>
  <c r="AH95" i="51"/>
  <c r="AP15" i="57"/>
  <c r="AP18" i="57"/>
  <c r="AP16" i="57"/>
  <c r="AS15" i="57"/>
  <c r="AS16" i="57"/>
  <c r="AW16" i="57"/>
  <c r="AW18" i="57"/>
  <c r="AW15" i="57"/>
  <c r="AU18" i="57"/>
  <c r="AU15" i="57"/>
  <c r="AQ18" i="57"/>
  <c r="AQ16" i="57"/>
  <c r="AQ15" i="57"/>
  <c r="AX157" i="57"/>
  <c r="AY157" i="57" s="1"/>
  <c r="L107" i="51" l="1"/>
  <c r="AJ107" i="51" s="1"/>
  <c r="M102" i="51"/>
  <c r="AK102" i="51" s="1"/>
  <c r="AN102" i="51" s="1"/>
  <c r="G107" i="51"/>
  <c r="AE107" i="51" s="1"/>
  <c r="K107" i="51"/>
  <c r="AI107" i="51" s="1"/>
  <c r="I107" i="51"/>
  <c r="AG107" i="51" s="1"/>
  <c r="M106" i="51"/>
  <c r="AK106" i="51" s="1"/>
  <c r="AN106" i="51" s="1"/>
  <c r="J107" i="51"/>
  <c r="AH107" i="51" s="1"/>
  <c r="M105" i="51"/>
  <c r="AK105" i="51" s="1"/>
  <c r="AN105" i="51" s="1"/>
  <c r="M104" i="51"/>
  <c r="AK104" i="51" s="1"/>
  <c r="AN104" i="51" s="1"/>
  <c r="H107" i="51"/>
  <c r="AF107" i="51" s="1"/>
  <c r="M103" i="51"/>
  <c r="AK103" i="51" s="1"/>
  <c r="AN103" i="51" s="1"/>
  <c r="AE100" i="51"/>
  <c r="M100" i="51"/>
  <c r="AK100" i="51" s="1"/>
  <c r="I112" i="51"/>
  <c r="AG112" i="51" s="1"/>
  <c r="CC35" i="51"/>
  <c r="CC36" i="51" s="1"/>
  <c r="I109" i="51"/>
  <c r="I111" i="51"/>
  <c r="AG111" i="51" s="1"/>
  <c r="CC38" i="51"/>
  <c r="CC39" i="51" s="1"/>
  <c r="I110" i="51"/>
  <c r="AG110" i="51" s="1"/>
  <c r="I113" i="51"/>
  <c r="AG113" i="51" s="1"/>
  <c r="AM96" i="51"/>
  <c r="AN96" i="51"/>
  <c r="J113" i="51"/>
  <c r="AH113" i="51" s="1"/>
  <c r="J110" i="51"/>
  <c r="AH110" i="51" s="1"/>
  <c r="J111" i="51"/>
  <c r="AH111" i="51" s="1"/>
  <c r="CD35" i="51"/>
  <c r="CD36" i="51" s="1"/>
  <c r="J112" i="51"/>
  <c r="AH112" i="51" s="1"/>
  <c r="CD38" i="51"/>
  <c r="CD39" i="51" s="1"/>
  <c r="J109" i="51"/>
  <c r="CG33" i="51"/>
  <c r="G112" i="51"/>
  <c r="CA38" i="51"/>
  <c r="CA39" i="51" s="1"/>
  <c r="G110" i="51"/>
  <c r="G111" i="51"/>
  <c r="G109" i="51"/>
  <c r="G113" i="51"/>
  <c r="CA35" i="51"/>
  <c r="CA36" i="51" s="1"/>
  <c r="CY34" i="51"/>
  <c r="DA34" i="51" s="1"/>
  <c r="CW35" i="51"/>
  <c r="CW36" i="51" s="1"/>
  <c r="CW38" i="51"/>
  <c r="CW39" i="51" s="1"/>
  <c r="CR34" i="51"/>
  <c r="CQ34" i="51"/>
  <c r="CV34" i="51"/>
  <c r="CU34" i="51"/>
  <c r="CS34" i="51"/>
  <c r="CT34" i="51"/>
  <c r="AN97" i="51"/>
  <c r="AM97" i="51"/>
  <c r="L112" i="51"/>
  <c r="AJ112" i="51" s="1"/>
  <c r="L109" i="51"/>
  <c r="L113" i="51"/>
  <c r="AJ113" i="51" s="1"/>
  <c r="CF38" i="51"/>
  <c r="CF39" i="51" s="1"/>
  <c r="L111" i="51"/>
  <c r="AJ111" i="51" s="1"/>
  <c r="CF35" i="51"/>
  <c r="CF36" i="51" s="1"/>
  <c r="L110" i="51"/>
  <c r="AJ110" i="51" s="1"/>
  <c r="H113" i="51"/>
  <c r="AF113" i="51" s="1"/>
  <c r="CB35" i="51"/>
  <c r="CB36" i="51" s="1"/>
  <c r="H111" i="51"/>
  <c r="AF111" i="51" s="1"/>
  <c r="CB38" i="51"/>
  <c r="CB39" i="51" s="1"/>
  <c r="H109" i="51"/>
  <c r="H112" i="51"/>
  <c r="AF112" i="51" s="1"/>
  <c r="H110" i="51"/>
  <c r="AF110" i="51" s="1"/>
  <c r="K111" i="51"/>
  <c r="AI111" i="51" s="1"/>
  <c r="CE38" i="51"/>
  <c r="CE39" i="51" s="1"/>
  <c r="K110" i="51"/>
  <c r="AI110" i="51" s="1"/>
  <c r="K112" i="51"/>
  <c r="AI112" i="51" s="1"/>
  <c r="K113" i="51"/>
  <c r="AI113" i="51" s="1"/>
  <c r="K109" i="51"/>
  <c r="CE35" i="51"/>
  <c r="CE36" i="51" s="1"/>
  <c r="CO38" i="51"/>
  <c r="CO39" i="51" s="1"/>
  <c r="CO35" i="51"/>
  <c r="CO36" i="51" s="1"/>
  <c r="CJ34" i="51"/>
  <c r="CN34" i="51"/>
  <c r="CM34" i="51"/>
  <c r="CL34" i="51"/>
  <c r="CK34" i="51"/>
  <c r="CI34" i="51"/>
  <c r="AN99" i="51"/>
  <c r="AM99" i="51"/>
  <c r="AM95" i="51"/>
  <c r="AN95" i="51"/>
  <c r="AN98" i="51"/>
  <c r="AM98" i="51"/>
  <c r="G19" i="57"/>
  <c r="AI19" i="57"/>
  <c r="AU19" i="57"/>
  <c r="C19" i="57"/>
  <c r="U19" i="57"/>
  <c r="AC19" i="57"/>
  <c r="P19" i="57"/>
  <c r="AH19" i="57"/>
  <c r="AW19" i="57"/>
  <c r="L19" i="57"/>
  <c r="R19" i="57"/>
  <c r="AS19" i="57"/>
  <c r="X19" i="57"/>
  <c r="Q19" i="57"/>
  <c r="Y19" i="57"/>
  <c r="AK19" i="57"/>
  <c r="AF19" i="57"/>
  <c r="F19" i="57"/>
  <c r="T19" i="57"/>
  <c r="AT19" i="57"/>
  <c r="AE19" i="57"/>
  <c r="AA19" i="57"/>
  <c r="E19" i="57"/>
  <c r="AB19" i="57"/>
  <c r="S19" i="57"/>
  <c r="AL19" i="57"/>
  <c r="AP19" i="57"/>
  <c r="K19" i="57"/>
  <c r="AM19" i="57"/>
  <c r="N19" i="57"/>
  <c r="AR19" i="57"/>
  <c r="AJ19" i="57"/>
  <c r="B19" i="57"/>
  <c r="O19" i="57"/>
  <c r="J19" i="57"/>
  <c r="H19" i="57"/>
  <c r="D19" i="57"/>
  <c r="I19" i="57"/>
  <c r="AD19" i="57"/>
  <c r="AG19" i="57"/>
  <c r="AQ19" i="57"/>
  <c r="Z19" i="57"/>
  <c r="V19" i="57"/>
  <c r="M19" i="57"/>
  <c r="AN19" i="57"/>
  <c r="AV19" i="57"/>
  <c r="W19" i="57"/>
  <c r="AO19" i="57"/>
  <c r="AM103" i="51" l="1"/>
  <c r="AM102" i="51"/>
  <c r="AM106" i="51"/>
  <c r="AM105" i="51"/>
  <c r="M107" i="51"/>
  <c r="AK107" i="51" s="1"/>
  <c r="AM107" i="51" s="1"/>
  <c r="AM104" i="51"/>
  <c r="CW33" i="51"/>
  <c r="CO33" i="51"/>
  <c r="K117" i="51"/>
  <c r="AI117" i="51" s="1"/>
  <c r="K118" i="51"/>
  <c r="AI118" i="51" s="1"/>
  <c r="CM35" i="51"/>
  <c r="CM36" i="51" s="1"/>
  <c r="K120" i="51"/>
  <c r="AI120" i="51" s="1"/>
  <c r="K116" i="51"/>
  <c r="K119" i="51"/>
  <c r="AI119" i="51" s="1"/>
  <c r="CM38" i="51"/>
  <c r="CM39" i="51" s="1"/>
  <c r="AJ109" i="51"/>
  <c r="L114" i="51"/>
  <c r="AJ114" i="51" s="1"/>
  <c r="L125" i="51"/>
  <c r="AJ125" i="51" s="1"/>
  <c r="L126" i="51"/>
  <c r="AJ126" i="51" s="1"/>
  <c r="L123" i="51"/>
  <c r="L124" i="51"/>
  <c r="AJ124" i="51" s="1"/>
  <c r="CV35" i="51"/>
  <c r="CV36" i="51" s="1"/>
  <c r="L127" i="51"/>
  <c r="AJ127" i="51" s="1"/>
  <c r="CV38" i="51"/>
  <c r="CV39" i="51" s="1"/>
  <c r="AE109" i="51"/>
  <c r="M109" i="51"/>
  <c r="AK109" i="51" s="1"/>
  <c r="G114" i="51"/>
  <c r="AE112" i="51"/>
  <c r="M112" i="51"/>
  <c r="AK112" i="51" s="1"/>
  <c r="J114" i="51"/>
  <c r="AH114" i="51" s="1"/>
  <c r="AH109" i="51"/>
  <c r="AN100" i="51"/>
  <c r="AM100" i="51"/>
  <c r="G116" i="51"/>
  <c r="CI35" i="51"/>
  <c r="CI36" i="51" s="1"/>
  <c r="CI38" i="51"/>
  <c r="CI39" i="51" s="1"/>
  <c r="G117" i="51"/>
  <c r="G120" i="51"/>
  <c r="G119" i="51"/>
  <c r="G118" i="51"/>
  <c r="L120" i="51"/>
  <c r="AJ120" i="51" s="1"/>
  <c r="L117" i="51"/>
  <c r="AJ117" i="51" s="1"/>
  <c r="L116" i="51"/>
  <c r="CN35" i="51"/>
  <c r="CN36" i="51" s="1"/>
  <c r="L118" i="51"/>
  <c r="AJ118" i="51" s="1"/>
  <c r="L119" i="51"/>
  <c r="AJ119" i="51" s="1"/>
  <c r="CN38" i="51"/>
  <c r="CN39" i="51" s="1"/>
  <c r="J123" i="51"/>
  <c r="J124" i="51"/>
  <c r="AH124" i="51" s="1"/>
  <c r="CT35" i="51"/>
  <c r="CT36" i="51" s="1"/>
  <c r="J125" i="51"/>
  <c r="AH125" i="51" s="1"/>
  <c r="J126" i="51"/>
  <c r="AH126" i="51" s="1"/>
  <c r="CT38" i="51"/>
  <c r="CT39" i="51" s="1"/>
  <c r="J127" i="51"/>
  <c r="AH127" i="51" s="1"/>
  <c r="G127" i="51"/>
  <c r="G123" i="51"/>
  <c r="G126" i="51"/>
  <c r="CQ38" i="51"/>
  <c r="CQ39" i="51" s="1"/>
  <c r="G124" i="51"/>
  <c r="CQ35" i="51"/>
  <c r="CQ36" i="51" s="1"/>
  <c r="G125" i="51"/>
  <c r="M111" i="51"/>
  <c r="AK111" i="51" s="1"/>
  <c r="AE111" i="51"/>
  <c r="I114" i="51"/>
  <c r="AG114" i="51" s="1"/>
  <c r="AG109" i="51"/>
  <c r="I120" i="51"/>
  <c r="AG120" i="51" s="1"/>
  <c r="CK35" i="51"/>
  <c r="CK36" i="51" s="1"/>
  <c r="I118" i="51"/>
  <c r="AG118" i="51" s="1"/>
  <c r="I119" i="51"/>
  <c r="AG119" i="51" s="1"/>
  <c r="I116" i="51"/>
  <c r="I117" i="51"/>
  <c r="AG117" i="51" s="1"/>
  <c r="CK38" i="51"/>
  <c r="CK39" i="51" s="1"/>
  <c r="H116" i="51"/>
  <c r="CJ35" i="51"/>
  <c r="CJ36" i="51" s="1"/>
  <c r="H120" i="51"/>
  <c r="AF120" i="51" s="1"/>
  <c r="H117" i="51"/>
  <c r="AF117" i="51" s="1"/>
  <c r="H118" i="51"/>
  <c r="AF118" i="51" s="1"/>
  <c r="H119" i="51"/>
  <c r="AF119" i="51" s="1"/>
  <c r="CJ38" i="51"/>
  <c r="CJ39" i="51" s="1"/>
  <c r="AI109" i="51"/>
  <c r="K114" i="51"/>
  <c r="AI114" i="51" s="1"/>
  <c r="H114" i="51"/>
  <c r="AF114" i="51" s="1"/>
  <c r="AF109" i="51"/>
  <c r="I125" i="51"/>
  <c r="AG125" i="51" s="1"/>
  <c r="I124" i="51"/>
  <c r="AG124" i="51" s="1"/>
  <c r="I127" i="51"/>
  <c r="AG127" i="51" s="1"/>
  <c r="I126" i="51"/>
  <c r="AG126" i="51" s="1"/>
  <c r="CS35" i="51"/>
  <c r="CS36" i="51" s="1"/>
  <c r="CS38" i="51"/>
  <c r="CS39" i="51" s="1"/>
  <c r="I123" i="51"/>
  <c r="H125" i="51"/>
  <c r="AF125" i="51" s="1"/>
  <c r="H126" i="51"/>
  <c r="AF126" i="51" s="1"/>
  <c r="H123" i="51"/>
  <c r="H124" i="51"/>
  <c r="AF124" i="51" s="1"/>
  <c r="CR38" i="51"/>
  <c r="CR39" i="51" s="1"/>
  <c r="H127" i="51"/>
  <c r="AF127" i="51" s="1"/>
  <c r="CR35" i="51"/>
  <c r="CR36" i="51" s="1"/>
  <c r="AE110" i="51"/>
  <c r="M110" i="51"/>
  <c r="AK110" i="51" s="1"/>
  <c r="J120" i="51"/>
  <c r="AH120" i="51" s="1"/>
  <c r="CL35" i="51"/>
  <c r="CL36" i="51" s="1"/>
  <c r="J118" i="51"/>
  <c r="AH118" i="51" s="1"/>
  <c r="J119" i="51"/>
  <c r="AH119" i="51" s="1"/>
  <c r="J116" i="51"/>
  <c r="J117" i="51"/>
  <c r="AH117" i="51" s="1"/>
  <c r="CL38" i="51"/>
  <c r="CL39" i="51" s="1"/>
  <c r="K123" i="51"/>
  <c r="K124" i="51"/>
  <c r="AI124" i="51" s="1"/>
  <c r="K125" i="51"/>
  <c r="AI125" i="51" s="1"/>
  <c r="CU38" i="51"/>
  <c r="CU39" i="51" s="1"/>
  <c r="K127" i="51"/>
  <c r="AI127" i="51" s="1"/>
  <c r="K126" i="51"/>
  <c r="AI126" i="51" s="1"/>
  <c r="CU35" i="51"/>
  <c r="CU36" i="51" s="1"/>
  <c r="AE113" i="51"/>
  <c r="M113" i="51"/>
  <c r="AK113" i="51" s="1"/>
  <c r="AN107" i="51" l="1"/>
  <c r="AH116" i="51"/>
  <c r="J121" i="51"/>
  <c r="AH121" i="51" s="1"/>
  <c r="AE123" i="51"/>
  <c r="M123" i="51"/>
  <c r="AK123" i="51" s="1"/>
  <c r="G128" i="51"/>
  <c r="AE118" i="51"/>
  <c r="M118" i="51"/>
  <c r="AK118" i="51" s="1"/>
  <c r="AN113" i="51"/>
  <c r="AM113" i="51"/>
  <c r="AI123" i="51"/>
  <c r="K128" i="51"/>
  <c r="AI128" i="51" s="1"/>
  <c r="AN110" i="51"/>
  <c r="AM110" i="51"/>
  <c r="AE124" i="51"/>
  <c r="M124" i="51"/>
  <c r="AK124" i="51" s="1"/>
  <c r="AE127" i="51"/>
  <c r="M127" i="51"/>
  <c r="AK127" i="51" s="1"/>
  <c r="AJ116" i="51"/>
  <c r="L121" i="51"/>
  <c r="AJ121" i="51" s="1"/>
  <c r="AE119" i="51"/>
  <c r="M119" i="51"/>
  <c r="AK119" i="51" s="1"/>
  <c r="AE114" i="51"/>
  <c r="M114" i="51"/>
  <c r="AK114" i="51" s="1"/>
  <c r="L128" i="51"/>
  <c r="AJ128" i="51" s="1"/>
  <c r="AJ123" i="51"/>
  <c r="AG123" i="51"/>
  <c r="I128" i="51"/>
  <c r="AG128" i="51" s="1"/>
  <c r="I121" i="51"/>
  <c r="AG121" i="51" s="1"/>
  <c r="AG116" i="51"/>
  <c r="AM111" i="51"/>
  <c r="AN111" i="51"/>
  <c r="M120" i="51"/>
  <c r="AK120" i="51" s="1"/>
  <c r="AE120" i="51"/>
  <c r="G121" i="51"/>
  <c r="AE116" i="51"/>
  <c r="M116" i="51"/>
  <c r="AK116" i="51" s="1"/>
  <c r="AN109" i="51"/>
  <c r="AM109" i="51"/>
  <c r="AH123" i="51"/>
  <c r="J128" i="51"/>
  <c r="AH128" i="51" s="1"/>
  <c r="H128" i="51"/>
  <c r="AF128" i="51" s="1"/>
  <c r="AF123" i="51"/>
  <c r="H121" i="51"/>
  <c r="AF121" i="51" s="1"/>
  <c r="AF116" i="51"/>
  <c r="AE125" i="51"/>
  <c r="M125" i="51"/>
  <c r="AK125" i="51" s="1"/>
  <c r="AE126" i="51"/>
  <c r="M126" i="51"/>
  <c r="AK126" i="51" s="1"/>
  <c r="M117" i="51"/>
  <c r="AK117" i="51" s="1"/>
  <c r="AE117" i="51"/>
  <c r="AM112" i="51"/>
  <c r="AN112" i="51"/>
  <c r="K121" i="51"/>
  <c r="AI121" i="51" s="1"/>
  <c r="AI116" i="51"/>
  <c r="AN126" i="51" l="1"/>
  <c r="AM126" i="51"/>
  <c r="AN120" i="51"/>
  <c r="AM120" i="51"/>
  <c r="AN114" i="51"/>
  <c r="AM114" i="51"/>
  <c r="AN124" i="51"/>
  <c r="AM124" i="51"/>
  <c r="AN118" i="51"/>
  <c r="AM118" i="51"/>
  <c r="AM116" i="51"/>
  <c r="AN116" i="51"/>
  <c r="AM123" i="51"/>
  <c r="AN123" i="51"/>
  <c r="AM125" i="51"/>
  <c r="AN125" i="51"/>
  <c r="M121" i="51"/>
  <c r="AK121" i="51" s="1"/>
  <c r="AE121" i="51"/>
  <c r="AN117" i="51"/>
  <c r="AM117" i="51"/>
  <c r="AM119" i="51"/>
  <c r="AN119" i="51"/>
  <c r="AN127" i="51"/>
  <c r="AM127" i="51"/>
  <c r="M128" i="51"/>
  <c r="AE128" i="51"/>
  <c r="AK128" i="51" l="1"/>
  <c r="M130" i="51"/>
  <c r="AM121" i="51"/>
  <c r="AN121" i="51"/>
  <c r="AN128" i="51" l="1"/>
  <c r="AM128" i="51"/>
</calcChain>
</file>

<file path=xl/comments1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2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3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4.xml><?xml version="1.0" encoding="utf-8"?>
<comments xmlns="http://schemas.openxmlformats.org/spreadsheetml/2006/main">
  <authors>
    <author>Administrator</author>
    <author>Pramit Roy</author>
    <author>Pramit PR Roy</author>
    <author>Kenneth Mah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No mthly/activity breakdown provided by AU</t>
        </r>
      </text>
    </comment>
    <comment ref="B38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No mthly/activity breakdown provided by AU</t>
        </r>
      </text>
    </comment>
    <comment ref="B66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No mthly/activity breakdown provided by AU</t>
        </r>
      </text>
    </comment>
    <comment ref="B160" authorId="1" shapeId="0">
      <text>
        <r>
          <rPr>
            <b/>
            <sz val="9"/>
            <color indexed="81"/>
            <rFont val="Tahoma"/>
            <family val="2"/>
          </rPr>
          <t>Pramit Roy:</t>
        </r>
        <r>
          <rPr>
            <sz val="9"/>
            <color indexed="81"/>
            <rFont val="Tahoma"/>
            <family val="2"/>
          </rPr>
          <t xml:space="preserve">
Included within Audit Planning Bundle</t>
        </r>
      </text>
    </comment>
    <comment ref="B170" authorId="1" shapeId="0">
      <text>
        <r>
          <rPr>
            <b/>
            <sz val="9"/>
            <color indexed="81"/>
            <rFont val="Tahoma"/>
            <family val="2"/>
          </rPr>
          <t>Pramit Roy:</t>
        </r>
        <r>
          <rPr>
            <sz val="9"/>
            <color indexed="81"/>
            <rFont val="Tahoma"/>
            <family val="2"/>
          </rPr>
          <t xml:space="preserve">
BAF is included within Audit Planning Bundle</t>
        </r>
      </text>
    </comment>
    <comment ref="B171" authorId="2" shapeId="0">
      <text>
        <r>
          <rPr>
            <b/>
            <sz val="9"/>
            <color indexed="81"/>
            <rFont val="Tahoma"/>
            <family val="2"/>
          </rPr>
          <t>Pramit PR Roy:</t>
        </r>
        <r>
          <rPr>
            <sz val="9"/>
            <color indexed="81"/>
            <rFont val="Tahoma"/>
            <family val="2"/>
          </rPr>
          <t xml:space="preserve">
Service not officially launched in HK</t>
        </r>
      </text>
    </comment>
    <comment ref="B174" authorId="2" shapeId="0">
      <text>
        <r>
          <rPr>
            <b/>
            <sz val="9"/>
            <color indexed="81"/>
            <rFont val="Tahoma"/>
            <family val="2"/>
          </rPr>
          <t>Pramit PR Roy:</t>
        </r>
        <r>
          <rPr>
            <sz val="9"/>
            <color indexed="81"/>
            <rFont val="Tahoma"/>
            <family val="2"/>
          </rPr>
          <t xml:space="preserve">
Service not officially launched in HK</t>
        </r>
      </text>
    </comment>
    <comment ref="B175" authorId="2" shapeId="0">
      <text>
        <r>
          <rPr>
            <b/>
            <sz val="9"/>
            <color indexed="81"/>
            <rFont val="Tahoma"/>
            <family val="2"/>
          </rPr>
          <t>Pramit PR Roy:</t>
        </r>
        <r>
          <rPr>
            <sz val="9"/>
            <color indexed="81"/>
            <rFont val="Tahoma"/>
            <family val="2"/>
          </rPr>
          <t xml:space="preserve">
Service not officially launched in HK</t>
        </r>
      </text>
    </comment>
    <comment ref="B209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includes audit planning bundle</t>
        </r>
      </text>
    </comment>
    <comment ref="B331" authorId="3" shapeId="0">
      <text>
        <r>
          <rPr>
            <b/>
            <sz val="9"/>
            <color indexed="81"/>
            <rFont val="Tahoma"/>
            <family val="2"/>
          </rPr>
          <t>Kenneth Mah:</t>
        </r>
        <r>
          <rPr>
            <sz val="9"/>
            <color indexed="81"/>
            <rFont val="Tahoma"/>
            <family val="2"/>
          </rPr>
          <t xml:space="preserve">
Parking lot for all other non-shareholder territories (minus PNG)
</t>
        </r>
      </text>
    </comment>
  </commentList>
</comments>
</file>

<file path=xl/comments5.xml><?xml version="1.0" encoding="utf-8"?>
<comments xmlns="http://schemas.openxmlformats.org/spreadsheetml/2006/main">
  <authors>
    <author>Ruben Medrano</author>
  </authors>
  <commentList>
    <comment ref="H40" authorId="0" shapeId="0">
      <text>
        <r>
          <rPr>
            <b/>
            <sz val="9"/>
            <color indexed="81"/>
            <rFont val="Tahoma"/>
            <family val="2"/>
          </rPr>
          <t>Ruben Medrano:</t>
        </r>
        <r>
          <rPr>
            <sz val="9"/>
            <color indexed="81"/>
            <rFont val="Tahoma"/>
            <family val="2"/>
          </rPr>
          <t xml:space="preserve">
For confirmation, deducted 28.5K to have 1.2M for GDM</t>
        </r>
      </text>
    </comment>
  </commentList>
</comments>
</file>

<file path=xl/comments6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7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8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comments9.xml><?xml version="1.0" encoding="utf-8"?>
<comments xmlns="http://schemas.openxmlformats.org/spreadsheetml/2006/main">
  <authors>
    <author>Miaviel Menor</author>
  </authors>
  <commentList>
    <comment ref="P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  <comment ref="X44" authorId="0" shapeId="0">
      <text>
        <r>
          <rPr>
            <b/>
            <sz val="9"/>
            <color indexed="81"/>
            <rFont val="Tahoma"/>
            <family val="2"/>
          </rPr>
          <t>Miaviel Menor:</t>
        </r>
        <r>
          <rPr>
            <sz val="9"/>
            <color indexed="81"/>
            <rFont val="Tahoma"/>
            <family val="2"/>
          </rPr>
          <t xml:space="preserve">
(1) Include column for Other territories and PNG
(2) Predictive analysis for demand
(3) Update 'Territory Cap' worksheet</t>
        </r>
      </text>
    </comment>
  </commentList>
</comments>
</file>

<file path=xl/sharedStrings.xml><?xml version="1.0" encoding="utf-8"?>
<sst xmlns="http://schemas.openxmlformats.org/spreadsheetml/2006/main" count="3376" uniqueCount="372">
  <si>
    <t>Week 1</t>
  </si>
  <si>
    <t>Week 2</t>
  </si>
  <si>
    <t>Week 3</t>
  </si>
  <si>
    <t>Week 4</t>
  </si>
  <si>
    <t>DEMAND</t>
  </si>
  <si>
    <t>Australia</t>
  </si>
  <si>
    <t>Hong Kong</t>
  </si>
  <si>
    <t>New Zealand</t>
  </si>
  <si>
    <t>Singapore</t>
  </si>
  <si>
    <t>United States</t>
  </si>
  <si>
    <t>Others - Assurance</t>
  </si>
  <si>
    <t>Australia PC</t>
  </si>
  <si>
    <t>Australia R&amp;D Tax</t>
  </si>
  <si>
    <t>Australia Others</t>
  </si>
  <si>
    <t>NZ Tax &amp; PB</t>
  </si>
  <si>
    <t>Singapore Others</t>
  </si>
  <si>
    <t>Total Demand</t>
  </si>
  <si>
    <t>CAPACITY</t>
  </si>
  <si>
    <t>Headcount</t>
  </si>
  <si>
    <t xml:space="preserve">       Managers</t>
  </si>
  <si>
    <t xml:space="preserve">       Supervisors</t>
  </si>
  <si>
    <t xml:space="preserve">       Live Reviewers</t>
  </si>
  <si>
    <t xml:space="preserve">       POC</t>
  </si>
  <si>
    <t xml:space="preserve">       Analysts</t>
  </si>
  <si>
    <t xml:space="preserve">            Tenured</t>
  </si>
  <si>
    <t xml:space="preserve">       Processor</t>
  </si>
  <si>
    <t># of working of days (less holidays)</t>
  </si>
  <si>
    <t>Target chargeable hours in a day</t>
  </si>
  <si>
    <t xml:space="preserve">       POC </t>
  </si>
  <si>
    <t>Shrinkage (Unplanned)</t>
  </si>
  <si>
    <t xml:space="preserve">      Sickness/Casual Leave/Other*</t>
  </si>
  <si>
    <t>Shrinkage (Planned)</t>
  </si>
  <si>
    <t xml:space="preserve">      Vacation</t>
  </si>
  <si>
    <t>Kickstart</t>
  </si>
  <si>
    <t>Training (non chargeable)*</t>
  </si>
  <si>
    <t xml:space="preserve">      Training</t>
  </si>
  <si>
    <t>Total Capacity (with unplanned)</t>
  </si>
  <si>
    <t>Total Capacity (with planned and training)</t>
  </si>
  <si>
    <t>HK</t>
  </si>
  <si>
    <t>AU</t>
  </si>
  <si>
    <t>NZ</t>
  </si>
  <si>
    <t>SG</t>
  </si>
  <si>
    <t>US</t>
  </si>
  <si>
    <t>POC</t>
  </si>
  <si>
    <t>Buffer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</si>
  <si>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</si>
  <si>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</si>
  <si>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</si>
  <si>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</si>
  <si>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</si>
  <si>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</si>
  <si>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</si>
  <si>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</si>
  <si>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</si>
  <si>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</si>
  <si>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</si>
  <si>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</si>
  <si>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Show All</t>
  </si>
  <si>
    <t>July to June</t>
  </si>
  <si>
    <t>August to June</t>
  </si>
  <si>
    <t>September to June</t>
  </si>
  <si>
    <t>October to June</t>
  </si>
  <si>
    <t>November to June</t>
  </si>
  <si>
    <t>December to June</t>
  </si>
  <si>
    <t>January to June</t>
  </si>
  <si>
    <t>February to June</t>
  </si>
  <si>
    <t>March to June</t>
  </si>
  <si>
    <t>April to June</t>
  </si>
  <si>
    <t>May to June</t>
  </si>
  <si>
    <t>July -&gt; June</t>
  </si>
  <si>
    <t>August -&gt; June</t>
  </si>
  <si>
    <t>September -&gt; June</t>
  </si>
  <si>
    <t>October -&gt; June</t>
  </si>
  <si>
    <t>November -&gt; June</t>
  </si>
  <si>
    <t>December -&gt; June</t>
  </si>
  <si>
    <t>January -&gt; June</t>
  </si>
  <si>
    <t>February -&gt; June</t>
  </si>
  <si>
    <t>March -&gt; June</t>
  </si>
  <si>
    <t>April -&gt; June</t>
  </si>
  <si>
    <t>May -&gt; June</t>
  </si>
  <si>
    <t>Assurance</t>
  </si>
  <si>
    <t>Non-Assurance</t>
  </si>
  <si>
    <t xml:space="preserve">   Australia</t>
  </si>
  <si>
    <t xml:space="preserve">   Hong Kong</t>
  </si>
  <si>
    <t xml:space="preserve">   New Zealand</t>
  </si>
  <si>
    <t xml:space="preserve">   Singapore</t>
  </si>
  <si>
    <t xml:space="preserve">   United States</t>
  </si>
  <si>
    <t xml:space="preserve">   Others - Assurance</t>
  </si>
  <si>
    <t xml:space="preserve">   Australia PC</t>
  </si>
  <si>
    <t xml:space="preserve">   Australia R&amp;D Tax</t>
  </si>
  <si>
    <t xml:space="preserve">   Australia Others</t>
  </si>
  <si>
    <t xml:space="preserve">   NZ Tax &amp; PB</t>
  </si>
  <si>
    <t xml:space="preserve">   Singapore Others</t>
  </si>
  <si>
    <t>Show All Rows</t>
  </si>
  <si>
    <t>Show Variables</t>
  </si>
  <si>
    <t>Show Demand and Capacity</t>
  </si>
  <si>
    <t>Highlight Busy Season</t>
  </si>
  <si>
    <t>W1</t>
  </si>
  <si>
    <t>W2</t>
  </si>
  <si>
    <t>W3</t>
  </si>
  <si>
    <t>W4</t>
  </si>
  <si>
    <t>TC</t>
  </si>
  <si>
    <t>TD</t>
  </si>
  <si>
    <t>Min All</t>
  </si>
  <si>
    <t>Busy Season Area</t>
  </si>
  <si>
    <t>Max(Demand-Capacity)</t>
  </si>
  <si>
    <t>Demand-Capacity</t>
  </si>
  <si>
    <t>Number of Holidays</t>
  </si>
  <si>
    <t>Live Reviewers</t>
  </si>
  <si>
    <t>Managers</t>
  </si>
  <si>
    <t>Processors</t>
  </si>
  <si>
    <t>TOTAL</t>
  </si>
  <si>
    <t>CoE</t>
  </si>
  <si>
    <t>IFS</t>
  </si>
  <si>
    <t>Batch 37</t>
  </si>
  <si>
    <t>Batch 38</t>
  </si>
  <si>
    <t>Batch 39</t>
  </si>
  <si>
    <t>Batch 40</t>
  </si>
  <si>
    <t>Attrition Rate</t>
  </si>
  <si>
    <t xml:space="preserve">            Batch 37</t>
  </si>
  <si>
    <t xml:space="preserve">            Batch 38</t>
  </si>
  <si>
    <t xml:space="preserve">            Batch 39</t>
  </si>
  <si>
    <t xml:space="preserve">            Batch 40</t>
  </si>
  <si>
    <t xml:space="preserve">            Batch 41</t>
  </si>
  <si>
    <t xml:space="preserve">            Batch 42</t>
  </si>
  <si>
    <t xml:space="preserve">            Batch 43</t>
  </si>
  <si>
    <t xml:space="preserve">            Batch 44</t>
  </si>
  <si>
    <t xml:space="preserve">            Batch 45</t>
  </si>
  <si>
    <t xml:space="preserve">            Batch 46</t>
  </si>
  <si>
    <t xml:space="preserve">            Batch 47</t>
  </si>
  <si>
    <t xml:space="preserve">            Batch 48</t>
  </si>
  <si>
    <t>Months</t>
  </si>
  <si>
    <t>M:A</t>
  </si>
  <si>
    <t>S:A</t>
  </si>
  <si>
    <t>LR:A</t>
  </si>
  <si>
    <t>POC:A</t>
  </si>
  <si>
    <t>Additional Analyst Needed</t>
  </si>
  <si>
    <t>Additional Managers Needed</t>
  </si>
  <si>
    <t>Additional Supervisor Needed</t>
  </si>
  <si>
    <t>Additional Live Reviewers Needed</t>
  </si>
  <si>
    <t>Additional POC Needed</t>
  </si>
  <si>
    <t>Batch</t>
  </si>
  <si>
    <t>Additional Processors Needed</t>
  </si>
  <si>
    <t>PRO:A</t>
  </si>
  <si>
    <t xml:space="preserve">       Processor (Released)</t>
  </si>
  <si>
    <t>Analyst</t>
  </si>
  <si>
    <t>Supervisor</t>
  </si>
  <si>
    <t>Analyst Headcount</t>
  </si>
  <si>
    <t>Show Headcount per Level</t>
  </si>
  <si>
    <t>&lt;10%</t>
  </si>
  <si>
    <t>&lt;20%</t>
  </si>
  <si>
    <t>Total</t>
  </si>
  <si>
    <t>Others and PNG</t>
  </si>
  <si>
    <t>U</t>
  </si>
  <si>
    <t>D</t>
  </si>
  <si>
    <t>Heat Maps</t>
  </si>
  <si>
    <t>Phasing from Predictive</t>
  </si>
  <si>
    <t>Capacity (after shrinkage, kickstart and training) + haircut</t>
  </si>
  <si>
    <t>% Diff</t>
  </si>
  <si>
    <t>Diff from ToP</t>
  </si>
  <si>
    <t>Diff from Ref</t>
  </si>
  <si>
    <t>Capacity</t>
  </si>
  <si>
    <t>% Allocation</t>
  </si>
  <si>
    <t>Average</t>
  </si>
  <si>
    <t>Reforecast</t>
  </si>
  <si>
    <t>ToP</t>
  </si>
  <si>
    <t>% Percentage</t>
  </si>
  <si>
    <t>Difference</t>
  </si>
  <si>
    <t>Jun</t>
  </si>
  <si>
    <t>Apr</t>
  </si>
  <si>
    <t>Mar</t>
  </si>
  <si>
    <t>Feb</t>
  </si>
  <si>
    <t>Jan</t>
  </si>
  <si>
    <t>Dec</t>
  </si>
  <si>
    <t>Nov</t>
  </si>
  <si>
    <t>Oct</t>
  </si>
  <si>
    <t>Sep</t>
  </si>
  <si>
    <t>Aug</t>
  </si>
  <si>
    <t>Jul</t>
  </si>
  <si>
    <t>% Percentage vs ToP</t>
  </si>
  <si>
    <t>Actual Hours + Pushback</t>
  </si>
  <si>
    <t>Pushback</t>
  </si>
  <si>
    <t xml:space="preserve">Actual Hours </t>
  </si>
  <si>
    <t>Australia - ES</t>
  </si>
  <si>
    <t>Hong Kong - ES</t>
  </si>
  <si>
    <t>Singapore - ES</t>
  </si>
  <si>
    <t>United States - COE</t>
  </si>
  <si>
    <t xml:space="preserve">   Deals (Europe)</t>
  </si>
  <si>
    <t>Europe - Deals</t>
  </si>
  <si>
    <t>Territory</t>
  </si>
  <si>
    <t>YTD</t>
  </si>
  <si>
    <t>Private Clients - Non Assurance</t>
  </si>
  <si>
    <t>Expanded Scope</t>
  </si>
  <si>
    <t>Tax &amp; Private Business</t>
  </si>
  <si>
    <t>GDM</t>
  </si>
  <si>
    <t>RTM</t>
  </si>
  <si>
    <t>PNG</t>
  </si>
  <si>
    <t>Other territories (Halo)</t>
  </si>
  <si>
    <t>OTHERS + PNG</t>
  </si>
  <si>
    <t>Deals (Europe)</t>
  </si>
  <si>
    <t>Centewide</t>
  </si>
  <si>
    <t>Non Assurance</t>
  </si>
  <si>
    <t>CoE/Expanded Scope</t>
  </si>
  <si>
    <t>Deal (Europe)</t>
  </si>
  <si>
    <t>FY20 Territory Demand Hours (@ June 2018)</t>
  </si>
  <si>
    <t>FY20</t>
  </si>
  <si>
    <t xml:space="preserve">Assurance </t>
  </si>
  <si>
    <t>Analytics assistance</t>
  </si>
  <si>
    <t>Asset management</t>
  </si>
  <si>
    <t>Audit planning buddle</t>
  </si>
  <si>
    <t>Aura file set-up &amp; maintenance</t>
  </si>
  <si>
    <t>Aura wrap up and housekeeping</t>
  </si>
  <si>
    <t>Authorisation for Services</t>
  </si>
  <si>
    <t>Automated disclosure checklist</t>
  </si>
  <si>
    <t>CES maintenance</t>
  </si>
  <si>
    <t xml:space="preserve">Client Connect </t>
  </si>
  <si>
    <t>External confirmations</t>
  </si>
  <si>
    <t>Financial statements</t>
  </si>
  <si>
    <t>Financial statement preparation</t>
  </si>
  <si>
    <t xml:space="preserve">Group deliverables </t>
  </si>
  <si>
    <t>Insurance</t>
  </si>
  <si>
    <t xml:space="preserve">MS Office application support </t>
  </si>
  <si>
    <t>Others</t>
  </si>
  <si>
    <t>Pricing and Job Estimation Tool</t>
  </si>
  <si>
    <t>Real time review</t>
  </si>
  <si>
    <t>Risk Assurance - ACL CAATs</t>
  </si>
  <si>
    <t>Risk Assurance - Halo</t>
  </si>
  <si>
    <t>Risk Assurance - ITGC &amp; ERP audit</t>
  </si>
  <si>
    <t>Risk Assurance - OAS</t>
  </si>
  <si>
    <t>Securities price testing</t>
  </si>
  <si>
    <t>Tasks for Small and Medium Sized Entities</t>
  </si>
  <si>
    <t>Template preparation</t>
  </si>
  <si>
    <t>Test of details</t>
  </si>
  <si>
    <t>Other Assurance Services (OAS)</t>
  </si>
  <si>
    <t>Risk Assurance - Internal Audit</t>
  </si>
  <si>
    <t>Risk Assurance - Transformation Confidence</t>
  </si>
  <si>
    <t xml:space="preserve">PC Assurance </t>
  </si>
  <si>
    <t>PC Non Assurance</t>
  </si>
  <si>
    <t>Corporate Tax</t>
  </si>
  <si>
    <t>Management Accounts</t>
  </si>
  <si>
    <t>SMSF</t>
  </si>
  <si>
    <t>Smartstats</t>
  </si>
  <si>
    <t>Financial X-Ray</t>
  </si>
  <si>
    <t>Company Secretarial</t>
  </si>
  <si>
    <t>Cloud Accounting</t>
  </si>
  <si>
    <t>Payroll rebates</t>
  </si>
  <si>
    <t>Contact to Cash</t>
  </si>
  <si>
    <t>Immigration Support</t>
  </si>
  <si>
    <t>R&amp;Q relation checks</t>
  </si>
  <si>
    <t>R&amp;Q reviews (Consulting)</t>
  </si>
  <si>
    <t>R&amp;Q reviews (Deals)</t>
  </si>
  <si>
    <t>R&amp;Q reviews (Tax)</t>
  </si>
  <si>
    <t>R&amp;D Tax</t>
  </si>
  <si>
    <t>Tax - FBT</t>
  </si>
  <si>
    <t>Tax - Payroll rebates</t>
  </si>
  <si>
    <t>AU IFS</t>
  </si>
  <si>
    <t>CES updates</t>
  </si>
  <si>
    <t>FRR ( Financial Reporting Return)</t>
  </si>
  <si>
    <t xml:space="preserve">Tax - Auckland </t>
  </si>
  <si>
    <t xml:space="preserve">Tax - Wellington </t>
  </si>
  <si>
    <t>Tax - Canterbury</t>
  </si>
  <si>
    <t>Tax - Taranaki</t>
  </si>
  <si>
    <t>Tax - Waikato</t>
  </si>
  <si>
    <t xml:space="preserve"> Tax - IAS </t>
  </si>
  <si>
    <t xml:space="preserve">Private Business - Auckland </t>
  </si>
  <si>
    <t xml:space="preserve">Private Business - Wellington </t>
  </si>
  <si>
    <t>Private Business - Canterbury</t>
  </si>
  <si>
    <t>Private Business - Waikato</t>
  </si>
  <si>
    <t>Private Business - Hawkes Bay</t>
  </si>
  <si>
    <t>Private Business - Otago</t>
  </si>
  <si>
    <t>Private Business - Taranaki</t>
  </si>
  <si>
    <t xml:space="preserve">Private Business - Smartstats </t>
  </si>
  <si>
    <t xml:space="preserve">Private Business - The Wellington Company </t>
  </si>
  <si>
    <t>Tax Pooling</t>
  </si>
  <si>
    <t>Companies Office admin</t>
  </si>
  <si>
    <t>Relationship check</t>
  </si>
  <si>
    <t>Expanded scope for Cash &amp; Bank and PPE</t>
  </si>
  <si>
    <t>Financial statements tie-out</t>
  </si>
  <si>
    <t>Financial statement preparation (HK Automation Tool)</t>
  </si>
  <si>
    <t>FRR ( Financial Reporting Return )</t>
  </si>
  <si>
    <t>Others- knowledge management</t>
  </si>
  <si>
    <t>Risk Assurance - Halo for Performance Analyser</t>
  </si>
  <si>
    <t>Risk Assurance - Document design</t>
  </si>
  <si>
    <t>Risk Assurance - DPS</t>
  </si>
  <si>
    <t>Risk Assurance - ERP Audit</t>
  </si>
  <si>
    <t>Risk Assurance - ESG Reporting</t>
  </si>
  <si>
    <t xml:space="preserve">Risk Assurance - ITGC </t>
  </si>
  <si>
    <t>Risk Assurance - Manual Controls Testing</t>
  </si>
  <si>
    <t>Risk Assurance - PN21 &amp; Other IA related services</t>
  </si>
  <si>
    <t>Risk Assurance - Revenue CAAT</t>
  </si>
  <si>
    <t>Risk Assurance - Aura file set-up &amp; maintenance</t>
  </si>
  <si>
    <t>Risk Assurance - Project Management</t>
  </si>
  <si>
    <t>Risk Assurance - Data Analytics</t>
  </si>
  <si>
    <t>Risk Assurance - Business Development</t>
  </si>
  <si>
    <t>Expanded scope - ToD</t>
  </si>
  <si>
    <t>Relationship checks</t>
  </si>
  <si>
    <t xml:space="preserve">XBRL FS conversion </t>
  </si>
  <si>
    <t>AML World Check</t>
  </si>
  <si>
    <t>AML Tax Renewal</t>
  </si>
  <si>
    <t>Compliance testing</t>
  </si>
  <si>
    <t>AFS roll forward</t>
  </si>
  <si>
    <t>FS disclosure extraction/lookup &amp; illustrative tie-out</t>
  </si>
  <si>
    <t>Incorrect EMW and ACL settings Reminder</t>
  </si>
  <si>
    <t>Tax ECR</t>
  </si>
  <si>
    <t>Financial Statements typing/word processing</t>
  </si>
  <si>
    <t>C2C client verification</t>
  </si>
  <si>
    <t>Checkpoint monitoring</t>
  </si>
  <si>
    <t>Document design</t>
  </si>
  <si>
    <t>Grand Total (FY20) - shareholder territories</t>
  </si>
  <si>
    <t>Aura services</t>
  </si>
  <si>
    <t>Engagement economics</t>
  </si>
  <si>
    <t>Knowledge management</t>
  </si>
  <si>
    <t>Manual controls testing</t>
  </si>
  <si>
    <t>Risk Assurance - Controls testing</t>
  </si>
  <si>
    <t>DCC</t>
  </si>
  <si>
    <t>VACC</t>
  </si>
  <si>
    <t>Tax &amp; Business Services</t>
  </si>
  <si>
    <t>Corporate tax</t>
  </si>
  <si>
    <t>Management accounts</t>
  </si>
  <si>
    <t>Others (Halo)</t>
  </si>
  <si>
    <t>Indonesia</t>
  </si>
  <si>
    <t>India</t>
  </si>
  <si>
    <t>Israel</t>
  </si>
  <si>
    <t>Malaysia</t>
  </si>
  <si>
    <t>Japan (Kyoto)</t>
  </si>
  <si>
    <t>Japan (Aarata)</t>
  </si>
  <si>
    <t>South Korea</t>
  </si>
  <si>
    <t>Taiwan</t>
  </si>
  <si>
    <t>Thailand</t>
  </si>
  <si>
    <t>Vietnam</t>
  </si>
  <si>
    <t>Others RA</t>
  </si>
  <si>
    <t>Grand Total (FY20) + US + PNG + Others (Halo)</t>
  </si>
  <si>
    <t>Territory Demand Hours (3-Year Projection) - Budget Forecast</t>
  </si>
  <si>
    <t>FY18 Actual</t>
  </si>
  <si>
    <t>FY19 Budget</t>
  </si>
  <si>
    <t>FY19 Actual + 
Reforecast</t>
  </si>
  <si>
    <t>% change</t>
  </si>
  <si>
    <t>FY20 DEMAND</t>
  </si>
  <si>
    <t>FY21 DEMAND</t>
  </si>
  <si>
    <t>FY22 DEMAND</t>
  </si>
  <si>
    <t>Financial Assurance (excl. PC Assurance)</t>
  </si>
  <si>
    <t>Private Clients Assurance</t>
  </si>
  <si>
    <t>Tax - FBT and Payroll Rebates</t>
  </si>
  <si>
    <t>R&amp;Q (AfFirm &amp; Completion Reviews)</t>
  </si>
  <si>
    <t>Independence (ACC)</t>
  </si>
  <si>
    <t>PEUhback</t>
  </si>
  <si>
    <t>Actual Hours + PEUhback</t>
  </si>
  <si>
    <t>EU</t>
  </si>
  <si>
    <t xml:space="preserve"> </t>
  </si>
  <si>
    <t xml:space="preserve">  Australia R&amp;D Tax</t>
  </si>
  <si>
    <t xml:space="preserve">  Australia Others</t>
  </si>
  <si>
    <t xml:space="preserve">  NZ Tax $ PB</t>
  </si>
  <si>
    <t xml:space="preserve">  Singapore Others</t>
  </si>
  <si>
    <t>NonAssurance</t>
  </si>
  <si>
    <t>Australia -ES</t>
  </si>
  <si>
    <t>Hong Kong -ES</t>
  </si>
  <si>
    <t>RTM UI</t>
  </si>
  <si>
    <t>COE_ESM</t>
  </si>
  <si>
    <t>Deals</t>
  </si>
  <si>
    <t>COE</t>
  </si>
  <si>
    <t>Processor</t>
  </si>
  <si>
    <t>Live Reviewer</t>
  </si>
  <si>
    <t>Sample UI (Total)</t>
  </si>
  <si>
    <t>CoE_ESM</t>
  </si>
  <si>
    <t xml:space="preserve">  Australia - ES</t>
  </si>
  <si>
    <t xml:space="preserve">  Hong Kong - ES</t>
  </si>
  <si>
    <t xml:space="preserve">  Singapore - ES</t>
  </si>
  <si>
    <t xml:space="preserve">  United States - COE</t>
  </si>
  <si>
    <t>Assurance + IFS + RTM</t>
  </si>
  <si>
    <t>0</t>
  </si>
  <si>
    <t>Project Revelation</t>
  </si>
  <si>
    <t>Headcount Deterministic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</si>
</sst>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7" formatCode="_(* #,##0.0_);_(* \(#,##0.0\);_(* &quot;-&quot;?_);_(@_)"/>
    <numFmt numFmtId="168" formatCode="_(* #,##0_);_(* \(#,##0\);_(* &quot;-&quot;?_);_(@_)"/>
    <numFmt numFmtId="169" formatCode="0.0%"/>
    <numFmt numFmtId="171" formatCode="[$-409]mmm\-yy;@"/>
    <numFmt numFmtId="174" formatCode="#,##0;\(#,##0\);\-"/>
    <numFmt numFmtId="175" formatCode="_-* #,##0.00_-;\-* #,##0.00_-;_-* &quot;-&quot;??_-;_-@_-"/>
    <numFmt numFmtId="176" formatCode="0.0000%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b/>
      <sz val="11"/>
      <color theme="0"/>
      <name val="Georgia"/>
      <family val="1"/>
    </font>
    <font>
      <i/>
      <sz val="11"/>
      <color theme="1"/>
      <name val="Georgia"/>
      <family val="1"/>
    </font>
    <font>
      <b/>
      <i/>
      <sz val="11"/>
      <color rgb="FFFF0000"/>
      <name val="Georgia"/>
      <family val="1"/>
    </font>
    <font>
      <b/>
      <i/>
      <u/>
      <sz val="11"/>
      <color theme="1"/>
      <name val="Georgia"/>
      <family val="1"/>
    </font>
    <font>
      <sz val="11"/>
      <color rgb="FFFD6412"/>
      <name val="Georgia"/>
      <family val="1"/>
    </font>
    <font>
      <sz val="12"/>
      <color theme="0"/>
      <name val="Georgia"/>
      <family val="1"/>
    </font>
    <font>
      <sz val="10"/>
      <color theme="1"/>
      <name val="Arial"/>
      <family val="2"/>
    </font>
    <font>
      <b/>
      <sz val="12"/>
      <color theme="1"/>
      <name val="Georgia"/>
      <family val="1"/>
    </font>
    <font>
      <sz val="14"/>
      <color theme="0"/>
      <name val="Georgia"/>
      <family val="1"/>
    </font>
    <font>
      <b/>
      <sz val="20"/>
      <color theme="0"/>
      <name val="Georgia"/>
      <family val="1"/>
    </font>
    <font>
      <b/>
      <sz val="10"/>
      <color theme="0"/>
      <name val="Georgia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Georgia"/>
      <family val="1"/>
    </font>
    <font>
      <b/>
      <sz val="10"/>
      <color theme="1"/>
      <name val="Georgia"/>
      <family val="1"/>
    </font>
    <font>
      <sz val="11"/>
      <color rgb="FF571F01"/>
      <name val="Georgia"/>
      <family val="1"/>
    </font>
    <font>
      <sz val="11"/>
      <color rgb="FF933401"/>
      <name val="Georgia"/>
      <family val="1"/>
    </font>
    <font>
      <b/>
      <sz val="11"/>
      <color rgb="FF571F01"/>
      <name val="Georgia"/>
      <family val="1"/>
    </font>
    <font>
      <sz val="11"/>
      <color rgb="FF571F01"/>
      <name val="Calibri"/>
      <family val="2"/>
      <scheme val="minor"/>
    </font>
    <font>
      <b/>
      <sz val="14"/>
      <color theme="1"/>
      <name val="Georgia"/>
      <family val="1"/>
    </font>
    <font>
      <sz val="14"/>
      <color theme="1"/>
      <name val="Georgia"/>
      <family val="1"/>
    </font>
    <font>
      <b/>
      <i/>
      <u/>
      <sz val="16"/>
      <color theme="0"/>
      <name val="Georgia"/>
      <family val="1"/>
    </font>
    <font>
      <b/>
      <i/>
      <u/>
      <sz val="18"/>
      <color theme="0"/>
      <name val="Georgia"/>
      <family val="1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rgb="FFFFC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rgb="FFA43E50"/>
      <name val="Georgia"/>
      <family val="1"/>
    </font>
    <font>
      <b/>
      <sz val="11"/>
      <color rgb="FFA43E50"/>
      <name val="Georgia"/>
      <family val="1"/>
    </font>
    <font>
      <i/>
      <sz val="10"/>
      <color rgb="FFFF0000"/>
      <name val="Georgia"/>
      <family val="1"/>
    </font>
    <font>
      <b/>
      <sz val="12"/>
      <color theme="1"/>
      <name val="Calibri"/>
      <family val="2"/>
      <scheme val="minor"/>
    </font>
    <font>
      <sz val="6.95"/>
      <color rgb="FFFF0000"/>
      <name val="Arial"/>
      <family val="2"/>
    </font>
    <font>
      <sz val="10"/>
      <name val="Georgia"/>
      <family val="1"/>
    </font>
    <font>
      <sz val="10"/>
      <color rgb="FFFF0000"/>
      <name val="Georgia"/>
      <family val="1"/>
    </font>
    <font>
      <sz val="10"/>
      <color rgb="FF000000"/>
      <name val="Georgia"/>
      <family val="1"/>
    </font>
    <font>
      <i/>
      <sz val="10"/>
      <color theme="1"/>
      <name val="Georgia"/>
      <family val="1"/>
    </font>
    <font>
      <b/>
      <sz val="10"/>
      <color rgb="FFFFFFFF"/>
      <name val="Georgia"/>
      <family val="1"/>
    </font>
    <font>
      <b/>
      <sz val="10"/>
      <color rgb="FF000000"/>
      <name val="Georgia"/>
      <family val="1"/>
    </font>
    <font>
      <i/>
      <sz val="10"/>
      <color rgb="FF0070C0"/>
      <name val="Georgia"/>
      <family val="1"/>
    </font>
    <font>
      <sz val="24"/>
      <color theme="1"/>
      <name val="Georgia"/>
      <family val="1"/>
    </font>
    <font>
      <sz val="48"/>
      <color theme="1"/>
      <name val="Georgia"/>
      <family val="1"/>
    </font>
  </fonts>
  <fills count="30">
    <fill>
      <patternFill patternType="none"/>
    </fill>
    <fill>
      <patternFill patternType="gray125"/>
    </fill>
    <fill>
      <patternFill patternType="solid">
        <fgColor rgb="FF571F01"/>
        <bgColor indexed="64"/>
      </patternFill>
    </fill>
    <fill>
      <patternFill patternType="solid">
        <fgColor rgb="FFFEB79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CBD"/>
        <bgColor indexed="64"/>
      </patternFill>
    </fill>
    <fill>
      <patternFill patternType="solid">
        <fgColor rgb="FF6E2A3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B53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Up"/>
    </fill>
    <fill>
      <patternFill patternType="solid">
        <fgColor theme="5" tint="0.39997558519241921"/>
        <bgColor theme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548135"/>
        <bgColor rgb="FF548135"/>
      </patternFill>
    </fill>
    <fill>
      <patternFill patternType="solid">
        <fgColor rgb="FF00B0F0"/>
        <bgColor rgb="FF00B0F0"/>
      </patternFill>
    </fill>
    <fill>
      <patternFill patternType="solid">
        <fgColor rgb="FFF7C8C4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33401"/>
      </left>
      <right style="thin">
        <color rgb="FF933401"/>
      </right>
      <top style="thin">
        <color rgb="FF933401"/>
      </top>
      <bottom style="thin">
        <color rgb="FF93340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/>
    <xf numFmtId="0" fontId="1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175" fontId="1" fillId="0" borderId="0" applyFont="0" applyFill="0" applyBorder="0" applyAlignment="0" applyProtection="0"/>
  </cellStyleXfs>
  <cellXfs count="401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8" xfId="0" applyFont="1" applyBorder="1"/>
    <xf numFmtId="0" fontId="3" fillId="0" borderId="8" xfId="0" applyFont="1" applyFill="1" applyBorder="1"/>
    <xf numFmtId="0" fontId="3" fillId="0" borderId="10" xfId="0" applyFont="1" applyFill="1" applyBorder="1"/>
    <xf numFmtId="0" fontId="3" fillId="0" borderId="0" xfId="0" applyFont="1" applyBorder="1"/>
    <xf numFmtId="0" fontId="2" fillId="0" borderId="0" xfId="0" applyFont="1"/>
    <xf numFmtId="9" fontId="0" fillId="0" borderId="0" xfId="0" applyNumberFormat="1"/>
    <xf numFmtId="43" fontId="0" fillId="0" borderId="0" xfId="0" applyNumberFormat="1"/>
    <xf numFmtId="164" fontId="3" fillId="0" borderId="11" xfId="1" applyNumberFormat="1" applyFont="1" applyFill="1" applyBorder="1"/>
    <xf numFmtId="164" fontId="3" fillId="0" borderId="12" xfId="1" applyNumberFormat="1" applyFont="1" applyFill="1" applyBorder="1"/>
    <xf numFmtId="164" fontId="3" fillId="0" borderId="0" xfId="1" applyNumberFormat="1" applyFont="1" applyFill="1" applyBorder="1"/>
    <xf numFmtId="164" fontId="3" fillId="0" borderId="9" xfId="1" applyNumberFormat="1" applyFont="1" applyFill="1" applyBorder="1"/>
    <xf numFmtId="0" fontId="3" fillId="0" borderId="9" xfId="0" applyFont="1" applyBorder="1"/>
    <xf numFmtId="167" fontId="3" fillId="0" borderId="0" xfId="2" applyNumberFormat="1" applyFont="1" applyFill="1" applyBorder="1"/>
    <xf numFmtId="167" fontId="3" fillId="0" borderId="9" xfId="2" applyNumberFormat="1" applyFont="1" applyFill="1" applyBorder="1"/>
    <xf numFmtId="9" fontId="3" fillId="0" borderId="0" xfId="2" applyFont="1"/>
    <xf numFmtId="9" fontId="8" fillId="0" borderId="0" xfId="2" applyFont="1" applyFill="1" applyBorder="1"/>
    <xf numFmtId="9" fontId="3" fillId="0" borderId="0" xfId="0" applyNumberFormat="1" applyFont="1" applyFill="1" applyBorder="1"/>
    <xf numFmtId="43" fontId="3" fillId="0" borderId="0" xfId="0" applyNumberFormat="1" applyFont="1" applyBorder="1"/>
    <xf numFmtId="43" fontId="3" fillId="0" borderId="9" xfId="0" applyNumberFormat="1" applyFont="1" applyBorder="1"/>
    <xf numFmtId="9" fontId="3" fillId="0" borderId="0" xfId="2" applyFont="1" applyFill="1" applyBorder="1"/>
    <xf numFmtId="41" fontId="3" fillId="0" borderId="0" xfId="0" applyNumberFormat="1" applyFont="1" applyFill="1" applyBorder="1"/>
    <xf numFmtId="41" fontId="3" fillId="0" borderId="9" xfId="0" applyNumberFormat="1" applyFont="1" applyFill="1" applyBorder="1"/>
    <xf numFmtId="41" fontId="3" fillId="0" borderId="0" xfId="2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0" borderId="9" xfId="0" applyFont="1" applyFill="1" applyBorder="1"/>
    <xf numFmtId="164" fontId="3" fillId="0" borderId="0" xfId="0" applyNumberFormat="1" applyFont="1" applyFill="1" applyBorder="1"/>
    <xf numFmtId="3" fontId="3" fillId="0" borderId="0" xfId="0" applyNumberFormat="1" applyFont="1" applyFill="1" applyBorder="1"/>
    <xf numFmtId="164" fontId="8" fillId="0" borderId="0" xfId="1" applyNumberFormat="1" applyFont="1" applyFill="1" applyBorder="1"/>
    <xf numFmtId="165" fontId="8" fillId="0" borderId="0" xfId="1" applyNumberFormat="1" applyFont="1" applyFill="1" applyBorder="1"/>
    <xf numFmtId="168" fontId="3" fillId="0" borderId="0" xfId="2" applyNumberFormat="1" applyFont="1" applyFill="1" applyBorder="1"/>
    <xf numFmtId="43" fontId="3" fillId="0" borderId="0" xfId="2" applyNumberFormat="1" applyFont="1" applyFill="1" applyBorder="1"/>
    <xf numFmtId="0" fontId="5" fillId="0" borderId="0" xfId="0" applyFont="1" applyFill="1" applyBorder="1"/>
    <xf numFmtId="164" fontId="5" fillId="0" borderId="0" xfId="0" applyNumberFormat="1" applyFont="1" applyFill="1" applyBorder="1"/>
    <xf numFmtId="0" fontId="9" fillId="0" borderId="0" xfId="0" applyFont="1" applyFill="1" applyBorder="1"/>
    <xf numFmtId="164" fontId="3" fillId="0" borderId="8" xfId="1" applyNumberFormat="1" applyFont="1" applyFill="1" applyBorder="1"/>
    <xf numFmtId="164" fontId="3" fillId="0" borderId="10" xfId="1" applyNumberFormat="1" applyFont="1" applyFill="1" applyBorder="1"/>
    <xf numFmtId="43" fontId="3" fillId="0" borderId="8" xfId="0" applyNumberFormat="1" applyFont="1" applyFill="1" applyBorder="1"/>
    <xf numFmtId="167" fontId="3" fillId="0" borderId="8" xfId="2" applyNumberFormat="1" applyFont="1" applyFill="1" applyBorder="1"/>
    <xf numFmtId="168" fontId="3" fillId="0" borderId="8" xfId="2" applyNumberFormat="1" applyFont="1" applyFill="1" applyBorder="1"/>
    <xf numFmtId="168" fontId="3" fillId="0" borderId="9" xfId="2" applyNumberFormat="1" applyFont="1" applyFill="1" applyBorder="1"/>
    <xf numFmtId="41" fontId="3" fillId="0" borderId="8" xfId="0" applyNumberFormat="1" applyFont="1" applyFill="1" applyBorder="1"/>
    <xf numFmtId="43" fontId="3" fillId="0" borderId="8" xfId="0" applyNumberFormat="1" applyFont="1" applyBorder="1"/>
    <xf numFmtId="0" fontId="9" fillId="0" borderId="17" xfId="0" applyFont="1" applyFill="1" applyBorder="1"/>
    <xf numFmtId="164" fontId="3" fillId="0" borderId="17" xfId="1" applyNumberFormat="1" applyFont="1" applyFill="1" applyBorder="1"/>
    <xf numFmtId="0" fontId="9" fillId="3" borderId="0" xfId="0" applyFont="1" applyFill="1" applyBorder="1"/>
    <xf numFmtId="0" fontId="3" fillId="3" borderId="8" xfId="0" applyFont="1" applyFill="1" applyBorder="1"/>
    <xf numFmtId="0" fontId="3" fillId="3" borderId="0" xfId="0" applyFont="1" applyFill="1" applyBorder="1"/>
    <xf numFmtId="0" fontId="3" fillId="3" borderId="9" xfId="0" applyFont="1" applyFill="1" applyBorder="1"/>
    <xf numFmtId="0" fontId="3" fillId="3" borderId="5" xfId="0" applyFont="1" applyFill="1" applyBorder="1"/>
    <xf numFmtId="167" fontId="3" fillId="3" borderId="5" xfId="2" applyNumberFormat="1" applyFont="1" applyFill="1" applyBorder="1"/>
    <xf numFmtId="167" fontId="3" fillId="3" borderId="6" xfId="2" applyNumberFormat="1" applyFont="1" applyFill="1" applyBorder="1"/>
    <xf numFmtId="167" fontId="3" fillId="3" borderId="7" xfId="2" applyNumberFormat="1" applyFont="1" applyFill="1" applyBorder="1"/>
    <xf numFmtId="167" fontId="3" fillId="3" borderId="8" xfId="2" applyNumberFormat="1" applyFont="1" applyFill="1" applyBorder="1"/>
    <xf numFmtId="167" fontId="3" fillId="3" borderId="0" xfId="2" applyNumberFormat="1" applyFont="1" applyFill="1" applyBorder="1"/>
    <xf numFmtId="167" fontId="3" fillId="3" borderId="9" xfId="2" applyNumberFormat="1" applyFont="1" applyFill="1" applyBorder="1"/>
    <xf numFmtId="0" fontId="3" fillId="3" borderId="10" xfId="0" applyFont="1" applyFill="1" applyBorder="1"/>
    <xf numFmtId="167" fontId="3" fillId="3" borderId="10" xfId="2" applyNumberFormat="1" applyFont="1" applyFill="1" applyBorder="1"/>
    <xf numFmtId="167" fontId="3" fillId="3" borderId="11" xfId="2" applyNumberFormat="1" applyFont="1" applyFill="1" applyBorder="1"/>
    <xf numFmtId="167" fontId="3" fillId="3" borderId="12" xfId="2" applyNumberFormat="1" applyFont="1" applyFill="1" applyBorder="1"/>
    <xf numFmtId="9" fontId="7" fillId="3" borderId="8" xfId="2" applyFont="1" applyFill="1" applyBorder="1"/>
    <xf numFmtId="9" fontId="7" fillId="3" borderId="0" xfId="2" applyFont="1" applyFill="1" applyBorder="1"/>
    <xf numFmtId="9" fontId="7" fillId="3" borderId="9" xfId="2" applyFont="1" applyFill="1" applyBorder="1"/>
    <xf numFmtId="0" fontId="9" fillId="3" borderId="5" xfId="0" applyFont="1" applyFill="1" applyBorder="1"/>
    <xf numFmtId="9" fontId="7" fillId="3" borderId="5" xfId="2" applyFont="1" applyFill="1" applyBorder="1"/>
    <xf numFmtId="9" fontId="7" fillId="3" borderId="6" xfId="2" applyFont="1" applyFill="1" applyBorder="1"/>
    <xf numFmtId="9" fontId="7" fillId="3" borderId="7" xfId="2" applyFont="1" applyFill="1" applyBorder="1"/>
    <xf numFmtId="164" fontId="10" fillId="0" borderId="8" xfId="1" applyNumberFormat="1" applyFont="1" applyFill="1" applyBorder="1"/>
    <xf numFmtId="164" fontId="10" fillId="0" borderId="0" xfId="1" applyNumberFormat="1" applyFont="1" applyFill="1" applyBorder="1"/>
    <xf numFmtId="164" fontId="10" fillId="0" borderId="9" xfId="1" applyNumberFormat="1" applyFont="1" applyFill="1" applyBorder="1"/>
    <xf numFmtId="164" fontId="3" fillId="0" borderId="0" xfId="0" applyNumberFormat="1" applyFont="1"/>
    <xf numFmtId="0" fontId="4" fillId="6" borderId="0" xfId="0" applyFont="1" applyFill="1"/>
    <xf numFmtId="0" fontId="3" fillId="6" borderId="16" xfId="0" applyFont="1" applyFill="1" applyBorder="1"/>
    <xf numFmtId="164" fontId="3" fillId="6" borderId="16" xfId="1" applyNumberFormat="1" applyFont="1" applyFill="1" applyBorder="1"/>
    <xf numFmtId="0" fontId="3" fillId="6" borderId="0" xfId="0" applyFont="1" applyFill="1"/>
    <xf numFmtId="164" fontId="3" fillId="6" borderId="0" xfId="0" applyNumberFormat="1" applyFont="1" applyFill="1"/>
    <xf numFmtId="9" fontId="11" fillId="8" borderId="0" xfId="0" applyNumberFormat="1" applyFont="1" applyFill="1" applyBorder="1"/>
    <xf numFmtId="0" fontId="0" fillId="0" borderId="0" xfId="0" applyFont="1"/>
    <xf numFmtId="0" fontId="3" fillId="0" borderId="0" xfId="0" applyFont="1" applyFill="1"/>
    <xf numFmtId="0" fontId="19" fillId="0" borderId="0" xfId="0" applyFont="1"/>
    <xf numFmtId="164" fontId="19" fillId="0" borderId="0" xfId="1" applyNumberFormat="1" applyFont="1"/>
    <xf numFmtId="164" fontId="19" fillId="0" borderId="0" xfId="0" applyNumberFormat="1" applyFont="1"/>
    <xf numFmtId="9" fontId="19" fillId="0" borderId="0" xfId="0" applyNumberFormat="1" applyFont="1"/>
    <xf numFmtId="1" fontId="19" fillId="0" borderId="0" xfId="0" applyNumberFormat="1" applyFont="1"/>
    <xf numFmtId="0" fontId="20" fillId="0" borderId="0" xfId="0" applyFont="1"/>
    <xf numFmtId="41" fontId="19" fillId="0" borderId="0" xfId="0" applyNumberFormat="1" applyFont="1"/>
    <xf numFmtId="9" fontId="19" fillId="0" borderId="0" xfId="2" applyFont="1"/>
    <xf numFmtId="0" fontId="5" fillId="0" borderId="0" xfId="0" applyFont="1"/>
    <xf numFmtId="0" fontId="5" fillId="0" borderId="0" xfId="0" applyFont="1" applyBorder="1" applyAlignment="1">
      <alignment horizontal="center"/>
    </xf>
    <xf numFmtId="0" fontId="15" fillId="0" borderId="0" xfId="0" applyFont="1" applyFill="1" applyBorder="1" applyAlignment="1"/>
    <xf numFmtId="0" fontId="14" fillId="0" borderId="0" xfId="0" applyFont="1" applyBorder="1" applyAlignment="1">
      <alignment horizontal="center" vertical="center"/>
    </xf>
    <xf numFmtId="0" fontId="5" fillId="0" borderId="0" xfId="0" applyFont="1" applyBorder="1" applyAlignment="1"/>
    <xf numFmtId="165" fontId="6" fillId="7" borderId="19" xfId="0" applyNumberFormat="1" applyFont="1" applyFill="1" applyBorder="1" applyAlignment="1">
      <alignment vertical="center" wrapText="1"/>
    </xf>
    <xf numFmtId="0" fontId="5" fillId="7" borderId="8" xfId="0" applyFont="1" applyFill="1" applyBorder="1"/>
    <xf numFmtId="164" fontId="5" fillId="7" borderId="0" xfId="1" applyNumberFormat="1" applyFont="1" applyFill="1" applyBorder="1"/>
    <xf numFmtId="0" fontId="5" fillId="7" borderId="0" xfId="0" applyFont="1" applyFill="1" applyBorder="1"/>
    <xf numFmtId="0" fontId="5" fillId="7" borderId="9" xfId="0" applyFont="1" applyFill="1" applyBorder="1"/>
    <xf numFmtId="164" fontId="5" fillId="7" borderId="0" xfId="0" applyNumberFormat="1" applyFont="1" applyFill="1" applyBorder="1"/>
    <xf numFmtId="43" fontId="5" fillId="7" borderId="0" xfId="0" applyNumberFormat="1" applyFont="1" applyFill="1" applyBorder="1"/>
    <xf numFmtId="43" fontId="5" fillId="7" borderId="9" xfId="0" applyNumberFormat="1" applyFont="1" applyFill="1" applyBorder="1"/>
    <xf numFmtId="0" fontId="3" fillId="7" borderId="8" xfId="0" applyFont="1" applyFill="1" applyBorder="1"/>
    <xf numFmtId="0" fontId="3" fillId="0" borderId="8" xfId="0" applyFont="1" applyFill="1" applyBorder="1" applyAlignment="1">
      <alignment horizontal="center"/>
    </xf>
    <xf numFmtId="1" fontId="3" fillId="0" borderId="21" xfId="0" applyNumberFormat="1" applyFont="1" applyBorder="1" applyAlignment="1">
      <alignment horizontal="left"/>
    </xf>
    <xf numFmtId="41" fontId="3" fillId="9" borderId="0" xfId="2" applyNumberFormat="1" applyFont="1" applyFill="1" applyBorder="1" applyAlignment="1">
      <alignment horizontal="center" vertical="center"/>
    </xf>
    <xf numFmtId="0" fontId="4" fillId="9" borderId="8" xfId="0" applyFont="1" applyFill="1" applyBorder="1"/>
    <xf numFmtId="164" fontId="22" fillId="3" borderId="10" xfId="1" applyNumberFormat="1" applyFont="1" applyFill="1" applyBorder="1"/>
    <xf numFmtId="164" fontId="22" fillId="3" borderId="20" xfId="1" applyNumberFormat="1" applyFont="1" applyFill="1" applyBorder="1"/>
    <xf numFmtId="0" fontId="21" fillId="0" borderId="16" xfId="0" applyFont="1" applyBorder="1"/>
    <xf numFmtId="0" fontId="21" fillId="0" borderId="16" xfId="0" applyFont="1" applyBorder="1" applyAlignment="1">
      <alignment horizontal="left"/>
    </xf>
    <xf numFmtId="1" fontId="24" fillId="0" borderId="16" xfId="0" applyNumberFormat="1" applyFont="1" applyBorder="1"/>
    <xf numFmtId="0" fontId="4" fillId="0" borderId="0" xfId="0" applyFont="1" applyFill="1" applyBorder="1"/>
    <xf numFmtId="0" fontId="13" fillId="5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1" fontId="26" fillId="5" borderId="0" xfId="0" applyNumberFormat="1" applyFont="1" applyFill="1" applyBorder="1" applyAlignment="1">
      <alignment horizontal="center" vertical="center"/>
    </xf>
    <xf numFmtId="0" fontId="6" fillId="2" borderId="16" xfId="0" applyFont="1" applyFill="1" applyBorder="1"/>
    <xf numFmtId="0" fontId="27" fillId="7" borderId="0" xfId="0" applyFont="1" applyFill="1" applyBorder="1"/>
    <xf numFmtId="0" fontId="28" fillId="7" borderId="0" xfId="0" applyFont="1" applyFill="1" applyBorder="1"/>
    <xf numFmtId="0" fontId="6" fillId="2" borderId="0" xfId="0" applyFont="1" applyFill="1" applyBorder="1"/>
    <xf numFmtId="0" fontId="0" fillId="0" borderId="0" xfId="0" applyBorder="1"/>
    <xf numFmtId="0" fontId="21" fillId="0" borderId="0" xfId="0" applyFont="1" applyBorder="1"/>
    <xf numFmtId="0" fontId="21" fillId="0" borderId="0" xfId="0" applyFont="1" applyBorder="1" applyAlignment="1">
      <alignment horizontal="left"/>
    </xf>
    <xf numFmtId="1" fontId="24" fillId="0" borderId="0" xfId="0" applyNumberFormat="1" applyFont="1" applyBorder="1"/>
    <xf numFmtId="1" fontId="0" fillId="0" borderId="0" xfId="0" applyNumberFormat="1" applyBorder="1"/>
    <xf numFmtId="1" fontId="24" fillId="0" borderId="21" xfId="0" applyNumberFormat="1" applyFont="1" applyBorder="1"/>
    <xf numFmtId="9" fontId="24" fillId="0" borderId="16" xfId="2" applyFont="1" applyBorder="1"/>
    <xf numFmtId="9" fontId="0" fillId="0" borderId="0" xfId="2" applyFont="1" applyBorder="1"/>
    <xf numFmtId="9" fontId="0" fillId="0" borderId="0" xfId="0" applyNumberFormat="1" applyBorder="1"/>
    <xf numFmtId="0" fontId="23" fillId="0" borderId="0" xfId="0" applyFont="1" applyBorder="1"/>
    <xf numFmtId="0" fontId="23" fillId="0" borderId="0" xfId="0" applyFont="1" applyBorder="1" applyAlignment="1">
      <alignment horizontal="left"/>
    </xf>
    <xf numFmtId="0" fontId="23" fillId="0" borderId="21" xfId="0" applyFont="1" applyBorder="1"/>
    <xf numFmtId="164" fontId="3" fillId="9" borderId="0" xfId="2" applyNumberFormat="1" applyFont="1" applyFill="1" applyBorder="1" applyAlignment="1">
      <alignment horizontal="center" vertical="center"/>
    </xf>
    <xf numFmtId="0" fontId="1" fillId="0" borderId="0" xfId="4" applyFont="1"/>
    <xf numFmtId="41" fontId="1" fillId="0" borderId="0" xfId="4" applyNumberFormat="1" applyFont="1"/>
    <xf numFmtId="9" fontId="1" fillId="4" borderId="0" xfId="2" applyFont="1" applyFill="1"/>
    <xf numFmtId="9" fontId="1" fillId="0" borderId="0" xfId="5" applyFont="1"/>
    <xf numFmtId="41" fontId="2" fillId="14" borderId="0" xfId="4" applyNumberFormat="1" applyFont="1" applyFill="1"/>
    <xf numFmtId="9" fontId="1" fillId="15" borderId="0" xfId="4" applyNumberFormat="1" applyFont="1" applyFill="1"/>
    <xf numFmtId="41" fontId="1" fillId="15" borderId="0" xfId="4" applyNumberFormat="1" applyFont="1" applyFill="1"/>
    <xf numFmtId="41" fontId="1" fillId="16" borderId="0" xfId="4" applyNumberFormat="1" applyFont="1" applyFill="1"/>
    <xf numFmtId="16" fontId="1" fillId="16" borderId="0" xfId="4" applyNumberFormat="1" applyFont="1" applyFill="1"/>
    <xf numFmtId="41" fontId="2" fillId="12" borderId="0" xfId="4" applyNumberFormat="1" applyFont="1" applyFill="1"/>
    <xf numFmtId="9" fontId="1" fillId="12" borderId="0" xfId="4" applyNumberFormat="1" applyFont="1" applyFill="1"/>
    <xf numFmtId="41" fontId="1" fillId="12" borderId="0" xfId="4" applyNumberFormat="1" applyFont="1" applyFill="1"/>
    <xf numFmtId="164" fontId="0" fillId="12" borderId="0" xfId="4" applyNumberFormat="1" applyFont="1" applyFill="1"/>
    <xf numFmtId="41" fontId="1" fillId="17" borderId="0" xfId="4" applyNumberFormat="1" applyFont="1" applyFill="1"/>
    <xf numFmtId="16" fontId="1" fillId="17" borderId="0" xfId="4" applyNumberFormat="1" applyFont="1" applyFill="1"/>
    <xf numFmtId="43" fontId="1" fillId="0" borderId="0" xfId="4" applyNumberFormat="1" applyFont="1"/>
    <xf numFmtId="1" fontId="1" fillId="0" borderId="0" xfId="4" applyNumberFormat="1" applyFont="1"/>
    <xf numFmtId="164" fontId="1" fillId="12" borderId="0" xfId="4" applyNumberFormat="1" applyFont="1" applyFill="1"/>
    <xf numFmtId="9" fontId="1" fillId="0" borderId="0" xfId="4" applyNumberFormat="1" applyFont="1"/>
    <xf numFmtId="1" fontId="1" fillId="0" borderId="0" xfId="5" applyNumberFormat="1" applyFont="1"/>
    <xf numFmtId="1" fontId="1" fillId="0" borderId="0" xfId="6" applyNumberFormat="1" applyFont="1"/>
    <xf numFmtId="43" fontId="1" fillId="0" borderId="0" xfId="6" applyFont="1"/>
    <xf numFmtId="14" fontId="1" fillId="0" borderId="0" xfId="4" applyNumberFormat="1" applyFont="1"/>
    <xf numFmtId="4" fontId="1" fillId="0" borderId="0" xfId="4" applyNumberFormat="1" applyFont="1"/>
    <xf numFmtId="0" fontId="1" fillId="0" borderId="0" xfId="4" applyFont="1" applyAlignment="1">
      <alignment horizontal="center"/>
    </xf>
    <xf numFmtId="16" fontId="1" fillId="0" borderId="0" xfId="4" applyNumberFormat="1" applyFont="1"/>
    <xf numFmtId="41" fontId="2" fillId="0" borderId="0" xfId="4" applyNumberFormat="1" applyFont="1"/>
    <xf numFmtId="0" fontId="2" fillId="0" borderId="0" xfId="4" applyFont="1"/>
    <xf numFmtId="43" fontId="0" fillId="0" borderId="0" xfId="4" applyNumberFormat="1" applyFont="1"/>
    <xf numFmtId="41" fontId="0" fillId="0" borderId="0" xfId="4" applyNumberFormat="1" applyFont="1"/>
    <xf numFmtId="1" fontId="12" fillId="0" borderId="0" xfId="7" applyNumberFormat="1"/>
    <xf numFmtId="0" fontId="12" fillId="0" borderId="0" xfId="7"/>
    <xf numFmtId="0" fontId="30" fillId="18" borderId="0" xfId="7" applyFont="1" applyFill="1" applyAlignment="1">
      <alignment horizontal="center"/>
    </xf>
    <xf numFmtId="0" fontId="30" fillId="18" borderId="0" xfId="7" applyFont="1" applyFill="1" applyAlignment="1">
      <alignment horizontal="center" wrapText="1"/>
    </xf>
    <xf numFmtId="0" fontId="31" fillId="18" borderId="0" xfId="7" applyFont="1" applyFill="1" applyAlignment="1">
      <alignment horizontal="center"/>
    </xf>
    <xf numFmtId="0" fontId="29" fillId="18" borderId="0" xfId="4" applyFont="1" applyFill="1" applyAlignment="1">
      <alignment horizontal="center"/>
    </xf>
    <xf numFmtId="41" fontId="12" fillId="0" borderId="0" xfId="7" applyNumberFormat="1"/>
    <xf numFmtId="0" fontId="12" fillId="0" borderId="0" xfId="7" applyFont="1"/>
    <xf numFmtId="164" fontId="12" fillId="0" borderId="0" xfId="7" applyNumberFormat="1" applyFont="1"/>
    <xf numFmtId="9" fontId="0" fillId="0" borderId="0" xfId="8" applyFont="1" applyAlignment="1">
      <alignment horizontal="right"/>
    </xf>
    <xf numFmtId="0" fontId="12" fillId="0" borderId="0" xfId="7" applyFont="1" applyAlignment="1">
      <alignment horizontal="right"/>
    </xf>
    <xf numFmtId="41" fontId="12" fillId="0" borderId="0" xfId="7" applyNumberFormat="1" applyFont="1" applyAlignment="1">
      <alignment horizontal="right"/>
    </xf>
    <xf numFmtId="0" fontId="12" fillId="0" borderId="0" xfId="7" applyAlignment="1">
      <alignment horizontal="right"/>
    </xf>
    <xf numFmtId="9" fontId="0" fillId="0" borderId="23" xfId="8" applyFont="1" applyBorder="1" applyAlignment="1">
      <alignment horizontal="right"/>
    </xf>
    <xf numFmtId="0" fontId="12" fillId="0" borderId="23" xfId="7" applyFont="1" applyBorder="1" applyAlignment="1">
      <alignment horizontal="right"/>
    </xf>
    <xf numFmtId="0" fontId="12" fillId="0" borderId="23" xfId="7" applyFont="1" applyBorder="1"/>
    <xf numFmtId="41" fontId="12" fillId="0" borderId="0" xfId="7" applyNumberFormat="1" applyFont="1" applyBorder="1" applyAlignment="1">
      <alignment horizontal="right"/>
    </xf>
    <xf numFmtId="0" fontId="12" fillId="0" borderId="0" xfId="7" applyFont="1" applyBorder="1" applyAlignment="1">
      <alignment horizontal="right"/>
    </xf>
    <xf numFmtId="0" fontId="12" fillId="0" borderId="0" xfId="7" applyFont="1" applyBorder="1"/>
    <xf numFmtId="0" fontId="1" fillId="4" borderId="0" xfId="4" applyFont="1" applyFill="1"/>
    <xf numFmtId="41" fontId="12" fillId="4" borderId="6" xfId="7" applyNumberFormat="1" applyFont="1" applyFill="1" applyBorder="1" applyAlignment="1">
      <alignment horizontal="right"/>
    </xf>
    <xf numFmtId="164" fontId="12" fillId="0" borderId="6" xfId="7" applyNumberFormat="1" applyFont="1" applyBorder="1" applyAlignment="1">
      <alignment horizontal="right"/>
    </xf>
    <xf numFmtId="41" fontId="12" fillId="0" borderId="6" xfId="7" applyNumberFormat="1" applyFont="1" applyBorder="1" applyAlignment="1">
      <alignment horizontal="right"/>
    </xf>
    <xf numFmtId="0" fontId="12" fillId="0" borderId="6" xfId="7" applyFont="1" applyBorder="1"/>
    <xf numFmtId="164" fontId="1" fillId="0" borderId="0" xfId="4" applyNumberFormat="1" applyFont="1"/>
    <xf numFmtId="9" fontId="32" fillId="18" borderId="0" xfId="7" applyNumberFormat="1" applyFont="1" applyFill="1" applyAlignment="1">
      <alignment horizontal="right"/>
    </xf>
    <xf numFmtId="9" fontId="30" fillId="10" borderId="0" xfId="4" applyNumberFormat="1" applyFont="1" applyFill="1" applyAlignment="1">
      <alignment horizontal="center"/>
    </xf>
    <xf numFmtId="9" fontId="12" fillId="0" borderId="0" xfId="7" applyNumberFormat="1" applyFont="1" applyAlignment="1">
      <alignment horizontal="right"/>
    </xf>
    <xf numFmtId="169" fontId="12" fillId="0" borderId="0" xfId="7" applyNumberFormat="1" applyFont="1" applyAlignment="1">
      <alignment horizontal="right"/>
    </xf>
    <xf numFmtId="169" fontId="1" fillId="0" borderId="0" xfId="4" applyNumberFormat="1" applyFont="1"/>
    <xf numFmtId="9" fontId="1" fillId="0" borderId="0" xfId="8" applyFont="1" applyAlignment="1">
      <alignment horizontal="right"/>
    </xf>
    <xf numFmtId="41" fontId="12" fillId="19" borderId="0" xfId="7" applyNumberFormat="1" applyFont="1" applyFill="1" applyAlignment="1">
      <alignment horizontal="right"/>
    </xf>
    <xf numFmtId="3" fontId="1" fillId="0" borderId="0" xfId="4" applyNumberFormat="1" applyFont="1"/>
    <xf numFmtId="0" fontId="12" fillId="0" borderId="0" xfId="7" applyFont="1" applyAlignment="1">
      <alignment horizontal="right" wrapText="1"/>
    </xf>
    <xf numFmtId="0" fontId="12" fillId="0" borderId="0" xfId="7" applyFont="1" applyAlignment="1">
      <alignment horizontal="left"/>
    </xf>
    <xf numFmtId="0" fontId="1" fillId="20" borderId="0" xfId="4" applyFont="1" applyFill="1"/>
    <xf numFmtId="0" fontId="1" fillId="0" borderId="0" xfId="4" applyFont="1" applyAlignment="1">
      <alignment horizontal="right"/>
    </xf>
    <xf numFmtId="41" fontId="1" fillId="0" borderId="0" xfId="4" applyNumberFormat="1" applyFont="1" applyAlignment="1">
      <alignment horizontal="right"/>
    </xf>
    <xf numFmtId="9" fontId="1" fillId="0" borderId="0" xfId="4" applyNumberFormat="1" applyFont="1" applyAlignment="1">
      <alignment horizontal="right"/>
    </xf>
    <xf numFmtId="0" fontId="1" fillId="21" borderId="16" xfId="4" applyFill="1" applyBorder="1" applyAlignment="1">
      <alignment horizontal="right"/>
    </xf>
    <xf numFmtId="0" fontId="1" fillId="0" borderId="0" xfId="4" applyFont="1" applyAlignment="1">
      <alignment horizontal="left"/>
    </xf>
    <xf numFmtId="165" fontId="33" fillId="22" borderId="3" xfId="0" applyNumberFormat="1" applyFont="1" applyFill="1" applyBorder="1" applyAlignment="1">
      <alignment vertical="center" wrapText="1"/>
    </xf>
    <xf numFmtId="165" fontId="33" fillId="22" borderId="4" xfId="0" applyNumberFormat="1" applyFont="1" applyFill="1" applyBorder="1" applyAlignment="1">
      <alignment vertical="center" wrapText="1"/>
    </xf>
    <xf numFmtId="0" fontId="34" fillId="0" borderId="0" xfId="0" applyFont="1"/>
    <xf numFmtId="164" fontId="0" fillId="0" borderId="0" xfId="0" applyNumberFormat="1" applyFont="1"/>
    <xf numFmtId="164" fontId="0" fillId="4" borderId="0" xfId="1" applyNumberFormat="1" applyFont="1" applyFill="1"/>
    <xf numFmtId="164" fontId="0" fillId="0" borderId="0" xfId="1" applyNumberFormat="1" applyFont="1"/>
    <xf numFmtId="164" fontId="0" fillId="23" borderId="1" xfId="0" applyNumberFormat="1" applyFont="1" applyFill="1" applyBorder="1"/>
    <xf numFmtId="43" fontId="0" fillId="0" borderId="0" xfId="0" applyNumberFormat="1" applyFont="1"/>
    <xf numFmtId="9" fontId="0" fillId="0" borderId="0" xfId="0" applyNumberFormat="1" applyFont="1"/>
    <xf numFmtId="169" fontId="0" fillId="0" borderId="0" xfId="2" applyNumberFormat="1" applyFont="1"/>
    <xf numFmtId="164" fontId="0" fillId="0" borderId="0" xfId="1" quotePrefix="1" applyNumberFormat="1" applyFont="1"/>
    <xf numFmtId="3" fontId="0" fillId="0" borderId="0" xfId="0" applyNumberFormat="1" applyFont="1"/>
    <xf numFmtId="164" fontId="0" fillId="4" borderId="0" xfId="0" applyNumberFormat="1" applyFont="1" applyFill="1"/>
    <xf numFmtId="1" fontId="0" fillId="0" borderId="0" xfId="0" applyNumberFormat="1" applyFont="1"/>
    <xf numFmtId="164" fontId="35" fillId="0" borderId="5" xfId="1" applyNumberFormat="1" applyFont="1" applyFill="1" applyBorder="1"/>
    <xf numFmtId="164" fontId="35" fillId="0" borderId="8" xfId="1" applyNumberFormat="1" applyFont="1" applyFill="1" applyBorder="1"/>
    <xf numFmtId="1" fontId="35" fillId="0" borderId="0" xfId="0" applyNumberFormat="1" applyFont="1"/>
    <xf numFmtId="164" fontId="36" fillId="0" borderId="8" xfId="0" applyNumberFormat="1" applyFont="1" applyFill="1" applyBorder="1"/>
    <xf numFmtId="0" fontId="20" fillId="0" borderId="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0" fillId="0" borderId="26" xfId="0" applyFont="1" applyBorder="1"/>
    <xf numFmtId="3" fontId="2" fillId="0" borderId="27" xfId="0" applyNumberFormat="1" applyFont="1" applyBorder="1" applyAlignment="1">
      <alignment horizontal="center" vertical="center"/>
    </xf>
    <xf numFmtId="3" fontId="2" fillId="0" borderId="9" xfId="0" applyNumberFormat="1" applyFont="1" applyBorder="1" applyAlignment="1">
      <alignment horizontal="center" vertical="center"/>
    </xf>
    <xf numFmtId="0" fontId="37" fillId="0" borderId="27" xfId="0" applyFont="1" applyBorder="1"/>
    <xf numFmtId="3" fontId="0" fillId="0" borderId="27" xfId="0" applyNumberFormat="1" applyBorder="1" applyAlignment="1">
      <alignment horizontal="center" vertical="center"/>
    </xf>
    <xf numFmtId="0" fontId="37" fillId="0" borderId="20" xfId="0" applyFont="1" applyBorder="1"/>
    <xf numFmtId="3" fontId="0" fillId="0" borderId="20" xfId="0" applyNumberFormat="1" applyBorder="1" applyAlignment="1">
      <alignment horizontal="center" vertical="center"/>
    </xf>
    <xf numFmtId="3" fontId="2" fillId="0" borderId="12" xfId="0" applyNumberFormat="1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3" fontId="2" fillId="0" borderId="26" xfId="0" applyNumberFormat="1" applyFon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2" fillId="0" borderId="2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0" fontId="20" fillId="0" borderId="27" xfId="0" applyFont="1" applyBorder="1"/>
    <xf numFmtId="0" fontId="20" fillId="0" borderId="20" xfId="0" applyFont="1" applyBorder="1"/>
    <xf numFmtId="0" fontId="20" fillId="0" borderId="0" xfId="0" applyFont="1" applyBorder="1"/>
    <xf numFmtId="3" fontId="2" fillId="0" borderId="0" xfId="0" applyNumberFormat="1" applyFont="1" applyBorder="1" applyAlignment="1">
      <alignment horizontal="center" vertical="center"/>
    </xf>
    <xf numFmtId="0" fontId="20" fillId="0" borderId="16" xfId="0" applyFont="1" applyBorder="1"/>
    <xf numFmtId="3" fontId="2" fillId="0" borderId="16" xfId="0" applyNumberFormat="1" applyFont="1" applyBorder="1" applyAlignment="1">
      <alignment horizontal="center" vertical="center"/>
    </xf>
    <xf numFmtId="3" fontId="2" fillId="0" borderId="18" xfId="0" applyNumberFormat="1" applyFont="1" applyBorder="1" applyAlignment="1">
      <alignment horizontal="center" vertical="center"/>
    </xf>
    <xf numFmtId="0" fontId="13" fillId="0" borderId="0" xfId="0" applyFont="1" applyFill="1" applyBorder="1"/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0" fillId="0" borderId="0" xfId="0" applyNumberFormat="1"/>
    <xf numFmtId="164" fontId="19" fillId="0" borderId="0" xfId="2" applyNumberFormat="1" applyFont="1"/>
    <xf numFmtId="0" fontId="20" fillId="0" borderId="2" xfId="0" applyFont="1" applyBorder="1"/>
    <xf numFmtId="14" fontId="16" fillId="25" borderId="2" xfId="0" applyNumberFormat="1" applyFont="1" applyFill="1" applyBorder="1" applyAlignment="1" applyProtection="1"/>
    <xf numFmtId="164" fontId="20" fillId="17" borderId="2" xfId="0" applyNumberFormat="1" applyFont="1" applyFill="1" applyBorder="1" applyAlignment="1" applyProtection="1">
      <alignment horizontal="right"/>
    </xf>
    <xf numFmtId="0" fontId="19" fillId="0" borderId="0" xfId="0" applyFont="1" applyFill="1" applyBorder="1"/>
    <xf numFmtId="171" fontId="16" fillId="25" borderId="2" xfId="0" applyNumberFormat="1" applyFont="1" applyFill="1" applyBorder="1" applyAlignment="1" applyProtection="1"/>
    <xf numFmtId="0" fontId="20" fillId="4" borderId="0" xfId="0" applyFont="1" applyFill="1"/>
    <xf numFmtId="164" fontId="20" fillId="0" borderId="0" xfId="0" applyNumberFormat="1" applyFont="1" applyAlignment="1"/>
    <xf numFmtId="164" fontId="20" fillId="17" borderId="0" xfId="0" applyNumberFormat="1" applyFont="1" applyFill="1" applyAlignment="1">
      <alignment horizontal="right"/>
    </xf>
    <xf numFmtId="0" fontId="0" fillId="0" borderId="0" xfId="0" applyFill="1" applyBorder="1"/>
    <xf numFmtId="164" fontId="19" fillId="0" borderId="0" xfId="1" applyNumberFormat="1" applyFont="1" applyAlignment="1"/>
    <xf numFmtId="164" fontId="19" fillId="17" borderId="0" xfId="0" applyNumberFormat="1" applyFont="1" applyFill="1" applyAlignment="1">
      <alignment horizontal="right"/>
    </xf>
    <xf numFmtId="3" fontId="39" fillId="0" borderId="0" xfId="0" applyNumberFormat="1" applyFont="1" applyFill="1" applyBorder="1" applyAlignment="1">
      <alignment horizontal="right" vertical="center" wrapText="1"/>
    </xf>
    <xf numFmtId="0" fontId="39" fillId="0" borderId="0" xfId="0" applyFont="1" applyFill="1" applyBorder="1" applyAlignment="1">
      <alignment horizontal="right" vertical="center" wrapText="1"/>
    </xf>
    <xf numFmtId="41" fontId="19" fillId="0" borderId="0" xfId="0" quotePrefix="1" applyNumberFormat="1" applyFont="1"/>
    <xf numFmtId="164" fontId="19" fillId="0" borderId="0" xfId="1" applyNumberFormat="1" applyFont="1" applyFill="1" applyBorder="1"/>
    <xf numFmtId="41" fontId="19" fillId="0" borderId="0" xfId="0" applyNumberFormat="1" applyFont="1" applyAlignment="1">
      <alignment horizontal="left"/>
    </xf>
    <xf numFmtId="41" fontId="40" fillId="0" borderId="0" xfId="0" applyNumberFormat="1" applyFont="1"/>
    <xf numFmtId="41" fontId="20" fillId="0" borderId="0" xfId="0" applyNumberFormat="1" applyFont="1" applyAlignment="1"/>
    <xf numFmtId="0" fontId="20" fillId="13" borderId="0" xfId="0" applyFont="1" applyFill="1"/>
    <xf numFmtId="164" fontId="19" fillId="0" borderId="0" xfId="0" applyNumberFormat="1" applyFont="1" applyAlignment="1"/>
    <xf numFmtId="41" fontId="41" fillId="0" borderId="0" xfId="0" applyNumberFormat="1" applyFont="1"/>
    <xf numFmtId="41" fontId="19" fillId="0" borderId="0" xfId="0" applyNumberFormat="1" applyFont="1" applyFill="1"/>
    <xf numFmtId="41" fontId="40" fillId="0" borderId="0" xfId="0" applyNumberFormat="1" applyFont="1" applyFill="1"/>
    <xf numFmtId="164" fontId="19" fillId="0" borderId="0" xfId="0" applyNumberFormat="1" applyFont="1" applyFill="1" applyAlignment="1"/>
    <xf numFmtId="164" fontId="19" fillId="0" borderId="0" xfId="0" applyNumberFormat="1" applyFont="1" applyFill="1"/>
    <xf numFmtId="164" fontId="40" fillId="0" borderId="0" xfId="0" applyNumberFormat="1" applyFont="1" applyFill="1" applyAlignment="1"/>
    <xf numFmtId="41" fontId="19" fillId="0" borderId="1" xfId="0" applyNumberFormat="1" applyFont="1" applyBorder="1"/>
    <xf numFmtId="164" fontId="20" fillId="0" borderId="1" xfId="0" applyNumberFormat="1" applyFont="1" applyBorder="1" applyAlignment="1"/>
    <xf numFmtId="164" fontId="20" fillId="17" borderId="1" xfId="0" applyNumberFormat="1" applyFont="1" applyFill="1" applyBorder="1" applyAlignment="1">
      <alignment horizontal="right"/>
    </xf>
    <xf numFmtId="0" fontId="20" fillId="13" borderId="2" xfId="0" applyFont="1" applyFill="1" applyBorder="1"/>
    <xf numFmtId="41" fontId="20" fillId="0" borderId="0" xfId="0" applyNumberFormat="1" applyFont="1"/>
    <xf numFmtId="174" fontId="19" fillId="0" borderId="0" xfId="0" applyNumberFormat="1" applyFont="1"/>
    <xf numFmtId="164" fontId="19" fillId="0" borderId="0" xfId="1" applyNumberFormat="1" applyFont="1" applyFill="1" applyAlignment="1"/>
    <xf numFmtId="41" fontId="19" fillId="0" borderId="0" xfId="0" quotePrefix="1" applyNumberFormat="1" applyFont="1" applyFill="1"/>
    <xf numFmtId="41" fontId="19" fillId="0" borderId="0" xfId="0" applyNumberFormat="1" applyFont="1" applyFill="1" applyAlignment="1">
      <alignment horizontal="left"/>
    </xf>
    <xf numFmtId="0" fontId="20" fillId="0" borderId="0" xfId="0" applyFont="1" applyFill="1"/>
    <xf numFmtId="0" fontId="19" fillId="0" borderId="0" xfId="0" applyFont="1" applyFill="1"/>
    <xf numFmtId="41" fontId="42" fillId="0" borderId="0" xfId="0" applyNumberFormat="1" applyFont="1"/>
    <xf numFmtId="164" fontId="42" fillId="0" borderId="0" xfId="0" applyNumberFormat="1" applyFont="1"/>
    <xf numFmtId="174" fontId="20" fillId="0" borderId="0" xfId="0" applyNumberFormat="1" applyFont="1"/>
    <xf numFmtId="41" fontId="19" fillId="0" borderId="0" xfId="0" applyNumberFormat="1" applyFont="1" applyBorder="1"/>
    <xf numFmtId="164" fontId="20" fillId="0" borderId="0" xfId="0" applyNumberFormat="1" applyFont="1" applyFill="1" applyAlignment="1"/>
    <xf numFmtId="3" fontId="19" fillId="0" borderId="0" xfId="0" applyNumberFormat="1" applyFont="1"/>
    <xf numFmtId="41" fontId="19" fillId="0" borderId="0" xfId="0" applyNumberFormat="1" applyFont="1" applyFill="1" applyBorder="1"/>
    <xf numFmtId="41" fontId="19" fillId="24" borderId="0" xfId="0" applyNumberFormat="1" applyFont="1" applyFill="1" applyBorder="1"/>
    <xf numFmtId="164" fontId="19" fillId="24" borderId="0" xfId="0" applyNumberFormat="1" applyFont="1" applyFill="1" applyAlignment="1"/>
    <xf numFmtId="43" fontId="20" fillId="0" borderId="0" xfId="0" applyNumberFormat="1" applyFont="1" applyAlignment="1"/>
    <xf numFmtId="164" fontId="19" fillId="0" borderId="0" xfId="9" applyNumberFormat="1" applyFont="1" applyFill="1" applyAlignment="1"/>
    <xf numFmtId="164" fontId="19" fillId="24" borderId="0" xfId="9" applyNumberFormat="1" applyFont="1" applyFill="1" applyAlignment="1"/>
    <xf numFmtId="164" fontId="19" fillId="24" borderId="0" xfId="0" applyNumberFormat="1" applyFont="1" applyFill="1" applyAlignment="1">
      <alignment horizontal="right"/>
    </xf>
    <xf numFmtId="164" fontId="20" fillId="17" borderId="0" xfId="0" applyNumberFormat="1" applyFont="1" applyFill="1" applyAlignment="1"/>
    <xf numFmtId="164" fontId="19" fillId="0" borderId="0" xfId="9" applyNumberFormat="1" applyFont="1" applyAlignment="1"/>
    <xf numFmtId="41" fontId="20" fillId="0" borderId="1" xfId="0" applyNumberFormat="1" applyFont="1" applyBorder="1"/>
    <xf numFmtId="0" fontId="20" fillId="26" borderId="0" xfId="0" applyFont="1" applyFill="1"/>
    <xf numFmtId="164" fontId="20" fillId="26" borderId="0" xfId="0" applyNumberFormat="1" applyFont="1" applyFill="1"/>
    <xf numFmtId="164" fontId="43" fillId="0" borderId="0" xfId="2" applyNumberFormat="1" applyFont="1"/>
    <xf numFmtId="10" fontId="12" fillId="0" borderId="28" xfId="0" applyNumberFormat="1" applyFont="1" applyBorder="1" applyAlignment="1">
      <alignment horizontal="center" wrapText="1"/>
    </xf>
    <xf numFmtId="10" fontId="12" fillId="0" borderId="29" xfId="0" applyNumberFormat="1" applyFont="1" applyBorder="1" applyAlignment="1">
      <alignment horizontal="center" wrapText="1"/>
    </xf>
    <xf numFmtId="164" fontId="41" fillId="0" borderId="0" xfId="1" applyNumberFormat="1" applyFont="1"/>
    <xf numFmtId="43" fontId="19" fillId="0" borderId="0" xfId="1" applyNumberFormat="1" applyFont="1" applyAlignment="1"/>
    <xf numFmtId="41" fontId="19" fillId="5" borderId="0" xfId="0" applyNumberFormat="1" applyFont="1" applyFill="1"/>
    <xf numFmtId="41" fontId="19" fillId="4" borderId="0" xfId="0" applyNumberFormat="1" applyFont="1" applyFill="1"/>
    <xf numFmtId="43" fontId="20" fillId="0" borderId="1" xfId="0" applyNumberFormat="1" applyFont="1" applyBorder="1" applyAlignment="1"/>
    <xf numFmtId="43" fontId="20" fillId="0" borderId="0" xfId="0" applyNumberFormat="1" applyFont="1"/>
    <xf numFmtId="164" fontId="20" fillId="4" borderId="0" xfId="0" applyNumberFormat="1" applyFont="1" applyFill="1"/>
    <xf numFmtId="1" fontId="1" fillId="0" borderId="0" xfId="4" applyNumberFormat="1" applyFont="1" applyAlignment="1">
      <alignment horizontal="right"/>
    </xf>
    <xf numFmtId="0" fontId="0" fillId="0" borderId="0" xfId="4" applyFont="1" applyAlignment="1">
      <alignment horizontal="right"/>
    </xf>
    <xf numFmtId="16" fontId="0" fillId="16" borderId="0" xfId="4" applyNumberFormat="1" applyFont="1" applyFill="1"/>
    <xf numFmtId="164" fontId="1" fillId="0" borderId="0" xfId="6" applyNumberFormat="1" applyFont="1"/>
    <xf numFmtId="1" fontId="12" fillId="0" borderId="0" xfId="7" applyNumberFormat="1" applyFont="1"/>
    <xf numFmtId="0" fontId="0" fillId="0" borderId="0" xfId="4" applyFont="1"/>
    <xf numFmtId="41" fontId="0" fillId="0" borderId="0" xfId="0" applyNumberFormat="1"/>
    <xf numFmtId="41" fontId="44" fillId="27" borderId="30" xfId="0" applyNumberFormat="1" applyFont="1" applyFill="1" applyBorder="1" applyAlignment="1">
      <alignment horizontal="center" vertical="center" wrapText="1"/>
    </xf>
    <xf numFmtId="41" fontId="44" fillId="27" borderId="31" xfId="0" applyNumberFormat="1" applyFont="1" applyFill="1" applyBorder="1" applyAlignment="1">
      <alignment horizontal="center" vertical="center" wrapText="1"/>
    </xf>
    <xf numFmtId="3" fontId="44" fillId="27" borderId="30" xfId="0" applyNumberFormat="1" applyFont="1" applyFill="1" applyBorder="1" applyAlignment="1">
      <alignment horizontal="center" vertical="center" wrapText="1"/>
    </xf>
    <xf numFmtId="9" fontId="44" fillId="27" borderId="31" xfId="0" applyNumberFormat="1" applyFont="1" applyFill="1" applyBorder="1" applyAlignment="1">
      <alignment horizontal="center" vertical="center" wrapText="1"/>
    </xf>
    <xf numFmtId="41" fontId="45" fillId="0" borderId="0" xfId="0" applyNumberFormat="1" applyFont="1" applyBorder="1" applyAlignment="1">
      <alignment horizontal="right"/>
    </xf>
    <xf numFmtId="9" fontId="45" fillId="0" borderId="9" xfId="0" applyNumberFormat="1" applyFont="1" applyBorder="1" applyAlignment="1">
      <alignment horizontal="right"/>
    </xf>
    <xf numFmtId="41" fontId="45" fillId="0" borderId="0" xfId="0" applyNumberFormat="1" applyFont="1" applyAlignment="1">
      <alignment horizontal="right"/>
    </xf>
    <xf numFmtId="3" fontId="45" fillId="0" borderId="0" xfId="0" applyNumberFormat="1" applyFont="1" applyBorder="1" applyAlignment="1">
      <alignment horizontal="right"/>
    </xf>
    <xf numFmtId="41" fontId="45" fillId="0" borderId="0" xfId="0" applyNumberFormat="1" applyFont="1" applyFill="1" applyBorder="1" applyAlignment="1">
      <alignment horizontal="right"/>
    </xf>
    <xf numFmtId="41" fontId="45" fillId="0" borderId="9" xfId="0" applyNumberFormat="1" applyFont="1" applyFill="1" applyBorder="1" applyAlignment="1">
      <alignment horizontal="right"/>
    </xf>
    <xf numFmtId="41" fontId="45" fillId="0" borderId="0" xfId="0" applyNumberFormat="1" applyFont="1" applyFill="1" applyAlignment="1">
      <alignment horizontal="right"/>
    </xf>
    <xf numFmtId="3" fontId="45" fillId="0" borderId="0" xfId="0" applyNumberFormat="1" applyFont="1" applyFill="1" applyBorder="1" applyAlignment="1">
      <alignment horizontal="right"/>
    </xf>
    <xf numFmtId="9" fontId="45" fillId="0" borderId="9" xfId="0" applyNumberFormat="1" applyFont="1" applyFill="1" applyBorder="1" applyAlignment="1">
      <alignment horizontal="right"/>
    </xf>
    <xf numFmtId="41" fontId="41" fillId="0" borderId="0" xfId="0" applyNumberFormat="1" applyFont="1" applyFill="1" applyBorder="1" applyAlignment="1">
      <alignment horizontal="right"/>
    </xf>
    <xf numFmtId="9" fontId="41" fillId="0" borderId="9" xfId="0" applyNumberFormat="1" applyFont="1" applyFill="1" applyBorder="1" applyAlignment="1">
      <alignment horizontal="right"/>
    </xf>
    <xf numFmtId="41" fontId="41" fillId="0" borderId="0" xfId="0" applyNumberFormat="1" applyFont="1" applyFill="1" applyAlignment="1">
      <alignment horizontal="right"/>
    </xf>
    <xf numFmtId="3" fontId="41" fillId="0" borderId="0" xfId="0" applyNumberFormat="1" applyFont="1" applyFill="1" applyBorder="1" applyAlignment="1">
      <alignment horizontal="right"/>
    </xf>
    <xf numFmtId="0" fontId="46" fillId="4" borderId="27" xfId="0" applyFont="1" applyFill="1" applyBorder="1"/>
    <xf numFmtId="41" fontId="42" fillId="0" borderId="0" xfId="0" applyNumberFormat="1" applyFont="1" applyFill="1" applyBorder="1" applyAlignment="1">
      <alignment horizontal="right"/>
    </xf>
    <xf numFmtId="9" fontId="42" fillId="0" borderId="9" xfId="0" applyNumberFormat="1" applyFont="1" applyFill="1" applyBorder="1" applyAlignment="1">
      <alignment horizontal="right"/>
    </xf>
    <xf numFmtId="9" fontId="42" fillId="0" borderId="0" xfId="0" applyNumberFormat="1" applyFont="1" applyFill="1" applyBorder="1" applyAlignment="1">
      <alignment horizontal="right"/>
    </xf>
    <xf numFmtId="3" fontId="42" fillId="0" borderId="0" xfId="0" applyNumberFormat="1" applyFont="1" applyFill="1" applyBorder="1" applyAlignment="1">
      <alignment horizontal="right"/>
    </xf>
    <xf numFmtId="169" fontId="0" fillId="0" borderId="0" xfId="0" applyNumberFormat="1"/>
    <xf numFmtId="4" fontId="0" fillId="0" borderId="0" xfId="0" applyNumberFormat="1"/>
    <xf numFmtId="0" fontId="46" fillId="0" borderId="27" xfId="0" applyFont="1" applyBorder="1"/>
    <xf numFmtId="41" fontId="42" fillId="0" borderId="9" xfId="0" applyNumberFormat="1" applyFont="1" applyFill="1" applyBorder="1" applyAlignment="1">
      <alignment horizontal="right"/>
    </xf>
    <xf numFmtId="0" fontId="37" fillId="4" borderId="27" xfId="0" applyFont="1" applyFill="1" applyBorder="1"/>
    <xf numFmtId="41" fontId="42" fillId="0" borderId="0" xfId="0" applyNumberFormat="1" applyFont="1" applyFill="1" applyAlignment="1">
      <alignment horizontal="right"/>
    </xf>
    <xf numFmtId="41" fontId="42" fillId="0" borderId="0" xfId="0" applyNumberFormat="1" applyFont="1" applyFill="1" applyBorder="1"/>
    <xf numFmtId="41" fontId="42" fillId="0" borderId="9" xfId="0" applyNumberFormat="1" applyFont="1" applyFill="1" applyBorder="1"/>
    <xf numFmtId="3" fontId="42" fillId="0" borderId="0" xfId="0" applyNumberFormat="1" applyFont="1" applyFill="1" applyBorder="1"/>
    <xf numFmtId="9" fontId="42" fillId="0" borderId="9" xfId="0" applyNumberFormat="1" applyFont="1" applyFill="1" applyBorder="1"/>
    <xf numFmtId="176" fontId="42" fillId="0" borderId="9" xfId="0" applyNumberFormat="1" applyFont="1" applyFill="1" applyBorder="1" applyAlignment="1">
      <alignment horizontal="right"/>
    </xf>
    <xf numFmtId="176" fontId="42" fillId="0" borderId="0" xfId="0" applyNumberFormat="1" applyFont="1" applyFill="1" applyAlignment="1">
      <alignment horizontal="right"/>
    </xf>
    <xf numFmtId="43" fontId="42" fillId="0" borderId="0" xfId="0" applyNumberFormat="1" applyFont="1" applyFill="1" applyBorder="1" applyAlignment="1">
      <alignment horizontal="right"/>
    </xf>
    <xf numFmtId="3" fontId="42" fillId="4" borderId="0" xfId="0" applyNumberFormat="1" applyFont="1" applyFill="1" applyBorder="1" applyAlignment="1">
      <alignment horizontal="right"/>
    </xf>
    <xf numFmtId="0" fontId="43" fillId="0" borderId="27" xfId="0" applyFont="1" applyBorder="1"/>
    <xf numFmtId="41" fontId="45" fillId="0" borderId="9" xfId="0" applyNumberFormat="1" applyFont="1" applyBorder="1" applyAlignment="1">
      <alignment horizontal="right"/>
    </xf>
    <xf numFmtId="0" fontId="20" fillId="26" borderId="16" xfId="0" applyFont="1" applyFill="1" applyBorder="1"/>
    <xf numFmtId="41" fontId="45" fillId="28" borderId="32" xfId="0" applyNumberFormat="1" applyFont="1" applyFill="1" applyBorder="1"/>
    <xf numFmtId="9" fontId="45" fillId="28" borderId="33" xfId="0" applyNumberFormat="1" applyFont="1" applyFill="1" applyBorder="1"/>
    <xf numFmtId="3" fontId="45" fillId="28" borderId="32" xfId="0" applyNumberFormat="1" applyFont="1" applyFill="1" applyBorder="1"/>
    <xf numFmtId="43" fontId="22" fillId="3" borderId="10" xfId="1" applyNumberFormat="1" applyFont="1" applyFill="1" applyBorder="1"/>
    <xf numFmtId="164" fontId="35" fillId="0" borderId="0" xfId="1" applyNumberFormat="1" applyFont="1" applyFill="1" applyBorder="1"/>
    <xf numFmtId="0" fontId="9" fillId="0" borderId="0" xfId="0" applyFont="1"/>
    <xf numFmtId="164" fontId="0" fillId="0" borderId="13" xfId="0" applyNumberFormat="1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17" fontId="2" fillId="13" borderId="3" xfId="0" applyNumberFormat="1" applyFont="1" applyFill="1" applyBorder="1" applyAlignment="1">
      <alignment horizontal="center"/>
    </xf>
    <xf numFmtId="17" fontId="2" fillId="13" borderId="14" xfId="0" applyNumberFormat="1" applyFont="1" applyFill="1" applyBorder="1" applyAlignment="1">
      <alignment horizontal="center"/>
    </xf>
    <xf numFmtId="17" fontId="2" fillId="13" borderId="15" xfId="0" applyNumberFormat="1" applyFont="1" applyFill="1" applyBorder="1" applyAlignment="1">
      <alignment horizontal="center"/>
    </xf>
    <xf numFmtId="0" fontId="0" fillId="11" borderId="24" xfId="0" applyFont="1" applyFill="1" applyBorder="1" applyAlignment="1">
      <alignment horizontal="center"/>
    </xf>
    <xf numFmtId="0" fontId="0" fillId="11" borderId="25" xfId="0" applyFont="1" applyFill="1" applyBorder="1" applyAlignment="1">
      <alignment horizontal="center"/>
    </xf>
    <xf numFmtId="0" fontId="1" fillId="0" borderId="0" xfId="4" applyFont="1" applyAlignment="1">
      <alignment horizontal="center" vertical="center"/>
    </xf>
    <xf numFmtId="0" fontId="29" fillId="18" borderId="22" xfId="4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2" fillId="13" borderId="15" xfId="0" applyFont="1" applyFill="1" applyBorder="1" applyAlignment="1">
      <alignment horizontal="center"/>
    </xf>
    <xf numFmtId="164" fontId="16" fillId="25" borderId="0" xfId="0" applyNumberFormat="1" applyFont="1" applyFill="1" applyBorder="1" applyAlignment="1">
      <alignment horizontal="center"/>
    </xf>
    <xf numFmtId="164" fontId="16" fillId="25" borderId="11" xfId="0" applyNumberFormat="1" applyFont="1" applyFill="1" applyBorder="1" applyAlignment="1">
      <alignment horizontal="center"/>
    </xf>
    <xf numFmtId="17" fontId="6" fillId="7" borderId="19" xfId="0" applyNumberFormat="1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9" fontId="3" fillId="0" borderId="0" xfId="2" applyFont="1" applyBorder="1"/>
    <xf numFmtId="0" fontId="5" fillId="0" borderId="0" xfId="0" applyFont="1" applyBorder="1"/>
    <xf numFmtId="1" fontId="3" fillId="0" borderId="0" xfId="0" applyNumberFormat="1" applyFont="1" applyBorder="1" applyAlignment="1">
      <alignment horizontal="left"/>
    </xf>
    <xf numFmtId="165" fontId="35" fillId="0" borderId="5" xfId="1" applyNumberFormat="1" applyFont="1" applyFill="1" applyBorder="1"/>
    <xf numFmtId="1" fontId="3" fillId="29" borderId="16" xfId="0" applyNumberFormat="1" applyFont="1" applyFill="1" applyBorder="1"/>
    <xf numFmtId="1" fontId="3" fillId="0" borderId="16" xfId="0" applyNumberFormat="1" applyFont="1" applyBorder="1"/>
    <xf numFmtId="1" fontId="3" fillId="0" borderId="16" xfId="0" applyNumberFormat="1" applyFont="1" applyFill="1" applyBorder="1"/>
    <xf numFmtId="0" fontId="4" fillId="0" borderId="0" xfId="0" applyFont="1" applyFill="1"/>
    <xf numFmtId="0" fontId="4" fillId="29" borderId="0" xfId="0" applyFont="1" applyFill="1"/>
    <xf numFmtId="169" fontId="20" fillId="29" borderId="0" xfId="2" applyNumberFormat="1" applyFont="1" applyFill="1"/>
    <xf numFmtId="164" fontId="35" fillId="0" borderId="16" xfId="1" applyNumberFormat="1" applyFont="1" applyFill="1" applyBorder="1"/>
    <xf numFmtId="1" fontId="35" fillId="0" borderId="16" xfId="0" applyNumberFormat="1" applyFont="1" applyBorder="1"/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</cellXfs>
  <cellStyles count="10">
    <cellStyle name="Comma" xfId="1" builtinId="3"/>
    <cellStyle name="Comma 2" xfId="6"/>
    <cellStyle name="Comma 70" xfId="9"/>
    <cellStyle name="Normal" xfId="0" builtinId="0"/>
    <cellStyle name="Normal 100 2" xfId="3"/>
    <cellStyle name="Normal 2" xfId="7"/>
    <cellStyle name="Normal 2 9 2" xfId="4"/>
    <cellStyle name="Percent" xfId="2" builtinId="5"/>
    <cellStyle name="Percent 2" xfId="5"/>
    <cellStyle name="Percent 2 5" xfId="8"/>
  </cellStyles>
  <dxfs count="3334"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</dxfs>
  <tableStyles count="0" defaultTableStyle="TableStyleMedium2" defaultPivotStyle="PivotStyleLight16"/>
  <colors>
    <mruColors>
      <color rgb="FFF7C8C4"/>
      <color rgb="FFDB536A"/>
      <color rgb="FFA43E50"/>
      <color rgb="FF6E2A35"/>
      <color rgb="FF571F01"/>
      <color rgb="FFFEB791"/>
      <color rgb="FF933401"/>
      <color rgb="FFAA2417"/>
      <color rgb="FF9013FE"/>
      <color rgb="FF4B06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'Sample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UI'!$B$13:$AW$13</c:f>
              <c:numCache>
                <c:formatCode>General</c:formatCode>
                <c:ptCount val="48"/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24" formatCode="_(* #,##0_);_(* \(#,##0\);_(* &quot;-&quot;??_);_(@_)">
                  <c:v>100000</c:v>
                </c:pt>
                <c:pt idx="25" formatCode="_(* #,##0_);_(* \(#,##0\);_(* &quot;-&quot;??_);_(@_)">
                  <c:v>100000</c:v>
                </c:pt>
                <c:pt idx="26" formatCode="_(* #,##0_);_(* \(#,##0\);_(* &quot;-&quot;??_);_(@_)">
                  <c:v>100000</c:v>
                </c:pt>
                <c:pt idx="27" formatCode="_(* #,##0_);_(* \(#,##0\);_(* &quot;-&quot;??_);_(@_)">
                  <c:v>100000</c:v>
                </c:pt>
                <c:pt idx="28" formatCode="_(* #,##0_);_(* \(#,##0\);_(* &quot;-&quot;??_);_(@_)">
                  <c:v>100000</c:v>
                </c:pt>
                <c:pt idx="29" formatCode="_(* #,##0_);_(* \(#,##0\);_(* &quot;-&quot;??_);_(@_)">
                  <c:v>100000</c:v>
                </c:pt>
                <c:pt idx="30" formatCode="_(* #,##0_);_(* \(#,##0\);_(* &quot;-&quot;??_);_(@_)">
                  <c:v>100000</c:v>
                </c:pt>
                <c:pt idx="31" formatCode="_(* #,##0_);_(* \(#,##0\);_(* &quot;-&quot;??_);_(@_)">
                  <c:v>100000</c:v>
                </c:pt>
                <c:pt idx="32" formatCode="_(* #,##0_);_(* \(#,##0\);_(* &quot;-&quot;??_);_(@_)">
                  <c:v>100000</c:v>
                </c:pt>
                <c:pt idx="33" formatCode="_(* #,##0_);_(* \(#,##0\);_(* &quot;-&quot;??_);_(@_)">
                  <c:v>100000</c:v>
                </c:pt>
                <c:pt idx="34" formatCode="_(* #,##0_);_(* \(#,##0\);_(* &quot;-&quot;??_);_(@_)">
                  <c:v>100000</c:v>
                </c:pt>
                <c:pt idx="35" formatCode="_(* #,##0_);_(* \(#,##0\);_(* &quot;-&quot;??_);_(@_)">
                  <c:v>100000</c:v>
                </c:pt>
                <c:pt idx="36" formatCode="_(* #,##0_);_(* \(#,##0\);_(* &quot;-&quot;??_);_(@_)">
                  <c:v>100000</c:v>
                </c:pt>
                <c:pt idx="37" formatCode="_(* #,##0_);_(* \(#,##0\);_(* &quot;-&quot;??_);_(@_)">
                  <c:v>100000</c:v>
                </c:pt>
                <c:pt idx="38" formatCode="_(* #,##0_);_(* \(#,##0\);_(* &quot;-&quot;??_);_(@_)">
                  <c:v>100000</c:v>
                </c:pt>
                <c:pt idx="39" formatCode="_(* #,##0_);_(* \(#,##0\);_(* &quot;-&quot;??_);_(@_)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A-4EE9-9A99-AE67DCC91C5F}"/>
            </c:ext>
          </c:extLst>
        </c:ser>
        <c:ser>
          <c:idx val="3"/>
          <c:order val="3"/>
          <c:tx>
            <c:strRef>
              <c:f>'Sample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UI'!$B$17:$AW$17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A-4EE9-9A99-AE67DCC91C5F}"/>
            </c:ext>
          </c:extLst>
        </c:ser>
        <c:ser>
          <c:idx val="4"/>
          <c:order val="4"/>
          <c:tx>
            <c:strRef>
              <c:f>'Sample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UI'!$B$16:$AW$16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CA-4EE9-9A99-AE67DCC91C5F}"/>
            </c:ext>
          </c:extLst>
        </c:ser>
        <c:ser>
          <c:idx val="5"/>
          <c:order val="5"/>
          <c:tx>
            <c:strRef>
              <c:f>'Sample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'Sample UI'!$B$15:$AW$15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35956.325467001967</c:v>
                </c:pt>
                <c:pt idx="4">
                  <c:v>29911.91518325845</c:v>
                </c:pt>
                <c:pt idx="5">
                  <c:v>33737.897416018015</c:v>
                </c:pt>
                <c:pt idx="6">
                  <c:v>33618.813326095347</c:v>
                </c:pt>
                <c:pt idx="7">
                  <c:v>35519.817943223694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12904.69607894605</c:v>
                </c:pt>
                <c:pt idx="39">
                  <c:v>9554.093617241846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CA-4EE9-9A99-AE67DCC91C5F}"/>
            </c:ext>
          </c:extLst>
        </c:ser>
        <c:ser>
          <c:idx val="6"/>
          <c:order val="6"/>
          <c:tx>
            <c:strRef>
              <c:f>'Sample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UI'!$B$14:$AW$14</c:f>
              <c:numCache>
                <c:formatCode>General</c:formatCode>
                <c:ptCount val="48"/>
                <c:pt idx="2" formatCode="_(* #,##0_);_(* \(#,##0\);_(* &quot;-&quot;??_);_(@_)">
                  <c:v>33837.525085262401</c:v>
                </c:pt>
                <c:pt idx="3" formatCode="_(* #,##0_);_(* \(#,##0\);_(* &quot;-&quot;??_);_(@_)">
                  <c:v>35956.325467001967</c:v>
                </c:pt>
                <c:pt idx="4" formatCode="_(* #,##0_);_(* \(#,##0\);_(* &quot;-&quot;??_);_(@_)">
                  <c:v>29911.91518325845</c:v>
                </c:pt>
                <c:pt idx="5" formatCode="_(* #,##0_);_(* \(#,##0\);_(* &quot;-&quot;??_);_(@_)">
                  <c:v>33737.897416018015</c:v>
                </c:pt>
                <c:pt idx="6" formatCode="_(* #,##0_);_(* \(#,##0\);_(* &quot;-&quot;??_);_(@_)">
                  <c:v>33618.813326095347</c:v>
                </c:pt>
                <c:pt idx="7" formatCode="_(* #,##0_);_(* \(#,##0\);_(* &quot;-&quot;??_);_(@_)">
                  <c:v>35519.817943223694</c:v>
                </c:pt>
                <c:pt idx="8" formatCode="_(* #,##0_);_(* \(#,##0\);_(* &quot;-&quot;??_);_(@_)">
                  <c:v>30799.717460338994</c:v>
                </c:pt>
                <c:pt idx="9" formatCode="_(* #,##0_);_(* \(#,##0\);_(* &quot;-&quot;??_);_(@_)">
                  <c:v>28598.858952727096</c:v>
                </c:pt>
                <c:pt idx="10" formatCode="_(* #,##0_);_(* \(#,##0\);_(* &quot;-&quot;??_);_(@_)">
                  <c:v>29336.823008656942</c:v>
                </c:pt>
                <c:pt idx="11" formatCode="_(* #,##0_);_(* \(#,##0\);_(* &quot;-&quot;??_);_(@_)">
                  <c:v>27799.844104223826</c:v>
                </c:pt>
                <c:pt idx="12" formatCode="_(* #,##0_);_(* \(#,##0\);_(* &quot;-&quot;??_);_(@_)">
                  <c:v>23848.544879217123</c:v>
                </c:pt>
                <c:pt idx="13" formatCode="_(* #,##0_);_(* \(#,##0\);_(* &quot;-&quot;??_);_(@_)">
                  <c:v>30950.993358402175</c:v>
                </c:pt>
                <c:pt idx="14" formatCode="_(* #,##0_);_(* \(#,##0\);_(* &quot;-&quot;??_);_(@_)">
                  <c:v>37670.006261084505</c:v>
                </c:pt>
                <c:pt idx="24" formatCode="_(* #,##0_);_(* \(#,##0\);_(* &quot;-&quot;??_);_(@_)">
                  <c:v>12904.69607894605</c:v>
                </c:pt>
                <c:pt idx="25" formatCode="_(* #,##0_);_(* \(#,##0\);_(* &quot;-&quot;??_);_(@_)">
                  <c:v>36187.715324675628</c:v>
                </c:pt>
                <c:pt idx="26" formatCode="_(* #,##0_);_(* \(#,##0\);_(* &quot;-&quot;??_);_(@_)">
                  <c:v>47279.987249089208</c:v>
                </c:pt>
                <c:pt idx="27" formatCode="_(* #,##0_);_(* \(#,##0\);_(* &quot;-&quot;??_);_(@_)">
                  <c:v>44898.275869956975</c:v>
                </c:pt>
                <c:pt idx="28" formatCode="_(* #,##0_);_(* \(#,##0\);_(* &quot;-&quot;??_);_(@_)">
                  <c:v>40931.565885966585</c:v>
                </c:pt>
                <c:pt idx="29" formatCode="_(* #,##0_);_(* \(#,##0\);_(* &quot;-&quot;??_);_(@_)">
                  <c:v>44078.073121308204</c:v>
                </c:pt>
                <c:pt idx="30" formatCode="_(* #,##0_);_(* \(#,##0\);_(* &quot;-&quot;??_);_(@_)">
                  <c:v>47214.617279439466</c:v>
                </c:pt>
                <c:pt idx="31" formatCode="_(* #,##0_);_(* \(#,##0\);_(* &quot;-&quot;??_);_(@_)">
                  <c:v>34496.389698487961</c:v>
                </c:pt>
                <c:pt idx="32" formatCode="_(* #,##0_);_(* \(#,##0\);_(* &quot;-&quot;??_);_(@_)">
                  <c:v>41827.174862495078</c:v>
                </c:pt>
                <c:pt idx="33" formatCode="_(* #,##0_);_(* \(#,##0\);_(* &quot;-&quot;??_);_(@_)">
                  <c:v>44771.30183781356</c:v>
                </c:pt>
                <c:pt idx="34" formatCode="_(* #,##0_);_(* \(#,##0\);_(* &quot;-&quot;??_);_(@_)">
                  <c:v>38715.821648344448</c:v>
                </c:pt>
                <c:pt idx="35" formatCode="_(* #,##0_);_(* \(#,##0\);_(* &quot;-&quot;??_);_(@_)">
                  <c:v>30503.157496908349</c:v>
                </c:pt>
                <c:pt idx="36" formatCode="_(* #,##0_);_(* \(#,##0\);_(* &quot;-&quot;??_);_(@_)">
                  <c:v>7951.5951624445561</c:v>
                </c:pt>
                <c:pt idx="37" formatCode="_(* #,##0_);_(* \(#,##0\);_(* &quot;-&quot;??_);_(@_)">
                  <c:v>4562.3779335089903</c:v>
                </c:pt>
                <c:pt idx="38" formatCode="_(* #,##0_);_(* \(#,##0\);_(* &quot;-&quot;??_);_(@_)">
                  <c:v>9778.7825540255908</c:v>
                </c:pt>
                <c:pt idx="39" formatCode="_(* #,##0_);_(* \(#,##0\);_(* &quot;-&quot;??_);_(@_)">
                  <c:v>9554.093617241846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CA-4EE9-9A99-AE67DCC91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'Sample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'Sample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100000</c:v>
                </c:pt>
                <c:pt idx="39">
                  <c:v>100000</c:v>
                </c:pt>
                <c:pt idx="40">
                  <c:v>0</c:v>
                </c:pt>
                <c:pt idx="41">
                  <c:v>0</c:v>
                </c:pt>
                <c:pt idx="42">
                  <c:v>100000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2CA-4EE9-9A99-AE67DCC91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'Sample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UI'!$B$52:$AW$52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2CA-4EE9-9A99-AE67DCC91C5F}"/>
            </c:ext>
          </c:extLst>
        </c:ser>
        <c:ser>
          <c:idx val="1"/>
          <c:order val="1"/>
          <c:tx>
            <c:strRef>
              <c:f>'Sample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UI'!$B$157:$AW$157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2CA-4EE9-9A99-AE67DCC91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'Sample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2CA-4EE9-9A99-AE67DCC91C5F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D-D2CA-4EE9-9A99-AE67DCC91C5F}"/>
              </c:ext>
            </c:extLst>
          </c:dPt>
          <c:yVal>
            <c:numRef>
              <c:f>'Sample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2CA-4EE9-9A99-AE67DCC91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'Sample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UI'!$B$13:$AW$13</c:f>
              <c:numCache>
                <c:formatCode>General</c:formatCode>
                <c:ptCount val="48"/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24" formatCode="_(* #,##0_);_(* \(#,##0\);_(* &quot;-&quot;??_);_(@_)">
                  <c:v>100000</c:v>
                </c:pt>
                <c:pt idx="25" formatCode="_(* #,##0_);_(* \(#,##0\);_(* &quot;-&quot;??_);_(@_)">
                  <c:v>100000</c:v>
                </c:pt>
                <c:pt idx="26" formatCode="_(* #,##0_);_(* \(#,##0\);_(* &quot;-&quot;??_);_(@_)">
                  <c:v>100000</c:v>
                </c:pt>
                <c:pt idx="27" formatCode="_(* #,##0_);_(* \(#,##0\);_(* &quot;-&quot;??_);_(@_)">
                  <c:v>100000</c:v>
                </c:pt>
                <c:pt idx="28" formatCode="_(* #,##0_);_(* \(#,##0\);_(* &quot;-&quot;??_);_(@_)">
                  <c:v>100000</c:v>
                </c:pt>
                <c:pt idx="29" formatCode="_(* #,##0_);_(* \(#,##0\);_(* &quot;-&quot;??_);_(@_)">
                  <c:v>100000</c:v>
                </c:pt>
                <c:pt idx="30" formatCode="_(* #,##0_);_(* \(#,##0\);_(* &quot;-&quot;??_);_(@_)">
                  <c:v>100000</c:v>
                </c:pt>
                <c:pt idx="31" formatCode="_(* #,##0_);_(* \(#,##0\);_(* &quot;-&quot;??_);_(@_)">
                  <c:v>100000</c:v>
                </c:pt>
                <c:pt idx="32" formatCode="_(* #,##0_);_(* \(#,##0\);_(* &quot;-&quot;??_);_(@_)">
                  <c:v>100000</c:v>
                </c:pt>
                <c:pt idx="33" formatCode="_(* #,##0_);_(* \(#,##0\);_(* &quot;-&quot;??_);_(@_)">
                  <c:v>100000</c:v>
                </c:pt>
                <c:pt idx="34" formatCode="_(* #,##0_);_(* \(#,##0\);_(* &quot;-&quot;??_);_(@_)">
                  <c:v>100000</c:v>
                </c:pt>
                <c:pt idx="35" formatCode="_(* #,##0_);_(* \(#,##0\);_(* &quot;-&quot;??_);_(@_)">
                  <c:v>100000</c:v>
                </c:pt>
                <c:pt idx="36" formatCode="_(* #,##0_);_(* \(#,##0\);_(* &quot;-&quot;??_);_(@_)">
                  <c:v>100000</c:v>
                </c:pt>
                <c:pt idx="37" formatCode="_(* #,##0_);_(* \(#,##0\);_(* &quot;-&quot;??_);_(@_)">
                  <c:v>100000</c:v>
                </c:pt>
                <c:pt idx="38" formatCode="_(* #,##0_);_(* \(#,##0\);_(* &quot;-&quot;??_);_(@_)">
                  <c:v>100000</c:v>
                </c:pt>
                <c:pt idx="39" formatCode="_(* #,##0_);_(* \(#,##0\);_(* &quot;-&quot;??_);_(@_)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2-4FF5-9039-D3D6CB487605}"/>
            </c:ext>
          </c:extLst>
        </c:ser>
        <c:ser>
          <c:idx val="3"/>
          <c:order val="3"/>
          <c:tx>
            <c:strRef>
              <c:f>'Sample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UI'!$B$17:$AW$17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B2-4FF5-9039-D3D6CB487605}"/>
            </c:ext>
          </c:extLst>
        </c:ser>
        <c:ser>
          <c:idx val="4"/>
          <c:order val="4"/>
          <c:tx>
            <c:strRef>
              <c:f>'Sample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UI'!$B$16:$AW$16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B2-4FF5-9039-D3D6CB487605}"/>
            </c:ext>
          </c:extLst>
        </c:ser>
        <c:ser>
          <c:idx val="5"/>
          <c:order val="5"/>
          <c:tx>
            <c:strRef>
              <c:f>'Sample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'Sample UI'!$B$15:$AW$15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35956.325467001967</c:v>
                </c:pt>
                <c:pt idx="4">
                  <c:v>29911.91518325845</c:v>
                </c:pt>
                <c:pt idx="5">
                  <c:v>33737.897416018015</c:v>
                </c:pt>
                <c:pt idx="6">
                  <c:v>33618.813326095347</c:v>
                </c:pt>
                <c:pt idx="7">
                  <c:v>35519.817943223694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12904.69607894605</c:v>
                </c:pt>
                <c:pt idx="39">
                  <c:v>9554.093617241846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B2-4FF5-9039-D3D6CB487605}"/>
            </c:ext>
          </c:extLst>
        </c:ser>
        <c:ser>
          <c:idx val="6"/>
          <c:order val="6"/>
          <c:tx>
            <c:strRef>
              <c:f>'Sample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UI'!$B$14:$AW$14</c:f>
              <c:numCache>
                <c:formatCode>General</c:formatCode>
                <c:ptCount val="48"/>
                <c:pt idx="2" formatCode="_(* #,##0_);_(* \(#,##0\);_(* &quot;-&quot;??_);_(@_)">
                  <c:v>33837.525085262401</c:v>
                </c:pt>
                <c:pt idx="3" formatCode="_(* #,##0_);_(* \(#,##0\);_(* &quot;-&quot;??_);_(@_)">
                  <c:v>35956.325467001967</c:v>
                </c:pt>
                <c:pt idx="4" formatCode="_(* #,##0_);_(* \(#,##0\);_(* &quot;-&quot;??_);_(@_)">
                  <c:v>29911.91518325845</c:v>
                </c:pt>
                <c:pt idx="5" formatCode="_(* #,##0_);_(* \(#,##0\);_(* &quot;-&quot;??_);_(@_)">
                  <c:v>33737.897416018015</c:v>
                </c:pt>
                <c:pt idx="6" formatCode="_(* #,##0_);_(* \(#,##0\);_(* &quot;-&quot;??_);_(@_)">
                  <c:v>33618.813326095347</c:v>
                </c:pt>
                <c:pt idx="7" formatCode="_(* #,##0_);_(* \(#,##0\);_(* &quot;-&quot;??_);_(@_)">
                  <c:v>35519.817943223694</c:v>
                </c:pt>
                <c:pt idx="8" formatCode="_(* #,##0_);_(* \(#,##0\);_(* &quot;-&quot;??_);_(@_)">
                  <c:v>30799.717460338994</c:v>
                </c:pt>
                <c:pt idx="9" formatCode="_(* #,##0_);_(* \(#,##0\);_(* &quot;-&quot;??_);_(@_)">
                  <c:v>28598.858952727096</c:v>
                </c:pt>
                <c:pt idx="10" formatCode="_(* #,##0_);_(* \(#,##0\);_(* &quot;-&quot;??_);_(@_)">
                  <c:v>29336.823008656942</c:v>
                </c:pt>
                <c:pt idx="11" formatCode="_(* #,##0_);_(* \(#,##0\);_(* &quot;-&quot;??_);_(@_)">
                  <c:v>27799.844104223826</c:v>
                </c:pt>
                <c:pt idx="12" formatCode="_(* #,##0_);_(* \(#,##0\);_(* &quot;-&quot;??_);_(@_)">
                  <c:v>23848.544879217123</c:v>
                </c:pt>
                <c:pt idx="13" formatCode="_(* #,##0_);_(* \(#,##0\);_(* &quot;-&quot;??_);_(@_)">
                  <c:v>30950.993358402175</c:v>
                </c:pt>
                <c:pt idx="14" formatCode="_(* #,##0_);_(* \(#,##0\);_(* &quot;-&quot;??_);_(@_)">
                  <c:v>37670.006261084505</c:v>
                </c:pt>
                <c:pt idx="24" formatCode="_(* #,##0_);_(* \(#,##0\);_(* &quot;-&quot;??_);_(@_)">
                  <c:v>12904.69607894605</c:v>
                </c:pt>
                <c:pt idx="25" formatCode="_(* #,##0_);_(* \(#,##0\);_(* &quot;-&quot;??_);_(@_)">
                  <c:v>36187.715324675628</c:v>
                </c:pt>
                <c:pt idx="26" formatCode="_(* #,##0_);_(* \(#,##0\);_(* &quot;-&quot;??_);_(@_)">
                  <c:v>47279.987249089208</c:v>
                </c:pt>
                <c:pt idx="27" formatCode="_(* #,##0_);_(* \(#,##0\);_(* &quot;-&quot;??_);_(@_)">
                  <c:v>44898.275869956975</c:v>
                </c:pt>
                <c:pt idx="28" formatCode="_(* #,##0_);_(* \(#,##0\);_(* &quot;-&quot;??_);_(@_)">
                  <c:v>40931.565885966585</c:v>
                </c:pt>
                <c:pt idx="29" formatCode="_(* #,##0_);_(* \(#,##0\);_(* &quot;-&quot;??_);_(@_)">
                  <c:v>44078.073121308204</c:v>
                </c:pt>
                <c:pt idx="30" formatCode="_(* #,##0_);_(* \(#,##0\);_(* &quot;-&quot;??_);_(@_)">
                  <c:v>47214.617279439466</c:v>
                </c:pt>
                <c:pt idx="31" formatCode="_(* #,##0_);_(* \(#,##0\);_(* &quot;-&quot;??_);_(@_)">
                  <c:v>34496.389698487961</c:v>
                </c:pt>
                <c:pt idx="32" formatCode="_(* #,##0_);_(* \(#,##0\);_(* &quot;-&quot;??_);_(@_)">
                  <c:v>41827.174862495078</c:v>
                </c:pt>
                <c:pt idx="33" formatCode="_(* #,##0_);_(* \(#,##0\);_(* &quot;-&quot;??_);_(@_)">
                  <c:v>44771.30183781356</c:v>
                </c:pt>
                <c:pt idx="34" formatCode="_(* #,##0_);_(* \(#,##0\);_(* &quot;-&quot;??_);_(@_)">
                  <c:v>38715.821648344448</c:v>
                </c:pt>
                <c:pt idx="35" formatCode="_(* #,##0_);_(* \(#,##0\);_(* &quot;-&quot;??_);_(@_)">
                  <c:v>30503.157496908349</c:v>
                </c:pt>
                <c:pt idx="36" formatCode="_(* #,##0_);_(* \(#,##0\);_(* &quot;-&quot;??_);_(@_)">
                  <c:v>7951.5951624445561</c:v>
                </c:pt>
                <c:pt idx="37" formatCode="_(* #,##0_);_(* \(#,##0\);_(* &quot;-&quot;??_);_(@_)">
                  <c:v>4562.3779335089903</c:v>
                </c:pt>
                <c:pt idx="38" formatCode="_(* #,##0_);_(* \(#,##0\);_(* &quot;-&quot;??_);_(@_)">
                  <c:v>9778.7825540255908</c:v>
                </c:pt>
                <c:pt idx="39" formatCode="_(* #,##0_);_(* \(#,##0\);_(* &quot;-&quot;??_);_(@_)">
                  <c:v>9554.093617241846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B2-4FF5-9039-D3D6CB48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'Sample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'Sample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100000</c:v>
                </c:pt>
                <c:pt idx="39">
                  <c:v>100000</c:v>
                </c:pt>
                <c:pt idx="40">
                  <c:v>0</c:v>
                </c:pt>
                <c:pt idx="41">
                  <c:v>0</c:v>
                </c:pt>
                <c:pt idx="42">
                  <c:v>100000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B2-4FF5-9039-D3D6CB48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'Sample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UI'!$B$52:$AW$52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B2-4FF5-9039-D3D6CB487605}"/>
            </c:ext>
          </c:extLst>
        </c:ser>
        <c:ser>
          <c:idx val="1"/>
          <c:order val="1"/>
          <c:tx>
            <c:strRef>
              <c:f>'Sample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UI'!$B$157:$AW$157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B2-4FF5-9039-D3D6CB48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'Sample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3B2-4FF5-9039-D3D6CB487605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93B2-4FF5-9039-D3D6CB487605}"/>
              </c:ext>
            </c:extLst>
          </c:dPt>
          <c:yVal>
            <c:numRef>
              <c:f>'Sample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B2-4FF5-9039-D3D6CB48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'Sample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UI'!$B$13:$AW$13</c:f>
              <c:numCache>
                <c:formatCode>General</c:formatCode>
                <c:ptCount val="48"/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24" formatCode="_(* #,##0_);_(* \(#,##0\);_(* &quot;-&quot;??_);_(@_)">
                  <c:v>100000</c:v>
                </c:pt>
                <c:pt idx="25" formatCode="_(* #,##0_);_(* \(#,##0\);_(* &quot;-&quot;??_);_(@_)">
                  <c:v>100000</c:v>
                </c:pt>
                <c:pt idx="26" formatCode="_(* #,##0_);_(* \(#,##0\);_(* &quot;-&quot;??_);_(@_)">
                  <c:v>100000</c:v>
                </c:pt>
                <c:pt idx="27" formatCode="_(* #,##0_);_(* \(#,##0\);_(* &quot;-&quot;??_);_(@_)">
                  <c:v>100000</c:v>
                </c:pt>
                <c:pt idx="28" formatCode="_(* #,##0_);_(* \(#,##0\);_(* &quot;-&quot;??_);_(@_)">
                  <c:v>100000</c:v>
                </c:pt>
                <c:pt idx="29" formatCode="_(* #,##0_);_(* \(#,##0\);_(* &quot;-&quot;??_);_(@_)">
                  <c:v>100000</c:v>
                </c:pt>
                <c:pt idx="30" formatCode="_(* #,##0_);_(* \(#,##0\);_(* &quot;-&quot;??_);_(@_)">
                  <c:v>100000</c:v>
                </c:pt>
                <c:pt idx="31" formatCode="_(* #,##0_);_(* \(#,##0\);_(* &quot;-&quot;??_);_(@_)">
                  <c:v>100000</c:v>
                </c:pt>
                <c:pt idx="32" formatCode="_(* #,##0_);_(* \(#,##0\);_(* &quot;-&quot;??_);_(@_)">
                  <c:v>100000</c:v>
                </c:pt>
                <c:pt idx="33" formatCode="_(* #,##0_);_(* \(#,##0\);_(* &quot;-&quot;??_);_(@_)">
                  <c:v>100000</c:v>
                </c:pt>
                <c:pt idx="34" formatCode="_(* #,##0_);_(* \(#,##0\);_(* &quot;-&quot;??_);_(@_)">
                  <c:v>100000</c:v>
                </c:pt>
                <c:pt idx="35" formatCode="_(* #,##0_);_(* \(#,##0\);_(* &quot;-&quot;??_);_(@_)">
                  <c:v>100000</c:v>
                </c:pt>
                <c:pt idx="36" formatCode="_(* #,##0_);_(* \(#,##0\);_(* &quot;-&quot;??_);_(@_)">
                  <c:v>100000</c:v>
                </c:pt>
                <c:pt idx="37" formatCode="_(* #,##0_);_(* \(#,##0\);_(* &quot;-&quot;??_);_(@_)">
                  <c:v>100000</c:v>
                </c:pt>
                <c:pt idx="38" formatCode="_(* #,##0_);_(* \(#,##0\);_(* &quot;-&quot;??_);_(@_)">
                  <c:v>100000</c:v>
                </c:pt>
                <c:pt idx="39" formatCode="_(* #,##0_);_(* \(#,##0\);_(* &quot;-&quot;??_);_(@_)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D-4E33-BC50-F5A7FF4F4760}"/>
            </c:ext>
          </c:extLst>
        </c:ser>
        <c:ser>
          <c:idx val="3"/>
          <c:order val="3"/>
          <c:tx>
            <c:strRef>
              <c:f>'Sample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UI'!$B$17:$AW$17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D-4E33-BC50-F5A7FF4F4760}"/>
            </c:ext>
          </c:extLst>
        </c:ser>
        <c:ser>
          <c:idx val="4"/>
          <c:order val="4"/>
          <c:tx>
            <c:strRef>
              <c:f>'Sample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UI'!$B$16:$AW$16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D-4E33-BC50-F5A7FF4F4760}"/>
            </c:ext>
          </c:extLst>
        </c:ser>
        <c:ser>
          <c:idx val="5"/>
          <c:order val="5"/>
          <c:tx>
            <c:strRef>
              <c:f>'Sample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'Sample UI'!$B$15:$AW$15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35956.325467001967</c:v>
                </c:pt>
                <c:pt idx="4">
                  <c:v>29911.91518325845</c:v>
                </c:pt>
                <c:pt idx="5">
                  <c:v>33737.897416018015</c:v>
                </c:pt>
                <c:pt idx="6">
                  <c:v>33618.813326095347</c:v>
                </c:pt>
                <c:pt idx="7">
                  <c:v>35519.817943223694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12904.69607894605</c:v>
                </c:pt>
                <c:pt idx="39">
                  <c:v>9554.093617241846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D-4E33-BC50-F5A7FF4F4760}"/>
            </c:ext>
          </c:extLst>
        </c:ser>
        <c:ser>
          <c:idx val="6"/>
          <c:order val="6"/>
          <c:tx>
            <c:strRef>
              <c:f>'Sample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UI'!$B$14:$AW$14</c:f>
              <c:numCache>
                <c:formatCode>General</c:formatCode>
                <c:ptCount val="48"/>
                <c:pt idx="2" formatCode="_(* #,##0_);_(* \(#,##0\);_(* &quot;-&quot;??_);_(@_)">
                  <c:v>33837.525085262401</c:v>
                </c:pt>
                <c:pt idx="3" formatCode="_(* #,##0_);_(* \(#,##0\);_(* &quot;-&quot;??_);_(@_)">
                  <c:v>35956.325467001967</c:v>
                </c:pt>
                <c:pt idx="4" formatCode="_(* #,##0_);_(* \(#,##0\);_(* &quot;-&quot;??_);_(@_)">
                  <c:v>29911.91518325845</c:v>
                </c:pt>
                <c:pt idx="5" formatCode="_(* #,##0_);_(* \(#,##0\);_(* &quot;-&quot;??_);_(@_)">
                  <c:v>33737.897416018015</c:v>
                </c:pt>
                <c:pt idx="6" formatCode="_(* #,##0_);_(* \(#,##0\);_(* &quot;-&quot;??_);_(@_)">
                  <c:v>33618.813326095347</c:v>
                </c:pt>
                <c:pt idx="7" formatCode="_(* #,##0_);_(* \(#,##0\);_(* &quot;-&quot;??_);_(@_)">
                  <c:v>35519.817943223694</c:v>
                </c:pt>
                <c:pt idx="8" formatCode="_(* #,##0_);_(* \(#,##0\);_(* &quot;-&quot;??_);_(@_)">
                  <c:v>30799.717460338994</c:v>
                </c:pt>
                <c:pt idx="9" formatCode="_(* #,##0_);_(* \(#,##0\);_(* &quot;-&quot;??_);_(@_)">
                  <c:v>28598.858952727096</c:v>
                </c:pt>
                <c:pt idx="10" formatCode="_(* #,##0_);_(* \(#,##0\);_(* &quot;-&quot;??_);_(@_)">
                  <c:v>29336.823008656942</c:v>
                </c:pt>
                <c:pt idx="11" formatCode="_(* #,##0_);_(* \(#,##0\);_(* &quot;-&quot;??_);_(@_)">
                  <c:v>27799.844104223826</c:v>
                </c:pt>
                <c:pt idx="12" formatCode="_(* #,##0_);_(* \(#,##0\);_(* &quot;-&quot;??_);_(@_)">
                  <c:v>23848.544879217123</c:v>
                </c:pt>
                <c:pt idx="13" formatCode="_(* #,##0_);_(* \(#,##0\);_(* &quot;-&quot;??_);_(@_)">
                  <c:v>30950.993358402175</c:v>
                </c:pt>
                <c:pt idx="14" formatCode="_(* #,##0_);_(* \(#,##0\);_(* &quot;-&quot;??_);_(@_)">
                  <c:v>37670.006261084505</c:v>
                </c:pt>
                <c:pt idx="24" formatCode="_(* #,##0_);_(* \(#,##0\);_(* &quot;-&quot;??_);_(@_)">
                  <c:v>12904.69607894605</c:v>
                </c:pt>
                <c:pt idx="25" formatCode="_(* #,##0_);_(* \(#,##0\);_(* &quot;-&quot;??_);_(@_)">
                  <c:v>36187.715324675628</c:v>
                </c:pt>
                <c:pt idx="26" formatCode="_(* #,##0_);_(* \(#,##0\);_(* &quot;-&quot;??_);_(@_)">
                  <c:v>47279.987249089208</c:v>
                </c:pt>
                <c:pt idx="27" formatCode="_(* #,##0_);_(* \(#,##0\);_(* &quot;-&quot;??_);_(@_)">
                  <c:v>44898.275869956975</c:v>
                </c:pt>
                <c:pt idx="28" formatCode="_(* #,##0_);_(* \(#,##0\);_(* &quot;-&quot;??_);_(@_)">
                  <c:v>40931.565885966585</c:v>
                </c:pt>
                <c:pt idx="29" formatCode="_(* #,##0_);_(* \(#,##0\);_(* &quot;-&quot;??_);_(@_)">
                  <c:v>44078.073121308204</c:v>
                </c:pt>
                <c:pt idx="30" formatCode="_(* #,##0_);_(* \(#,##0\);_(* &quot;-&quot;??_);_(@_)">
                  <c:v>47214.617279439466</c:v>
                </c:pt>
                <c:pt idx="31" formatCode="_(* #,##0_);_(* \(#,##0\);_(* &quot;-&quot;??_);_(@_)">
                  <c:v>34496.389698487961</c:v>
                </c:pt>
                <c:pt idx="32" formatCode="_(* #,##0_);_(* \(#,##0\);_(* &quot;-&quot;??_);_(@_)">
                  <c:v>41827.174862495078</c:v>
                </c:pt>
                <c:pt idx="33" formatCode="_(* #,##0_);_(* \(#,##0\);_(* &quot;-&quot;??_);_(@_)">
                  <c:v>44771.30183781356</c:v>
                </c:pt>
                <c:pt idx="34" formatCode="_(* #,##0_);_(* \(#,##0\);_(* &quot;-&quot;??_);_(@_)">
                  <c:v>38715.821648344448</c:v>
                </c:pt>
                <c:pt idx="35" formatCode="_(* #,##0_);_(* \(#,##0\);_(* &quot;-&quot;??_);_(@_)">
                  <c:v>30503.157496908349</c:v>
                </c:pt>
                <c:pt idx="36" formatCode="_(* #,##0_);_(* \(#,##0\);_(* &quot;-&quot;??_);_(@_)">
                  <c:v>7951.5951624445561</c:v>
                </c:pt>
                <c:pt idx="37" formatCode="_(* #,##0_);_(* \(#,##0\);_(* &quot;-&quot;??_);_(@_)">
                  <c:v>4562.3779335089903</c:v>
                </c:pt>
                <c:pt idx="38" formatCode="_(* #,##0_);_(* \(#,##0\);_(* &quot;-&quot;??_);_(@_)">
                  <c:v>9778.7825540255908</c:v>
                </c:pt>
                <c:pt idx="39" formatCode="_(* #,##0_);_(* \(#,##0\);_(* &quot;-&quot;??_);_(@_)">
                  <c:v>9554.093617241846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D-4E33-BC50-F5A7FF4F4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'Sample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'Sample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100000</c:v>
                </c:pt>
                <c:pt idx="39">
                  <c:v>100000</c:v>
                </c:pt>
                <c:pt idx="40">
                  <c:v>0</c:v>
                </c:pt>
                <c:pt idx="41">
                  <c:v>0</c:v>
                </c:pt>
                <c:pt idx="42">
                  <c:v>100000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D-4E33-BC50-F5A7FF4F4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'Sample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UI'!$B$52:$AW$52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8D-4E33-BC50-F5A7FF4F4760}"/>
            </c:ext>
          </c:extLst>
        </c:ser>
        <c:ser>
          <c:idx val="1"/>
          <c:order val="1"/>
          <c:tx>
            <c:strRef>
              <c:f>'Sample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UI'!$B$157:$AW$157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8D-4E33-BC50-F5A7FF4F4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'Sample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78D-4E33-BC50-F5A7FF4F476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478D-4E33-BC50-F5A7FF4F4760}"/>
              </c:ext>
            </c:extLst>
          </c:dPt>
          <c:yVal>
            <c:numRef>
              <c:f>'Sample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8D-4E33-BC50-F5A7FF4F4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'Sample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UI'!$B$13:$AW$13</c:f>
              <c:numCache>
                <c:formatCode>General</c:formatCode>
                <c:ptCount val="48"/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24" formatCode="_(* #,##0_);_(* \(#,##0\);_(* &quot;-&quot;??_);_(@_)">
                  <c:v>100000</c:v>
                </c:pt>
                <c:pt idx="25" formatCode="_(* #,##0_);_(* \(#,##0\);_(* &quot;-&quot;??_);_(@_)">
                  <c:v>100000</c:v>
                </c:pt>
                <c:pt idx="26" formatCode="_(* #,##0_);_(* \(#,##0\);_(* &quot;-&quot;??_);_(@_)">
                  <c:v>100000</c:v>
                </c:pt>
                <c:pt idx="27" formatCode="_(* #,##0_);_(* \(#,##0\);_(* &quot;-&quot;??_);_(@_)">
                  <c:v>100000</c:v>
                </c:pt>
                <c:pt idx="28" formatCode="_(* #,##0_);_(* \(#,##0\);_(* &quot;-&quot;??_);_(@_)">
                  <c:v>100000</c:v>
                </c:pt>
                <c:pt idx="29" formatCode="_(* #,##0_);_(* \(#,##0\);_(* &quot;-&quot;??_);_(@_)">
                  <c:v>100000</c:v>
                </c:pt>
                <c:pt idx="30" formatCode="_(* #,##0_);_(* \(#,##0\);_(* &quot;-&quot;??_);_(@_)">
                  <c:v>100000</c:v>
                </c:pt>
                <c:pt idx="31" formatCode="_(* #,##0_);_(* \(#,##0\);_(* &quot;-&quot;??_);_(@_)">
                  <c:v>100000</c:v>
                </c:pt>
                <c:pt idx="32" formatCode="_(* #,##0_);_(* \(#,##0\);_(* &quot;-&quot;??_);_(@_)">
                  <c:v>100000</c:v>
                </c:pt>
                <c:pt idx="33" formatCode="_(* #,##0_);_(* \(#,##0\);_(* &quot;-&quot;??_);_(@_)">
                  <c:v>100000</c:v>
                </c:pt>
                <c:pt idx="34" formatCode="_(* #,##0_);_(* \(#,##0\);_(* &quot;-&quot;??_);_(@_)">
                  <c:v>100000</c:v>
                </c:pt>
                <c:pt idx="35" formatCode="_(* #,##0_);_(* \(#,##0\);_(* &quot;-&quot;??_);_(@_)">
                  <c:v>100000</c:v>
                </c:pt>
                <c:pt idx="36" formatCode="_(* #,##0_);_(* \(#,##0\);_(* &quot;-&quot;??_);_(@_)">
                  <c:v>100000</c:v>
                </c:pt>
                <c:pt idx="37" formatCode="_(* #,##0_);_(* \(#,##0\);_(* &quot;-&quot;??_);_(@_)">
                  <c:v>100000</c:v>
                </c:pt>
                <c:pt idx="38" formatCode="_(* #,##0_);_(* \(#,##0\);_(* &quot;-&quot;??_);_(@_)">
                  <c:v>100000</c:v>
                </c:pt>
                <c:pt idx="39" formatCode="_(* #,##0_);_(* \(#,##0\);_(* &quot;-&quot;??_);_(@_)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D-4511-9B49-EDE77C004C20}"/>
            </c:ext>
          </c:extLst>
        </c:ser>
        <c:ser>
          <c:idx val="3"/>
          <c:order val="3"/>
          <c:tx>
            <c:strRef>
              <c:f>'Sample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UI'!$B$17:$AW$17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D-4511-9B49-EDE77C004C20}"/>
            </c:ext>
          </c:extLst>
        </c:ser>
        <c:ser>
          <c:idx val="4"/>
          <c:order val="4"/>
          <c:tx>
            <c:strRef>
              <c:f>'Sample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UI'!$B$16:$AW$16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6D-4511-9B49-EDE77C004C20}"/>
            </c:ext>
          </c:extLst>
        </c:ser>
        <c:ser>
          <c:idx val="5"/>
          <c:order val="5"/>
          <c:tx>
            <c:strRef>
              <c:f>'Sample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'Sample UI'!$B$15:$AW$15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35956.325467001967</c:v>
                </c:pt>
                <c:pt idx="4">
                  <c:v>29911.91518325845</c:v>
                </c:pt>
                <c:pt idx="5">
                  <c:v>33737.897416018015</c:v>
                </c:pt>
                <c:pt idx="6">
                  <c:v>33618.813326095347</c:v>
                </c:pt>
                <c:pt idx="7">
                  <c:v>35519.817943223694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12904.69607894605</c:v>
                </c:pt>
                <c:pt idx="39">
                  <c:v>9554.093617241846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D-4511-9B49-EDE77C004C20}"/>
            </c:ext>
          </c:extLst>
        </c:ser>
        <c:ser>
          <c:idx val="6"/>
          <c:order val="6"/>
          <c:tx>
            <c:strRef>
              <c:f>'Sample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UI'!$B$14:$AW$14</c:f>
              <c:numCache>
                <c:formatCode>General</c:formatCode>
                <c:ptCount val="48"/>
                <c:pt idx="2" formatCode="_(* #,##0_);_(* \(#,##0\);_(* &quot;-&quot;??_);_(@_)">
                  <c:v>33837.525085262401</c:v>
                </c:pt>
                <c:pt idx="3" formatCode="_(* #,##0_);_(* \(#,##0\);_(* &quot;-&quot;??_);_(@_)">
                  <c:v>35956.325467001967</c:v>
                </c:pt>
                <c:pt idx="4" formatCode="_(* #,##0_);_(* \(#,##0\);_(* &quot;-&quot;??_);_(@_)">
                  <c:v>29911.91518325845</c:v>
                </c:pt>
                <c:pt idx="5" formatCode="_(* #,##0_);_(* \(#,##0\);_(* &quot;-&quot;??_);_(@_)">
                  <c:v>33737.897416018015</c:v>
                </c:pt>
                <c:pt idx="6" formatCode="_(* #,##0_);_(* \(#,##0\);_(* &quot;-&quot;??_);_(@_)">
                  <c:v>33618.813326095347</c:v>
                </c:pt>
                <c:pt idx="7" formatCode="_(* #,##0_);_(* \(#,##0\);_(* &quot;-&quot;??_);_(@_)">
                  <c:v>35519.817943223694</c:v>
                </c:pt>
                <c:pt idx="8" formatCode="_(* #,##0_);_(* \(#,##0\);_(* &quot;-&quot;??_);_(@_)">
                  <c:v>30799.717460338994</c:v>
                </c:pt>
                <c:pt idx="9" formatCode="_(* #,##0_);_(* \(#,##0\);_(* &quot;-&quot;??_);_(@_)">
                  <c:v>28598.858952727096</c:v>
                </c:pt>
                <c:pt idx="10" formatCode="_(* #,##0_);_(* \(#,##0\);_(* &quot;-&quot;??_);_(@_)">
                  <c:v>29336.823008656942</c:v>
                </c:pt>
                <c:pt idx="11" formatCode="_(* #,##0_);_(* \(#,##0\);_(* &quot;-&quot;??_);_(@_)">
                  <c:v>27799.844104223826</c:v>
                </c:pt>
                <c:pt idx="12" formatCode="_(* #,##0_);_(* \(#,##0\);_(* &quot;-&quot;??_);_(@_)">
                  <c:v>23848.544879217123</c:v>
                </c:pt>
                <c:pt idx="13" formatCode="_(* #,##0_);_(* \(#,##0\);_(* &quot;-&quot;??_);_(@_)">
                  <c:v>30950.993358402175</c:v>
                </c:pt>
                <c:pt idx="14" formatCode="_(* #,##0_);_(* \(#,##0\);_(* &quot;-&quot;??_);_(@_)">
                  <c:v>37670.006261084505</c:v>
                </c:pt>
                <c:pt idx="24" formatCode="_(* #,##0_);_(* \(#,##0\);_(* &quot;-&quot;??_);_(@_)">
                  <c:v>12904.69607894605</c:v>
                </c:pt>
                <c:pt idx="25" formatCode="_(* #,##0_);_(* \(#,##0\);_(* &quot;-&quot;??_);_(@_)">
                  <c:v>36187.715324675628</c:v>
                </c:pt>
                <c:pt idx="26" formatCode="_(* #,##0_);_(* \(#,##0\);_(* &quot;-&quot;??_);_(@_)">
                  <c:v>47279.987249089208</c:v>
                </c:pt>
                <c:pt idx="27" formatCode="_(* #,##0_);_(* \(#,##0\);_(* &quot;-&quot;??_);_(@_)">
                  <c:v>44898.275869956975</c:v>
                </c:pt>
                <c:pt idx="28" formatCode="_(* #,##0_);_(* \(#,##0\);_(* &quot;-&quot;??_);_(@_)">
                  <c:v>40931.565885966585</c:v>
                </c:pt>
                <c:pt idx="29" formatCode="_(* #,##0_);_(* \(#,##0\);_(* &quot;-&quot;??_);_(@_)">
                  <c:v>44078.073121308204</c:v>
                </c:pt>
                <c:pt idx="30" formatCode="_(* #,##0_);_(* \(#,##0\);_(* &quot;-&quot;??_);_(@_)">
                  <c:v>47214.617279439466</c:v>
                </c:pt>
                <c:pt idx="31" formatCode="_(* #,##0_);_(* \(#,##0\);_(* &quot;-&quot;??_);_(@_)">
                  <c:v>34496.389698487961</c:v>
                </c:pt>
                <c:pt idx="32" formatCode="_(* #,##0_);_(* \(#,##0\);_(* &quot;-&quot;??_);_(@_)">
                  <c:v>41827.174862495078</c:v>
                </c:pt>
                <c:pt idx="33" formatCode="_(* #,##0_);_(* \(#,##0\);_(* &quot;-&quot;??_);_(@_)">
                  <c:v>44771.30183781356</c:v>
                </c:pt>
                <c:pt idx="34" formatCode="_(* #,##0_);_(* \(#,##0\);_(* &quot;-&quot;??_);_(@_)">
                  <c:v>38715.821648344448</c:v>
                </c:pt>
                <c:pt idx="35" formatCode="_(* #,##0_);_(* \(#,##0\);_(* &quot;-&quot;??_);_(@_)">
                  <c:v>30503.157496908349</c:v>
                </c:pt>
                <c:pt idx="36" formatCode="_(* #,##0_);_(* \(#,##0\);_(* &quot;-&quot;??_);_(@_)">
                  <c:v>7951.5951624445561</c:v>
                </c:pt>
                <c:pt idx="37" formatCode="_(* #,##0_);_(* \(#,##0\);_(* &quot;-&quot;??_);_(@_)">
                  <c:v>4562.3779335089903</c:v>
                </c:pt>
                <c:pt idx="38" formatCode="_(* #,##0_);_(* \(#,##0\);_(* &quot;-&quot;??_);_(@_)">
                  <c:v>9778.7825540255908</c:v>
                </c:pt>
                <c:pt idx="39" formatCode="_(* #,##0_);_(* \(#,##0\);_(* &quot;-&quot;??_);_(@_)">
                  <c:v>9554.093617241846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6D-4511-9B49-EDE77C004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'Sample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'Sample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100000</c:v>
                </c:pt>
                <c:pt idx="39">
                  <c:v>100000</c:v>
                </c:pt>
                <c:pt idx="40">
                  <c:v>0</c:v>
                </c:pt>
                <c:pt idx="41">
                  <c:v>0</c:v>
                </c:pt>
                <c:pt idx="42">
                  <c:v>100000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6D-4511-9B49-EDE77C004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'Sample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UI'!$B$52:$AW$52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6D-4511-9B49-EDE77C004C20}"/>
            </c:ext>
          </c:extLst>
        </c:ser>
        <c:ser>
          <c:idx val="1"/>
          <c:order val="1"/>
          <c:tx>
            <c:strRef>
              <c:f>'Sample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UI'!$B$157:$AW$157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6D-4511-9B49-EDE77C004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'Sample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16D-4511-9B49-EDE77C004C2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B16D-4511-9B49-EDE77C004C20}"/>
              </c:ext>
            </c:extLst>
          </c:dPt>
          <c:yVal>
            <c:numRef>
              <c:f>'Sample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6D-4511-9B49-EDE77C004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'Sample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UI'!$B$13:$AW$13</c:f>
              <c:numCache>
                <c:formatCode>General</c:formatCode>
                <c:ptCount val="48"/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24" formatCode="_(* #,##0_);_(* \(#,##0\);_(* &quot;-&quot;??_);_(@_)">
                  <c:v>100000</c:v>
                </c:pt>
                <c:pt idx="25" formatCode="_(* #,##0_);_(* \(#,##0\);_(* &quot;-&quot;??_);_(@_)">
                  <c:v>100000</c:v>
                </c:pt>
                <c:pt idx="26" formatCode="_(* #,##0_);_(* \(#,##0\);_(* &quot;-&quot;??_);_(@_)">
                  <c:v>100000</c:v>
                </c:pt>
                <c:pt idx="27" formatCode="_(* #,##0_);_(* \(#,##0\);_(* &quot;-&quot;??_);_(@_)">
                  <c:v>100000</c:v>
                </c:pt>
                <c:pt idx="28" formatCode="_(* #,##0_);_(* \(#,##0\);_(* &quot;-&quot;??_);_(@_)">
                  <c:v>100000</c:v>
                </c:pt>
                <c:pt idx="29" formatCode="_(* #,##0_);_(* \(#,##0\);_(* &quot;-&quot;??_);_(@_)">
                  <c:v>100000</c:v>
                </c:pt>
                <c:pt idx="30" formatCode="_(* #,##0_);_(* \(#,##0\);_(* &quot;-&quot;??_);_(@_)">
                  <c:v>100000</c:v>
                </c:pt>
                <c:pt idx="31" formatCode="_(* #,##0_);_(* \(#,##0\);_(* &quot;-&quot;??_);_(@_)">
                  <c:v>100000</c:v>
                </c:pt>
                <c:pt idx="32" formatCode="_(* #,##0_);_(* \(#,##0\);_(* &quot;-&quot;??_);_(@_)">
                  <c:v>100000</c:v>
                </c:pt>
                <c:pt idx="33" formatCode="_(* #,##0_);_(* \(#,##0\);_(* &quot;-&quot;??_);_(@_)">
                  <c:v>100000</c:v>
                </c:pt>
                <c:pt idx="34" formatCode="_(* #,##0_);_(* \(#,##0\);_(* &quot;-&quot;??_);_(@_)">
                  <c:v>100000</c:v>
                </c:pt>
                <c:pt idx="35" formatCode="_(* #,##0_);_(* \(#,##0\);_(* &quot;-&quot;??_);_(@_)">
                  <c:v>100000</c:v>
                </c:pt>
                <c:pt idx="36" formatCode="_(* #,##0_);_(* \(#,##0\);_(* &quot;-&quot;??_);_(@_)">
                  <c:v>100000</c:v>
                </c:pt>
                <c:pt idx="37" formatCode="_(* #,##0_);_(* \(#,##0\);_(* &quot;-&quot;??_);_(@_)">
                  <c:v>100000</c:v>
                </c:pt>
                <c:pt idx="38" formatCode="_(* #,##0_);_(* \(#,##0\);_(* &quot;-&quot;??_);_(@_)">
                  <c:v>100000</c:v>
                </c:pt>
                <c:pt idx="39" formatCode="_(* #,##0_);_(* \(#,##0\);_(* &quot;-&quot;??_);_(@_)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8-44E4-9846-F5C5A17DCF5F}"/>
            </c:ext>
          </c:extLst>
        </c:ser>
        <c:ser>
          <c:idx val="3"/>
          <c:order val="3"/>
          <c:tx>
            <c:strRef>
              <c:f>'Sample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UI'!$B$17:$AW$17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8-44E4-9846-F5C5A17DCF5F}"/>
            </c:ext>
          </c:extLst>
        </c:ser>
        <c:ser>
          <c:idx val="4"/>
          <c:order val="4"/>
          <c:tx>
            <c:strRef>
              <c:f>'Sample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UI'!$B$16:$AW$16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8-44E4-9846-F5C5A17DCF5F}"/>
            </c:ext>
          </c:extLst>
        </c:ser>
        <c:ser>
          <c:idx val="5"/>
          <c:order val="5"/>
          <c:tx>
            <c:strRef>
              <c:f>'Sample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'Sample UI'!$B$15:$AW$15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35956.325467001967</c:v>
                </c:pt>
                <c:pt idx="4">
                  <c:v>29911.91518325845</c:v>
                </c:pt>
                <c:pt idx="5">
                  <c:v>33737.897416018015</c:v>
                </c:pt>
                <c:pt idx="6">
                  <c:v>33618.813326095347</c:v>
                </c:pt>
                <c:pt idx="7">
                  <c:v>35519.817943223694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12904.69607894605</c:v>
                </c:pt>
                <c:pt idx="39">
                  <c:v>9554.093617241846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8-44E4-9846-F5C5A17DCF5F}"/>
            </c:ext>
          </c:extLst>
        </c:ser>
        <c:ser>
          <c:idx val="6"/>
          <c:order val="6"/>
          <c:tx>
            <c:strRef>
              <c:f>'Sample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UI'!$B$14:$AW$14</c:f>
              <c:numCache>
                <c:formatCode>General</c:formatCode>
                <c:ptCount val="48"/>
                <c:pt idx="2" formatCode="_(* #,##0_);_(* \(#,##0\);_(* &quot;-&quot;??_);_(@_)">
                  <c:v>33837.525085262401</c:v>
                </c:pt>
                <c:pt idx="3" formatCode="_(* #,##0_);_(* \(#,##0\);_(* &quot;-&quot;??_);_(@_)">
                  <c:v>35956.325467001967</c:v>
                </c:pt>
                <c:pt idx="4" formatCode="_(* #,##0_);_(* \(#,##0\);_(* &quot;-&quot;??_);_(@_)">
                  <c:v>29911.91518325845</c:v>
                </c:pt>
                <c:pt idx="5" formatCode="_(* #,##0_);_(* \(#,##0\);_(* &quot;-&quot;??_);_(@_)">
                  <c:v>33737.897416018015</c:v>
                </c:pt>
                <c:pt idx="6" formatCode="_(* #,##0_);_(* \(#,##0\);_(* &quot;-&quot;??_);_(@_)">
                  <c:v>33618.813326095347</c:v>
                </c:pt>
                <c:pt idx="7" formatCode="_(* #,##0_);_(* \(#,##0\);_(* &quot;-&quot;??_);_(@_)">
                  <c:v>35519.817943223694</c:v>
                </c:pt>
                <c:pt idx="8" formatCode="_(* #,##0_);_(* \(#,##0\);_(* &quot;-&quot;??_);_(@_)">
                  <c:v>30799.717460338994</c:v>
                </c:pt>
                <c:pt idx="9" formatCode="_(* #,##0_);_(* \(#,##0\);_(* &quot;-&quot;??_);_(@_)">
                  <c:v>28598.858952727096</c:v>
                </c:pt>
                <c:pt idx="10" formatCode="_(* #,##0_);_(* \(#,##0\);_(* &quot;-&quot;??_);_(@_)">
                  <c:v>29336.823008656942</c:v>
                </c:pt>
                <c:pt idx="11" formatCode="_(* #,##0_);_(* \(#,##0\);_(* &quot;-&quot;??_);_(@_)">
                  <c:v>27799.844104223826</c:v>
                </c:pt>
                <c:pt idx="12" formatCode="_(* #,##0_);_(* \(#,##0\);_(* &quot;-&quot;??_);_(@_)">
                  <c:v>23848.544879217123</c:v>
                </c:pt>
                <c:pt idx="13" formatCode="_(* #,##0_);_(* \(#,##0\);_(* &quot;-&quot;??_);_(@_)">
                  <c:v>30950.993358402175</c:v>
                </c:pt>
                <c:pt idx="14" formatCode="_(* #,##0_);_(* \(#,##0\);_(* &quot;-&quot;??_);_(@_)">
                  <c:v>37670.006261084505</c:v>
                </c:pt>
                <c:pt idx="24" formatCode="_(* #,##0_);_(* \(#,##0\);_(* &quot;-&quot;??_);_(@_)">
                  <c:v>12904.69607894605</c:v>
                </c:pt>
                <c:pt idx="25" formatCode="_(* #,##0_);_(* \(#,##0\);_(* &quot;-&quot;??_);_(@_)">
                  <c:v>36187.715324675628</c:v>
                </c:pt>
                <c:pt idx="26" formatCode="_(* #,##0_);_(* \(#,##0\);_(* &quot;-&quot;??_);_(@_)">
                  <c:v>47279.987249089208</c:v>
                </c:pt>
                <c:pt idx="27" formatCode="_(* #,##0_);_(* \(#,##0\);_(* &quot;-&quot;??_);_(@_)">
                  <c:v>44898.275869956975</c:v>
                </c:pt>
                <c:pt idx="28" formatCode="_(* #,##0_);_(* \(#,##0\);_(* &quot;-&quot;??_);_(@_)">
                  <c:v>40931.565885966585</c:v>
                </c:pt>
                <c:pt idx="29" formatCode="_(* #,##0_);_(* \(#,##0\);_(* &quot;-&quot;??_);_(@_)">
                  <c:v>44078.073121308204</c:v>
                </c:pt>
                <c:pt idx="30" formatCode="_(* #,##0_);_(* \(#,##0\);_(* &quot;-&quot;??_);_(@_)">
                  <c:v>47214.617279439466</c:v>
                </c:pt>
                <c:pt idx="31" formatCode="_(* #,##0_);_(* \(#,##0\);_(* &quot;-&quot;??_);_(@_)">
                  <c:v>34496.389698487961</c:v>
                </c:pt>
                <c:pt idx="32" formatCode="_(* #,##0_);_(* \(#,##0\);_(* &quot;-&quot;??_);_(@_)">
                  <c:v>41827.174862495078</c:v>
                </c:pt>
                <c:pt idx="33" formatCode="_(* #,##0_);_(* \(#,##0\);_(* &quot;-&quot;??_);_(@_)">
                  <c:v>44771.30183781356</c:v>
                </c:pt>
                <c:pt idx="34" formatCode="_(* #,##0_);_(* \(#,##0\);_(* &quot;-&quot;??_);_(@_)">
                  <c:v>38715.821648344448</c:v>
                </c:pt>
                <c:pt idx="35" formatCode="_(* #,##0_);_(* \(#,##0\);_(* &quot;-&quot;??_);_(@_)">
                  <c:v>30503.157496908349</c:v>
                </c:pt>
                <c:pt idx="36" formatCode="_(* #,##0_);_(* \(#,##0\);_(* &quot;-&quot;??_);_(@_)">
                  <c:v>7951.5951624445561</c:v>
                </c:pt>
                <c:pt idx="37" formatCode="_(* #,##0_);_(* \(#,##0\);_(* &quot;-&quot;??_);_(@_)">
                  <c:v>4562.3779335089903</c:v>
                </c:pt>
                <c:pt idx="38" formatCode="_(* #,##0_);_(* \(#,##0\);_(* &quot;-&quot;??_);_(@_)">
                  <c:v>9778.7825540255908</c:v>
                </c:pt>
                <c:pt idx="39" formatCode="_(* #,##0_);_(* \(#,##0\);_(* &quot;-&quot;??_);_(@_)">
                  <c:v>9554.093617241846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8-44E4-9846-F5C5A17DC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'Sample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'Sample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100000</c:v>
                </c:pt>
                <c:pt idx="39">
                  <c:v>100000</c:v>
                </c:pt>
                <c:pt idx="40">
                  <c:v>0</c:v>
                </c:pt>
                <c:pt idx="41">
                  <c:v>0</c:v>
                </c:pt>
                <c:pt idx="42">
                  <c:v>100000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18-44E4-9846-F5C5A17DC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'Sample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UI'!$B$52:$AW$52</c:f>
              <c:numCache>
                <c:formatCode>_(* #,##0_);_(* \(#,##0\);_(* "-"??_);_(@_)</c:formatCode>
                <c:ptCount val="48"/>
                <c:pt idx="0">
                  <c:v>17892.62624129223</c:v>
                </c:pt>
                <c:pt idx="1">
                  <c:v>23352.574404423405</c:v>
                </c:pt>
                <c:pt idx="2">
                  <c:v>33837.525085262401</c:v>
                </c:pt>
                <c:pt idx="3">
                  <c:v>36655.718554545601</c:v>
                </c:pt>
                <c:pt idx="4">
                  <c:v>29911.91518325845</c:v>
                </c:pt>
                <c:pt idx="5">
                  <c:v>33894.812757531021</c:v>
                </c:pt>
                <c:pt idx="6">
                  <c:v>33618.813326095347</c:v>
                </c:pt>
                <c:pt idx="7">
                  <c:v>38203.077078384849</c:v>
                </c:pt>
                <c:pt idx="8">
                  <c:v>30799.717460338994</c:v>
                </c:pt>
                <c:pt idx="9">
                  <c:v>28598.858952727096</c:v>
                </c:pt>
                <c:pt idx="10">
                  <c:v>29336.823008656942</c:v>
                </c:pt>
                <c:pt idx="11">
                  <c:v>27799.844104223826</c:v>
                </c:pt>
                <c:pt idx="12">
                  <c:v>23848.544879217123</c:v>
                </c:pt>
                <c:pt idx="13">
                  <c:v>30950.993358402175</c:v>
                </c:pt>
                <c:pt idx="14">
                  <c:v>37670.006261084505</c:v>
                </c:pt>
                <c:pt idx="15">
                  <c:v>39706.311746809326</c:v>
                </c:pt>
                <c:pt idx="16">
                  <c:v>36820.015432251479</c:v>
                </c:pt>
                <c:pt idx="17">
                  <c:v>37046.201220437193</c:v>
                </c:pt>
                <c:pt idx="18">
                  <c:v>30234.770895091577</c:v>
                </c:pt>
                <c:pt idx="19">
                  <c:v>27305.594253314302</c:v>
                </c:pt>
                <c:pt idx="20">
                  <c:v>12529.838670640216</c:v>
                </c:pt>
                <c:pt idx="21">
                  <c:v>30988.160795058233</c:v>
                </c:pt>
                <c:pt idx="22">
                  <c:v>49254.871669514898</c:v>
                </c:pt>
                <c:pt idx="23">
                  <c:v>0</c:v>
                </c:pt>
                <c:pt idx="24">
                  <c:v>26993.480052141404</c:v>
                </c:pt>
                <c:pt idx="25">
                  <c:v>41283.76436487482</c:v>
                </c:pt>
                <c:pt idx="26">
                  <c:v>54616.849222585945</c:v>
                </c:pt>
                <c:pt idx="27">
                  <c:v>44898.275869956975</c:v>
                </c:pt>
                <c:pt idx="28">
                  <c:v>46175.254923238943</c:v>
                </c:pt>
                <c:pt idx="29">
                  <c:v>50136.280528816082</c:v>
                </c:pt>
                <c:pt idx="30">
                  <c:v>47214.617279439466</c:v>
                </c:pt>
                <c:pt idx="31">
                  <c:v>34496.389698487961</c:v>
                </c:pt>
                <c:pt idx="32">
                  <c:v>41827.174862495078</c:v>
                </c:pt>
                <c:pt idx="33">
                  <c:v>44771.30183781356</c:v>
                </c:pt>
                <c:pt idx="34">
                  <c:v>38715.821648344448</c:v>
                </c:pt>
                <c:pt idx="35">
                  <c:v>30503.157496908349</c:v>
                </c:pt>
                <c:pt idx="36">
                  <c:v>30181.646463886791</c:v>
                </c:pt>
                <c:pt idx="37">
                  <c:v>25812.686240483319</c:v>
                </c:pt>
                <c:pt idx="38">
                  <c:v>39014.102224736867</c:v>
                </c:pt>
                <c:pt idx="39">
                  <c:v>40223.355284037927</c:v>
                </c:pt>
                <c:pt idx="40">
                  <c:v>29445.529944264417</c:v>
                </c:pt>
                <c:pt idx="41">
                  <c:v>31524.593911094045</c:v>
                </c:pt>
                <c:pt idx="42">
                  <c:v>31066.673166099856</c:v>
                </c:pt>
                <c:pt idx="43">
                  <c:v>30364.442793577382</c:v>
                </c:pt>
                <c:pt idx="44">
                  <c:v>24808.854719136038</c:v>
                </c:pt>
                <c:pt idx="45">
                  <c:v>19540.449234402531</c:v>
                </c:pt>
                <c:pt idx="46">
                  <c:v>29089.301331460487</c:v>
                </c:pt>
                <c:pt idx="47">
                  <c:v>24238.381563156054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8-44E4-9846-F5C5A17DCF5F}"/>
            </c:ext>
          </c:extLst>
        </c:ser>
        <c:ser>
          <c:idx val="1"/>
          <c:order val="1"/>
          <c:tx>
            <c:strRef>
              <c:f>'Sample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'Sample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'Sample UI'!$B$157:$AW$157</c:f>
              <c:numCache>
                <c:formatCode>_(* #,##0_);_(* \(#,##0\);_(* "-"??_);_(@_)</c:formatCode>
                <c:ptCount val="48"/>
                <c:pt idx="0">
                  <c:v>21780.377651198134</c:v>
                </c:pt>
                <c:pt idx="1">
                  <c:v>28210.38857239233</c:v>
                </c:pt>
                <c:pt idx="2">
                  <c:v>40390.815764573214</c:v>
                </c:pt>
                <c:pt idx="3">
                  <c:v>35956.325467001967</c:v>
                </c:pt>
                <c:pt idx="4">
                  <c:v>40157.770393447041</c:v>
                </c:pt>
                <c:pt idx="5">
                  <c:v>33737.897416018015</c:v>
                </c:pt>
                <c:pt idx="6">
                  <c:v>44523.934942680018</c:v>
                </c:pt>
                <c:pt idx="7">
                  <c:v>35519.817943223694</c:v>
                </c:pt>
                <c:pt idx="8">
                  <c:v>32251.427836430394</c:v>
                </c:pt>
                <c:pt idx="9">
                  <c:v>30112.553640891016</c:v>
                </c:pt>
                <c:pt idx="10">
                  <c:v>30647.27218977586</c:v>
                </c:pt>
                <c:pt idx="11">
                  <c:v>29040.754160436874</c:v>
                </c:pt>
                <c:pt idx="12">
                  <c:v>30319.950152542784</c:v>
                </c:pt>
                <c:pt idx="13">
                  <c:v>31446.192264961915</c:v>
                </c:pt>
                <c:pt idx="14">
                  <c:v>38595.082746841828</c:v>
                </c:pt>
                <c:pt idx="15">
                  <c:v>37954.909913824878</c:v>
                </c:pt>
                <c:pt idx="16">
                  <c:v>34845.875302395682</c:v>
                </c:pt>
                <c:pt idx="17">
                  <c:v>41536.578311881509</c:v>
                </c:pt>
                <c:pt idx="18">
                  <c:v>38094.268151763587</c:v>
                </c:pt>
                <c:pt idx="19">
                  <c:v>30934.389209426587</c:v>
                </c:pt>
                <c:pt idx="20">
                  <c:v>25346.404727662022</c:v>
                </c:pt>
                <c:pt idx="21">
                  <c:v>39254.978281384829</c:v>
                </c:pt>
                <c:pt idx="22">
                  <c:v>50135.072109700261</c:v>
                </c:pt>
                <c:pt idx="23">
                  <c:v>2112.4486853774165</c:v>
                </c:pt>
                <c:pt idx="24">
                  <c:v>12904.69607894605</c:v>
                </c:pt>
                <c:pt idx="25">
                  <c:v>36187.715324675628</c:v>
                </c:pt>
                <c:pt idx="26">
                  <c:v>47279.987249089208</c:v>
                </c:pt>
                <c:pt idx="27">
                  <c:v>46138.391644693962</c:v>
                </c:pt>
                <c:pt idx="28">
                  <c:v>40931.565885966585</c:v>
                </c:pt>
                <c:pt idx="29">
                  <c:v>44078.073121308204</c:v>
                </c:pt>
                <c:pt idx="30">
                  <c:v>48711.305025348731</c:v>
                </c:pt>
                <c:pt idx="31">
                  <c:v>45708.862518380731</c:v>
                </c:pt>
                <c:pt idx="32">
                  <c:v>50295.021434103299</c:v>
                </c:pt>
                <c:pt idx="33">
                  <c:v>54499.507031002307</c:v>
                </c:pt>
                <c:pt idx="34">
                  <c:v>46131.515228986922</c:v>
                </c:pt>
                <c:pt idx="35">
                  <c:v>42361.411184983896</c:v>
                </c:pt>
                <c:pt idx="36">
                  <c:v>7951.5951624445561</c:v>
                </c:pt>
                <c:pt idx="37">
                  <c:v>4562.3779335089903</c:v>
                </c:pt>
                <c:pt idx="38">
                  <c:v>9778.7825540255908</c:v>
                </c:pt>
                <c:pt idx="39">
                  <c:v>9554.093617241846</c:v>
                </c:pt>
                <c:pt idx="40">
                  <c:v>42756.449684117091</c:v>
                </c:pt>
                <c:pt idx="41">
                  <c:v>56178.482060891212</c:v>
                </c:pt>
                <c:pt idx="42">
                  <c:v>57070.013875722601</c:v>
                </c:pt>
                <c:pt idx="43">
                  <c:v>46749.179082876035</c:v>
                </c:pt>
                <c:pt idx="44">
                  <c:v>8434.7350216521809</c:v>
                </c:pt>
                <c:pt idx="45">
                  <c:v>3470.374385011316</c:v>
                </c:pt>
                <c:pt idx="46">
                  <c:v>6115.3045225146934</c:v>
                </c:pt>
                <c:pt idx="47">
                  <c:v>6446.6517366771895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18-44E4-9846-F5C5A17DC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'Sample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518-44E4-9846-F5C5A17DCF5F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3518-44E4-9846-F5C5A17DCF5F}"/>
              </c:ext>
            </c:extLst>
          </c:dPt>
          <c:yVal>
            <c:numRef>
              <c:f>'Sample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18-44E4-9846-F5C5A17DC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Assurance only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1-440A-B044-19B5D9157622}"/>
            </c:ext>
          </c:extLst>
        </c:ser>
        <c:ser>
          <c:idx val="3"/>
          <c:order val="3"/>
          <c:tx>
            <c:strRef>
              <c:f>'FY20 - Assurance only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UI'!$B$17:$AW$17</c:f>
              <c:numCache>
                <c:formatCode>_(* #,##0_);_(* \(#,##0\);_(* "-"??_);_(@_)</c:formatCode>
                <c:ptCount val="48"/>
                <c:pt idx="0">
                  <c:v>11703.119036703536</c:v>
                </c:pt>
                <c:pt idx="1">
                  <c:v>15030.589213168689</c:v>
                </c:pt>
                <c:pt idx="2">
                  <c:v>21209.756009577279</c:v>
                </c:pt>
                <c:pt idx="3">
                  <c:v>22600.170660032312</c:v>
                </c:pt>
                <c:pt idx="4">
                  <c:v>23797.179383182975</c:v>
                </c:pt>
                <c:pt idx="5">
                  <c:v>25063.270251145263</c:v>
                </c:pt>
                <c:pt idx="6">
                  <c:v>21525.10493578883</c:v>
                </c:pt>
                <c:pt idx="7">
                  <c:v>20422.359751043095</c:v>
                </c:pt>
                <c:pt idx="8">
                  <c:v>19651.215060161278</c:v>
                </c:pt>
                <c:pt idx="9">
                  <c:v>18385.609682921709</c:v>
                </c:pt>
                <c:pt idx="10">
                  <c:v>18618.180729684249</c:v>
                </c:pt>
                <c:pt idx="11">
                  <c:v>17742.367106768801</c:v>
                </c:pt>
                <c:pt idx="12">
                  <c:v>15217.544596148871</c:v>
                </c:pt>
                <c:pt idx="13">
                  <c:v>19582.131402077015</c:v>
                </c:pt>
                <c:pt idx="14">
                  <c:v>24085.514405055459</c:v>
                </c:pt>
                <c:pt idx="15">
                  <c:v>25419.118036546355</c:v>
                </c:pt>
                <c:pt idx="16">
                  <c:v>23734.671597223318</c:v>
                </c:pt>
                <c:pt idx="17">
                  <c:v>23741.146249377016</c:v>
                </c:pt>
                <c:pt idx="18">
                  <c:v>19271.369900993705</c:v>
                </c:pt>
                <c:pt idx="19">
                  <c:v>17564.632142401359</c:v>
                </c:pt>
                <c:pt idx="20">
                  <c:v>7169.0535953733333</c:v>
                </c:pt>
                <c:pt idx="21">
                  <c:v>17883.865033673661</c:v>
                </c:pt>
                <c:pt idx="22">
                  <c:v>28559.508662480399</c:v>
                </c:pt>
                <c:pt idx="23">
                  <c:v>0</c:v>
                </c:pt>
                <c:pt idx="24">
                  <c:v>18547.360867662628</c:v>
                </c:pt>
                <c:pt idx="25">
                  <c:v>28119.271544051167</c:v>
                </c:pt>
                <c:pt idx="26">
                  <c:v>37131.174459518224</c:v>
                </c:pt>
                <c:pt idx="27">
                  <c:v>30919.647720691632</c:v>
                </c:pt>
                <c:pt idx="28">
                  <c:v>31848.336753855518</c:v>
                </c:pt>
                <c:pt idx="29">
                  <c:v>34361.023028565229</c:v>
                </c:pt>
                <c:pt idx="30">
                  <c:v>32348.856923417177</c:v>
                </c:pt>
                <c:pt idx="31">
                  <c:v>24003.048690240917</c:v>
                </c:pt>
                <c:pt idx="32">
                  <c:v>26922.008614842765</c:v>
                </c:pt>
                <c:pt idx="33">
                  <c:v>30312.831816009868</c:v>
                </c:pt>
                <c:pt idx="34">
                  <c:v>26827.497648986671</c:v>
                </c:pt>
                <c:pt idx="35">
                  <c:v>21513.148837913981</c:v>
                </c:pt>
                <c:pt idx="36">
                  <c:v>21689.587557756498</c:v>
                </c:pt>
                <c:pt idx="37">
                  <c:v>18275.711044720647</c:v>
                </c:pt>
                <c:pt idx="38">
                  <c:v>26528.33063248044</c:v>
                </c:pt>
                <c:pt idx="39">
                  <c:v>25564.025011568436</c:v>
                </c:pt>
                <c:pt idx="40">
                  <c:v>18792.890814629583</c:v>
                </c:pt>
                <c:pt idx="41">
                  <c:v>20552.456139940467</c:v>
                </c:pt>
                <c:pt idx="42">
                  <c:v>20241.873305817709</c:v>
                </c:pt>
                <c:pt idx="43">
                  <c:v>19655.736336246828</c:v>
                </c:pt>
                <c:pt idx="44">
                  <c:v>15050.687497012734</c:v>
                </c:pt>
                <c:pt idx="45">
                  <c:v>12077.035163435759</c:v>
                </c:pt>
                <c:pt idx="46">
                  <c:v>17397.076774625541</c:v>
                </c:pt>
                <c:pt idx="47">
                  <c:v>14472.68369205556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61-440A-B044-19B5D9157622}"/>
            </c:ext>
          </c:extLst>
        </c:ser>
        <c:ser>
          <c:idx val="4"/>
          <c:order val="4"/>
          <c:tx>
            <c:strRef>
              <c:f>'FY20 - Assurance only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UI'!$B$16:$AW$16</c:f>
              <c:numCache>
                <c:formatCode>_(* #,##0_);_(* \(#,##0\);_(* "-"??_);_(@_)</c:formatCode>
                <c:ptCount val="48"/>
                <c:pt idx="0">
                  <c:v>14797.530298589196</c:v>
                </c:pt>
                <c:pt idx="1">
                  <c:v>19109.466742754837</c:v>
                </c:pt>
                <c:pt idx="2">
                  <c:v>27754.596787956947</c:v>
                </c:pt>
                <c:pt idx="3">
                  <c:v>42438.493753558498</c:v>
                </c:pt>
                <c:pt idx="4">
                  <c:v>37950.896123716957</c:v>
                </c:pt>
                <c:pt idx="5">
                  <c:v>22659.022989022385</c:v>
                </c:pt>
                <c:pt idx="6">
                  <c:v>23914.212000651209</c:v>
                </c:pt>
                <c:pt idx="7">
                  <c:v>31933.138054471543</c:v>
                </c:pt>
                <c:pt idx="8">
                  <c:v>23831.887697757236</c:v>
                </c:pt>
                <c:pt idx="9">
                  <c:v>22277.022309602035</c:v>
                </c:pt>
                <c:pt idx="10">
                  <c:v>22665.738656640839</c:v>
                </c:pt>
                <c:pt idx="11">
                  <c:v>26902.715686535073</c:v>
                </c:pt>
                <c:pt idx="12">
                  <c:v>16316.997228342023</c:v>
                </c:pt>
                <c:pt idx="13">
                  <c:v>21147.576047672577</c:v>
                </c:pt>
                <c:pt idx="14">
                  <c:v>25931.257605117928</c:v>
                </c:pt>
                <c:pt idx="15">
                  <c:v>50822.160604209501</c:v>
                </c:pt>
                <c:pt idx="16">
                  <c:v>38755.888943514656</c:v>
                </c:pt>
                <c:pt idx="17">
                  <c:v>27550.828243452546</c:v>
                </c:pt>
                <c:pt idx="18">
                  <c:v>25262.639570108622</c:v>
                </c:pt>
                <c:pt idx="19">
                  <c:v>25644.004348999275</c:v>
                </c:pt>
                <c:pt idx="20">
                  <c:v>14415.29205276995</c:v>
                </c:pt>
                <c:pt idx="21">
                  <c:v>27755.658232613845</c:v>
                </c:pt>
                <c:pt idx="22">
                  <c:v>35808.900739195218</c:v>
                </c:pt>
                <c:pt idx="23">
                  <c:v>0</c:v>
                </c:pt>
                <c:pt idx="24">
                  <c:v>21499.775424064552</c:v>
                </c:pt>
                <c:pt idx="25">
                  <c:v>24109.126603231965</c:v>
                </c:pt>
                <c:pt idx="26">
                  <c:v>31485.441722433367</c:v>
                </c:pt>
                <c:pt idx="27">
                  <c:v>30727.923591507075</c:v>
                </c:pt>
                <c:pt idx="28">
                  <c:v>27180.340896861817</c:v>
                </c:pt>
                <c:pt idx="29">
                  <c:v>29263.768562413392</c:v>
                </c:pt>
                <c:pt idx="30">
                  <c:v>32320.940420176263</c:v>
                </c:pt>
                <c:pt idx="31">
                  <c:v>30310.976924390947</c:v>
                </c:pt>
                <c:pt idx="32">
                  <c:v>66355.923020530987</c:v>
                </c:pt>
                <c:pt idx="33">
                  <c:v>36299.211811781817</c:v>
                </c:pt>
                <c:pt idx="34">
                  <c:v>30636.558871174755</c:v>
                </c:pt>
                <c:pt idx="35">
                  <c:v>11366.040011225716</c:v>
                </c:pt>
                <c:pt idx="36">
                  <c:v>8499.8912430837099</c:v>
                </c:pt>
                <c:pt idx="37">
                  <c:v>8166.8279141527382</c:v>
                </c:pt>
                <c:pt idx="38">
                  <c:v>16559.666451540426</c:v>
                </c:pt>
                <c:pt idx="39">
                  <c:v>28617.002494611203</c:v>
                </c:pt>
                <c:pt idx="40">
                  <c:v>36238.229901285828</c:v>
                </c:pt>
                <c:pt idx="41">
                  <c:v>38037.78832718436</c:v>
                </c:pt>
                <c:pt idx="42">
                  <c:v>38487.677933658997</c:v>
                </c:pt>
                <c:pt idx="43">
                  <c:v>31509.965717286614</c:v>
                </c:pt>
                <c:pt idx="44">
                  <c:v>16886.898582849848</c:v>
                </c:pt>
                <c:pt idx="45">
                  <c:v>10654.704274233362</c:v>
                </c:pt>
                <c:pt idx="46">
                  <c:v>13764.445122798967</c:v>
                </c:pt>
                <c:pt idx="47">
                  <c:v>19894.713863928737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61-440A-B044-19B5D9157622}"/>
            </c:ext>
          </c:extLst>
        </c:ser>
        <c:ser>
          <c:idx val="5"/>
          <c:order val="5"/>
          <c:tx>
            <c:strRef>
              <c:f>'FY20 - Assurance only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Assurance only UI'!$B$15:$AW$15</c:f>
              <c:numCache>
                <c:formatCode>_(* #,##0_);_(* \(#,##0\);_(* "-"??_);_(@_)</c:formatCode>
                <c:ptCount val="48"/>
                <c:pt idx="0">
                  <c:v>11703.119036703536</c:v>
                </c:pt>
                <c:pt idx="1">
                  <c:v>15030.589213168689</c:v>
                </c:pt>
                <c:pt idx="2">
                  <c:v>21209.756009577279</c:v>
                </c:pt>
                <c:pt idx="3">
                  <c:v>22600.170660032312</c:v>
                </c:pt>
                <c:pt idx="4">
                  <c:v>23797.179383182975</c:v>
                </c:pt>
                <c:pt idx="5">
                  <c:v>22659.022989022385</c:v>
                </c:pt>
                <c:pt idx="6">
                  <c:v>21525.10493578883</c:v>
                </c:pt>
                <c:pt idx="7">
                  <c:v>20422.359751043095</c:v>
                </c:pt>
                <c:pt idx="8">
                  <c:v>19651.215060161278</c:v>
                </c:pt>
                <c:pt idx="9">
                  <c:v>18385.609682921709</c:v>
                </c:pt>
                <c:pt idx="10">
                  <c:v>18618.180729684249</c:v>
                </c:pt>
                <c:pt idx="11">
                  <c:v>17742.367106768801</c:v>
                </c:pt>
                <c:pt idx="12">
                  <c:v>15217.544596148871</c:v>
                </c:pt>
                <c:pt idx="13">
                  <c:v>19582.131402077015</c:v>
                </c:pt>
                <c:pt idx="14">
                  <c:v>24085.514405055459</c:v>
                </c:pt>
                <c:pt idx="15">
                  <c:v>25419.118036546355</c:v>
                </c:pt>
                <c:pt idx="16">
                  <c:v>23734.671597223318</c:v>
                </c:pt>
                <c:pt idx="17">
                  <c:v>23741.146249377016</c:v>
                </c:pt>
                <c:pt idx="18">
                  <c:v>19271.369900993705</c:v>
                </c:pt>
                <c:pt idx="19">
                  <c:v>17564.632142401359</c:v>
                </c:pt>
                <c:pt idx="20">
                  <c:v>7169.0535953733333</c:v>
                </c:pt>
                <c:pt idx="21">
                  <c:v>17883.865033673661</c:v>
                </c:pt>
                <c:pt idx="22">
                  <c:v>28559.508662480399</c:v>
                </c:pt>
                <c:pt idx="23">
                  <c:v>0</c:v>
                </c:pt>
                <c:pt idx="24">
                  <c:v>18547.360867662628</c:v>
                </c:pt>
                <c:pt idx="39">
                  <c:v>25564.025011568436</c:v>
                </c:pt>
                <c:pt idx="40">
                  <c:v>18792.890814629583</c:v>
                </c:pt>
                <c:pt idx="41">
                  <c:v>20552.456139940467</c:v>
                </c:pt>
                <c:pt idx="42">
                  <c:v>20241.873305817709</c:v>
                </c:pt>
                <c:pt idx="43">
                  <c:v>19655.736336246828</c:v>
                </c:pt>
                <c:pt idx="44">
                  <c:v>15050.687497012734</c:v>
                </c:pt>
                <c:pt idx="45">
                  <c:v>10654.704274233362</c:v>
                </c:pt>
                <c:pt idx="46">
                  <c:v>13764.445122798967</c:v>
                </c:pt>
                <c:pt idx="47">
                  <c:v>14472.68369205556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61-440A-B044-19B5D9157622}"/>
            </c:ext>
          </c:extLst>
        </c:ser>
        <c:ser>
          <c:idx val="6"/>
          <c:order val="6"/>
          <c:tx>
            <c:strRef>
              <c:f>'FY20 - Assurance only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UI'!$B$14:$AW$14</c:f>
              <c:numCache>
                <c:formatCode>General</c:formatCode>
                <c:ptCount val="48"/>
                <c:pt idx="2" formatCode="_(* #,##0_);_(* \(#,##0\);_(* &quot;-&quot;??_);_(@_)">
                  <c:v>21209.756009577279</c:v>
                </c:pt>
                <c:pt idx="3" formatCode="_(* #,##0_);_(* \(#,##0\);_(* &quot;-&quot;??_);_(@_)">
                  <c:v>22600.170660032312</c:v>
                </c:pt>
                <c:pt idx="4" formatCode="_(* #,##0_);_(* \(#,##0\);_(* &quot;-&quot;??_);_(@_)">
                  <c:v>23797.179383182975</c:v>
                </c:pt>
                <c:pt idx="5" formatCode="_(* #,##0_);_(* \(#,##0\);_(* &quot;-&quot;??_);_(@_)">
                  <c:v>22659.022989022385</c:v>
                </c:pt>
                <c:pt idx="6" formatCode="_(* #,##0_);_(* \(#,##0\);_(* &quot;-&quot;??_);_(@_)">
                  <c:v>21525.10493578883</c:v>
                </c:pt>
                <c:pt idx="7" formatCode="_(* #,##0_);_(* \(#,##0\);_(* &quot;-&quot;??_);_(@_)">
                  <c:v>20422.359751043095</c:v>
                </c:pt>
                <c:pt idx="8" formatCode="_(* #,##0_);_(* \(#,##0\);_(* &quot;-&quot;??_);_(@_)">
                  <c:v>19651.215060161278</c:v>
                </c:pt>
                <c:pt idx="9" formatCode="_(* #,##0_);_(* \(#,##0\);_(* &quot;-&quot;??_);_(@_)">
                  <c:v>18385.609682921709</c:v>
                </c:pt>
                <c:pt idx="10" formatCode="_(* #,##0_);_(* \(#,##0\);_(* &quot;-&quot;??_);_(@_)">
                  <c:v>18618.180729684249</c:v>
                </c:pt>
                <c:pt idx="11" formatCode="_(* #,##0_);_(* \(#,##0\);_(* &quot;-&quot;??_);_(@_)">
                  <c:v>17742.367106768801</c:v>
                </c:pt>
                <c:pt idx="12" formatCode="_(* #,##0_);_(* \(#,##0\);_(* &quot;-&quot;??_);_(@_)">
                  <c:v>15217.544596148871</c:v>
                </c:pt>
                <c:pt idx="13" formatCode="_(* #,##0_);_(* \(#,##0\);_(* &quot;-&quot;??_);_(@_)">
                  <c:v>19582.131402077015</c:v>
                </c:pt>
                <c:pt idx="14" formatCode="_(* #,##0_);_(* \(#,##0\);_(* &quot;-&quot;??_);_(@_)">
                  <c:v>24085.514405055459</c:v>
                </c:pt>
                <c:pt idx="24" formatCode="_(* #,##0_);_(* \(#,##0\);_(* &quot;-&quot;??_);_(@_)">
                  <c:v>18547.360867662628</c:v>
                </c:pt>
                <c:pt idx="25" formatCode="_(* #,##0_);_(* \(#,##0\);_(* &quot;-&quot;??_);_(@_)">
                  <c:v>24109.126603231965</c:v>
                </c:pt>
                <c:pt idx="26" formatCode="_(* #,##0_);_(* \(#,##0\);_(* &quot;-&quot;??_);_(@_)">
                  <c:v>31485.441722433367</c:v>
                </c:pt>
                <c:pt idx="27" formatCode="_(* #,##0_);_(* \(#,##0\);_(* &quot;-&quot;??_);_(@_)">
                  <c:v>30727.923591507075</c:v>
                </c:pt>
                <c:pt idx="28" formatCode="_(* #,##0_);_(* \(#,##0\);_(* &quot;-&quot;??_);_(@_)">
                  <c:v>27180.340896861817</c:v>
                </c:pt>
                <c:pt idx="29" formatCode="_(* #,##0_);_(* \(#,##0\);_(* &quot;-&quot;??_);_(@_)">
                  <c:v>29263.768562413392</c:v>
                </c:pt>
                <c:pt idx="30" formatCode="_(* #,##0_);_(* \(#,##0\);_(* &quot;-&quot;??_);_(@_)">
                  <c:v>32320.940420176263</c:v>
                </c:pt>
                <c:pt idx="31" formatCode="_(* #,##0_);_(* \(#,##0\);_(* &quot;-&quot;??_);_(@_)">
                  <c:v>24003.048690240917</c:v>
                </c:pt>
                <c:pt idx="32" formatCode="_(* #,##0_);_(* \(#,##0\);_(* &quot;-&quot;??_);_(@_)">
                  <c:v>26922.008614842765</c:v>
                </c:pt>
                <c:pt idx="33" formatCode="_(* #,##0_);_(* \(#,##0\);_(* &quot;-&quot;??_);_(@_)">
                  <c:v>30312.831816009868</c:v>
                </c:pt>
                <c:pt idx="34" formatCode="_(* #,##0_);_(* \(#,##0\);_(* &quot;-&quot;??_);_(@_)">
                  <c:v>26827.497648986671</c:v>
                </c:pt>
                <c:pt idx="35" formatCode="_(* #,##0_);_(* \(#,##0\);_(* &quot;-&quot;??_);_(@_)">
                  <c:v>11366.040011225716</c:v>
                </c:pt>
                <c:pt idx="36" formatCode="_(* #,##0_);_(* \(#,##0\);_(* &quot;-&quot;??_);_(@_)">
                  <c:v>8499.8912430837099</c:v>
                </c:pt>
                <c:pt idx="37" formatCode="_(* #,##0_);_(* \(#,##0\);_(* &quot;-&quot;??_);_(@_)">
                  <c:v>8166.8279141527382</c:v>
                </c:pt>
                <c:pt idx="38" formatCode="_(* #,##0_);_(* \(#,##0\);_(* &quot;-&quot;??_);_(@_)">
                  <c:v>16559.666451540426</c:v>
                </c:pt>
                <c:pt idx="39" formatCode="_(* #,##0_);_(* \(#,##0\);_(* &quot;-&quot;??_);_(@_)">
                  <c:v>25564.025011568436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61-440A-B044-19B5D9157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Assurance only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Assurance only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61-440A-B044-19B5D9157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Assurance only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UI'!$B$52:$AW$52</c:f>
              <c:numCache>
                <c:formatCode>_(* #,##0_);_(* \(#,##0\);_(* "-"??_);_(@_)</c:formatCode>
                <c:ptCount val="48"/>
                <c:pt idx="0">
                  <c:v>11703.119036703536</c:v>
                </c:pt>
                <c:pt idx="1">
                  <c:v>15030.589213168689</c:v>
                </c:pt>
                <c:pt idx="2">
                  <c:v>21209.756009577279</c:v>
                </c:pt>
                <c:pt idx="3">
                  <c:v>22600.170660032312</c:v>
                </c:pt>
                <c:pt idx="4">
                  <c:v>23797.179383182975</c:v>
                </c:pt>
                <c:pt idx="5">
                  <c:v>25063.270251145263</c:v>
                </c:pt>
                <c:pt idx="6">
                  <c:v>21525.10493578883</c:v>
                </c:pt>
                <c:pt idx="7">
                  <c:v>20422.359751043095</c:v>
                </c:pt>
                <c:pt idx="8">
                  <c:v>19651.215060161278</c:v>
                </c:pt>
                <c:pt idx="9">
                  <c:v>18385.609682921709</c:v>
                </c:pt>
                <c:pt idx="10">
                  <c:v>18618.180729684249</c:v>
                </c:pt>
                <c:pt idx="11">
                  <c:v>17742.367106768801</c:v>
                </c:pt>
                <c:pt idx="12">
                  <c:v>15217.544596148871</c:v>
                </c:pt>
                <c:pt idx="13">
                  <c:v>19582.131402077015</c:v>
                </c:pt>
                <c:pt idx="14">
                  <c:v>24085.514405055459</c:v>
                </c:pt>
                <c:pt idx="15">
                  <c:v>25419.118036546355</c:v>
                </c:pt>
                <c:pt idx="16">
                  <c:v>23734.671597223318</c:v>
                </c:pt>
                <c:pt idx="17">
                  <c:v>23741.146249377016</c:v>
                </c:pt>
                <c:pt idx="18">
                  <c:v>19271.369900993705</c:v>
                </c:pt>
                <c:pt idx="19">
                  <c:v>17564.632142401359</c:v>
                </c:pt>
                <c:pt idx="20">
                  <c:v>7169.0535953733333</c:v>
                </c:pt>
                <c:pt idx="21">
                  <c:v>17883.865033673661</c:v>
                </c:pt>
                <c:pt idx="22">
                  <c:v>28559.508662480399</c:v>
                </c:pt>
                <c:pt idx="23">
                  <c:v>0</c:v>
                </c:pt>
                <c:pt idx="24">
                  <c:v>18547.360867662628</c:v>
                </c:pt>
                <c:pt idx="25">
                  <c:v>28119.271544051167</c:v>
                </c:pt>
                <c:pt idx="26">
                  <c:v>37131.174459518224</c:v>
                </c:pt>
                <c:pt idx="27">
                  <c:v>30919.647720691632</c:v>
                </c:pt>
                <c:pt idx="28">
                  <c:v>31848.336753855518</c:v>
                </c:pt>
                <c:pt idx="29">
                  <c:v>34361.023028565229</c:v>
                </c:pt>
                <c:pt idx="30">
                  <c:v>32348.856923417177</c:v>
                </c:pt>
                <c:pt idx="31">
                  <c:v>24003.048690240917</c:v>
                </c:pt>
                <c:pt idx="32">
                  <c:v>26922.008614842765</c:v>
                </c:pt>
                <c:pt idx="33">
                  <c:v>30312.831816009868</c:v>
                </c:pt>
                <c:pt idx="34">
                  <c:v>26827.497648986671</c:v>
                </c:pt>
                <c:pt idx="35">
                  <c:v>21513.148837913981</c:v>
                </c:pt>
                <c:pt idx="36">
                  <c:v>21689.587557756498</c:v>
                </c:pt>
                <c:pt idx="37">
                  <c:v>18275.711044720647</c:v>
                </c:pt>
                <c:pt idx="38">
                  <c:v>26528.33063248044</c:v>
                </c:pt>
                <c:pt idx="39">
                  <c:v>25564.025011568436</c:v>
                </c:pt>
                <c:pt idx="40">
                  <c:v>18792.890814629583</c:v>
                </c:pt>
                <c:pt idx="41">
                  <c:v>20552.456139940467</c:v>
                </c:pt>
                <c:pt idx="42">
                  <c:v>20241.873305817709</c:v>
                </c:pt>
                <c:pt idx="43">
                  <c:v>19655.736336246828</c:v>
                </c:pt>
                <c:pt idx="44">
                  <c:v>15050.687497012734</c:v>
                </c:pt>
                <c:pt idx="45">
                  <c:v>12077.035163435759</c:v>
                </c:pt>
                <c:pt idx="46">
                  <c:v>17397.076774625541</c:v>
                </c:pt>
                <c:pt idx="47">
                  <c:v>14472.68369205556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61-440A-B044-19B5D9157622}"/>
            </c:ext>
          </c:extLst>
        </c:ser>
        <c:ser>
          <c:idx val="1"/>
          <c:order val="1"/>
          <c:tx>
            <c:strRef>
              <c:f>'FY20 - Assurance only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Assurance only UI'!$B$157:$AW$157</c:f>
              <c:numCache>
                <c:formatCode>_(* #,##0_);_(* \(#,##0\);_(* "-"??_);_(@_)</c:formatCode>
                <c:ptCount val="48"/>
                <c:pt idx="0">
                  <c:v>14797.530298589196</c:v>
                </c:pt>
                <c:pt idx="1">
                  <c:v>19109.466742754837</c:v>
                </c:pt>
                <c:pt idx="2">
                  <c:v>27754.596787956947</c:v>
                </c:pt>
                <c:pt idx="3">
                  <c:v>42438.493753558498</c:v>
                </c:pt>
                <c:pt idx="4">
                  <c:v>37950.896123716957</c:v>
                </c:pt>
                <c:pt idx="5">
                  <c:v>22659.022989022385</c:v>
                </c:pt>
                <c:pt idx="6">
                  <c:v>23914.212000651209</c:v>
                </c:pt>
                <c:pt idx="7">
                  <c:v>31933.138054471543</c:v>
                </c:pt>
                <c:pt idx="8">
                  <c:v>23831.887697757236</c:v>
                </c:pt>
                <c:pt idx="9">
                  <c:v>22277.022309602035</c:v>
                </c:pt>
                <c:pt idx="10">
                  <c:v>22665.738656640839</c:v>
                </c:pt>
                <c:pt idx="11">
                  <c:v>26902.715686535073</c:v>
                </c:pt>
                <c:pt idx="12">
                  <c:v>16316.997228342023</c:v>
                </c:pt>
                <c:pt idx="13">
                  <c:v>21147.576047672577</c:v>
                </c:pt>
                <c:pt idx="14">
                  <c:v>25931.257605117928</c:v>
                </c:pt>
                <c:pt idx="15">
                  <c:v>50822.160604209501</c:v>
                </c:pt>
                <c:pt idx="16">
                  <c:v>38755.888943514656</c:v>
                </c:pt>
                <c:pt idx="17">
                  <c:v>27550.828243452546</c:v>
                </c:pt>
                <c:pt idx="18">
                  <c:v>25262.639570108622</c:v>
                </c:pt>
                <c:pt idx="19">
                  <c:v>25644.004348999275</c:v>
                </c:pt>
                <c:pt idx="20">
                  <c:v>14415.29205276995</c:v>
                </c:pt>
                <c:pt idx="21">
                  <c:v>27755.658232613845</c:v>
                </c:pt>
                <c:pt idx="22">
                  <c:v>35808.900739195218</c:v>
                </c:pt>
                <c:pt idx="23">
                  <c:v>0</c:v>
                </c:pt>
                <c:pt idx="24">
                  <c:v>21499.775424064552</c:v>
                </c:pt>
                <c:pt idx="25">
                  <c:v>24109.126603231965</c:v>
                </c:pt>
                <c:pt idx="26">
                  <c:v>31485.441722433367</c:v>
                </c:pt>
                <c:pt idx="27">
                  <c:v>30727.923591507075</c:v>
                </c:pt>
                <c:pt idx="28">
                  <c:v>27180.340896861817</c:v>
                </c:pt>
                <c:pt idx="29">
                  <c:v>29263.768562413392</c:v>
                </c:pt>
                <c:pt idx="30">
                  <c:v>32320.940420176263</c:v>
                </c:pt>
                <c:pt idx="31">
                  <c:v>30310.976924390947</c:v>
                </c:pt>
                <c:pt idx="32">
                  <c:v>66355.923020530987</c:v>
                </c:pt>
                <c:pt idx="33">
                  <c:v>36299.211811781817</c:v>
                </c:pt>
                <c:pt idx="34">
                  <c:v>30636.558871174755</c:v>
                </c:pt>
                <c:pt idx="35">
                  <c:v>11366.040011225716</c:v>
                </c:pt>
                <c:pt idx="36">
                  <c:v>8499.8912430837099</c:v>
                </c:pt>
                <c:pt idx="37">
                  <c:v>8166.8279141527382</c:v>
                </c:pt>
                <c:pt idx="38">
                  <c:v>16559.666451540426</c:v>
                </c:pt>
                <c:pt idx="39">
                  <c:v>28617.002494611203</c:v>
                </c:pt>
                <c:pt idx="40">
                  <c:v>36238.229901285828</c:v>
                </c:pt>
                <c:pt idx="41">
                  <c:v>38037.78832718436</c:v>
                </c:pt>
                <c:pt idx="42">
                  <c:v>38487.677933658997</c:v>
                </c:pt>
                <c:pt idx="43">
                  <c:v>31509.965717286614</c:v>
                </c:pt>
                <c:pt idx="44">
                  <c:v>16886.898582849848</c:v>
                </c:pt>
                <c:pt idx="45">
                  <c:v>10654.704274233362</c:v>
                </c:pt>
                <c:pt idx="46">
                  <c:v>13764.445122798967</c:v>
                </c:pt>
                <c:pt idx="47">
                  <c:v>19894.713863928737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61-440A-B044-19B5D9157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Assurance only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061-440A-B044-19B5D9157622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C061-440A-B044-19B5D9157622}"/>
              </c:ext>
            </c:extLst>
          </c:dPt>
          <c:yVal>
            <c:numRef>
              <c:f>'FY20 - Assurance only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061-440A-B044-19B5D9157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NonAssurance only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5-42E7-8F13-9AFCD9F6245D}"/>
            </c:ext>
          </c:extLst>
        </c:ser>
        <c:ser>
          <c:idx val="3"/>
          <c:order val="3"/>
          <c:tx>
            <c:strRef>
              <c:f>'FY20 - NonAssurance only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UI'!$B$17:$AW$17</c:f>
              <c:numCache>
                <c:formatCode>_(* #,##0_);_(* \(#,##0\);_(* "-"??_);_(@_)</c:formatCode>
                <c:ptCount val="48"/>
                <c:pt idx="0">
                  <c:v>1823.2175395055708</c:v>
                </c:pt>
                <c:pt idx="1">
                  <c:v>2171.840297922377</c:v>
                </c:pt>
                <c:pt idx="2">
                  <c:v>2491.7663576065211</c:v>
                </c:pt>
                <c:pt idx="3">
                  <c:v>2705.2038520530332</c:v>
                </c:pt>
                <c:pt idx="4">
                  <c:v>2591.1263223666047</c:v>
                </c:pt>
                <c:pt idx="5">
                  <c:v>2958.8600435376293</c:v>
                </c:pt>
                <c:pt idx="6">
                  <c:v>2521.5000984910671</c:v>
                </c:pt>
                <c:pt idx="7">
                  <c:v>2326.6810435410089</c:v>
                </c:pt>
                <c:pt idx="8">
                  <c:v>2875.0835838038997</c:v>
                </c:pt>
                <c:pt idx="9">
                  <c:v>2499.8780990010118</c:v>
                </c:pt>
                <c:pt idx="10">
                  <c:v>2525.635725725153</c:v>
                </c:pt>
                <c:pt idx="11">
                  <c:v>2320.513717745087</c:v>
                </c:pt>
                <c:pt idx="12">
                  <c:v>2335.7009920582914</c:v>
                </c:pt>
                <c:pt idx="13">
                  <c:v>2778.3610591025331</c:v>
                </c:pt>
                <c:pt idx="14">
                  <c:v>2610.7085722051202</c:v>
                </c:pt>
                <c:pt idx="15">
                  <c:v>2565.6972580047714</c:v>
                </c:pt>
                <c:pt idx="16">
                  <c:v>2509.7250000824947</c:v>
                </c:pt>
                <c:pt idx="17">
                  <c:v>2879.12511049779</c:v>
                </c:pt>
                <c:pt idx="18">
                  <c:v>2531.7357927285166</c:v>
                </c:pt>
                <c:pt idx="19">
                  <c:v>2399.6689161965965</c:v>
                </c:pt>
                <c:pt idx="20">
                  <c:v>1353.7819419908997</c:v>
                </c:pt>
                <c:pt idx="21">
                  <c:v>2537.3073675308228</c:v>
                </c:pt>
                <c:pt idx="22">
                  <c:v>3797.3064219983853</c:v>
                </c:pt>
                <c:pt idx="23">
                  <c:v>0</c:v>
                </c:pt>
                <c:pt idx="24">
                  <c:v>974.35521281399053</c:v>
                </c:pt>
                <c:pt idx="25">
                  <c:v>1673.8569026835728</c:v>
                </c:pt>
                <c:pt idx="26">
                  <c:v>2259.7168032270556</c:v>
                </c:pt>
                <c:pt idx="27">
                  <c:v>1691.2827787914359</c:v>
                </c:pt>
                <c:pt idx="28">
                  <c:v>2078.2927237862891</c:v>
                </c:pt>
                <c:pt idx="29">
                  <c:v>2328.6377576700083</c:v>
                </c:pt>
                <c:pt idx="30">
                  <c:v>2469.4318884441836</c:v>
                </c:pt>
                <c:pt idx="31">
                  <c:v>1948.4563856994457</c:v>
                </c:pt>
                <c:pt idx="32">
                  <c:v>2731.6199598626126</c:v>
                </c:pt>
                <c:pt idx="33">
                  <c:v>3100.9064735407592</c:v>
                </c:pt>
                <c:pt idx="34">
                  <c:v>2952.3854552593866</c:v>
                </c:pt>
                <c:pt idx="35">
                  <c:v>2528.1619273731339</c:v>
                </c:pt>
                <c:pt idx="36">
                  <c:v>1929.6453035977261</c:v>
                </c:pt>
                <c:pt idx="37">
                  <c:v>1630.9613329792394</c:v>
                </c:pt>
                <c:pt idx="38">
                  <c:v>2306.2586734242736</c:v>
                </c:pt>
                <c:pt idx="39">
                  <c:v>2124.6905250134782</c:v>
                </c:pt>
                <c:pt idx="40">
                  <c:v>2025.9669334360519</c:v>
                </c:pt>
                <c:pt idx="41">
                  <c:v>2360.4727132151288</c:v>
                </c:pt>
                <c:pt idx="42">
                  <c:v>2379.6651867550331</c:v>
                </c:pt>
                <c:pt idx="43">
                  <c:v>2566.8149757825295</c:v>
                </c:pt>
                <c:pt idx="44">
                  <c:v>2258.4093984649753</c:v>
                </c:pt>
                <c:pt idx="45">
                  <c:v>1737.2781820523442</c:v>
                </c:pt>
                <c:pt idx="46">
                  <c:v>2131.7488195010928</c:v>
                </c:pt>
                <c:pt idx="47">
                  <c:v>2070.7802553565361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85-42E7-8F13-9AFCD9F6245D}"/>
            </c:ext>
          </c:extLst>
        </c:ser>
        <c:ser>
          <c:idx val="4"/>
          <c:order val="4"/>
          <c:tx>
            <c:strRef>
              <c:f>'FY20 - NonAssurance only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UI'!$B$16:$AW$16</c:f>
              <c:numCache>
                <c:formatCode>_(* #,##0_);_(* \(#,##0\);_(* "-"??_);_(@_)</c:formatCode>
                <c:ptCount val="48"/>
                <c:pt idx="0">
                  <c:v>4630.2827994393283</c:v>
                </c:pt>
                <c:pt idx="1">
                  <c:v>5788.8678800805874</c:v>
                </c:pt>
                <c:pt idx="2">
                  <c:v>7040.414025361828</c:v>
                </c:pt>
                <c:pt idx="3">
                  <c:v>12643.280628985995</c:v>
                </c:pt>
                <c:pt idx="4">
                  <c:v>10417.26800144534</c:v>
                </c:pt>
                <c:pt idx="5">
                  <c:v>6385.3660744505796</c:v>
                </c:pt>
                <c:pt idx="6">
                  <c:v>6704.0794440560758</c:v>
                </c:pt>
                <c:pt idx="7">
                  <c:v>8334.0212052661336</c:v>
                </c:pt>
                <c:pt idx="8">
                  <c:v>7063.9852324752419</c:v>
                </c:pt>
                <c:pt idx="9">
                  <c:v>6669.1790458764344</c:v>
                </c:pt>
                <c:pt idx="10">
                  <c:v>6767.8805925261358</c:v>
                </c:pt>
                <c:pt idx="11">
                  <c:v>7613.7675847765495</c:v>
                </c:pt>
                <c:pt idx="12">
                  <c:v>4690.9417565549538</c:v>
                </c:pt>
                <c:pt idx="13">
                  <c:v>6054.3063002944946</c:v>
                </c:pt>
                <c:pt idx="14">
                  <c:v>7280.5538360034716</c:v>
                </c:pt>
                <c:pt idx="15">
                  <c:v>14225.245808402024</c:v>
                </c:pt>
                <c:pt idx="16">
                  <c:v>10473.608142789721</c:v>
                </c:pt>
                <c:pt idx="17">
                  <c:v>8358.4975898459179</c:v>
                </c:pt>
                <c:pt idx="18">
                  <c:v>7789.527647000521</c:v>
                </c:pt>
                <c:pt idx="19">
                  <c:v>7884.3559708080866</c:v>
                </c:pt>
                <c:pt idx="20">
                  <c:v>3814.3010235986631</c:v>
                </c:pt>
                <c:pt idx="21">
                  <c:v>7712.0704051048306</c:v>
                </c:pt>
                <c:pt idx="22">
                  <c:v>8905.2136826449096</c:v>
                </c:pt>
                <c:pt idx="23">
                  <c:v>0</c:v>
                </c:pt>
                <c:pt idx="24">
                  <c:v>5622.6486429814668</c:v>
                </c:pt>
                <c:pt idx="25">
                  <c:v>6292.7195034374654</c:v>
                </c:pt>
                <c:pt idx="26">
                  <c:v>8059.7740032616557</c:v>
                </c:pt>
                <c:pt idx="27">
                  <c:v>7882.8915442891457</c:v>
                </c:pt>
                <c:pt idx="28">
                  <c:v>6353.141760324298</c:v>
                </c:pt>
                <c:pt idx="29">
                  <c:v>6848.9715843087215</c:v>
                </c:pt>
                <c:pt idx="30">
                  <c:v>7537.397540709283</c:v>
                </c:pt>
                <c:pt idx="31">
                  <c:v>7048.9564022588738</c:v>
                </c:pt>
                <c:pt idx="32">
                  <c:v>15256.469714180976</c:v>
                </c:pt>
                <c:pt idx="33">
                  <c:v>7858.2122339688931</c:v>
                </c:pt>
                <c:pt idx="34">
                  <c:v>6834.6582995032668</c:v>
                </c:pt>
                <c:pt idx="35">
                  <c:v>2360.3340937146177</c:v>
                </c:pt>
                <c:pt idx="36">
                  <c:v>2447.4437158724604</c:v>
                </c:pt>
                <c:pt idx="37">
                  <c:v>2527.6071836570818</c:v>
                </c:pt>
                <c:pt idx="38">
                  <c:v>4431.0913655178865</c:v>
                </c:pt>
                <c:pt idx="39">
                  <c:v>8822.140935211688</c:v>
                </c:pt>
                <c:pt idx="40">
                  <c:v>6496.610789222942</c:v>
                </c:pt>
                <c:pt idx="41">
                  <c:v>6853.6523646362311</c:v>
                </c:pt>
                <c:pt idx="42">
                  <c:v>7174.1837823019205</c:v>
                </c:pt>
                <c:pt idx="43">
                  <c:v>5882.1636560068528</c:v>
                </c:pt>
                <c:pt idx="44">
                  <c:v>4406.7305931617593</c:v>
                </c:pt>
                <c:pt idx="45">
                  <c:v>2958.9746904468511</c:v>
                </c:pt>
                <c:pt idx="46">
                  <c:v>3787.2198918214631</c:v>
                </c:pt>
                <c:pt idx="47">
                  <c:v>5426.0099888181085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85-42E7-8F13-9AFCD9F6245D}"/>
            </c:ext>
          </c:extLst>
        </c:ser>
        <c:ser>
          <c:idx val="5"/>
          <c:order val="5"/>
          <c:tx>
            <c:strRef>
              <c:f>'FY20 - NonAssurance only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NonAssurance only UI'!$B$15:$AW$15</c:f>
              <c:numCache>
                <c:formatCode>_(* #,##0_);_(* \(#,##0\);_(* "-"??_);_(@_)</c:formatCode>
                <c:ptCount val="48"/>
                <c:pt idx="0">
                  <c:v>1823.2175395055708</c:v>
                </c:pt>
                <c:pt idx="1">
                  <c:v>2171.840297922377</c:v>
                </c:pt>
                <c:pt idx="2">
                  <c:v>2491.7663576065211</c:v>
                </c:pt>
                <c:pt idx="3">
                  <c:v>2705.2038520530332</c:v>
                </c:pt>
                <c:pt idx="4">
                  <c:v>2591.1263223666047</c:v>
                </c:pt>
                <c:pt idx="5">
                  <c:v>2958.8600435376293</c:v>
                </c:pt>
                <c:pt idx="6">
                  <c:v>2521.5000984910671</c:v>
                </c:pt>
                <c:pt idx="7">
                  <c:v>2326.6810435410089</c:v>
                </c:pt>
                <c:pt idx="8">
                  <c:v>2875.0835838038997</c:v>
                </c:pt>
                <c:pt idx="9">
                  <c:v>2499.8780990010118</c:v>
                </c:pt>
                <c:pt idx="10">
                  <c:v>2525.635725725153</c:v>
                </c:pt>
                <c:pt idx="11">
                  <c:v>2320.513717745087</c:v>
                </c:pt>
                <c:pt idx="12">
                  <c:v>2335.7009920582914</c:v>
                </c:pt>
                <c:pt idx="13">
                  <c:v>2778.3610591025331</c:v>
                </c:pt>
                <c:pt idx="14">
                  <c:v>2610.7085722051202</c:v>
                </c:pt>
                <c:pt idx="15">
                  <c:v>2565.6972580047714</c:v>
                </c:pt>
                <c:pt idx="16">
                  <c:v>2509.7250000824947</c:v>
                </c:pt>
                <c:pt idx="17">
                  <c:v>2879.12511049779</c:v>
                </c:pt>
                <c:pt idx="18">
                  <c:v>2531.7357927285166</c:v>
                </c:pt>
                <c:pt idx="19">
                  <c:v>2399.6689161965965</c:v>
                </c:pt>
                <c:pt idx="20">
                  <c:v>1353.7819419908997</c:v>
                </c:pt>
                <c:pt idx="21">
                  <c:v>2537.3073675308228</c:v>
                </c:pt>
                <c:pt idx="22">
                  <c:v>3797.3064219983853</c:v>
                </c:pt>
                <c:pt idx="23">
                  <c:v>0</c:v>
                </c:pt>
                <c:pt idx="24">
                  <c:v>974.35521281399053</c:v>
                </c:pt>
                <c:pt idx="39">
                  <c:v>2124.6905250134782</c:v>
                </c:pt>
                <c:pt idx="40">
                  <c:v>2025.9669334360519</c:v>
                </c:pt>
                <c:pt idx="41">
                  <c:v>2360.4727132151288</c:v>
                </c:pt>
                <c:pt idx="42">
                  <c:v>2379.6651867550331</c:v>
                </c:pt>
                <c:pt idx="43">
                  <c:v>2566.8149757825295</c:v>
                </c:pt>
                <c:pt idx="44">
                  <c:v>2258.4093984649753</c:v>
                </c:pt>
                <c:pt idx="45">
                  <c:v>1737.2781820523442</c:v>
                </c:pt>
                <c:pt idx="46">
                  <c:v>2131.7488195010928</c:v>
                </c:pt>
                <c:pt idx="47">
                  <c:v>2070.7802553565361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85-42E7-8F13-9AFCD9F6245D}"/>
            </c:ext>
          </c:extLst>
        </c:ser>
        <c:ser>
          <c:idx val="6"/>
          <c:order val="6"/>
          <c:tx>
            <c:strRef>
              <c:f>'FY20 - NonAssurance only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UI'!$B$14:$AW$14</c:f>
              <c:numCache>
                <c:formatCode>General</c:formatCode>
                <c:ptCount val="48"/>
                <c:pt idx="2" formatCode="_(* #,##0_);_(* \(#,##0\);_(* &quot;-&quot;??_);_(@_)">
                  <c:v>2491.7663576065211</c:v>
                </c:pt>
                <c:pt idx="3" formatCode="_(* #,##0_);_(* \(#,##0\);_(* &quot;-&quot;??_);_(@_)">
                  <c:v>2705.2038520530332</c:v>
                </c:pt>
                <c:pt idx="4" formatCode="_(* #,##0_);_(* \(#,##0\);_(* &quot;-&quot;??_);_(@_)">
                  <c:v>2591.1263223666047</c:v>
                </c:pt>
                <c:pt idx="5" formatCode="_(* #,##0_);_(* \(#,##0\);_(* &quot;-&quot;??_);_(@_)">
                  <c:v>2958.8600435376293</c:v>
                </c:pt>
                <c:pt idx="6" formatCode="_(* #,##0_);_(* \(#,##0\);_(* &quot;-&quot;??_);_(@_)">
                  <c:v>2521.5000984910671</c:v>
                </c:pt>
                <c:pt idx="7" formatCode="_(* #,##0_);_(* \(#,##0\);_(* &quot;-&quot;??_);_(@_)">
                  <c:v>2326.6810435410089</c:v>
                </c:pt>
                <c:pt idx="8" formatCode="_(* #,##0_);_(* \(#,##0\);_(* &quot;-&quot;??_);_(@_)">
                  <c:v>2875.0835838038997</c:v>
                </c:pt>
                <c:pt idx="9" formatCode="_(* #,##0_);_(* \(#,##0\);_(* &quot;-&quot;??_);_(@_)">
                  <c:v>2499.8780990010118</c:v>
                </c:pt>
                <c:pt idx="10" formatCode="_(* #,##0_);_(* \(#,##0\);_(* &quot;-&quot;??_);_(@_)">
                  <c:v>2525.635725725153</c:v>
                </c:pt>
                <c:pt idx="11" formatCode="_(* #,##0_);_(* \(#,##0\);_(* &quot;-&quot;??_);_(@_)">
                  <c:v>2320.513717745087</c:v>
                </c:pt>
                <c:pt idx="12" formatCode="_(* #,##0_);_(* \(#,##0\);_(* &quot;-&quot;??_);_(@_)">
                  <c:v>2335.7009920582914</c:v>
                </c:pt>
                <c:pt idx="13" formatCode="_(* #,##0_);_(* \(#,##0\);_(* &quot;-&quot;??_);_(@_)">
                  <c:v>2778.3610591025331</c:v>
                </c:pt>
                <c:pt idx="14" formatCode="_(* #,##0_);_(* \(#,##0\);_(* &quot;-&quot;??_);_(@_)">
                  <c:v>2610.7085722051202</c:v>
                </c:pt>
                <c:pt idx="24" formatCode="_(* #,##0_);_(* \(#,##0\);_(* &quot;-&quot;??_);_(@_)">
                  <c:v>974.35521281399053</c:v>
                </c:pt>
                <c:pt idx="25" formatCode="_(* #,##0_);_(* \(#,##0\);_(* &quot;-&quot;??_);_(@_)">
                  <c:v>1673.8569026835728</c:v>
                </c:pt>
                <c:pt idx="26" formatCode="_(* #,##0_);_(* \(#,##0\);_(* &quot;-&quot;??_);_(@_)">
                  <c:v>2259.7168032270556</c:v>
                </c:pt>
                <c:pt idx="27" formatCode="_(* #,##0_);_(* \(#,##0\);_(* &quot;-&quot;??_);_(@_)">
                  <c:v>1691.2827787914359</c:v>
                </c:pt>
                <c:pt idx="28" formatCode="_(* #,##0_);_(* \(#,##0\);_(* &quot;-&quot;??_);_(@_)">
                  <c:v>2078.2927237862891</c:v>
                </c:pt>
                <c:pt idx="29" formatCode="_(* #,##0_);_(* \(#,##0\);_(* &quot;-&quot;??_);_(@_)">
                  <c:v>2328.6377576700083</c:v>
                </c:pt>
                <c:pt idx="30" formatCode="_(* #,##0_);_(* \(#,##0\);_(* &quot;-&quot;??_);_(@_)">
                  <c:v>2469.4318884441836</c:v>
                </c:pt>
                <c:pt idx="31" formatCode="_(* #,##0_);_(* \(#,##0\);_(* &quot;-&quot;??_);_(@_)">
                  <c:v>1948.4563856994457</c:v>
                </c:pt>
                <c:pt idx="32" formatCode="_(* #,##0_);_(* \(#,##0\);_(* &quot;-&quot;??_);_(@_)">
                  <c:v>2731.6199598626126</c:v>
                </c:pt>
                <c:pt idx="33" formatCode="_(* #,##0_);_(* \(#,##0\);_(* &quot;-&quot;??_);_(@_)">
                  <c:v>3100.9064735407592</c:v>
                </c:pt>
                <c:pt idx="34" formatCode="_(* #,##0_);_(* \(#,##0\);_(* &quot;-&quot;??_);_(@_)">
                  <c:v>2952.3854552593866</c:v>
                </c:pt>
                <c:pt idx="35" formatCode="_(* #,##0_);_(* \(#,##0\);_(* &quot;-&quot;??_);_(@_)">
                  <c:v>2360.3340937146177</c:v>
                </c:pt>
                <c:pt idx="36" formatCode="_(* #,##0_);_(* \(#,##0\);_(* &quot;-&quot;??_);_(@_)">
                  <c:v>1929.6453035977261</c:v>
                </c:pt>
                <c:pt idx="37" formatCode="_(* #,##0_);_(* \(#,##0\);_(* &quot;-&quot;??_);_(@_)">
                  <c:v>1630.9613329792394</c:v>
                </c:pt>
                <c:pt idx="38" formatCode="_(* #,##0_);_(* \(#,##0\);_(* &quot;-&quot;??_);_(@_)">
                  <c:v>2306.2586734242736</c:v>
                </c:pt>
                <c:pt idx="39" formatCode="_(* #,##0_);_(* \(#,##0\);_(* &quot;-&quot;??_);_(@_)">
                  <c:v>2124.6905250134782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85-42E7-8F13-9AFCD9F6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NonAssurance only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NonAssurance only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85-42E7-8F13-9AFCD9F6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NonAssurance only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UI'!$B$52:$AW$52</c:f>
              <c:numCache>
                <c:formatCode>_(* #,##0_);_(* \(#,##0\);_(* "-"??_);_(@_)</c:formatCode>
                <c:ptCount val="48"/>
                <c:pt idx="0">
                  <c:v>1823.2175395055708</c:v>
                </c:pt>
                <c:pt idx="1">
                  <c:v>2171.840297922377</c:v>
                </c:pt>
                <c:pt idx="2">
                  <c:v>2491.7663576065211</c:v>
                </c:pt>
                <c:pt idx="3">
                  <c:v>2705.2038520530332</c:v>
                </c:pt>
                <c:pt idx="4">
                  <c:v>2591.1263223666047</c:v>
                </c:pt>
                <c:pt idx="5">
                  <c:v>2958.8600435376293</c:v>
                </c:pt>
                <c:pt idx="6">
                  <c:v>2521.5000984910671</c:v>
                </c:pt>
                <c:pt idx="7">
                  <c:v>2326.6810435410089</c:v>
                </c:pt>
                <c:pt idx="8">
                  <c:v>2875.0835838038997</c:v>
                </c:pt>
                <c:pt idx="9">
                  <c:v>2499.8780990010118</c:v>
                </c:pt>
                <c:pt idx="10">
                  <c:v>2525.635725725153</c:v>
                </c:pt>
                <c:pt idx="11">
                  <c:v>2320.513717745087</c:v>
                </c:pt>
                <c:pt idx="12">
                  <c:v>2335.7009920582914</c:v>
                </c:pt>
                <c:pt idx="13">
                  <c:v>2778.3610591025331</c:v>
                </c:pt>
                <c:pt idx="14">
                  <c:v>2610.7085722051202</c:v>
                </c:pt>
                <c:pt idx="15">
                  <c:v>2565.6972580047714</c:v>
                </c:pt>
                <c:pt idx="16">
                  <c:v>2509.7250000824947</c:v>
                </c:pt>
                <c:pt idx="17">
                  <c:v>2879.12511049779</c:v>
                </c:pt>
                <c:pt idx="18">
                  <c:v>2531.7357927285166</c:v>
                </c:pt>
                <c:pt idx="19">
                  <c:v>2399.6689161965965</c:v>
                </c:pt>
                <c:pt idx="20">
                  <c:v>1353.7819419908997</c:v>
                </c:pt>
                <c:pt idx="21">
                  <c:v>2537.3073675308228</c:v>
                </c:pt>
                <c:pt idx="22">
                  <c:v>3797.3064219983853</c:v>
                </c:pt>
                <c:pt idx="23">
                  <c:v>0</c:v>
                </c:pt>
                <c:pt idx="24">
                  <c:v>974.35521281399053</c:v>
                </c:pt>
                <c:pt idx="25">
                  <c:v>1673.8569026835728</c:v>
                </c:pt>
                <c:pt idx="26">
                  <c:v>2259.7168032270556</c:v>
                </c:pt>
                <c:pt idx="27">
                  <c:v>1691.2827787914359</c:v>
                </c:pt>
                <c:pt idx="28">
                  <c:v>2078.2927237862891</c:v>
                </c:pt>
                <c:pt idx="29">
                  <c:v>2328.6377576700083</c:v>
                </c:pt>
                <c:pt idx="30">
                  <c:v>2469.4318884441836</c:v>
                </c:pt>
                <c:pt idx="31">
                  <c:v>1948.4563856994457</c:v>
                </c:pt>
                <c:pt idx="32">
                  <c:v>2731.6199598626126</c:v>
                </c:pt>
                <c:pt idx="33">
                  <c:v>3100.9064735407592</c:v>
                </c:pt>
                <c:pt idx="34">
                  <c:v>2952.3854552593866</c:v>
                </c:pt>
                <c:pt idx="35">
                  <c:v>2528.1619273731339</c:v>
                </c:pt>
                <c:pt idx="36">
                  <c:v>1929.6453035977261</c:v>
                </c:pt>
                <c:pt idx="37">
                  <c:v>1630.9613329792394</c:v>
                </c:pt>
                <c:pt idx="38">
                  <c:v>2306.2586734242736</c:v>
                </c:pt>
                <c:pt idx="39">
                  <c:v>2124.6905250134782</c:v>
                </c:pt>
                <c:pt idx="40">
                  <c:v>2025.9669334360519</c:v>
                </c:pt>
                <c:pt idx="41">
                  <c:v>2360.4727132151288</c:v>
                </c:pt>
                <c:pt idx="42">
                  <c:v>2379.6651867550331</c:v>
                </c:pt>
                <c:pt idx="43">
                  <c:v>2566.8149757825295</c:v>
                </c:pt>
                <c:pt idx="44">
                  <c:v>2258.4093984649753</c:v>
                </c:pt>
                <c:pt idx="45">
                  <c:v>1737.2781820523442</c:v>
                </c:pt>
                <c:pt idx="46">
                  <c:v>2131.7488195010928</c:v>
                </c:pt>
                <c:pt idx="47">
                  <c:v>2070.7802553565361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85-42E7-8F13-9AFCD9F6245D}"/>
            </c:ext>
          </c:extLst>
        </c:ser>
        <c:ser>
          <c:idx val="1"/>
          <c:order val="1"/>
          <c:tx>
            <c:strRef>
              <c:f>'FY20 - NonAssurance only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NonAssurance only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NonAssurance only UI'!$B$157:$AW$157</c:f>
              <c:numCache>
                <c:formatCode>_(* #,##0_);_(* \(#,##0\);_(* "-"??_);_(@_)</c:formatCode>
                <c:ptCount val="48"/>
                <c:pt idx="0">
                  <c:v>4630.2827994393283</c:v>
                </c:pt>
                <c:pt idx="1">
                  <c:v>5788.8678800805874</c:v>
                </c:pt>
                <c:pt idx="2">
                  <c:v>7040.414025361828</c:v>
                </c:pt>
                <c:pt idx="3">
                  <c:v>12643.280628985995</c:v>
                </c:pt>
                <c:pt idx="4">
                  <c:v>10417.26800144534</c:v>
                </c:pt>
                <c:pt idx="5">
                  <c:v>6385.3660744505796</c:v>
                </c:pt>
                <c:pt idx="6">
                  <c:v>6704.0794440560758</c:v>
                </c:pt>
                <c:pt idx="7">
                  <c:v>8334.0212052661336</c:v>
                </c:pt>
                <c:pt idx="8">
                  <c:v>7063.9852324752419</c:v>
                </c:pt>
                <c:pt idx="9">
                  <c:v>6669.1790458764344</c:v>
                </c:pt>
                <c:pt idx="10">
                  <c:v>6767.8805925261358</c:v>
                </c:pt>
                <c:pt idx="11">
                  <c:v>7613.7675847765495</c:v>
                </c:pt>
                <c:pt idx="12">
                  <c:v>4690.9417565549538</c:v>
                </c:pt>
                <c:pt idx="13">
                  <c:v>6054.3063002944946</c:v>
                </c:pt>
                <c:pt idx="14">
                  <c:v>7280.5538360034716</c:v>
                </c:pt>
                <c:pt idx="15">
                  <c:v>14225.245808402024</c:v>
                </c:pt>
                <c:pt idx="16">
                  <c:v>10473.608142789721</c:v>
                </c:pt>
                <c:pt idx="17">
                  <c:v>8358.4975898459179</c:v>
                </c:pt>
                <c:pt idx="18">
                  <c:v>7789.527647000521</c:v>
                </c:pt>
                <c:pt idx="19">
                  <c:v>7884.3559708080866</c:v>
                </c:pt>
                <c:pt idx="20">
                  <c:v>3814.3010235986631</c:v>
                </c:pt>
                <c:pt idx="21">
                  <c:v>7712.0704051048306</c:v>
                </c:pt>
                <c:pt idx="22">
                  <c:v>8905.2136826449096</c:v>
                </c:pt>
                <c:pt idx="23">
                  <c:v>0</c:v>
                </c:pt>
                <c:pt idx="24">
                  <c:v>5622.6486429814668</c:v>
                </c:pt>
                <c:pt idx="25">
                  <c:v>6292.7195034374654</c:v>
                </c:pt>
                <c:pt idx="26">
                  <c:v>8059.7740032616557</c:v>
                </c:pt>
                <c:pt idx="27">
                  <c:v>7882.8915442891457</c:v>
                </c:pt>
                <c:pt idx="28">
                  <c:v>6353.141760324298</c:v>
                </c:pt>
                <c:pt idx="29">
                  <c:v>6848.9715843087215</c:v>
                </c:pt>
                <c:pt idx="30">
                  <c:v>7537.397540709283</c:v>
                </c:pt>
                <c:pt idx="31">
                  <c:v>7048.9564022588738</c:v>
                </c:pt>
                <c:pt idx="32">
                  <c:v>15256.469714180976</c:v>
                </c:pt>
                <c:pt idx="33">
                  <c:v>7858.2122339688931</c:v>
                </c:pt>
                <c:pt idx="34">
                  <c:v>6834.6582995032668</c:v>
                </c:pt>
                <c:pt idx="35">
                  <c:v>2360.3340937146177</c:v>
                </c:pt>
                <c:pt idx="36">
                  <c:v>2447.4437158724604</c:v>
                </c:pt>
                <c:pt idx="37">
                  <c:v>2527.6071836570818</c:v>
                </c:pt>
                <c:pt idx="38">
                  <c:v>4431.0913655178865</c:v>
                </c:pt>
                <c:pt idx="39">
                  <c:v>8822.140935211688</c:v>
                </c:pt>
                <c:pt idx="40">
                  <c:v>6496.610789222942</c:v>
                </c:pt>
                <c:pt idx="41">
                  <c:v>6853.6523646362311</c:v>
                </c:pt>
                <c:pt idx="42">
                  <c:v>7174.1837823019205</c:v>
                </c:pt>
                <c:pt idx="43">
                  <c:v>5882.1636560068528</c:v>
                </c:pt>
                <c:pt idx="44">
                  <c:v>4406.7305931617593</c:v>
                </c:pt>
                <c:pt idx="45">
                  <c:v>2958.9746904468511</c:v>
                </c:pt>
                <c:pt idx="46">
                  <c:v>3787.2198918214631</c:v>
                </c:pt>
                <c:pt idx="47">
                  <c:v>5426.0099888181085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85-42E7-8F13-9AFCD9F6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NonAssurance only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685-42E7-8F13-9AFCD9F6245D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E685-42E7-8F13-9AFCD9F6245D}"/>
              </c:ext>
            </c:extLst>
          </c:dPt>
          <c:yVal>
            <c:numRef>
              <c:f>'FY20 - NonAssurance only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85-42E7-8F13-9AFCD9F6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IFS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2-42D9-ADC8-4CE6424BCC1C}"/>
            </c:ext>
          </c:extLst>
        </c:ser>
        <c:ser>
          <c:idx val="3"/>
          <c:order val="3"/>
          <c:tx>
            <c:strRef>
              <c:f>'FY20 - IFS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UI'!$B$17:$AW$17</c:f>
              <c:numCache>
                <c:formatCode>_(* #,##0_);_(* \(#,##0\);_(* "-"??_);_(@_)</c:formatCode>
                <c:ptCount val="48"/>
                <c:pt idx="0">
                  <c:v>1663.4734827544041</c:v>
                </c:pt>
                <c:pt idx="1">
                  <c:v>2127.0811970596023</c:v>
                </c:pt>
                <c:pt idx="2">
                  <c:v>2793.1862391672166</c:v>
                </c:pt>
                <c:pt idx="3">
                  <c:v>3173.1924143521101</c:v>
                </c:pt>
                <c:pt idx="4">
                  <c:v>992.16318888491594</c:v>
                </c:pt>
                <c:pt idx="5">
                  <c:v>1653.6053148081937</c:v>
                </c:pt>
                <c:pt idx="6">
                  <c:v>2782.3856442426804</c:v>
                </c:pt>
                <c:pt idx="7">
                  <c:v>4492.5791853975425</c:v>
                </c:pt>
                <c:pt idx="8">
                  <c:v>2634.311388589429</c:v>
                </c:pt>
                <c:pt idx="9">
                  <c:v>2345.8054920930699</c:v>
                </c:pt>
                <c:pt idx="10">
                  <c:v>2451.2502021119299</c:v>
                </c:pt>
                <c:pt idx="11">
                  <c:v>2286.566250538905</c:v>
                </c:pt>
                <c:pt idx="12">
                  <c:v>2043.5292401078541</c:v>
                </c:pt>
                <c:pt idx="13">
                  <c:v>2622.9821140601725</c:v>
                </c:pt>
                <c:pt idx="14">
                  <c:v>2850.5280393994763</c:v>
                </c:pt>
                <c:pt idx="15">
                  <c:v>2887.2939397658301</c:v>
                </c:pt>
                <c:pt idx="16">
                  <c:v>2493.5353998828837</c:v>
                </c:pt>
                <c:pt idx="17">
                  <c:v>2892.1022634515421</c:v>
                </c:pt>
                <c:pt idx="18">
                  <c:v>2611.4778954087433</c:v>
                </c:pt>
                <c:pt idx="19">
                  <c:v>2383.8177745901639</c:v>
                </c:pt>
                <c:pt idx="20">
                  <c:v>1585.1625393206898</c:v>
                </c:pt>
                <c:pt idx="21">
                  <c:v>3414.2108016389702</c:v>
                </c:pt>
                <c:pt idx="22">
                  <c:v>4897.9599923736723</c:v>
                </c:pt>
                <c:pt idx="23">
                  <c:v>0</c:v>
                </c:pt>
                <c:pt idx="24">
                  <c:v>1771.5207535392824</c:v>
                </c:pt>
                <c:pt idx="25">
                  <c:v>2921.1734832569973</c:v>
                </c:pt>
                <c:pt idx="26">
                  <c:v>3659.6204011803429</c:v>
                </c:pt>
                <c:pt idx="27">
                  <c:v>2715.0186953567122</c:v>
                </c:pt>
                <c:pt idx="28">
                  <c:v>2764.4114201716552</c:v>
                </c:pt>
                <c:pt idx="29">
                  <c:v>3107.2888019217125</c:v>
                </c:pt>
                <c:pt idx="30">
                  <c:v>2970.7368814453948</c:v>
                </c:pt>
                <c:pt idx="31">
                  <c:v>2224.8962297945718</c:v>
                </c:pt>
                <c:pt idx="32">
                  <c:v>4655.647852263337</c:v>
                </c:pt>
                <c:pt idx="33">
                  <c:v>2882.3966172146238</c:v>
                </c:pt>
                <c:pt idx="34">
                  <c:v>1867.9522851793918</c:v>
                </c:pt>
                <c:pt idx="35">
                  <c:v>982.73657867598149</c:v>
                </c:pt>
                <c:pt idx="36">
                  <c:v>1461.8216969151581</c:v>
                </c:pt>
                <c:pt idx="37">
                  <c:v>1426.1201245609241</c:v>
                </c:pt>
                <c:pt idx="38">
                  <c:v>2482.7543936363763</c:v>
                </c:pt>
                <c:pt idx="39">
                  <c:v>4682.6371182208741</c:v>
                </c:pt>
                <c:pt idx="40">
                  <c:v>2150.5086955917382</c:v>
                </c:pt>
                <c:pt idx="41">
                  <c:v>2452.0246802419606</c:v>
                </c:pt>
                <c:pt idx="42">
                  <c:v>2551.1522098897613</c:v>
                </c:pt>
                <c:pt idx="43">
                  <c:v>2681.247747609872</c:v>
                </c:pt>
                <c:pt idx="44">
                  <c:v>2223.6527967514276</c:v>
                </c:pt>
                <c:pt idx="45">
                  <c:v>1861.180044708583</c:v>
                </c:pt>
                <c:pt idx="46">
                  <c:v>2838.1972395282673</c:v>
                </c:pt>
                <c:pt idx="47">
                  <c:v>2787.1032523450554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2-42D9-ADC8-4CE6424BCC1C}"/>
            </c:ext>
          </c:extLst>
        </c:ser>
        <c:ser>
          <c:idx val="4"/>
          <c:order val="4"/>
          <c:tx>
            <c:strRef>
              <c:f>'FY20 - IFS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UI'!$B$16:$AW$16</c:f>
              <c:numCache>
                <c:formatCode>_(* #,##0_);_(* \(#,##0\);_(* "-"??_);_(@_)</c:formatCode>
                <c:ptCount val="48"/>
                <c:pt idx="0">
                  <c:v>987.32805572123095</c:v>
                </c:pt>
                <c:pt idx="1">
                  <c:v>1323.1052648845159</c:v>
                </c:pt>
                <c:pt idx="2">
                  <c:v>1989.154784536938</c:v>
                </c:pt>
                <c:pt idx="3">
                  <c:v>3101.2060437761738</c:v>
                </c:pt>
                <c:pt idx="4">
                  <c:v>2813.9287504671397</c:v>
                </c:pt>
                <c:pt idx="5">
                  <c:v>1687.3203440606253</c:v>
                </c:pt>
                <c:pt idx="6">
                  <c:v>1788.8382558860872</c:v>
                </c:pt>
                <c:pt idx="7">
                  <c:v>2430.7696148792652</c:v>
                </c:pt>
                <c:pt idx="8">
                  <c:v>1748.3329904426923</c:v>
                </c:pt>
                <c:pt idx="9">
                  <c:v>1622.5776771689013</c:v>
                </c:pt>
                <c:pt idx="10">
                  <c:v>1654.0165054873494</c:v>
                </c:pt>
                <c:pt idx="11">
                  <c:v>1995.8515912497573</c:v>
                </c:pt>
                <c:pt idx="12">
                  <c:v>1182.2122505864252</c:v>
                </c:pt>
                <c:pt idx="13">
                  <c:v>1538.5788665712296</c:v>
                </c:pt>
                <c:pt idx="14">
                  <c:v>1920.37887089229</c:v>
                </c:pt>
                <c:pt idx="15">
                  <c:v>3875.1638864625779</c:v>
                </c:pt>
                <c:pt idx="16">
                  <c:v>3028.2422538616711</c:v>
                </c:pt>
                <c:pt idx="17">
                  <c:v>2101.5036330457106</c:v>
                </c:pt>
                <c:pt idx="18">
                  <c:v>1912.5700785018682</c:v>
                </c:pt>
                <c:pt idx="19">
                  <c:v>1944.0590042591748</c:v>
                </c:pt>
                <c:pt idx="20">
                  <c:v>1051.2428331893168</c:v>
                </c:pt>
                <c:pt idx="21">
                  <c:v>2110.6992689802978</c:v>
                </c:pt>
                <c:pt idx="22">
                  <c:v>2772.4556478552122</c:v>
                </c:pt>
                <c:pt idx="23">
                  <c:v>0</c:v>
                </c:pt>
                <c:pt idx="24">
                  <c:v>1651.5368868483483</c:v>
                </c:pt>
                <c:pt idx="25">
                  <c:v>1869.0506222864503</c:v>
                </c:pt>
                <c:pt idx="26">
                  <c:v>2478.2031597059449</c:v>
                </c:pt>
                <c:pt idx="27">
                  <c:v>2414.8205012106955</c:v>
                </c:pt>
                <c:pt idx="28">
                  <c:v>2127.4006447639358</c:v>
                </c:pt>
                <c:pt idx="29">
                  <c:v>2302.9553306873513</c:v>
                </c:pt>
                <c:pt idx="30">
                  <c:v>2565.6336226751282</c:v>
                </c:pt>
                <c:pt idx="31">
                  <c:v>2432.0227119659235</c:v>
                </c:pt>
                <c:pt idx="32">
                  <c:v>5414.4647962091976</c:v>
                </c:pt>
                <c:pt idx="33">
                  <c:v>2942.1421060797807</c:v>
                </c:pt>
                <c:pt idx="34">
                  <c:v>2459.3981658987614</c:v>
                </c:pt>
                <c:pt idx="35">
                  <c:v>907.75113940681069</c:v>
                </c:pt>
                <c:pt idx="36">
                  <c:v>635.67091395871898</c:v>
                </c:pt>
                <c:pt idx="37">
                  <c:v>604.50178419002918</c:v>
                </c:pt>
                <c:pt idx="38">
                  <c:v>1267.0368837949693</c:v>
                </c:pt>
                <c:pt idx="39">
                  <c:v>2173.6644528515981</c:v>
                </c:pt>
                <c:pt idx="40">
                  <c:v>3013.523598045801</c:v>
                </c:pt>
                <c:pt idx="41">
                  <c:v>3171.202411748377</c:v>
                </c:pt>
                <c:pt idx="42">
                  <c:v>3210.6221151740215</c:v>
                </c:pt>
                <c:pt idx="43">
                  <c:v>2631.5692176202483</c:v>
                </c:pt>
                <c:pt idx="44">
                  <c:v>1327.6352828184308</c:v>
                </c:pt>
                <c:pt idx="45">
                  <c:v>811.96698508334907</c:v>
                </c:pt>
                <c:pt idx="46">
                  <c:v>1054.0433002872164</c:v>
                </c:pt>
                <c:pt idx="47">
                  <c:v>1530.3790169083461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2-42D9-ADC8-4CE6424BCC1C}"/>
            </c:ext>
          </c:extLst>
        </c:ser>
        <c:ser>
          <c:idx val="5"/>
          <c:order val="5"/>
          <c:tx>
            <c:strRef>
              <c:f>'FY20 - IFS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IFS UI'!$B$15:$AW$15</c:f>
              <c:numCache>
                <c:formatCode>_(* #,##0_);_(* \(#,##0\);_(* "-"??_);_(@_)</c:formatCode>
                <c:ptCount val="48"/>
                <c:pt idx="0">
                  <c:v>987.32805572123095</c:v>
                </c:pt>
                <c:pt idx="1">
                  <c:v>1323.1052648845159</c:v>
                </c:pt>
                <c:pt idx="2">
                  <c:v>1989.154784536938</c:v>
                </c:pt>
                <c:pt idx="3">
                  <c:v>3101.2060437761738</c:v>
                </c:pt>
                <c:pt idx="4">
                  <c:v>992.16318888491594</c:v>
                </c:pt>
                <c:pt idx="5">
                  <c:v>1653.6053148081937</c:v>
                </c:pt>
                <c:pt idx="6">
                  <c:v>1788.8382558860872</c:v>
                </c:pt>
                <c:pt idx="7">
                  <c:v>2430.7696148792652</c:v>
                </c:pt>
                <c:pt idx="8">
                  <c:v>1748.3329904426923</c:v>
                </c:pt>
                <c:pt idx="9">
                  <c:v>1622.5776771689013</c:v>
                </c:pt>
                <c:pt idx="10">
                  <c:v>1654.0165054873494</c:v>
                </c:pt>
                <c:pt idx="11">
                  <c:v>1995.8515912497573</c:v>
                </c:pt>
                <c:pt idx="12">
                  <c:v>1182.2122505864252</c:v>
                </c:pt>
                <c:pt idx="13">
                  <c:v>1538.5788665712296</c:v>
                </c:pt>
                <c:pt idx="14">
                  <c:v>1920.37887089229</c:v>
                </c:pt>
                <c:pt idx="15">
                  <c:v>2887.2939397658301</c:v>
                </c:pt>
                <c:pt idx="16">
                  <c:v>2493.5353998828837</c:v>
                </c:pt>
                <c:pt idx="17">
                  <c:v>2101.5036330457106</c:v>
                </c:pt>
                <c:pt idx="18">
                  <c:v>1912.5700785018682</c:v>
                </c:pt>
                <c:pt idx="19">
                  <c:v>1944.0590042591748</c:v>
                </c:pt>
                <c:pt idx="20">
                  <c:v>1051.2428331893168</c:v>
                </c:pt>
                <c:pt idx="21">
                  <c:v>2110.6992689802978</c:v>
                </c:pt>
                <c:pt idx="22">
                  <c:v>2772.4556478552122</c:v>
                </c:pt>
                <c:pt idx="23">
                  <c:v>0</c:v>
                </c:pt>
                <c:pt idx="24">
                  <c:v>1651.5368868483483</c:v>
                </c:pt>
                <c:pt idx="39">
                  <c:v>2173.6644528515981</c:v>
                </c:pt>
                <c:pt idx="40">
                  <c:v>2150.5086955917382</c:v>
                </c:pt>
                <c:pt idx="41">
                  <c:v>2452.0246802419606</c:v>
                </c:pt>
                <c:pt idx="42">
                  <c:v>2551.1522098897613</c:v>
                </c:pt>
                <c:pt idx="43">
                  <c:v>2631.5692176202483</c:v>
                </c:pt>
                <c:pt idx="44">
                  <c:v>1327.6352828184308</c:v>
                </c:pt>
                <c:pt idx="45">
                  <c:v>811.96698508334907</c:v>
                </c:pt>
                <c:pt idx="46">
                  <c:v>1054.0433002872164</c:v>
                </c:pt>
                <c:pt idx="47">
                  <c:v>1530.3790169083461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2-42D9-ADC8-4CE6424BCC1C}"/>
            </c:ext>
          </c:extLst>
        </c:ser>
        <c:ser>
          <c:idx val="6"/>
          <c:order val="6"/>
          <c:tx>
            <c:strRef>
              <c:f>'FY20 - IFS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UI'!$B$14:$AW$14</c:f>
              <c:numCache>
                <c:formatCode>General</c:formatCode>
                <c:ptCount val="48"/>
                <c:pt idx="2" formatCode="_(* #,##0_);_(* \(#,##0\);_(* &quot;-&quot;??_);_(@_)">
                  <c:v>1989.154784536938</c:v>
                </c:pt>
                <c:pt idx="3" formatCode="_(* #,##0_);_(* \(#,##0\);_(* &quot;-&quot;??_);_(@_)">
                  <c:v>3101.2060437761738</c:v>
                </c:pt>
                <c:pt idx="4" formatCode="_(* #,##0_);_(* \(#,##0\);_(* &quot;-&quot;??_);_(@_)">
                  <c:v>992.16318888491594</c:v>
                </c:pt>
                <c:pt idx="5" formatCode="_(* #,##0_);_(* \(#,##0\);_(* &quot;-&quot;??_);_(@_)">
                  <c:v>1653.6053148081937</c:v>
                </c:pt>
                <c:pt idx="6" formatCode="_(* #,##0_);_(* \(#,##0\);_(* &quot;-&quot;??_);_(@_)">
                  <c:v>1788.8382558860872</c:v>
                </c:pt>
                <c:pt idx="7" formatCode="_(* #,##0_);_(* \(#,##0\);_(* &quot;-&quot;??_);_(@_)">
                  <c:v>2430.7696148792652</c:v>
                </c:pt>
                <c:pt idx="8" formatCode="_(* #,##0_);_(* \(#,##0\);_(* &quot;-&quot;??_);_(@_)">
                  <c:v>1748.3329904426923</c:v>
                </c:pt>
                <c:pt idx="9" formatCode="_(* #,##0_);_(* \(#,##0\);_(* &quot;-&quot;??_);_(@_)">
                  <c:v>1622.5776771689013</c:v>
                </c:pt>
                <c:pt idx="10" formatCode="_(* #,##0_);_(* \(#,##0\);_(* &quot;-&quot;??_);_(@_)">
                  <c:v>1654.0165054873494</c:v>
                </c:pt>
                <c:pt idx="11" formatCode="_(* #,##0_);_(* \(#,##0\);_(* &quot;-&quot;??_);_(@_)">
                  <c:v>1995.8515912497573</c:v>
                </c:pt>
                <c:pt idx="12" formatCode="_(* #,##0_);_(* \(#,##0\);_(* &quot;-&quot;??_);_(@_)">
                  <c:v>1182.2122505864252</c:v>
                </c:pt>
                <c:pt idx="13" formatCode="_(* #,##0_);_(* \(#,##0\);_(* &quot;-&quot;??_);_(@_)">
                  <c:v>1538.5788665712296</c:v>
                </c:pt>
                <c:pt idx="14" formatCode="_(* #,##0_);_(* \(#,##0\);_(* &quot;-&quot;??_);_(@_)">
                  <c:v>1920.37887089229</c:v>
                </c:pt>
                <c:pt idx="24" formatCode="_(* #,##0_);_(* \(#,##0\);_(* &quot;-&quot;??_);_(@_)">
                  <c:v>1651.5368868483483</c:v>
                </c:pt>
                <c:pt idx="25" formatCode="_(* #,##0_);_(* \(#,##0\);_(* &quot;-&quot;??_);_(@_)">
                  <c:v>1869.0506222864503</c:v>
                </c:pt>
                <c:pt idx="26" formatCode="_(* #,##0_);_(* \(#,##0\);_(* &quot;-&quot;??_);_(@_)">
                  <c:v>2478.2031597059449</c:v>
                </c:pt>
                <c:pt idx="27" formatCode="_(* #,##0_);_(* \(#,##0\);_(* &quot;-&quot;??_);_(@_)">
                  <c:v>2414.8205012106955</c:v>
                </c:pt>
                <c:pt idx="28" formatCode="_(* #,##0_);_(* \(#,##0\);_(* &quot;-&quot;??_);_(@_)">
                  <c:v>2127.4006447639358</c:v>
                </c:pt>
                <c:pt idx="29" formatCode="_(* #,##0_);_(* \(#,##0\);_(* &quot;-&quot;??_);_(@_)">
                  <c:v>2302.9553306873513</c:v>
                </c:pt>
                <c:pt idx="30" formatCode="_(* #,##0_);_(* \(#,##0\);_(* &quot;-&quot;??_);_(@_)">
                  <c:v>2565.6336226751282</c:v>
                </c:pt>
                <c:pt idx="31" formatCode="_(* #,##0_);_(* \(#,##0\);_(* &quot;-&quot;??_);_(@_)">
                  <c:v>2224.8962297945718</c:v>
                </c:pt>
                <c:pt idx="32" formatCode="_(* #,##0_);_(* \(#,##0\);_(* &quot;-&quot;??_);_(@_)">
                  <c:v>4655.647852263337</c:v>
                </c:pt>
                <c:pt idx="33" formatCode="_(* #,##0_);_(* \(#,##0\);_(* &quot;-&quot;??_);_(@_)">
                  <c:v>2882.3966172146238</c:v>
                </c:pt>
                <c:pt idx="34" formatCode="_(* #,##0_);_(* \(#,##0\);_(* &quot;-&quot;??_);_(@_)">
                  <c:v>1867.9522851793918</c:v>
                </c:pt>
                <c:pt idx="35" formatCode="_(* #,##0_);_(* \(#,##0\);_(* &quot;-&quot;??_);_(@_)">
                  <c:v>907.75113940681069</c:v>
                </c:pt>
                <c:pt idx="36" formatCode="_(* #,##0_);_(* \(#,##0\);_(* &quot;-&quot;??_);_(@_)">
                  <c:v>635.67091395871898</c:v>
                </c:pt>
                <c:pt idx="37" formatCode="_(* #,##0_);_(* \(#,##0\);_(* &quot;-&quot;??_);_(@_)">
                  <c:v>604.50178419002918</c:v>
                </c:pt>
                <c:pt idx="38" formatCode="_(* #,##0_);_(* \(#,##0\);_(* &quot;-&quot;??_);_(@_)">
                  <c:v>1267.0368837949693</c:v>
                </c:pt>
                <c:pt idx="39" formatCode="_(* #,##0_);_(* \(#,##0\);_(* &quot;-&quot;??_);_(@_)">
                  <c:v>2173.6644528515981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2-42D9-ADC8-4CE6424B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IFS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IFS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90000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D2-42D9-ADC8-4CE6424B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IFS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UI'!$B$52:$AW$52</c:f>
              <c:numCache>
                <c:formatCode>_(* #,##0_);_(* \(#,##0\);_(* "-"??_);_(@_)</c:formatCode>
                <c:ptCount val="48"/>
                <c:pt idx="0">
                  <c:v>1663.4734827544041</c:v>
                </c:pt>
                <c:pt idx="1">
                  <c:v>2127.0811970596023</c:v>
                </c:pt>
                <c:pt idx="2">
                  <c:v>2793.1862391672166</c:v>
                </c:pt>
                <c:pt idx="3">
                  <c:v>3173.1924143521101</c:v>
                </c:pt>
                <c:pt idx="4">
                  <c:v>992.16318888491594</c:v>
                </c:pt>
                <c:pt idx="5">
                  <c:v>1653.6053148081937</c:v>
                </c:pt>
                <c:pt idx="6">
                  <c:v>2782.3856442426804</c:v>
                </c:pt>
                <c:pt idx="7">
                  <c:v>4492.5791853975425</c:v>
                </c:pt>
                <c:pt idx="8">
                  <c:v>2634.311388589429</c:v>
                </c:pt>
                <c:pt idx="9">
                  <c:v>2345.8054920930699</c:v>
                </c:pt>
                <c:pt idx="10">
                  <c:v>2451.2502021119299</c:v>
                </c:pt>
                <c:pt idx="11">
                  <c:v>2286.566250538905</c:v>
                </c:pt>
                <c:pt idx="12">
                  <c:v>2043.5292401078541</c:v>
                </c:pt>
                <c:pt idx="13">
                  <c:v>2622.9821140601725</c:v>
                </c:pt>
                <c:pt idx="14">
                  <c:v>2850.5280393994763</c:v>
                </c:pt>
                <c:pt idx="15">
                  <c:v>2887.2939397658301</c:v>
                </c:pt>
                <c:pt idx="16">
                  <c:v>2493.5353998828837</c:v>
                </c:pt>
                <c:pt idx="17">
                  <c:v>2892.1022634515421</c:v>
                </c:pt>
                <c:pt idx="18">
                  <c:v>2611.4778954087433</c:v>
                </c:pt>
                <c:pt idx="19">
                  <c:v>2383.8177745901639</c:v>
                </c:pt>
                <c:pt idx="20">
                  <c:v>1585.1625393206898</c:v>
                </c:pt>
                <c:pt idx="21">
                  <c:v>3414.2108016389702</c:v>
                </c:pt>
                <c:pt idx="22">
                  <c:v>4897.9599923736723</c:v>
                </c:pt>
                <c:pt idx="23">
                  <c:v>0</c:v>
                </c:pt>
                <c:pt idx="24">
                  <c:v>1771.5207535392824</c:v>
                </c:pt>
                <c:pt idx="25">
                  <c:v>2921.1734832569973</c:v>
                </c:pt>
                <c:pt idx="26">
                  <c:v>3659.6204011803429</c:v>
                </c:pt>
                <c:pt idx="27">
                  <c:v>2715.0186953567122</c:v>
                </c:pt>
                <c:pt idx="28">
                  <c:v>2764.4114201716552</c:v>
                </c:pt>
                <c:pt idx="29">
                  <c:v>3107.2888019217125</c:v>
                </c:pt>
                <c:pt idx="30">
                  <c:v>2970.7368814453948</c:v>
                </c:pt>
                <c:pt idx="31">
                  <c:v>2224.8962297945718</c:v>
                </c:pt>
                <c:pt idx="32">
                  <c:v>4655.647852263337</c:v>
                </c:pt>
                <c:pt idx="33">
                  <c:v>2882.3966172146238</c:v>
                </c:pt>
                <c:pt idx="34">
                  <c:v>1867.9522851793918</c:v>
                </c:pt>
                <c:pt idx="35">
                  <c:v>982.73657867598149</c:v>
                </c:pt>
                <c:pt idx="36">
                  <c:v>1461.8216969151581</c:v>
                </c:pt>
                <c:pt idx="37">
                  <c:v>1426.1201245609241</c:v>
                </c:pt>
                <c:pt idx="38">
                  <c:v>2482.7543936363763</c:v>
                </c:pt>
                <c:pt idx="39">
                  <c:v>4682.6371182208741</c:v>
                </c:pt>
                <c:pt idx="40">
                  <c:v>2150.5086955917382</c:v>
                </c:pt>
                <c:pt idx="41">
                  <c:v>2452.0246802419606</c:v>
                </c:pt>
                <c:pt idx="42">
                  <c:v>2551.1522098897613</c:v>
                </c:pt>
                <c:pt idx="43">
                  <c:v>2681.247747609872</c:v>
                </c:pt>
                <c:pt idx="44">
                  <c:v>2223.6527967514276</c:v>
                </c:pt>
                <c:pt idx="45">
                  <c:v>1861.180044708583</c:v>
                </c:pt>
                <c:pt idx="46">
                  <c:v>2838.1972395282673</c:v>
                </c:pt>
                <c:pt idx="47">
                  <c:v>2787.1032523450554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D2-42D9-ADC8-4CE6424BCC1C}"/>
            </c:ext>
          </c:extLst>
        </c:ser>
        <c:ser>
          <c:idx val="1"/>
          <c:order val="1"/>
          <c:tx>
            <c:strRef>
              <c:f>'FY20 - IFS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IFS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IFS UI'!$B$157:$AW$157</c:f>
              <c:numCache>
                <c:formatCode>_(* #,##0_);_(* \(#,##0\);_(* "-"??_);_(@_)</c:formatCode>
                <c:ptCount val="48"/>
                <c:pt idx="0">
                  <c:v>987.32805572123095</c:v>
                </c:pt>
                <c:pt idx="1">
                  <c:v>1323.1052648845159</c:v>
                </c:pt>
                <c:pt idx="2">
                  <c:v>1989.154784536938</c:v>
                </c:pt>
                <c:pt idx="3">
                  <c:v>3101.2060437761738</c:v>
                </c:pt>
                <c:pt idx="4">
                  <c:v>2813.9287504671397</c:v>
                </c:pt>
                <c:pt idx="5">
                  <c:v>1687.3203440606253</c:v>
                </c:pt>
                <c:pt idx="6">
                  <c:v>1788.8382558860872</c:v>
                </c:pt>
                <c:pt idx="7">
                  <c:v>2430.7696148792652</c:v>
                </c:pt>
                <c:pt idx="8">
                  <c:v>1748.3329904426923</c:v>
                </c:pt>
                <c:pt idx="9">
                  <c:v>1622.5776771689013</c:v>
                </c:pt>
                <c:pt idx="10">
                  <c:v>1654.0165054873494</c:v>
                </c:pt>
                <c:pt idx="11">
                  <c:v>1995.8515912497573</c:v>
                </c:pt>
                <c:pt idx="12">
                  <c:v>1182.2122505864252</c:v>
                </c:pt>
                <c:pt idx="13">
                  <c:v>1538.5788665712296</c:v>
                </c:pt>
                <c:pt idx="14">
                  <c:v>1920.37887089229</c:v>
                </c:pt>
                <c:pt idx="15">
                  <c:v>3875.1638864625779</c:v>
                </c:pt>
                <c:pt idx="16">
                  <c:v>3028.2422538616711</c:v>
                </c:pt>
                <c:pt idx="17">
                  <c:v>2101.5036330457106</c:v>
                </c:pt>
                <c:pt idx="18">
                  <c:v>1912.5700785018682</c:v>
                </c:pt>
                <c:pt idx="19">
                  <c:v>1944.0590042591748</c:v>
                </c:pt>
                <c:pt idx="20">
                  <c:v>1051.2428331893168</c:v>
                </c:pt>
                <c:pt idx="21">
                  <c:v>2110.6992689802978</c:v>
                </c:pt>
                <c:pt idx="22">
                  <c:v>2772.4556478552122</c:v>
                </c:pt>
                <c:pt idx="23">
                  <c:v>0</c:v>
                </c:pt>
                <c:pt idx="24">
                  <c:v>1651.5368868483483</c:v>
                </c:pt>
                <c:pt idx="25">
                  <c:v>1869.0506222864503</c:v>
                </c:pt>
                <c:pt idx="26">
                  <c:v>2478.2031597059449</c:v>
                </c:pt>
                <c:pt idx="27">
                  <c:v>2414.8205012106955</c:v>
                </c:pt>
                <c:pt idx="28">
                  <c:v>2127.4006447639358</c:v>
                </c:pt>
                <c:pt idx="29">
                  <c:v>2302.9553306873513</c:v>
                </c:pt>
                <c:pt idx="30">
                  <c:v>2565.6336226751282</c:v>
                </c:pt>
                <c:pt idx="31">
                  <c:v>2432.0227119659235</c:v>
                </c:pt>
                <c:pt idx="32">
                  <c:v>5414.4647962091976</c:v>
                </c:pt>
                <c:pt idx="33">
                  <c:v>2942.1421060797807</c:v>
                </c:pt>
                <c:pt idx="34">
                  <c:v>2459.3981658987614</c:v>
                </c:pt>
                <c:pt idx="35">
                  <c:v>907.75113940681069</c:v>
                </c:pt>
                <c:pt idx="36">
                  <c:v>635.67091395871898</c:v>
                </c:pt>
                <c:pt idx="37">
                  <c:v>604.50178419002918</c:v>
                </c:pt>
                <c:pt idx="38">
                  <c:v>1267.0368837949693</c:v>
                </c:pt>
                <c:pt idx="39">
                  <c:v>2173.6644528515981</c:v>
                </c:pt>
                <c:pt idx="40">
                  <c:v>3013.523598045801</c:v>
                </c:pt>
                <c:pt idx="41">
                  <c:v>3171.202411748377</c:v>
                </c:pt>
                <c:pt idx="42">
                  <c:v>3210.6221151740215</c:v>
                </c:pt>
                <c:pt idx="43">
                  <c:v>2631.5692176202483</c:v>
                </c:pt>
                <c:pt idx="44">
                  <c:v>1327.6352828184308</c:v>
                </c:pt>
                <c:pt idx="45">
                  <c:v>811.96698508334907</c:v>
                </c:pt>
                <c:pt idx="46">
                  <c:v>1054.0433002872164</c:v>
                </c:pt>
                <c:pt idx="47">
                  <c:v>1530.3790169083461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D2-42D9-ADC8-4CE6424B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IFS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3D2-42D9-ADC8-4CE6424BCC1C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93D2-42D9-ADC8-4CE6424BCC1C}"/>
              </c:ext>
            </c:extLst>
          </c:dPt>
          <c:yVal>
            <c:numRef>
              <c:f>'FY20 - IFS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D2-42D9-ADC8-4CE6424B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RTM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4-442B-AB5F-BC60F985F2D7}"/>
            </c:ext>
          </c:extLst>
        </c:ser>
        <c:ser>
          <c:idx val="3"/>
          <c:order val="3"/>
          <c:tx>
            <c:strRef>
              <c:f>'FY20 - RTM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UI'!$B$17:$AW$17</c:f>
              <c:numCache>
                <c:formatCode>_(* #,##0_);_(* \(#,##0\);_(* "-"??_);_(@_)</c:formatCode>
                <c:ptCount val="48"/>
                <c:pt idx="0">
                  <c:v>414.55692043637049</c:v>
                </c:pt>
                <c:pt idx="1">
                  <c:v>737.21502983915343</c:v>
                </c:pt>
                <c:pt idx="2">
                  <c:v>1722.9056984832698</c:v>
                </c:pt>
                <c:pt idx="3">
                  <c:v>2000.3223512412064</c:v>
                </c:pt>
                <c:pt idx="4">
                  <c:v>525.83215718688223</c:v>
                </c:pt>
                <c:pt idx="5">
                  <c:v>876.38692864480379</c:v>
                </c:pt>
                <c:pt idx="6">
                  <c:v>1365.8442236144233</c:v>
                </c:pt>
                <c:pt idx="7">
                  <c:v>2106.9366905538905</c:v>
                </c:pt>
                <c:pt idx="8">
                  <c:v>1186.5167551515801</c:v>
                </c:pt>
                <c:pt idx="9">
                  <c:v>1162.6736780988851</c:v>
                </c:pt>
                <c:pt idx="10">
                  <c:v>1286.8073862720578</c:v>
                </c:pt>
                <c:pt idx="11">
                  <c:v>1239.0021804774769</c:v>
                </c:pt>
                <c:pt idx="12">
                  <c:v>637.81538097864689</c:v>
                </c:pt>
                <c:pt idx="13">
                  <c:v>1005.7355606335207</c:v>
                </c:pt>
                <c:pt idx="14">
                  <c:v>1536.7626664565453</c:v>
                </c:pt>
                <c:pt idx="15">
                  <c:v>1694.6863919312866</c:v>
                </c:pt>
                <c:pt idx="16">
                  <c:v>1551.1021907742529</c:v>
                </c:pt>
                <c:pt idx="17">
                  <c:v>1399.9031897763873</c:v>
                </c:pt>
                <c:pt idx="18">
                  <c:v>1060.3757030434986</c:v>
                </c:pt>
                <c:pt idx="19">
                  <c:v>863.61891640586134</c:v>
                </c:pt>
                <c:pt idx="20">
                  <c:v>459.40151637489868</c:v>
                </c:pt>
                <c:pt idx="21">
                  <c:v>1616.5923055645701</c:v>
                </c:pt>
                <c:pt idx="22">
                  <c:v>2799.006178060532</c:v>
                </c:pt>
                <c:pt idx="23">
                  <c:v>0</c:v>
                </c:pt>
                <c:pt idx="24">
                  <c:v>783.69673474425588</c:v>
                </c:pt>
                <c:pt idx="25">
                  <c:v>1189.6054968338283</c:v>
                </c:pt>
                <c:pt idx="26">
                  <c:v>1616.6487244451869</c:v>
                </c:pt>
                <c:pt idx="27">
                  <c:v>1285.0490439767293</c:v>
                </c:pt>
                <c:pt idx="28">
                  <c:v>1318.2651033386317</c:v>
                </c:pt>
                <c:pt idx="29">
                  <c:v>1446.0691573926856</c:v>
                </c:pt>
                <c:pt idx="30">
                  <c:v>1304.5395185101081</c:v>
                </c:pt>
                <c:pt idx="31">
                  <c:v>806.12622075857564</c:v>
                </c:pt>
                <c:pt idx="32">
                  <c:v>1312.9092744251695</c:v>
                </c:pt>
                <c:pt idx="33">
                  <c:v>1482.6196845612237</c:v>
                </c:pt>
                <c:pt idx="34">
                  <c:v>1192.9580180860319</c:v>
                </c:pt>
                <c:pt idx="35">
                  <c:v>886.51302292757441</c:v>
                </c:pt>
                <c:pt idx="36">
                  <c:v>877.5605452015817</c:v>
                </c:pt>
                <c:pt idx="37">
                  <c:v>807.09691555506731</c:v>
                </c:pt>
                <c:pt idx="38">
                  <c:v>1561.1465268552652</c:v>
                </c:pt>
                <c:pt idx="39">
                  <c:v>1629.1960123880858</c:v>
                </c:pt>
                <c:pt idx="40">
                  <c:v>1444.1800560894121</c:v>
                </c:pt>
                <c:pt idx="41">
                  <c:v>1235.0360937101648</c:v>
                </c:pt>
                <c:pt idx="42">
                  <c:v>1178.2861093943757</c:v>
                </c:pt>
                <c:pt idx="43">
                  <c:v>1017.4977408060481</c:v>
                </c:pt>
                <c:pt idx="44">
                  <c:v>1205.5520304568531</c:v>
                </c:pt>
                <c:pt idx="45">
                  <c:v>819.09898477157401</c:v>
                </c:pt>
                <c:pt idx="46">
                  <c:v>1707.0748730964465</c:v>
                </c:pt>
                <c:pt idx="47">
                  <c:v>1143.2741116751265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4-442B-AB5F-BC60F985F2D7}"/>
            </c:ext>
          </c:extLst>
        </c:ser>
        <c:ser>
          <c:idx val="4"/>
          <c:order val="4"/>
          <c:tx>
            <c:strRef>
              <c:f>'FY20 - RTM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UI'!$B$16:$AW$16</c:f>
              <c:numCache>
                <c:formatCode>_(* #,##0_);_(* \(#,##0\);_(* "-"??_);_(@_)</c:formatCode>
                <c:ptCount val="48"/>
                <c:pt idx="0">
                  <c:v>1247.6383454816062</c:v>
                </c:pt>
                <c:pt idx="1">
                  <c:v>1598.3132292570083</c:v>
                </c:pt>
                <c:pt idx="2">
                  <c:v>1986.5138988293013</c:v>
                </c:pt>
                <c:pt idx="3">
                  <c:v>3544.2580856494023</c:v>
                </c:pt>
                <c:pt idx="4">
                  <c:v>2906.167639090505</c:v>
                </c:pt>
                <c:pt idx="5">
                  <c:v>1820.5907599802169</c:v>
                </c:pt>
                <c:pt idx="6">
                  <c:v>1919.3459849041844</c:v>
                </c:pt>
                <c:pt idx="7">
                  <c:v>2427.6911682427899</c:v>
                </c:pt>
                <c:pt idx="8">
                  <c:v>1969.032985979519</c:v>
                </c:pt>
                <c:pt idx="9">
                  <c:v>1875.3489980349545</c:v>
                </c:pt>
                <c:pt idx="10">
                  <c:v>1905.932256753596</c:v>
                </c:pt>
                <c:pt idx="11">
                  <c:v>2163.5070277695704</c:v>
                </c:pt>
                <c:pt idx="12">
                  <c:v>1301.1492506871864</c:v>
                </c:pt>
                <c:pt idx="13">
                  <c:v>1709.3404298406022</c:v>
                </c:pt>
                <c:pt idx="14">
                  <c:v>2079.4981887227386</c:v>
                </c:pt>
                <c:pt idx="15">
                  <c:v>4117.5054233440042</c:v>
                </c:pt>
                <c:pt idx="16">
                  <c:v>3002.2574285374635</c:v>
                </c:pt>
                <c:pt idx="17">
                  <c:v>2336.8325541132353</c:v>
                </c:pt>
                <c:pt idx="18">
                  <c:v>2158.7125486393106</c:v>
                </c:pt>
                <c:pt idx="19">
                  <c:v>2188.3992162182976</c:v>
                </c:pt>
                <c:pt idx="20">
                  <c:v>1137.9549729934406</c:v>
                </c:pt>
                <c:pt idx="21">
                  <c:v>2189.8940283188736</c:v>
                </c:pt>
                <c:pt idx="22">
                  <c:v>2549.9551230915094</c:v>
                </c:pt>
                <c:pt idx="23">
                  <c:v>0</c:v>
                </c:pt>
                <c:pt idx="24">
                  <c:v>1620.5228278479074</c:v>
                </c:pt>
                <c:pt idx="25">
                  <c:v>1859.2112763473576</c:v>
                </c:pt>
                <c:pt idx="26">
                  <c:v>2409.377500588449</c:v>
                </c:pt>
                <c:pt idx="27">
                  <c:v>2352.5326471813423</c:v>
                </c:pt>
                <c:pt idx="28">
                  <c:v>1921.9215499468191</c:v>
                </c:pt>
                <c:pt idx="29">
                  <c:v>2097.9584918627611</c:v>
                </c:pt>
                <c:pt idx="30">
                  <c:v>2316.0428327687969</c:v>
                </c:pt>
                <c:pt idx="31">
                  <c:v>2167.2017795275528</c:v>
                </c:pt>
                <c:pt idx="32">
                  <c:v>4700.8815491566211</c:v>
                </c:pt>
                <c:pt idx="33">
                  <c:v>2429.5078898446227</c:v>
                </c:pt>
                <c:pt idx="34">
                  <c:v>2103.8494755440265</c:v>
                </c:pt>
                <c:pt idx="35">
                  <c:v>732.56471908422327</c:v>
                </c:pt>
                <c:pt idx="36">
                  <c:v>717.77209953713395</c:v>
                </c:pt>
                <c:pt idx="37">
                  <c:v>739.34615608287527</c:v>
                </c:pt>
                <c:pt idx="38">
                  <c:v>1324.7712064019947</c:v>
                </c:pt>
                <c:pt idx="39">
                  <c:v>2613.6325670418464</c:v>
                </c:pt>
                <c:pt idx="40">
                  <c:v>2056.8692246298192</c:v>
                </c:pt>
                <c:pt idx="41">
                  <c:v>2193.9992259958353</c:v>
                </c:pt>
                <c:pt idx="42">
                  <c:v>2282.3795274865324</c:v>
                </c:pt>
                <c:pt idx="43">
                  <c:v>1874.8036948493941</c:v>
                </c:pt>
                <c:pt idx="44">
                  <c:v>1319.7861347386327</c:v>
                </c:pt>
                <c:pt idx="45">
                  <c:v>875.77702471886232</c:v>
                </c:pt>
                <c:pt idx="46">
                  <c:v>1125.0239928427864</c:v>
                </c:pt>
                <c:pt idx="47">
                  <c:v>1617.4573867017921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B4-442B-AB5F-BC60F985F2D7}"/>
            </c:ext>
          </c:extLst>
        </c:ser>
        <c:ser>
          <c:idx val="5"/>
          <c:order val="5"/>
          <c:tx>
            <c:strRef>
              <c:f>'FY20 - RTM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RTM UI'!$B$15:$AW$15</c:f>
              <c:numCache>
                <c:formatCode>_(* #,##0_);_(* \(#,##0\);_(* "-"??_);_(@_)</c:formatCode>
                <c:ptCount val="48"/>
                <c:pt idx="0">
                  <c:v>414.55692043637049</c:v>
                </c:pt>
                <c:pt idx="1">
                  <c:v>737.21502983915343</c:v>
                </c:pt>
                <c:pt idx="2">
                  <c:v>1722.9056984832698</c:v>
                </c:pt>
                <c:pt idx="3">
                  <c:v>2000.3223512412064</c:v>
                </c:pt>
                <c:pt idx="4">
                  <c:v>525.83215718688223</c:v>
                </c:pt>
                <c:pt idx="5">
                  <c:v>876.38692864480379</c:v>
                </c:pt>
                <c:pt idx="6">
                  <c:v>1365.8442236144233</c:v>
                </c:pt>
                <c:pt idx="7">
                  <c:v>2106.9366905538905</c:v>
                </c:pt>
                <c:pt idx="8">
                  <c:v>1186.5167551515801</c:v>
                </c:pt>
                <c:pt idx="9">
                  <c:v>1162.6736780988851</c:v>
                </c:pt>
                <c:pt idx="10">
                  <c:v>1286.8073862720578</c:v>
                </c:pt>
                <c:pt idx="11">
                  <c:v>1239.0021804774769</c:v>
                </c:pt>
                <c:pt idx="12">
                  <c:v>637.81538097864689</c:v>
                </c:pt>
                <c:pt idx="13">
                  <c:v>1005.7355606335207</c:v>
                </c:pt>
                <c:pt idx="14">
                  <c:v>1536.7626664565453</c:v>
                </c:pt>
                <c:pt idx="15">
                  <c:v>1694.6863919312866</c:v>
                </c:pt>
                <c:pt idx="16">
                  <c:v>1551.1021907742529</c:v>
                </c:pt>
                <c:pt idx="17">
                  <c:v>1399.9031897763873</c:v>
                </c:pt>
                <c:pt idx="18">
                  <c:v>1060.3757030434986</c:v>
                </c:pt>
                <c:pt idx="19">
                  <c:v>863.61891640586134</c:v>
                </c:pt>
                <c:pt idx="20">
                  <c:v>459.40151637489868</c:v>
                </c:pt>
                <c:pt idx="21">
                  <c:v>1616.5923055645701</c:v>
                </c:pt>
                <c:pt idx="22">
                  <c:v>2549.9551230915094</c:v>
                </c:pt>
                <c:pt idx="23">
                  <c:v>0</c:v>
                </c:pt>
                <c:pt idx="24">
                  <c:v>783.69673474425588</c:v>
                </c:pt>
                <c:pt idx="39">
                  <c:v>1629.1960123880858</c:v>
                </c:pt>
                <c:pt idx="40">
                  <c:v>1444.1800560894121</c:v>
                </c:pt>
                <c:pt idx="41">
                  <c:v>1235.0360937101648</c:v>
                </c:pt>
                <c:pt idx="42">
                  <c:v>1178.2861093943757</c:v>
                </c:pt>
                <c:pt idx="43">
                  <c:v>1017.4977408060481</c:v>
                </c:pt>
                <c:pt idx="44">
                  <c:v>1205.5520304568531</c:v>
                </c:pt>
                <c:pt idx="45">
                  <c:v>819.09898477157401</c:v>
                </c:pt>
                <c:pt idx="46">
                  <c:v>1125.0239928427864</c:v>
                </c:pt>
                <c:pt idx="47">
                  <c:v>1143.2741116751265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B4-442B-AB5F-BC60F985F2D7}"/>
            </c:ext>
          </c:extLst>
        </c:ser>
        <c:ser>
          <c:idx val="6"/>
          <c:order val="6"/>
          <c:tx>
            <c:strRef>
              <c:f>'FY20 - RTM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UI'!$B$14:$AW$14</c:f>
              <c:numCache>
                <c:formatCode>General</c:formatCode>
                <c:ptCount val="48"/>
                <c:pt idx="2" formatCode="_(* #,##0_);_(* \(#,##0\);_(* &quot;-&quot;??_);_(@_)">
                  <c:v>1722.9056984832698</c:v>
                </c:pt>
                <c:pt idx="3" formatCode="_(* #,##0_);_(* \(#,##0\);_(* &quot;-&quot;??_);_(@_)">
                  <c:v>2000.3223512412064</c:v>
                </c:pt>
                <c:pt idx="4" formatCode="_(* #,##0_);_(* \(#,##0\);_(* &quot;-&quot;??_);_(@_)">
                  <c:v>525.83215718688223</c:v>
                </c:pt>
                <c:pt idx="5" formatCode="_(* #,##0_);_(* \(#,##0\);_(* &quot;-&quot;??_);_(@_)">
                  <c:v>876.38692864480379</c:v>
                </c:pt>
                <c:pt idx="6" formatCode="_(* #,##0_);_(* \(#,##0\);_(* &quot;-&quot;??_);_(@_)">
                  <c:v>1365.8442236144233</c:v>
                </c:pt>
                <c:pt idx="7" formatCode="_(* #,##0_);_(* \(#,##0\);_(* &quot;-&quot;??_);_(@_)">
                  <c:v>2106.9366905538905</c:v>
                </c:pt>
                <c:pt idx="8" formatCode="_(* #,##0_);_(* \(#,##0\);_(* &quot;-&quot;??_);_(@_)">
                  <c:v>1186.5167551515801</c:v>
                </c:pt>
                <c:pt idx="9" formatCode="_(* #,##0_);_(* \(#,##0\);_(* &quot;-&quot;??_);_(@_)">
                  <c:v>1162.6736780988851</c:v>
                </c:pt>
                <c:pt idx="10" formatCode="_(* #,##0_);_(* \(#,##0\);_(* &quot;-&quot;??_);_(@_)">
                  <c:v>1286.8073862720578</c:v>
                </c:pt>
                <c:pt idx="11" formatCode="_(* #,##0_);_(* \(#,##0\);_(* &quot;-&quot;??_);_(@_)">
                  <c:v>1239.0021804774769</c:v>
                </c:pt>
                <c:pt idx="12" formatCode="_(* #,##0_);_(* \(#,##0\);_(* &quot;-&quot;??_);_(@_)">
                  <c:v>637.81538097864689</c:v>
                </c:pt>
                <c:pt idx="13" formatCode="_(* #,##0_);_(* \(#,##0\);_(* &quot;-&quot;??_);_(@_)">
                  <c:v>1005.7355606335207</c:v>
                </c:pt>
                <c:pt idx="14" formatCode="_(* #,##0_);_(* \(#,##0\);_(* &quot;-&quot;??_);_(@_)">
                  <c:v>1536.7626664565453</c:v>
                </c:pt>
                <c:pt idx="24" formatCode="_(* #,##0_);_(* \(#,##0\);_(* &quot;-&quot;??_);_(@_)">
                  <c:v>783.69673474425588</c:v>
                </c:pt>
                <c:pt idx="25" formatCode="_(* #,##0_);_(* \(#,##0\);_(* &quot;-&quot;??_);_(@_)">
                  <c:v>1189.6054968338283</c:v>
                </c:pt>
                <c:pt idx="26" formatCode="_(* #,##0_);_(* \(#,##0\);_(* &quot;-&quot;??_);_(@_)">
                  <c:v>1616.6487244451869</c:v>
                </c:pt>
                <c:pt idx="27" formatCode="_(* #,##0_);_(* \(#,##0\);_(* &quot;-&quot;??_);_(@_)">
                  <c:v>1285.0490439767293</c:v>
                </c:pt>
                <c:pt idx="28" formatCode="_(* #,##0_);_(* \(#,##0\);_(* &quot;-&quot;??_);_(@_)">
                  <c:v>1318.2651033386317</c:v>
                </c:pt>
                <c:pt idx="29" formatCode="_(* #,##0_);_(* \(#,##0\);_(* &quot;-&quot;??_);_(@_)">
                  <c:v>1446.0691573926856</c:v>
                </c:pt>
                <c:pt idx="30" formatCode="_(* #,##0_);_(* \(#,##0\);_(* &quot;-&quot;??_);_(@_)">
                  <c:v>1304.5395185101081</c:v>
                </c:pt>
                <c:pt idx="31" formatCode="_(* #,##0_);_(* \(#,##0\);_(* &quot;-&quot;??_);_(@_)">
                  <c:v>806.12622075857564</c:v>
                </c:pt>
                <c:pt idx="32" formatCode="_(* #,##0_);_(* \(#,##0\);_(* &quot;-&quot;??_);_(@_)">
                  <c:v>1312.9092744251695</c:v>
                </c:pt>
                <c:pt idx="33" formatCode="_(* #,##0_);_(* \(#,##0\);_(* &quot;-&quot;??_);_(@_)">
                  <c:v>1482.6196845612237</c:v>
                </c:pt>
                <c:pt idx="34" formatCode="_(* #,##0_);_(* \(#,##0\);_(* &quot;-&quot;??_);_(@_)">
                  <c:v>1192.9580180860319</c:v>
                </c:pt>
                <c:pt idx="35" formatCode="_(* #,##0_);_(* \(#,##0\);_(* &quot;-&quot;??_);_(@_)">
                  <c:v>732.56471908422327</c:v>
                </c:pt>
                <c:pt idx="36" formatCode="_(* #,##0_);_(* \(#,##0\);_(* &quot;-&quot;??_);_(@_)">
                  <c:v>717.77209953713395</c:v>
                </c:pt>
                <c:pt idx="37" formatCode="_(* #,##0_);_(* \(#,##0\);_(* &quot;-&quot;??_);_(@_)">
                  <c:v>739.34615608287527</c:v>
                </c:pt>
                <c:pt idx="38" formatCode="_(* #,##0_);_(* \(#,##0\);_(* &quot;-&quot;??_);_(@_)">
                  <c:v>1324.7712064019947</c:v>
                </c:pt>
                <c:pt idx="39" formatCode="_(* #,##0_);_(* \(#,##0\);_(* &quot;-&quot;??_);_(@_)">
                  <c:v>1629.1960123880858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B4-442B-AB5F-BC60F985F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RTM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RTM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B4-442B-AB5F-BC60F985F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RTM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UI'!$B$52:$AW$52</c:f>
              <c:numCache>
                <c:formatCode>_(* #,##0_);_(* \(#,##0\);_(* "-"??_);_(@_)</c:formatCode>
                <c:ptCount val="48"/>
                <c:pt idx="0">
                  <c:v>414.55692043637049</c:v>
                </c:pt>
                <c:pt idx="1">
                  <c:v>737.21502983915343</c:v>
                </c:pt>
                <c:pt idx="2">
                  <c:v>1722.9056984832698</c:v>
                </c:pt>
                <c:pt idx="3">
                  <c:v>2000.3223512412064</c:v>
                </c:pt>
                <c:pt idx="4">
                  <c:v>525.83215718688223</c:v>
                </c:pt>
                <c:pt idx="5">
                  <c:v>876.38692864480379</c:v>
                </c:pt>
                <c:pt idx="6">
                  <c:v>1365.8442236144233</c:v>
                </c:pt>
                <c:pt idx="7">
                  <c:v>2106.9366905538905</c:v>
                </c:pt>
                <c:pt idx="8">
                  <c:v>1186.5167551515801</c:v>
                </c:pt>
                <c:pt idx="9">
                  <c:v>1162.6736780988851</c:v>
                </c:pt>
                <c:pt idx="10">
                  <c:v>1286.8073862720578</c:v>
                </c:pt>
                <c:pt idx="11">
                  <c:v>1239.0021804774769</c:v>
                </c:pt>
                <c:pt idx="12">
                  <c:v>637.81538097864689</c:v>
                </c:pt>
                <c:pt idx="13">
                  <c:v>1005.7355606335207</c:v>
                </c:pt>
                <c:pt idx="14">
                  <c:v>1536.7626664565453</c:v>
                </c:pt>
                <c:pt idx="15">
                  <c:v>1694.6863919312866</c:v>
                </c:pt>
                <c:pt idx="16">
                  <c:v>1551.1021907742529</c:v>
                </c:pt>
                <c:pt idx="17">
                  <c:v>1399.9031897763873</c:v>
                </c:pt>
                <c:pt idx="18">
                  <c:v>1060.3757030434986</c:v>
                </c:pt>
                <c:pt idx="19">
                  <c:v>863.61891640586134</c:v>
                </c:pt>
                <c:pt idx="20">
                  <c:v>459.40151637489868</c:v>
                </c:pt>
                <c:pt idx="21">
                  <c:v>1616.5923055645701</c:v>
                </c:pt>
                <c:pt idx="22">
                  <c:v>2799.006178060532</c:v>
                </c:pt>
                <c:pt idx="23">
                  <c:v>0</c:v>
                </c:pt>
                <c:pt idx="24">
                  <c:v>783.69673474425588</c:v>
                </c:pt>
                <c:pt idx="25">
                  <c:v>1189.6054968338283</c:v>
                </c:pt>
                <c:pt idx="26">
                  <c:v>1616.6487244451869</c:v>
                </c:pt>
                <c:pt idx="27">
                  <c:v>1285.0490439767293</c:v>
                </c:pt>
                <c:pt idx="28">
                  <c:v>1318.2651033386317</c:v>
                </c:pt>
                <c:pt idx="29">
                  <c:v>1446.0691573926856</c:v>
                </c:pt>
                <c:pt idx="30">
                  <c:v>1304.5395185101081</c:v>
                </c:pt>
                <c:pt idx="31">
                  <c:v>806.12622075857564</c:v>
                </c:pt>
                <c:pt idx="32">
                  <c:v>1312.9092744251695</c:v>
                </c:pt>
                <c:pt idx="33">
                  <c:v>1482.6196845612237</c:v>
                </c:pt>
                <c:pt idx="34">
                  <c:v>1192.9580180860319</c:v>
                </c:pt>
                <c:pt idx="35">
                  <c:v>886.51302292757441</c:v>
                </c:pt>
                <c:pt idx="36">
                  <c:v>877.5605452015817</c:v>
                </c:pt>
                <c:pt idx="37">
                  <c:v>807.09691555506731</c:v>
                </c:pt>
                <c:pt idx="38">
                  <c:v>1561.1465268552652</c:v>
                </c:pt>
                <c:pt idx="39">
                  <c:v>1629.1960123880858</c:v>
                </c:pt>
                <c:pt idx="40">
                  <c:v>1444.1800560894121</c:v>
                </c:pt>
                <c:pt idx="41">
                  <c:v>1235.0360937101648</c:v>
                </c:pt>
                <c:pt idx="42">
                  <c:v>1178.2861093943757</c:v>
                </c:pt>
                <c:pt idx="43">
                  <c:v>1017.4977408060481</c:v>
                </c:pt>
                <c:pt idx="44">
                  <c:v>1205.5520304568531</c:v>
                </c:pt>
                <c:pt idx="45">
                  <c:v>819.09898477157401</c:v>
                </c:pt>
                <c:pt idx="46">
                  <c:v>1707.0748730964465</c:v>
                </c:pt>
                <c:pt idx="47">
                  <c:v>1143.2741116751265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B4-442B-AB5F-BC60F985F2D7}"/>
            </c:ext>
          </c:extLst>
        </c:ser>
        <c:ser>
          <c:idx val="1"/>
          <c:order val="1"/>
          <c:tx>
            <c:strRef>
              <c:f>'FY20 - RTM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RTM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RTM UI'!$B$157:$AW$157</c:f>
              <c:numCache>
                <c:formatCode>_(* #,##0_);_(* \(#,##0\);_(* "-"??_);_(@_)</c:formatCode>
                <c:ptCount val="48"/>
                <c:pt idx="0">
                  <c:v>1247.6383454816062</c:v>
                </c:pt>
                <c:pt idx="1">
                  <c:v>1598.3132292570083</c:v>
                </c:pt>
                <c:pt idx="2">
                  <c:v>1986.5138988293013</c:v>
                </c:pt>
                <c:pt idx="3">
                  <c:v>3544.2580856494023</c:v>
                </c:pt>
                <c:pt idx="4">
                  <c:v>2906.167639090505</c:v>
                </c:pt>
                <c:pt idx="5">
                  <c:v>1820.5907599802169</c:v>
                </c:pt>
                <c:pt idx="6">
                  <c:v>1919.3459849041844</c:v>
                </c:pt>
                <c:pt idx="7">
                  <c:v>2427.6911682427899</c:v>
                </c:pt>
                <c:pt idx="8">
                  <c:v>1969.032985979519</c:v>
                </c:pt>
                <c:pt idx="9">
                  <c:v>1875.3489980349545</c:v>
                </c:pt>
                <c:pt idx="10">
                  <c:v>1905.932256753596</c:v>
                </c:pt>
                <c:pt idx="11">
                  <c:v>2163.5070277695704</c:v>
                </c:pt>
                <c:pt idx="12">
                  <c:v>1301.1492506871864</c:v>
                </c:pt>
                <c:pt idx="13">
                  <c:v>1709.3404298406022</c:v>
                </c:pt>
                <c:pt idx="14">
                  <c:v>2079.4981887227386</c:v>
                </c:pt>
                <c:pt idx="15">
                  <c:v>4117.5054233440042</c:v>
                </c:pt>
                <c:pt idx="16">
                  <c:v>3002.2574285374635</c:v>
                </c:pt>
                <c:pt idx="17">
                  <c:v>2336.8325541132353</c:v>
                </c:pt>
                <c:pt idx="18">
                  <c:v>2158.7125486393106</c:v>
                </c:pt>
                <c:pt idx="19">
                  <c:v>2188.3992162182976</c:v>
                </c:pt>
                <c:pt idx="20">
                  <c:v>1137.9549729934406</c:v>
                </c:pt>
                <c:pt idx="21">
                  <c:v>2189.8940283188736</c:v>
                </c:pt>
                <c:pt idx="22">
                  <c:v>2549.9551230915094</c:v>
                </c:pt>
                <c:pt idx="23">
                  <c:v>0</c:v>
                </c:pt>
                <c:pt idx="24">
                  <c:v>1620.5228278479074</c:v>
                </c:pt>
                <c:pt idx="25">
                  <c:v>1859.2112763473576</c:v>
                </c:pt>
                <c:pt idx="26">
                  <c:v>2409.377500588449</c:v>
                </c:pt>
                <c:pt idx="27">
                  <c:v>2352.5326471813423</c:v>
                </c:pt>
                <c:pt idx="28">
                  <c:v>1921.9215499468191</c:v>
                </c:pt>
                <c:pt idx="29">
                  <c:v>2097.9584918627611</c:v>
                </c:pt>
                <c:pt idx="30">
                  <c:v>2316.0428327687969</c:v>
                </c:pt>
                <c:pt idx="31">
                  <c:v>2167.2017795275528</c:v>
                </c:pt>
                <c:pt idx="32">
                  <c:v>4700.8815491566211</c:v>
                </c:pt>
                <c:pt idx="33">
                  <c:v>2429.5078898446227</c:v>
                </c:pt>
                <c:pt idx="34">
                  <c:v>2103.8494755440265</c:v>
                </c:pt>
                <c:pt idx="35">
                  <c:v>732.56471908422327</c:v>
                </c:pt>
                <c:pt idx="36">
                  <c:v>717.77209953713395</c:v>
                </c:pt>
                <c:pt idx="37">
                  <c:v>739.34615608287527</c:v>
                </c:pt>
                <c:pt idx="38">
                  <c:v>1324.7712064019947</c:v>
                </c:pt>
                <c:pt idx="39">
                  <c:v>2613.6325670418464</c:v>
                </c:pt>
                <c:pt idx="40">
                  <c:v>2056.8692246298192</c:v>
                </c:pt>
                <c:pt idx="41">
                  <c:v>2193.9992259958353</c:v>
                </c:pt>
                <c:pt idx="42">
                  <c:v>2282.3795274865324</c:v>
                </c:pt>
                <c:pt idx="43">
                  <c:v>1874.8036948493941</c:v>
                </c:pt>
                <c:pt idx="44">
                  <c:v>1319.7861347386327</c:v>
                </c:pt>
                <c:pt idx="45">
                  <c:v>875.77702471886232</c:v>
                </c:pt>
                <c:pt idx="46">
                  <c:v>1125.0239928427864</c:v>
                </c:pt>
                <c:pt idx="47">
                  <c:v>1617.4573867017921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B4-442B-AB5F-BC60F985F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RTM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B4-442B-AB5F-BC60F985F2D7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8BB4-442B-AB5F-BC60F985F2D7}"/>
              </c:ext>
            </c:extLst>
          </c:dPt>
          <c:yVal>
            <c:numRef>
              <c:f>'FY20 - RTM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B4-442B-AB5F-BC60F985F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Deals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C-4475-9B99-E5A824DD2C4C}"/>
            </c:ext>
          </c:extLst>
        </c:ser>
        <c:ser>
          <c:idx val="3"/>
          <c:order val="3"/>
          <c:tx>
            <c:strRef>
              <c:f>'FY20 - Deals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UI'!$B$17:$AW$17</c:f>
              <c:numCache>
                <c:formatCode>_(* #,##0_);_(* \(#,##0\);_(* "-"??_);_(@_)</c:formatCode>
                <c:ptCount val="48"/>
                <c:pt idx="0">
                  <c:v>265.74161566434009</c:v>
                </c:pt>
                <c:pt idx="1">
                  <c:v>472.57373707638038</c:v>
                </c:pt>
                <c:pt idx="2">
                  <c:v>1104.4267297969679</c:v>
                </c:pt>
                <c:pt idx="3">
                  <c:v>1282.2579174623118</c:v>
                </c:pt>
                <c:pt idx="4">
                  <c:v>337.07189563261682</c:v>
                </c:pt>
                <c:pt idx="5">
                  <c:v>561.78649272102814</c:v>
                </c:pt>
                <c:pt idx="6">
                  <c:v>875.54116898360473</c:v>
                </c:pt>
                <c:pt idx="7">
                  <c:v>1350.6004426627505</c:v>
                </c:pt>
                <c:pt idx="8">
                  <c:v>760.58766355870523</c:v>
                </c:pt>
                <c:pt idx="9">
                  <c:v>745.30363980697769</c:v>
                </c:pt>
                <c:pt idx="10">
                  <c:v>824.87652966157543</c:v>
                </c:pt>
                <c:pt idx="11">
                  <c:v>794.23216697274154</c:v>
                </c:pt>
                <c:pt idx="12">
                  <c:v>408.85601344785056</c:v>
                </c:pt>
                <c:pt idx="13">
                  <c:v>644.70228245738508</c:v>
                </c:pt>
                <c:pt idx="14">
                  <c:v>985.10427336958026</c:v>
                </c:pt>
                <c:pt idx="15">
                  <c:v>1086.3374307251838</c:v>
                </c:pt>
                <c:pt idx="16">
                  <c:v>994.29627613734158</c:v>
                </c:pt>
                <c:pt idx="17">
                  <c:v>897.37383960024829</c:v>
                </c:pt>
                <c:pt idx="18">
                  <c:v>679.72801477147345</c:v>
                </c:pt>
                <c:pt idx="19">
                  <c:v>553.60186949093668</c:v>
                </c:pt>
                <c:pt idx="20">
                  <c:v>294.48815152237097</c:v>
                </c:pt>
                <c:pt idx="21">
                  <c:v>1036.2771189516475</c:v>
                </c:pt>
                <c:pt idx="22">
                  <c:v>1794.2347295259822</c:v>
                </c:pt>
                <c:pt idx="23">
                  <c:v>0</c:v>
                </c:pt>
                <c:pt idx="24">
                  <c:v>502.36970175913837</c:v>
                </c:pt>
                <c:pt idx="25">
                  <c:v>762.5676261755309</c:v>
                </c:pt>
                <c:pt idx="26">
                  <c:v>1036.3132849007609</c:v>
                </c:pt>
                <c:pt idx="27">
                  <c:v>823.74938716457007</c:v>
                </c:pt>
                <c:pt idx="28">
                  <c:v>845.04173290937922</c:v>
                </c:pt>
                <c:pt idx="29">
                  <c:v>926.96740858505495</c:v>
                </c:pt>
                <c:pt idx="30">
                  <c:v>836.24328109622309</c:v>
                </c:pt>
                <c:pt idx="31">
                  <c:v>516.74757740934342</c:v>
                </c:pt>
                <c:pt idx="32">
                  <c:v>841.60850924690362</c:v>
                </c:pt>
                <c:pt idx="33">
                  <c:v>950.39723369309218</c:v>
                </c:pt>
                <c:pt idx="34">
                  <c:v>764.71667826027681</c:v>
                </c:pt>
                <c:pt idx="35">
                  <c:v>568.27757879972717</c:v>
                </c:pt>
                <c:pt idx="36">
                  <c:v>562.53881102665491</c:v>
                </c:pt>
                <c:pt idx="37">
                  <c:v>517.3698176635047</c:v>
                </c:pt>
                <c:pt idx="38">
                  <c:v>1000.7349531123494</c:v>
                </c:pt>
                <c:pt idx="39">
                  <c:v>1044.3564181974909</c:v>
                </c:pt>
                <c:pt idx="40">
                  <c:v>925.75644621116157</c:v>
                </c:pt>
                <c:pt idx="41">
                  <c:v>791.68980366036203</c:v>
                </c:pt>
                <c:pt idx="42">
                  <c:v>755.31160858613828</c:v>
                </c:pt>
                <c:pt idx="43">
                  <c:v>652.24214154233857</c:v>
                </c:pt>
                <c:pt idx="44">
                  <c:v>772.78976311336737</c:v>
                </c:pt>
                <c:pt idx="45">
                  <c:v>525.06345177665003</c:v>
                </c:pt>
                <c:pt idx="46">
                  <c:v>1094.2787648054143</c:v>
                </c:pt>
                <c:pt idx="47">
                  <c:v>732.86802030456829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C-4475-9B99-E5A824DD2C4C}"/>
            </c:ext>
          </c:extLst>
        </c:ser>
        <c:ser>
          <c:idx val="4"/>
          <c:order val="4"/>
          <c:tx>
            <c:strRef>
              <c:f>'FY20 - Deals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UI'!$B$16:$AW$16</c:f>
              <c:numCache>
                <c:formatCode>_(* #,##0_);_(* \(#,##0\);_(* "-"??_);_(@_)</c:formatCode>
                <c:ptCount val="48"/>
                <c:pt idx="0">
                  <c:v>1128.6640676164145</c:v>
                </c:pt>
                <c:pt idx="1">
                  <c:v>1432.0279674724416</c:v>
                </c:pt>
                <c:pt idx="2">
                  <c:v>1729.8224992495523</c:v>
                </c:pt>
                <c:pt idx="3">
                  <c:v>3140.9489266983355</c:v>
                </c:pt>
                <c:pt idx="4">
                  <c:v>2569.2123680836562</c:v>
                </c:pt>
                <c:pt idx="5">
                  <c:v>1593.1173657309082</c:v>
                </c:pt>
                <c:pt idx="6">
                  <c:v>1677.1022284770411</c:v>
                </c:pt>
                <c:pt idx="7">
                  <c:v>2093.7140633351219</c:v>
                </c:pt>
                <c:pt idx="8">
                  <c:v>1764.1860767896915</c:v>
                </c:pt>
                <c:pt idx="9">
                  <c:v>1660.1498280629198</c:v>
                </c:pt>
                <c:pt idx="10">
                  <c:v>1686.1588902446128</c:v>
                </c:pt>
                <c:pt idx="11">
                  <c:v>1895.4469502540837</c:v>
                </c:pt>
                <c:pt idx="12">
                  <c:v>1164.2578918083457</c:v>
                </c:pt>
                <c:pt idx="13">
                  <c:v>1505.560887759236</c:v>
                </c:pt>
                <c:pt idx="14">
                  <c:v>1820.6012383750069</c:v>
                </c:pt>
                <c:pt idx="15">
                  <c:v>3588.8871771389236</c:v>
                </c:pt>
                <c:pt idx="16">
                  <c:v>2630.2057964274904</c:v>
                </c:pt>
                <c:pt idx="17">
                  <c:v>2053.0723771660691</c:v>
                </c:pt>
                <c:pt idx="18">
                  <c:v>1902.7013141555176</c:v>
                </c:pt>
                <c:pt idx="19">
                  <c:v>1927.7631579906094</c:v>
                </c:pt>
                <c:pt idx="20">
                  <c:v>1015.9909596354125</c:v>
                </c:pt>
                <c:pt idx="21">
                  <c:v>1902.3023002203724</c:v>
                </c:pt>
                <c:pt idx="22">
                  <c:v>2170.2830172309309</c:v>
                </c:pt>
                <c:pt idx="23">
                  <c:v>0</c:v>
                </c:pt>
                <c:pt idx="24">
                  <c:v>1435.7839902446676</c:v>
                </c:pt>
                <c:pt idx="25">
                  <c:v>1600.0693591350635</c:v>
                </c:pt>
                <c:pt idx="26">
                  <c:v>2061.3152351120548</c:v>
                </c:pt>
                <c:pt idx="27">
                  <c:v>2013.8446733582443</c:v>
                </c:pt>
                <c:pt idx="28">
                  <c:v>1651.3307122068109</c:v>
                </c:pt>
                <c:pt idx="29">
                  <c:v>1771.3362784953938</c:v>
                </c:pt>
                <c:pt idx="30">
                  <c:v>1950.9775275822442</c:v>
                </c:pt>
                <c:pt idx="31">
                  <c:v>1820.0361819995917</c:v>
                </c:pt>
                <c:pt idx="32">
                  <c:v>3964.6158883194566</c:v>
                </c:pt>
                <c:pt idx="33">
                  <c:v>2007.6595189078562</c:v>
                </c:pt>
                <c:pt idx="34">
                  <c:v>1752.5046135850516</c:v>
                </c:pt>
                <c:pt idx="35">
                  <c:v>603.49775223923825</c:v>
                </c:pt>
                <c:pt idx="36">
                  <c:v>641.19097795397829</c:v>
                </c:pt>
                <c:pt idx="37">
                  <c:v>655.79270966411798</c:v>
                </c:pt>
                <c:pt idx="38">
                  <c:v>1147.9357149721363</c:v>
                </c:pt>
                <c:pt idx="39">
                  <c:v>2307.9854327671164</c:v>
                </c:pt>
                <c:pt idx="40">
                  <c:v>1636.4005935935727</c:v>
                </c:pt>
                <c:pt idx="41">
                  <c:v>1734.5284636977685</c:v>
                </c:pt>
                <c:pt idx="42">
                  <c:v>1816.878187176909</c:v>
                </c:pt>
                <c:pt idx="43">
                  <c:v>1492.7536977832056</c:v>
                </c:pt>
                <c:pt idx="44">
                  <c:v>1148.2920598656804</c:v>
                </c:pt>
                <c:pt idx="45">
                  <c:v>762.96386166705474</c:v>
                </c:pt>
                <c:pt idx="46">
                  <c:v>978.02823118155118</c:v>
                </c:pt>
                <c:pt idx="47">
                  <c:v>1403.2922893909974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BC-4475-9B99-E5A824DD2C4C}"/>
            </c:ext>
          </c:extLst>
        </c:ser>
        <c:ser>
          <c:idx val="5"/>
          <c:order val="5"/>
          <c:tx>
            <c:strRef>
              <c:f>'FY20 - Deals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Deals UI'!$B$15:$AW$15</c:f>
              <c:numCache>
                <c:formatCode>_(* #,##0_);_(* \(#,##0\);_(* "-"??_);_(@_)</c:formatCode>
                <c:ptCount val="48"/>
                <c:pt idx="0">
                  <c:v>265.74161566434009</c:v>
                </c:pt>
                <c:pt idx="1">
                  <c:v>472.57373707638038</c:v>
                </c:pt>
                <c:pt idx="2">
                  <c:v>1104.4267297969679</c:v>
                </c:pt>
                <c:pt idx="3">
                  <c:v>1282.2579174623118</c:v>
                </c:pt>
                <c:pt idx="4">
                  <c:v>337.07189563261682</c:v>
                </c:pt>
                <c:pt idx="5">
                  <c:v>561.78649272102814</c:v>
                </c:pt>
                <c:pt idx="6">
                  <c:v>875.54116898360473</c:v>
                </c:pt>
                <c:pt idx="7">
                  <c:v>1350.6004426627505</c:v>
                </c:pt>
                <c:pt idx="8">
                  <c:v>760.58766355870523</c:v>
                </c:pt>
                <c:pt idx="9">
                  <c:v>745.30363980697769</c:v>
                </c:pt>
                <c:pt idx="10">
                  <c:v>824.87652966157543</c:v>
                </c:pt>
                <c:pt idx="11">
                  <c:v>794.23216697274154</c:v>
                </c:pt>
                <c:pt idx="12">
                  <c:v>408.85601344785056</c:v>
                </c:pt>
                <c:pt idx="13">
                  <c:v>644.70228245738508</c:v>
                </c:pt>
                <c:pt idx="14">
                  <c:v>985.10427336958026</c:v>
                </c:pt>
                <c:pt idx="15">
                  <c:v>1086.3374307251838</c:v>
                </c:pt>
                <c:pt idx="16">
                  <c:v>994.29627613734158</c:v>
                </c:pt>
                <c:pt idx="17">
                  <c:v>897.37383960024829</c:v>
                </c:pt>
                <c:pt idx="18">
                  <c:v>679.72801477147345</c:v>
                </c:pt>
                <c:pt idx="19">
                  <c:v>553.60186949093668</c:v>
                </c:pt>
                <c:pt idx="20">
                  <c:v>294.48815152237097</c:v>
                </c:pt>
                <c:pt idx="21">
                  <c:v>1036.2771189516475</c:v>
                </c:pt>
                <c:pt idx="22">
                  <c:v>1794.2347295259822</c:v>
                </c:pt>
                <c:pt idx="23">
                  <c:v>0</c:v>
                </c:pt>
                <c:pt idx="24">
                  <c:v>502.36970175913837</c:v>
                </c:pt>
                <c:pt idx="39">
                  <c:v>1044.3564181974909</c:v>
                </c:pt>
                <c:pt idx="40">
                  <c:v>925.75644621116157</c:v>
                </c:pt>
                <c:pt idx="41">
                  <c:v>791.68980366036203</c:v>
                </c:pt>
                <c:pt idx="42">
                  <c:v>755.31160858613828</c:v>
                </c:pt>
                <c:pt idx="43">
                  <c:v>652.24214154233857</c:v>
                </c:pt>
                <c:pt idx="44">
                  <c:v>772.78976311336737</c:v>
                </c:pt>
                <c:pt idx="45">
                  <c:v>525.06345177665003</c:v>
                </c:pt>
                <c:pt idx="46">
                  <c:v>978.02823118155118</c:v>
                </c:pt>
                <c:pt idx="47">
                  <c:v>732.86802030456829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C-4475-9B99-E5A824DD2C4C}"/>
            </c:ext>
          </c:extLst>
        </c:ser>
        <c:ser>
          <c:idx val="6"/>
          <c:order val="6"/>
          <c:tx>
            <c:strRef>
              <c:f>'FY20 - Deals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UI'!$B$14:$AW$14</c:f>
              <c:numCache>
                <c:formatCode>General</c:formatCode>
                <c:ptCount val="48"/>
                <c:pt idx="2" formatCode="_(* #,##0_);_(* \(#,##0\);_(* &quot;-&quot;??_);_(@_)">
                  <c:v>1104.4267297969679</c:v>
                </c:pt>
                <c:pt idx="3" formatCode="_(* #,##0_);_(* \(#,##0\);_(* &quot;-&quot;??_);_(@_)">
                  <c:v>1282.2579174623118</c:v>
                </c:pt>
                <c:pt idx="4" formatCode="_(* #,##0_);_(* \(#,##0\);_(* &quot;-&quot;??_);_(@_)">
                  <c:v>337.07189563261682</c:v>
                </c:pt>
                <c:pt idx="5" formatCode="_(* #,##0_);_(* \(#,##0\);_(* &quot;-&quot;??_);_(@_)">
                  <c:v>561.78649272102814</c:v>
                </c:pt>
                <c:pt idx="6" formatCode="_(* #,##0_);_(* \(#,##0\);_(* &quot;-&quot;??_);_(@_)">
                  <c:v>875.54116898360473</c:v>
                </c:pt>
                <c:pt idx="7" formatCode="_(* #,##0_);_(* \(#,##0\);_(* &quot;-&quot;??_);_(@_)">
                  <c:v>1350.6004426627505</c:v>
                </c:pt>
                <c:pt idx="8" formatCode="_(* #,##0_);_(* \(#,##0\);_(* &quot;-&quot;??_);_(@_)">
                  <c:v>760.58766355870523</c:v>
                </c:pt>
                <c:pt idx="9" formatCode="_(* #,##0_);_(* \(#,##0\);_(* &quot;-&quot;??_);_(@_)">
                  <c:v>745.30363980697769</c:v>
                </c:pt>
                <c:pt idx="10" formatCode="_(* #,##0_);_(* \(#,##0\);_(* &quot;-&quot;??_);_(@_)">
                  <c:v>824.87652966157543</c:v>
                </c:pt>
                <c:pt idx="11" formatCode="_(* #,##0_);_(* \(#,##0\);_(* &quot;-&quot;??_);_(@_)">
                  <c:v>794.23216697274154</c:v>
                </c:pt>
                <c:pt idx="12" formatCode="_(* #,##0_);_(* \(#,##0\);_(* &quot;-&quot;??_);_(@_)">
                  <c:v>408.85601344785056</c:v>
                </c:pt>
                <c:pt idx="13" formatCode="_(* #,##0_);_(* \(#,##0\);_(* &quot;-&quot;??_);_(@_)">
                  <c:v>644.70228245738508</c:v>
                </c:pt>
                <c:pt idx="14" formatCode="_(* #,##0_);_(* \(#,##0\);_(* &quot;-&quot;??_);_(@_)">
                  <c:v>985.10427336958026</c:v>
                </c:pt>
                <c:pt idx="24" formatCode="_(* #,##0_);_(* \(#,##0\);_(* &quot;-&quot;??_);_(@_)">
                  <c:v>502.36970175913837</c:v>
                </c:pt>
                <c:pt idx="25" formatCode="_(* #,##0_);_(* \(#,##0\);_(* &quot;-&quot;??_);_(@_)">
                  <c:v>762.5676261755309</c:v>
                </c:pt>
                <c:pt idx="26" formatCode="_(* #,##0_);_(* \(#,##0\);_(* &quot;-&quot;??_);_(@_)">
                  <c:v>1036.3132849007609</c:v>
                </c:pt>
                <c:pt idx="27" formatCode="_(* #,##0_);_(* \(#,##0\);_(* &quot;-&quot;??_);_(@_)">
                  <c:v>823.74938716457007</c:v>
                </c:pt>
                <c:pt idx="28" formatCode="_(* #,##0_);_(* \(#,##0\);_(* &quot;-&quot;??_);_(@_)">
                  <c:v>845.04173290937922</c:v>
                </c:pt>
                <c:pt idx="29" formatCode="_(* #,##0_);_(* \(#,##0\);_(* &quot;-&quot;??_);_(@_)">
                  <c:v>926.96740858505495</c:v>
                </c:pt>
                <c:pt idx="30" formatCode="_(* #,##0_);_(* \(#,##0\);_(* &quot;-&quot;??_);_(@_)">
                  <c:v>836.24328109622309</c:v>
                </c:pt>
                <c:pt idx="31" formatCode="_(* #,##0_);_(* \(#,##0\);_(* &quot;-&quot;??_);_(@_)">
                  <c:v>516.74757740934342</c:v>
                </c:pt>
                <c:pt idx="32" formatCode="_(* #,##0_);_(* \(#,##0\);_(* &quot;-&quot;??_);_(@_)">
                  <c:v>841.60850924690362</c:v>
                </c:pt>
                <c:pt idx="33" formatCode="_(* #,##0_);_(* \(#,##0\);_(* &quot;-&quot;??_);_(@_)">
                  <c:v>950.39723369309218</c:v>
                </c:pt>
                <c:pt idx="34" formatCode="_(* #,##0_);_(* \(#,##0\);_(* &quot;-&quot;??_);_(@_)">
                  <c:v>764.71667826027681</c:v>
                </c:pt>
                <c:pt idx="35" formatCode="_(* #,##0_);_(* \(#,##0\);_(* &quot;-&quot;??_);_(@_)">
                  <c:v>568.27757879972717</c:v>
                </c:pt>
                <c:pt idx="36" formatCode="_(* #,##0_);_(* \(#,##0\);_(* &quot;-&quot;??_);_(@_)">
                  <c:v>562.53881102665491</c:v>
                </c:pt>
                <c:pt idx="37" formatCode="_(* #,##0_);_(* \(#,##0\);_(* &quot;-&quot;??_);_(@_)">
                  <c:v>517.3698176635047</c:v>
                </c:pt>
                <c:pt idx="38" formatCode="_(* #,##0_);_(* \(#,##0\);_(* &quot;-&quot;??_);_(@_)">
                  <c:v>1000.7349531123494</c:v>
                </c:pt>
                <c:pt idx="39" formatCode="_(* #,##0_);_(* \(#,##0\);_(* &quot;-&quot;??_);_(@_)">
                  <c:v>1044.3564181974909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BC-4475-9B99-E5A824DD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Deals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Deals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BC-4475-9B99-E5A824DD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Deals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UI'!$B$52:$AW$52</c:f>
              <c:numCache>
                <c:formatCode>_(* #,##0_);_(* \(#,##0\);_(* "-"??_);_(@_)</c:formatCode>
                <c:ptCount val="48"/>
                <c:pt idx="0">
                  <c:v>265.74161566434009</c:v>
                </c:pt>
                <c:pt idx="1">
                  <c:v>472.57373707638038</c:v>
                </c:pt>
                <c:pt idx="2">
                  <c:v>1104.4267297969679</c:v>
                </c:pt>
                <c:pt idx="3">
                  <c:v>1282.2579174623118</c:v>
                </c:pt>
                <c:pt idx="4">
                  <c:v>337.07189563261682</c:v>
                </c:pt>
                <c:pt idx="5">
                  <c:v>561.78649272102814</c:v>
                </c:pt>
                <c:pt idx="6">
                  <c:v>875.54116898360473</c:v>
                </c:pt>
                <c:pt idx="7">
                  <c:v>1350.6004426627505</c:v>
                </c:pt>
                <c:pt idx="8">
                  <c:v>760.58766355870523</c:v>
                </c:pt>
                <c:pt idx="9">
                  <c:v>745.30363980697769</c:v>
                </c:pt>
                <c:pt idx="10">
                  <c:v>824.87652966157543</c:v>
                </c:pt>
                <c:pt idx="11">
                  <c:v>794.23216697274154</c:v>
                </c:pt>
                <c:pt idx="12">
                  <c:v>408.85601344785056</c:v>
                </c:pt>
                <c:pt idx="13">
                  <c:v>644.70228245738508</c:v>
                </c:pt>
                <c:pt idx="14">
                  <c:v>985.10427336958026</c:v>
                </c:pt>
                <c:pt idx="15">
                  <c:v>1086.3374307251838</c:v>
                </c:pt>
                <c:pt idx="16">
                  <c:v>994.29627613734158</c:v>
                </c:pt>
                <c:pt idx="17">
                  <c:v>897.37383960024829</c:v>
                </c:pt>
                <c:pt idx="18">
                  <c:v>679.72801477147345</c:v>
                </c:pt>
                <c:pt idx="19">
                  <c:v>553.60186949093668</c:v>
                </c:pt>
                <c:pt idx="20">
                  <c:v>294.48815152237097</c:v>
                </c:pt>
                <c:pt idx="21">
                  <c:v>1036.2771189516475</c:v>
                </c:pt>
                <c:pt idx="22">
                  <c:v>1794.2347295259822</c:v>
                </c:pt>
                <c:pt idx="23">
                  <c:v>0</c:v>
                </c:pt>
                <c:pt idx="24">
                  <c:v>502.36970175913837</c:v>
                </c:pt>
                <c:pt idx="25">
                  <c:v>762.5676261755309</c:v>
                </c:pt>
                <c:pt idx="26">
                  <c:v>1036.3132849007609</c:v>
                </c:pt>
                <c:pt idx="27">
                  <c:v>823.74938716457007</c:v>
                </c:pt>
                <c:pt idx="28">
                  <c:v>845.04173290937922</c:v>
                </c:pt>
                <c:pt idx="29">
                  <c:v>926.96740858505495</c:v>
                </c:pt>
                <c:pt idx="30">
                  <c:v>836.24328109622309</c:v>
                </c:pt>
                <c:pt idx="31">
                  <c:v>516.74757740934342</c:v>
                </c:pt>
                <c:pt idx="32">
                  <c:v>841.60850924690362</c:v>
                </c:pt>
                <c:pt idx="33">
                  <c:v>950.39723369309218</c:v>
                </c:pt>
                <c:pt idx="34">
                  <c:v>764.71667826027681</c:v>
                </c:pt>
                <c:pt idx="35">
                  <c:v>568.27757879972717</c:v>
                </c:pt>
                <c:pt idx="36">
                  <c:v>562.53881102665491</c:v>
                </c:pt>
                <c:pt idx="37">
                  <c:v>517.3698176635047</c:v>
                </c:pt>
                <c:pt idx="38">
                  <c:v>1000.7349531123494</c:v>
                </c:pt>
                <c:pt idx="39">
                  <c:v>1044.3564181974909</c:v>
                </c:pt>
                <c:pt idx="40">
                  <c:v>925.75644621116157</c:v>
                </c:pt>
                <c:pt idx="41">
                  <c:v>791.68980366036203</c:v>
                </c:pt>
                <c:pt idx="42">
                  <c:v>755.31160858613828</c:v>
                </c:pt>
                <c:pt idx="43">
                  <c:v>652.24214154233857</c:v>
                </c:pt>
                <c:pt idx="44">
                  <c:v>772.78976311336737</c:v>
                </c:pt>
                <c:pt idx="45">
                  <c:v>525.06345177665003</c:v>
                </c:pt>
                <c:pt idx="46">
                  <c:v>1094.2787648054143</c:v>
                </c:pt>
                <c:pt idx="47">
                  <c:v>732.86802030456829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BC-4475-9B99-E5A824DD2C4C}"/>
            </c:ext>
          </c:extLst>
        </c:ser>
        <c:ser>
          <c:idx val="1"/>
          <c:order val="1"/>
          <c:tx>
            <c:strRef>
              <c:f>'FY20 - Deals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Deals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Deals UI'!$B$157:$AW$157</c:f>
              <c:numCache>
                <c:formatCode>_(* #,##0_);_(* \(#,##0\);_(* "-"??_);_(@_)</c:formatCode>
                <c:ptCount val="48"/>
                <c:pt idx="0">
                  <c:v>1128.6640676164145</c:v>
                </c:pt>
                <c:pt idx="1">
                  <c:v>1432.0279674724416</c:v>
                </c:pt>
                <c:pt idx="2">
                  <c:v>1729.8224992495523</c:v>
                </c:pt>
                <c:pt idx="3">
                  <c:v>3140.9489266983355</c:v>
                </c:pt>
                <c:pt idx="4">
                  <c:v>2569.2123680836562</c:v>
                </c:pt>
                <c:pt idx="5">
                  <c:v>1593.1173657309082</c:v>
                </c:pt>
                <c:pt idx="6">
                  <c:v>1677.1022284770411</c:v>
                </c:pt>
                <c:pt idx="7">
                  <c:v>2093.7140633351219</c:v>
                </c:pt>
                <c:pt idx="8">
                  <c:v>1764.1860767896915</c:v>
                </c:pt>
                <c:pt idx="9">
                  <c:v>1660.1498280629198</c:v>
                </c:pt>
                <c:pt idx="10">
                  <c:v>1686.1588902446128</c:v>
                </c:pt>
                <c:pt idx="11">
                  <c:v>1895.4469502540837</c:v>
                </c:pt>
                <c:pt idx="12">
                  <c:v>1164.2578918083457</c:v>
                </c:pt>
                <c:pt idx="13">
                  <c:v>1505.560887759236</c:v>
                </c:pt>
                <c:pt idx="14">
                  <c:v>1820.6012383750069</c:v>
                </c:pt>
                <c:pt idx="15">
                  <c:v>3588.8871771389236</c:v>
                </c:pt>
                <c:pt idx="16">
                  <c:v>2630.2057964274904</c:v>
                </c:pt>
                <c:pt idx="17">
                  <c:v>2053.0723771660691</c:v>
                </c:pt>
                <c:pt idx="18">
                  <c:v>1902.7013141555176</c:v>
                </c:pt>
                <c:pt idx="19">
                  <c:v>1927.7631579906094</c:v>
                </c:pt>
                <c:pt idx="20">
                  <c:v>1015.9909596354125</c:v>
                </c:pt>
                <c:pt idx="21">
                  <c:v>1902.3023002203724</c:v>
                </c:pt>
                <c:pt idx="22">
                  <c:v>2170.2830172309309</c:v>
                </c:pt>
                <c:pt idx="23">
                  <c:v>0</c:v>
                </c:pt>
                <c:pt idx="24">
                  <c:v>1435.7839902446676</c:v>
                </c:pt>
                <c:pt idx="25">
                  <c:v>1600.0693591350635</c:v>
                </c:pt>
                <c:pt idx="26">
                  <c:v>2061.3152351120548</c:v>
                </c:pt>
                <c:pt idx="27">
                  <c:v>2013.8446733582443</c:v>
                </c:pt>
                <c:pt idx="28">
                  <c:v>1651.3307122068109</c:v>
                </c:pt>
                <c:pt idx="29">
                  <c:v>1771.3362784953938</c:v>
                </c:pt>
                <c:pt idx="30">
                  <c:v>1950.9775275822442</c:v>
                </c:pt>
                <c:pt idx="31">
                  <c:v>1820.0361819995917</c:v>
                </c:pt>
                <c:pt idx="32">
                  <c:v>3964.6158883194566</c:v>
                </c:pt>
                <c:pt idx="33">
                  <c:v>2007.6595189078562</c:v>
                </c:pt>
                <c:pt idx="34">
                  <c:v>1752.5046135850516</c:v>
                </c:pt>
                <c:pt idx="35">
                  <c:v>603.49775223923825</c:v>
                </c:pt>
                <c:pt idx="36">
                  <c:v>641.19097795397829</c:v>
                </c:pt>
                <c:pt idx="37">
                  <c:v>655.79270966411798</c:v>
                </c:pt>
                <c:pt idx="38">
                  <c:v>1147.9357149721363</c:v>
                </c:pt>
                <c:pt idx="39">
                  <c:v>2307.9854327671164</c:v>
                </c:pt>
                <c:pt idx="40">
                  <c:v>1636.4005935935727</c:v>
                </c:pt>
                <c:pt idx="41">
                  <c:v>1734.5284636977685</c:v>
                </c:pt>
                <c:pt idx="42">
                  <c:v>1816.878187176909</c:v>
                </c:pt>
                <c:pt idx="43">
                  <c:v>1492.7536977832056</c:v>
                </c:pt>
                <c:pt idx="44">
                  <c:v>1148.2920598656804</c:v>
                </c:pt>
                <c:pt idx="45">
                  <c:v>762.96386166705474</c:v>
                </c:pt>
                <c:pt idx="46">
                  <c:v>978.02823118155118</c:v>
                </c:pt>
                <c:pt idx="47">
                  <c:v>1403.2922893909974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BC-4475-9B99-E5A824DD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Deals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EBC-4475-9B99-E5A824DD2C4C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6EBC-4475-9B99-E5A824DD2C4C}"/>
              </c:ext>
            </c:extLst>
          </c:dPt>
          <c:yVal>
            <c:numRef>
              <c:f>'FY20 - Deals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BC-4475-9B99-E5A824DD2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181962997980716E-2"/>
          <c:y val="2.5926837662440399E-2"/>
          <c:w val="0.96224900795670709"/>
          <c:h val="0.87914487028840549"/>
        </c:manualLayout>
      </c:layout>
      <c:areaChart>
        <c:grouping val="standard"/>
        <c:varyColors val="0"/>
        <c:ser>
          <c:idx val="2"/>
          <c:order val="2"/>
          <c:tx>
            <c:strRef>
              <c:f>'FY20 - CoE_ESM UI'!$A$13</c:f>
              <c:strCache>
                <c:ptCount val="1"/>
                <c:pt idx="0">
                  <c:v>Highlight Busy Season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UI'!$B$13:$AW$13</c:f>
              <c:numCache>
                <c:formatCode>General</c:formatCode>
                <c:ptCount val="48"/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24" formatCode="_(* #,##0_);_(* \(#,##0\);_(* &quot;-&quot;??_);_(@_)">
                  <c:v>90000</c:v>
                </c:pt>
                <c:pt idx="25" formatCode="_(* #,##0_);_(* \(#,##0\);_(* &quot;-&quot;??_);_(@_)">
                  <c:v>90000</c:v>
                </c:pt>
                <c:pt idx="26" formatCode="_(* #,##0_);_(* \(#,##0\);_(* &quot;-&quot;??_);_(@_)">
                  <c:v>90000</c:v>
                </c:pt>
                <c:pt idx="27" formatCode="_(* #,##0_);_(* \(#,##0\);_(* &quot;-&quot;??_);_(@_)">
                  <c:v>90000</c:v>
                </c:pt>
                <c:pt idx="28" formatCode="_(* #,##0_);_(* \(#,##0\);_(* &quot;-&quot;??_);_(@_)">
                  <c:v>90000</c:v>
                </c:pt>
                <c:pt idx="29" formatCode="_(* #,##0_);_(* \(#,##0\);_(* &quot;-&quot;??_);_(@_)">
                  <c:v>90000</c:v>
                </c:pt>
                <c:pt idx="30" formatCode="_(* #,##0_);_(* \(#,##0\);_(* &quot;-&quot;??_);_(@_)">
                  <c:v>90000</c:v>
                </c:pt>
                <c:pt idx="31" formatCode="_(* #,##0_);_(* \(#,##0\);_(* &quot;-&quot;??_);_(@_)">
                  <c:v>90000</c:v>
                </c:pt>
                <c:pt idx="32" formatCode="_(* #,##0_);_(* \(#,##0\);_(* &quot;-&quot;??_);_(@_)">
                  <c:v>90000</c:v>
                </c:pt>
                <c:pt idx="33" formatCode="_(* #,##0_);_(* \(#,##0\);_(* &quot;-&quot;??_);_(@_)">
                  <c:v>90000</c:v>
                </c:pt>
                <c:pt idx="34" formatCode="_(* #,##0_);_(* \(#,##0\);_(* &quot;-&quot;??_);_(@_)">
                  <c:v>90000</c:v>
                </c:pt>
                <c:pt idx="35" formatCode="_(* #,##0_);_(* \(#,##0\);_(* &quot;-&quot;??_);_(@_)">
                  <c:v>90000</c:v>
                </c:pt>
                <c:pt idx="36" formatCode="_(* #,##0_);_(* \(#,##0\);_(* &quot;-&quot;??_);_(@_)">
                  <c:v>90000</c:v>
                </c:pt>
                <c:pt idx="37" formatCode="_(* #,##0_);_(* \(#,##0\);_(* &quot;-&quot;??_);_(@_)">
                  <c:v>90000</c:v>
                </c:pt>
                <c:pt idx="38" formatCode="_(* #,##0_);_(* \(#,##0\);_(* &quot;-&quot;??_);_(@_)">
                  <c:v>90000</c:v>
                </c:pt>
                <c:pt idx="39" formatCode="_(* #,##0_);_(* \(#,##0\);_(* &quot;-&quot;??_);_(@_)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D-4766-B23C-E8245F8498B6}"/>
            </c:ext>
          </c:extLst>
        </c:ser>
        <c:ser>
          <c:idx val="3"/>
          <c:order val="3"/>
          <c:tx>
            <c:strRef>
              <c:f>'FY20 - CoE_ESM UI'!$A$17</c:f>
              <c:strCache>
                <c:ptCount val="1"/>
                <c:pt idx="0">
                  <c:v>TD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UI'!$B$17:$AW$17</c:f>
              <c:numCache>
                <c:formatCode>_(* #,##0_);_(* \(#,##0\);_(* "-"??_);_(@_)</c:formatCode>
                <c:ptCount val="48"/>
                <c:pt idx="0">
                  <c:v>2022.5176462280072</c:v>
                </c:pt>
                <c:pt idx="1">
                  <c:v>2813.2749293572042</c:v>
                </c:pt>
                <c:pt idx="2">
                  <c:v>4515.4840506311366</c:v>
                </c:pt>
                <c:pt idx="3">
                  <c:v>4728.6095514504259</c:v>
                </c:pt>
                <c:pt idx="4">
                  <c:v>1668.5422360044631</c:v>
                </c:pt>
                <c:pt idx="5">
                  <c:v>2780.9037266741052</c:v>
                </c:pt>
                <c:pt idx="6">
                  <c:v>4548.4372549747441</c:v>
                </c:pt>
                <c:pt idx="7">
                  <c:v>7503.9199651865638</c:v>
                </c:pt>
                <c:pt idx="8">
                  <c:v>3692.0030090741002</c:v>
                </c:pt>
                <c:pt idx="9">
                  <c:v>3459.5883608054446</c:v>
                </c:pt>
                <c:pt idx="10">
                  <c:v>3630.0724352019824</c:v>
                </c:pt>
                <c:pt idx="11">
                  <c:v>3417.1626817208089</c:v>
                </c:pt>
                <c:pt idx="12">
                  <c:v>3205.0986564756126</c:v>
                </c:pt>
                <c:pt idx="13">
                  <c:v>4317.0809400715525</c:v>
                </c:pt>
                <c:pt idx="14">
                  <c:v>5601.3883045983212</c:v>
                </c:pt>
                <c:pt idx="15">
                  <c:v>6053.178689835896</c:v>
                </c:pt>
                <c:pt idx="16">
                  <c:v>5536.684968151194</c:v>
                </c:pt>
                <c:pt idx="17">
                  <c:v>5236.5505677342189</c:v>
                </c:pt>
                <c:pt idx="18">
                  <c:v>4080.083588145641</c:v>
                </c:pt>
                <c:pt idx="19">
                  <c:v>3540.2546342293881</c:v>
                </c:pt>
                <c:pt idx="20">
                  <c:v>1667.9509260580235</c:v>
                </c:pt>
                <c:pt idx="21">
                  <c:v>4499.908167698567</c:v>
                </c:pt>
                <c:pt idx="22">
                  <c:v>7406.8556850759314</c:v>
                </c:pt>
                <c:pt idx="23">
                  <c:v>0</c:v>
                </c:pt>
                <c:pt idx="24">
                  <c:v>4414.1767816221109</c:v>
                </c:pt>
                <c:pt idx="25">
                  <c:v>6617.2893118737265</c:v>
                </c:pt>
                <c:pt idx="26">
                  <c:v>8913.3755493143799</c:v>
                </c:pt>
                <c:pt idx="27">
                  <c:v>7463.5282439758948</c:v>
                </c:pt>
                <c:pt idx="28">
                  <c:v>7320.9071891774602</c:v>
                </c:pt>
                <c:pt idx="29">
                  <c:v>7966.2943746813844</c:v>
                </c:pt>
                <c:pt idx="30">
                  <c:v>7284.808786526386</c:v>
                </c:pt>
                <c:pt idx="31">
                  <c:v>4997.1145945851085</c:v>
                </c:pt>
                <c:pt idx="32">
                  <c:v>5363.3806518542933</c:v>
                </c:pt>
                <c:pt idx="33">
                  <c:v>6042.1500127939989</c:v>
                </c:pt>
                <c:pt idx="34">
                  <c:v>5110.3115625726787</c:v>
                </c:pt>
                <c:pt idx="35">
                  <c:v>4024.31955121795</c:v>
                </c:pt>
                <c:pt idx="36">
                  <c:v>3660.4925493891728</c:v>
                </c:pt>
                <c:pt idx="37">
                  <c:v>3155.4270050039308</c:v>
                </c:pt>
                <c:pt idx="38">
                  <c:v>5134.8770452281697</c:v>
                </c:pt>
                <c:pt idx="39">
                  <c:v>5178.4501986495643</c:v>
                </c:pt>
                <c:pt idx="40">
                  <c:v>4106.2269983064652</c:v>
                </c:pt>
                <c:pt idx="41">
                  <c:v>4132.9144803259614</c:v>
                </c:pt>
                <c:pt idx="42">
                  <c:v>3960.3847456568346</c:v>
                </c:pt>
                <c:pt idx="43">
                  <c:v>3790.9038515897646</c:v>
                </c:pt>
                <c:pt idx="44">
                  <c:v>3297.7632333366764</c:v>
                </c:pt>
                <c:pt idx="45">
                  <c:v>2520.7934076576234</c:v>
                </c:pt>
                <c:pt idx="46">
                  <c:v>3920.9248599037251</c:v>
                </c:pt>
                <c:pt idx="47">
                  <c:v>3031.6722314192016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D-4766-B23C-E8245F8498B6}"/>
            </c:ext>
          </c:extLst>
        </c:ser>
        <c:ser>
          <c:idx val="4"/>
          <c:order val="4"/>
          <c:tx>
            <c:strRef>
              <c:f>'FY20 - CoE_ESM UI'!$A$16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rgbClr val="FFC83D"/>
            </a:solidFill>
          </c:spP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UI'!$B$16:$AW$16</c:f>
              <c:numCache>
                <c:formatCode>_(* #,##0_);_(* \(#,##0\);_(* "-"??_);_(@_)</c:formatCode>
                <c:ptCount val="48"/>
                <c:pt idx="0">
                  <c:v>1538.4253088068588</c:v>
                </c:pt>
                <c:pt idx="1">
                  <c:v>2072.6728908287018</c:v>
                </c:pt>
                <c:pt idx="2">
                  <c:v>3090.6489650679141</c:v>
                </c:pt>
                <c:pt idx="3">
                  <c:v>4755.7640299665991</c:v>
                </c:pt>
                <c:pt idx="4">
                  <c:v>4398.8657909645117</c:v>
                </c:pt>
                <c:pt idx="5">
                  <c:v>2657.9080862193832</c:v>
                </c:pt>
                <c:pt idx="6">
                  <c:v>2820.3809154918526</c:v>
                </c:pt>
                <c:pt idx="7">
                  <c:v>3856.2634531818012</c:v>
                </c:pt>
                <c:pt idx="8">
                  <c:v>2766.7774525899031</c:v>
                </c:pt>
                <c:pt idx="9">
                  <c:v>2565.5142353286328</c:v>
                </c:pt>
                <c:pt idx="10">
                  <c:v>2615.8300396439504</c:v>
                </c:pt>
                <c:pt idx="11">
                  <c:v>3141.5362288583055</c:v>
                </c:pt>
                <c:pt idx="12">
                  <c:v>1868.4592125747549</c:v>
                </c:pt>
                <c:pt idx="13">
                  <c:v>2432.9353193959219</c:v>
                </c:pt>
                <c:pt idx="14">
                  <c:v>3046.0335426162246</c:v>
                </c:pt>
                <c:pt idx="15">
                  <c:v>6053.3867952828059</c:v>
                </c:pt>
                <c:pt idx="16">
                  <c:v>4838.3411368062607</c:v>
                </c:pt>
                <c:pt idx="17">
                  <c:v>3271.7057351106678</c:v>
                </c:pt>
                <c:pt idx="18">
                  <c:v>2967.3691006068757</c:v>
                </c:pt>
                <c:pt idx="19">
                  <c:v>3018.0918730241742</c:v>
                </c:pt>
                <c:pt idx="20">
                  <c:v>1739.6944995904405</c:v>
                </c:pt>
                <c:pt idx="21">
                  <c:v>3351.6820090626538</c:v>
                </c:pt>
                <c:pt idx="22">
                  <c:v>4342.2667273231373</c:v>
                </c:pt>
                <c:pt idx="23">
                  <c:v>0</c:v>
                </c:pt>
                <c:pt idx="24">
                  <c:v>2769.6686731163518</c:v>
                </c:pt>
                <c:pt idx="25">
                  <c:v>3118.6846240973159</c:v>
                </c:pt>
                <c:pt idx="26">
                  <c:v>4140.6243787606263</c:v>
                </c:pt>
                <c:pt idx="27">
                  <c:v>4033.5110674334264</c:v>
                </c:pt>
                <c:pt idx="28">
                  <c:v>3854.2353388674373</c:v>
                </c:pt>
                <c:pt idx="29">
                  <c:v>4155.0446511754035</c:v>
                </c:pt>
                <c:pt idx="30">
                  <c:v>4611.8290502944546</c:v>
                </c:pt>
                <c:pt idx="31">
                  <c:v>4348.0844879513097</c:v>
                </c:pt>
                <c:pt idx="32">
                  <c:v>9621.2595453509057</c:v>
                </c:pt>
                <c:pt idx="33">
                  <c:v>5255.852714913919</c:v>
                </c:pt>
                <c:pt idx="34">
                  <c:v>4408.4452831741019</c:v>
                </c:pt>
                <c:pt idx="35">
                  <c:v>1624.4134907778819</c:v>
                </c:pt>
                <c:pt idx="36">
                  <c:v>1172.4331958280145</c:v>
                </c:pt>
                <c:pt idx="37">
                  <c:v>1116.7619009936402</c:v>
                </c:pt>
                <c:pt idx="38">
                  <c:v>2297.1000053736707</c:v>
                </c:pt>
                <c:pt idx="39">
                  <c:v>4004.815276109633</c:v>
                </c:pt>
                <c:pt idx="40">
                  <c:v>5277.3743873848653</c:v>
                </c:pt>
                <c:pt idx="41">
                  <c:v>5563.2159901094665</c:v>
                </c:pt>
                <c:pt idx="42">
                  <c:v>5634.676390790617</c:v>
                </c:pt>
                <c:pt idx="43">
                  <c:v>4622.0777537223348</c:v>
                </c:pt>
                <c:pt idx="44">
                  <c:v>2389.6152923032405</c:v>
                </c:pt>
                <c:pt idx="45">
                  <c:v>1458.2338927694423</c:v>
                </c:pt>
                <c:pt idx="46">
                  <c:v>1893.6452317544824</c:v>
                </c:pt>
                <c:pt idx="47">
                  <c:v>2750.2973365660268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D-4766-B23C-E8245F8498B6}"/>
            </c:ext>
          </c:extLst>
        </c:ser>
        <c:ser>
          <c:idx val="5"/>
          <c:order val="5"/>
          <c:tx>
            <c:strRef>
              <c:f>'FY20 - CoE_ESM UI'!$A$15</c:f>
              <c:strCache>
                <c:ptCount val="1"/>
                <c:pt idx="0">
                  <c:v>Min All</c:v>
                </c:pt>
              </c:strCache>
            </c:strRef>
          </c:tx>
          <c:spPr>
            <a:solidFill>
              <a:schemeClr val="bg1"/>
            </a:solidFill>
          </c:spPr>
          <c:val>
            <c:numRef>
              <c:f>'FY20 - CoE_ESM UI'!$B$15:$AW$15</c:f>
              <c:numCache>
                <c:formatCode>_(* #,##0_);_(* \(#,##0\);_(* "-"??_);_(@_)</c:formatCode>
                <c:ptCount val="48"/>
                <c:pt idx="0">
                  <c:v>1538.4253088068588</c:v>
                </c:pt>
                <c:pt idx="1">
                  <c:v>2072.6728908287018</c:v>
                </c:pt>
                <c:pt idx="2">
                  <c:v>3090.6489650679141</c:v>
                </c:pt>
                <c:pt idx="3">
                  <c:v>4728.6095514504259</c:v>
                </c:pt>
                <c:pt idx="4">
                  <c:v>1668.5422360044631</c:v>
                </c:pt>
                <c:pt idx="5">
                  <c:v>2657.9080862193832</c:v>
                </c:pt>
                <c:pt idx="6">
                  <c:v>2820.3809154918526</c:v>
                </c:pt>
                <c:pt idx="7">
                  <c:v>3856.2634531818012</c:v>
                </c:pt>
                <c:pt idx="8">
                  <c:v>2766.7774525899031</c:v>
                </c:pt>
                <c:pt idx="9">
                  <c:v>2565.5142353286328</c:v>
                </c:pt>
                <c:pt idx="10">
                  <c:v>2615.8300396439504</c:v>
                </c:pt>
                <c:pt idx="11">
                  <c:v>3141.5362288583055</c:v>
                </c:pt>
                <c:pt idx="12">
                  <c:v>1868.4592125747549</c:v>
                </c:pt>
                <c:pt idx="13">
                  <c:v>2432.9353193959219</c:v>
                </c:pt>
                <c:pt idx="14">
                  <c:v>3046.0335426162246</c:v>
                </c:pt>
                <c:pt idx="15">
                  <c:v>6053.178689835896</c:v>
                </c:pt>
                <c:pt idx="16">
                  <c:v>4838.3411368062607</c:v>
                </c:pt>
                <c:pt idx="17">
                  <c:v>3271.7057351106678</c:v>
                </c:pt>
                <c:pt idx="18">
                  <c:v>2967.3691006068757</c:v>
                </c:pt>
                <c:pt idx="19">
                  <c:v>3018.0918730241742</c:v>
                </c:pt>
                <c:pt idx="20">
                  <c:v>1667.9509260580235</c:v>
                </c:pt>
                <c:pt idx="21">
                  <c:v>3351.6820090626538</c:v>
                </c:pt>
                <c:pt idx="22">
                  <c:v>4342.2667273231373</c:v>
                </c:pt>
                <c:pt idx="23">
                  <c:v>0</c:v>
                </c:pt>
                <c:pt idx="24">
                  <c:v>2769.6686731163518</c:v>
                </c:pt>
                <c:pt idx="39">
                  <c:v>4004.815276109633</c:v>
                </c:pt>
                <c:pt idx="40">
                  <c:v>4106.2269983064652</c:v>
                </c:pt>
                <c:pt idx="41">
                  <c:v>4132.9144803259614</c:v>
                </c:pt>
                <c:pt idx="42">
                  <c:v>3960.3847456568346</c:v>
                </c:pt>
                <c:pt idx="43">
                  <c:v>3790.9038515897646</c:v>
                </c:pt>
                <c:pt idx="44">
                  <c:v>2389.6152923032405</c:v>
                </c:pt>
                <c:pt idx="45">
                  <c:v>1458.2338927694423</c:v>
                </c:pt>
                <c:pt idx="46">
                  <c:v>1893.6452317544824</c:v>
                </c:pt>
                <c:pt idx="47">
                  <c:v>2750.2973365660268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D-4766-B23C-E8245F8498B6}"/>
            </c:ext>
          </c:extLst>
        </c:ser>
        <c:ser>
          <c:idx val="6"/>
          <c:order val="6"/>
          <c:tx>
            <c:strRef>
              <c:f>'FY20 - CoE_ESM UI'!$A$14</c:f>
              <c:strCache>
                <c:ptCount val="1"/>
                <c:pt idx="0">
                  <c:v>Busy Season Area</c:v>
                </c:pt>
              </c:strCache>
            </c:strRef>
          </c:tx>
          <c:spPr>
            <a:solidFill>
              <a:srgbClr val="FFECBD"/>
            </a:solidFill>
          </c:spP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UI'!$B$14:$AW$14</c:f>
              <c:numCache>
                <c:formatCode>General</c:formatCode>
                <c:ptCount val="48"/>
                <c:pt idx="2" formatCode="_(* #,##0_);_(* \(#,##0\);_(* &quot;-&quot;??_);_(@_)">
                  <c:v>3090.6489650679141</c:v>
                </c:pt>
                <c:pt idx="3" formatCode="_(* #,##0_);_(* \(#,##0\);_(* &quot;-&quot;??_);_(@_)">
                  <c:v>4728.6095514504259</c:v>
                </c:pt>
                <c:pt idx="4" formatCode="_(* #,##0_);_(* \(#,##0\);_(* &quot;-&quot;??_);_(@_)">
                  <c:v>1668.5422360044631</c:v>
                </c:pt>
                <c:pt idx="5" formatCode="_(* #,##0_);_(* \(#,##0\);_(* &quot;-&quot;??_);_(@_)">
                  <c:v>2657.9080862193832</c:v>
                </c:pt>
                <c:pt idx="6" formatCode="_(* #,##0_);_(* \(#,##0\);_(* &quot;-&quot;??_);_(@_)">
                  <c:v>2820.3809154918526</c:v>
                </c:pt>
                <c:pt idx="7" formatCode="_(* #,##0_);_(* \(#,##0\);_(* &quot;-&quot;??_);_(@_)">
                  <c:v>3856.2634531818012</c:v>
                </c:pt>
                <c:pt idx="8" formatCode="_(* #,##0_);_(* \(#,##0\);_(* &quot;-&quot;??_);_(@_)">
                  <c:v>2766.7774525899031</c:v>
                </c:pt>
                <c:pt idx="9" formatCode="_(* #,##0_);_(* \(#,##0\);_(* &quot;-&quot;??_);_(@_)">
                  <c:v>2565.5142353286328</c:v>
                </c:pt>
                <c:pt idx="10" formatCode="_(* #,##0_);_(* \(#,##0\);_(* &quot;-&quot;??_);_(@_)">
                  <c:v>2615.8300396439504</c:v>
                </c:pt>
                <c:pt idx="11" formatCode="_(* #,##0_);_(* \(#,##0\);_(* &quot;-&quot;??_);_(@_)">
                  <c:v>3141.5362288583055</c:v>
                </c:pt>
                <c:pt idx="12" formatCode="_(* #,##0_);_(* \(#,##0\);_(* &quot;-&quot;??_);_(@_)">
                  <c:v>1868.4592125747549</c:v>
                </c:pt>
                <c:pt idx="13" formatCode="_(* #,##0_);_(* \(#,##0\);_(* &quot;-&quot;??_);_(@_)">
                  <c:v>2432.9353193959219</c:v>
                </c:pt>
                <c:pt idx="14" formatCode="_(* #,##0_);_(* \(#,##0\);_(* &quot;-&quot;??_);_(@_)">
                  <c:v>3046.0335426162246</c:v>
                </c:pt>
                <c:pt idx="24" formatCode="_(* #,##0_);_(* \(#,##0\);_(* &quot;-&quot;??_);_(@_)">
                  <c:v>2769.6686731163518</c:v>
                </c:pt>
                <c:pt idx="25" formatCode="_(* #,##0_);_(* \(#,##0\);_(* &quot;-&quot;??_);_(@_)">
                  <c:v>3118.6846240973159</c:v>
                </c:pt>
                <c:pt idx="26" formatCode="_(* #,##0_);_(* \(#,##0\);_(* &quot;-&quot;??_);_(@_)">
                  <c:v>4140.6243787606263</c:v>
                </c:pt>
                <c:pt idx="27" formatCode="_(* #,##0_);_(* \(#,##0\);_(* &quot;-&quot;??_);_(@_)">
                  <c:v>4033.5110674334264</c:v>
                </c:pt>
                <c:pt idx="28" formatCode="_(* #,##0_);_(* \(#,##0\);_(* &quot;-&quot;??_);_(@_)">
                  <c:v>3854.2353388674373</c:v>
                </c:pt>
                <c:pt idx="29" formatCode="_(* #,##0_);_(* \(#,##0\);_(* &quot;-&quot;??_);_(@_)">
                  <c:v>4155.0446511754035</c:v>
                </c:pt>
                <c:pt idx="30" formatCode="_(* #,##0_);_(* \(#,##0\);_(* &quot;-&quot;??_);_(@_)">
                  <c:v>4611.8290502944546</c:v>
                </c:pt>
                <c:pt idx="31" formatCode="_(* #,##0_);_(* \(#,##0\);_(* &quot;-&quot;??_);_(@_)">
                  <c:v>4348.0844879513097</c:v>
                </c:pt>
                <c:pt idx="32" formatCode="_(* #,##0_);_(* \(#,##0\);_(* &quot;-&quot;??_);_(@_)">
                  <c:v>5363.3806518542933</c:v>
                </c:pt>
                <c:pt idx="33" formatCode="_(* #,##0_);_(* \(#,##0\);_(* &quot;-&quot;??_);_(@_)">
                  <c:v>5255.852714913919</c:v>
                </c:pt>
                <c:pt idx="34" formatCode="_(* #,##0_);_(* \(#,##0\);_(* &quot;-&quot;??_);_(@_)">
                  <c:v>4408.4452831741019</c:v>
                </c:pt>
                <c:pt idx="35" formatCode="_(* #,##0_);_(* \(#,##0\);_(* &quot;-&quot;??_);_(@_)">
                  <c:v>1624.4134907778819</c:v>
                </c:pt>
                <c:pt idx="36" formatCode="_(* #,##0_);_(* \(#,##0\);_(* &quot;-&quot;??_);_(@_)">
                  <c:v>1172.4331958280145</c:v>
                </c:pt>
                <c:pt idx="37" formatCode="_(* #,##0_);_(* \(#,##0\);_(* &quot;-&quot;??_);_(@_)">
                  <c:v>1116.7619009936402</c:v>
                </c:pt>
                <c:pt idx="38" formatCode="_(* #,##0_);_(* \(#,##0\);_(* &quot;-&quot;??_);_(@_)">
                  <c:v>2297.1000053736707</c:v>
                </c:pt>
                <c:pt idx="39" formatCode="_(* #,##0_);_(* \(#,##0\);_(* &quot;-&quot;??_);_(@_)">
                  <c:v>4004.815276109633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7D-4766-B23C-E8245F849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9032"/>
        <c:axId val="652553128"/>
      </c:areaChart>
      <c:barChart>
        <c:barDir val="col"/>
        <c:grouping val="clustered"/>
        <c:varyColors val="0"/>
        <c:ser>
          <c:idx val="7"/>
          <c:order val="7"/>
          <c:tx>
            <c:strRef>
              <c:f>'FY20 - CoE_ESM UI'!$A$19</c:f>
              <c:strCache>
                <c:ptCount val="1"/>
                <c:pt idx="0">
                  <c:v>Max(Demand-Capacity)</c:v>
                </c:pt>
              </c:strCache>
            </c:strRef>
          </c:tx>
          <c:invertIfNegative val="0"/>
          <c:val>
            <c:numRef>
              <c:f>'FY20 - CoE_ESM UI'!$B$19:$AW$19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90000</c:v>
                </c:pt>
                <c:pt idx="27">
                  <c:v>0</c:v>
                </c:pt>
                <c:pt idx="28">
                  <c:v>0</c:v>
                </c:pt>
                <c:pt idx="29">
                  <c:v>90000</c:v>
                </c:pt>
                <c:pt idx="30">
                  <c:v>0</c:v>
                </c:pt>
                <c:pt idx="31">
                  <c:v>0</c:v>
                </c:pt>
                <c:pt idx="32">
                  <c:v>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7D-4766-B23C-E8245F849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559032"/>
        <c:axId val="652553128"/>
      </c:barChart>
      <c:lineChart>
        <c:grouping val="standard"/>
        <c:varyColors val="0"/>
        <c:ser>
          <c:idx val="0"/>
          <c:order val="0"/>
          <c:tx>
            <c:strRef>
              <c:f>'FY20 - CoE_ESM UI'!$A$52</c:f>
              <c:strCache>
                <c:ptCount val="1"/>
                <c:pt idx="0">
                  <c:v>Total Demand</c:v>
                </c:pt>
              </c:strCache>
            </c:strRef>
          </c:tx>
          <c:spPr>
            <a:ln>
              <a:solidFill>
                <a:srgbClr val="DB536A"/>
              </a:solidFill>
            </a:ln>
          </c:spPr>
          <c:marker>
            <c:symbol val="none"/>
          </c:marke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UI'!$B$52:$AW$52</c:f>
              <c:numCache>
                <c:formatCode>_(* #,##0_);_(* \(#,##0\);_(* "-"??_);_(@_)</c:formatCode>
                <c:ptCount val="48"/>
                <c:pt idx="0">
                  <c:v>2022.5176462280072</c:v>
                </c:pt>
                <c:pt idx="1">
                  <c:v>2813.2749293572042</c:v>
                </c:pt>
                <c:pt idx="2">
                  <c:v>4515.4840506311366</c:v>
                </c:pt>
                <c:pt idx="3">
                  <c:v>4728.6095514504259</c:v>
                </c:pt>
                <c:pt idx="4">
                  <c:v>1668.5422360044631</c:v>
                </c:pt>
                <c:pt idx="5">
                  <c:v>2780.9037266741052</c:v>
                </c:pt>
                <c:pt idx="6">
                  <c:v>4548.4372549747441</c:v>
                </c:pt>
                <c:pt idx="7">
                  <c:v>7503.9199651865638</c:v>
                </c:pt>
                <c:pt idx="8">
                  <c:v>3692.0030090741002</c:v>
                </c:pt>
                <c:pt idx="9">
                  <c:v>3459.5883608054446</c:v>
                </c:pt>
                <c:pt idx="10">
                  <c:v>3630.0724352019824</c:v>
                </c:pt>
                <c:pt idx="11">
                  <c:v>3417.1626817208089</c:v>
                </c:pt>
                <c:pt idx="12">
                  <c:v>3205.0986564756126</c:v>
                </c:pt>
                <c:pt idx="13">
                  <c:v>4317.0809400715525</c:v>
                </c:pt>
                <c:pt idx="14">
                  <c:v>5601.3883045983212</c:v>
                </c:pt>
                <c:pt idx="15">
                  <c:v>6053.178689835896</c:v>
                </c:pt>
                <c:pt idx="16">
                  <c:v>5536.684968151194</c:v>
                </c:pt>
                <c:pt idx="17">
                  <c:v>5236.5505677342189</c:v>
                </c:pt>
                <c:pt idx="18">
                  <c:v>4080.083588145641</c:v>
                </c:pt>
                <c:pt idx="19">
                  <c:v>3540.2546342293881</c:v>
                </c:pt>
                <c:pt idx="20">
                  <c:v>1667.9509260580235</c:v>
                </c:pt>
                <c:pt idx="21">
                  <c:v>4499.908167698567</c:v>
                </c:pt>
                <c:pt idx="22">
                  <c:v>7406.8556850759314</c:v>
                </c:pt>
                <c:pt idx="23">
                  <c:v>0</c:v>
                </c:pt>
                <c:pt idx="24">
                  <c:v>4414.1767816221109</c:v>
                </c:pt>
                <c:pt idx="25">
                  <c:v>6617.2893118737265</c:v>
                </c:pt>
                <c:pt idx="26">
                  <c:v>8913.3755493143799</c:v>
                </c:pt>
                <c:pt idx="27">
                  <c:v>7463.5282439758948</c:v>
                </c:pt>
                <c:pt idx="28">
                  <c:v>7320.9071891774602</c:v>
                </c:pt>
                <c:pt idx="29">
                  <c:v>7966.2943746813844</c:v>
                </c:pt>
                <c:pt idx="30">
                  <c:v>7284.808786526386</c:v>
                </c:pt>
                <c:pt idx="31">
                  <c:v>4997.1145945851085</c:v>
                </c:pt>
                <c:pt idx="32">
                  <c:v>5363.3806518542933</c:v>
                </c:pt>
                <c:pt idx="33">
                  <c:v>6042.1500127939989</c:v>
                </c:pt>
                <c:pt idx="34">
                  <c:v>5110.3115625726787</c:v>
                </c:pt>
                <c:pt idx="35">
                  <c:v>4024.31955121795</c:v>
                </c:pt>
                <c:pt idx="36">
                  <c:v>3660.4925493891728</c:v>
                </c:pt>
                <c:pt idx="37">
                  <c:v>3155.4270050039308</c:v>
                </c:pt>
                <c:pt idx="38">
                  <c:v>5134.8770452281697</c:v>
                </c:pt>
                <c:pt idx="39">
                  <c:v>5178.4501986495643</c:v>
                </c:pt>
                <c:pt idx="40">
                  <c:v>4106.2269983064652</c:v>
                </c:pt>
                <c:pt idx="41">
                  <c:v>4132.9144803259614</c:v>
                </c:pt>
                <c:pt idx="42">
                  <c:v>3960.3847456568346</c:v>
                </c:pt>
                <c:pt idx="43">
                  <c:v>3790.9038515897646</c:v>
                </c:pt>
                <c:pt idx="44">
                  <c:v>3297.7632333366764</c:v>
                </c:pt>
                <c:pt idx="45">
                  <c:v>2520.7934076576234</c:v>
                </c:pt>
                <c:pt idx="46">
                  <c:v>3920.9248599037251</c:v>
                </c:pt>
                <c:pt idx="47">
                  <c:v>3031.6722314192016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7D-4766-B23C-E8245F8498B6}"/>
            </c:ext>
          </c:extLst>
        </c:ser>
        <c:ser>
          <c:idx val="1"/>
          <c:order val="1"/>
          <c:tx>
            <c:strRef>
              <c:f>'FY20 - CoE_ESM UI'!$A$157</c:f>
              <c:strCache>
                <c:ptCount val="1"/>
                <c:pt idx="0">
                  <c:v>Total Capacity (with planned and training)</c:v>
                </c:pt>
              </c:strCache>
            </c:strRef>
          </c:tx>
          <c:spPr>
            <a:ln>
              <a:solidFill>
                <a:srgbClr val="6E2A35"/>
              </a:solidFill>
            </a:ln>
          </c:spPr>
          <c:marker>
            <c:symbol val="none"/>
          </c:marker>
          <c:cat>
            <c:multiLvlStrRef>
              <c:f>'FY20 - CoE_ESM UI'!$B$21:$AW$22</c:f>
              <c:multiLvlStrCache>
                <c:ptCount val="48"/>
                <c:lvl>
                  <c:pt idx="0">
                    <c:v>W1</c:v>
                  </c:pt>
                  <c:pt idx="1">
                    <c:v>W2</c:v>
                  </c:pt>
                  <c:pt idx="2">
                    <c:v>W3</c:v>
                  </c:pt>
                  <c:pt idx="3">
                    <c:v>W4</c:v>
                  </c:pt>
                  <c:pt idx="4">
                    <c:v>W1</c:v>
                  </c:pt>
                  <c:pt idx="5">
                    <c:v>W2</c:v>
                  </c:pt>
                  <c:pt idx="6">
                    <c:v>W3</c:v>
                  </c:pt>
                  <c:pt idx="7">
                    <c:v>W4</c:v>
                  </c:pt>
                  <c:pt idx="8">
                    <c:v>W1</c:v>
                  </c:pt>
                  <c:pt idx="9">
                    <c:v>W2</c:v>
                  </c:pt>
                  <c:pt idx="10">
                    <c:v>W3</c:v>
                  </c:pt>
                  <c:pt idx="11">
                    <c:v>W4</c:v>
                  </c:pt>
                  <c:pt idx="12">
                    <c:v>W1</c:v>
                  </c:pt>
                  <c:pt idx="13">
                    <c:v>W2</c:v>
                  </c:pt>
                  <c:pt idx="14">
                    <c:v>W3</c:v>
                  </c:pt>
                  <c:pt idx="15">
                    <c:v>W4</c:v>
                  </c:pt>
                  <c:pt idx="16">
                    <c:v>W1</c:v>
                  </c:pt>
                  <c:pt idx="17">
                    <c:v>W2</c:v>
                  </c:pt>
                  <c:pt idx="18">
                    <c:v>W3</c:v>
                  </c:pt>
                  <c:pt idx="19">
                    <c:v>W4</c:v>
                  </c:pt>
                  <c:pt idx="20">
                    <c:v>W1</c:v>
                  </c:pt>
                  <c:pt idx="21">
                    <c:v>W2</c:v>
                  </c:pt>
                  <c:pt idx="22">
                    <c:v>W3</c:v>
                  </c:pt>
                  <c:pt idx="23">
                    <c:v>W4</c:v>
                  </c:pt>
                  <c:pt idx="24">
                    <c:v>W1</c:v>
                  </c:pt>
                  <c:pt idx="25">
                    <c:v>W2</c:v>
                  </c:pt>
                  <c:pt idx="26">
                    <c:v>W3</c:v>
                  </c:pt>
                  <c:pt idx="27">
                    <c:v>W4</c:v>
                  </c:pt>
                  <c:pt idx="28">
                    <c:v>W1</c:v>
                  </c:pt>
                  <c:pt idx="29">
                    <c:v>W2</c:v>
                  </c:pt>
                  <c:pt idx="30">
                    <c:v>W3</c:v>
                  </c:pt>
                  <c:pt idx="31">
                    <c:v>W4</c:v>
                  </c:pt>
                  <c:pt idx="32">
                    <c:v>W1</c:v>
                  </c:pt>
                  <c:pt idx="33">
                    <c:v>W2</c:v>
                  </c:pt>
                  <c:pt idx="34">
                    <c:v>W3</c:v>
                  </c:pt>
                  <c:pt idx="35">
                    <c:v>W4</c:v>
                  </c:pt>
                  <c:pt idx="36">
                    <c:v>W1</c:v>
                  </c:pt>
                  <c:pt idx="37">
                    <c:v>W2</c:v>
                  </c:pt>
                  <c:pt idx="38">
                    <c:v>W3</c:v>
                  </c:pt>
                  <c:pt idx="39">
                    <c:v>W4</c:v>
                  </c:pt>
                  <c:pt idx="40">
                    <c:v>W1</c:v>
                  </c:pt>
                  <c:pt idx="41">
                    <c:v>W2</c:v>
                  </c:pt>
                  <c:pt idx="42">
                    <c:v>W3</c:v>
                  </c:pt>
                  <c:pt idx="43">
                    <c:v>W4</c:v>
                  </c:pt>
                  <c:pt idx="44">
                    <c:v>W1</c:v>
                  </c:pt>
                  <c:pt idx="45">
                    <c:v>W2</c:v>
                  </c:pt>
                  <c:pt idx="46">
                    <c:v>W3</c:v>
                  </c:pt>
                  <c:pt idx="47">
                    <c:v>W4</c:v>
                  </c:pt>
                </c:lvl>
                <c:lvl>
                  <c:pt idx="0">
                    <c:v>Jul-19</c:v>
                  </c:pt>
                  <c:pt idx="4">
                    <c:v>Aug-19</c:v>
                  </c:pt>
                  <c:pt idx="8">
                    <c:v>Sep-19</c:v>
                  </c:pt>
                  <c:pt idx="12">
                    <c:v>Oct-19</c:v>
                  </c:pt>
                  <c:pt idx="16">
                    <c:v>Nov-19</c:v>
                  </c:pt>
                  <c:pt idx="20">
                    <c:v>Dec-19</c:v>
                  </c:pt>
                  <c:pt idx="24">
                    <c:v>Jan-20</c:v>
                  </c:pt>
                  <c:pt idx="28">
                    <c:v>Feb-20</c:v>
                  </c:pt>
                  <c:pt idx="32">
                    <c:v>Mar-20</c:v>
                  </c:pt>
                  <c:pt idx="36">
                    <c:v>Apr-20</c:v>
                  </c:pt>
                  <c:pt idx="40">
                    <c:v>May-20</c:v>
                  </c:pt>
                  <c:pt idx="44">
                    <c:v>Jun-20</c:v>
                  </c:pt>
                </c:lvl>
              </c:multiLvlStrCache>
            </c:multiLvlStrRef>
          </c:cat>
          <c:val>
            <c:numRef>
              <c:f>'FY20 - CoE_ESM UI'!$B$157:$AW$157</c:f>
              <c:numCache>
                <c:formatCode>_(* #,##0_);_(* \(#,##0\);_(* "-"??_);_(@_)</c:formatCode>
                <c:ptCount val="48"/>
                <c:pt idx="0">
                  <c:v>1538.4253088068588</c:v>
                </c:pt>
                <c:pt idx="1">
                  <c:v>2072.6728908287018</c:v>
                </c:pt>
                <c:pt idx="2">
                  <c:v>3090.6489650679141</c:v>
                </c:pt>
                <c:pt idx="3">
                  <c:v>4755.7640299665991</c:v>
                </c:pt>
                <c:pt idx="4">
                  <c:v>4398.8657909645117</c:v>
                </c:pt>
                <c:pt idx="5">
                  <c:v>2657.9080862193832</c:v>
                </c:pt>
                <c:pt idx="6">
                  <c:v>2820.3809154918526</c:v>
                </c:pt>
                <c:pt idx="7">
                  <c:v>3856.2634531818012</c:v>
                </c:pt>
                <c:pt idx="8">
                  <c:v>2766.7774525899031</c:v>
                </c:pt>
                <c:pt idx="9">
                  <c:v>2565.5142353286328</c:v>
                </c:pt>
                <c:pt idx="10">
                  <c:v>2615.8300396439504</c:v>
                </c:pt>
                <c:pt idx="11">
                  <c:v>3141.5362288583055</c:v>
                </c:pt>
                <c:pt idx="12">
                  <c:v>1868.4592125747549</c:v>
                </c:pt>
                <c:pt idx="13">
                  <c:v>2432.9353193959219</c:v>
                </c:pt>
                <c:pt idx="14">
                  <c:v>3046.0335426162246</c:v>
                </c:pt>
                <c:pt idx="15">
                  <c:v>6053.3867952828059</c:v>
                </c:pt>
                <c:pt idx="16">
                  <c:v>4838.3411368062607</c:v>
                </c:pt>
                <c:pt idx="17">
                  <c:v>3271.7057351106678</c:v>
                </c:pt>
                <c:pt idx="18">
                  <c:v>2967.3691006068757</c:v>
                </c:pt>
                <c:pt idx="19">
                  <c:v>3018.0918730241742</c:v>
                </c:pt>
                <c:pt idx="20">
                  <c:v>1739.6944995904405</c:v>
                </c:pt>
                <c:pt idx="21">
                  <c:v>3351.6820090626538</c:v>
                </c:pt>
                <c:pt idx="22">
                  <c:v>4342.2667273231373</c:v>
                </c:pt>
                <c:pt idx="23">
                  <c:v>0</c:v>
                </c:pt>
                <c:pt idx="24">
                  <c:v>2769.6686731163518</c:v>
                </c:pt>
                <c:pt idx="25">
                  <c:v>3118.6846240973159</c:v>
                </c:pt>
                <c:pt idx="26">
                  <c:v>4140.6243787606263</c:v>
                </c:pt>
                <c:pt idx="27">
                  <c:v>4033.5110674334264</c:v>
                </c:pt>
                <c:pt idx="28">
                  <c:v>3854.2353388674373</c:v>
                </c:pt>
                <c:pt idx="29">
                  <c:v>4155.0446511754035</c:v>
                </c:pt>
                <c:pt idx="30">
                  <c:v>4611.8290502944546</c:v>
                </c:pt>
                <c:pt idx="31">
                  <c:v>4348.0844879513097</c:v>
                </c:pt>
                <c:pt idx="32">
                  <c:v>9621.2595453509057</c:v>
                </c:pt>
                <c:pt idx="33">
                  <c:v>5255.852714913919</c:v>
                </c:pt>
                <c:pt idx="34">
                  <c:v>4408.4452831741019</c:v>
                </c:pt>
                <c:pt idx="35">
                  <c:v>1624.4134907778819</c:v>
                </c:pt>
                <c:pt idx="36">
                  <c:v>1172.4331958280145</c:v>
                </c:pt>
                <c:pt idx="37">
                  <c:v>1116.7619009936402</c:v>
                </c:pt>
                <c:pt idx="38">
                  <c:v>2297.1000053736707</c:v>
                </c:pt>
                <c:pt idx="39">
                  <c:v>4004.815276109633</c:v>
                </c:pt>
                <c:pt idx="40">
                  <c:v>5277.3743873848653</c:v>
                </c:pt>
                <c:pt idx="41">
                  <c:v>5563.2159901094665</c:v>
                </c:pt>
                <c:pt idx="42">
                  <c:v>5634.676390790617</c:v>
                </c:pt>
                <c:pt idx="43">
                  <c:v>4622.0777537223348</c:v>
                </c:pt>
                <c:pt idx="44">
                  <c:v>2389.6152923032405</c:v>
                </c:pt>
                <c:pt idx="45">
                  <c:v>1458.2338927694423</c:v>
                </c:pt>
                <c:pt idx="46">
                  <c:v>1893.6452317544824</c:v>
                </c:pt>
                <c:pt idx="47">
                  <c:v>2750.2973365660268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7D-4766-B23C-E8245F849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59032"/>
        <c:axId val="652553128"/>
      </c:lineChart>
      <c:scatterChart>
        <c:scatterStyle val="lineMarker"/>
        <c:varyColors val="0"/>
        <c:ser>
          <c:idx val="8"/>
          <c:order val="8"/>
          <c:tx>
            <c:strRef>
              <c:f>'FY20 - CoE_ESM UI'!$A$160</c:f>
              <c:strCache>
                <c:ptCount val="1"/>
                <c:pt idx="0">
                  <c:v>Number of Holidays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 w="12700"/>
            </c:spPr>
          </c:marker>
          <c:dPt>
            <c:idx val="20"/>
            <c:marker>
              <c:spPr>
                <a:solidFill>
                  <a:srgbClr val="E0301E"/>
                </a:solidFill>
                <a:ln w="12700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27D-4766-B23C-E8245F8498B6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9-A27D-4766-B23C-E8245F8498B6}"/>
              </c:ext>
            </c:extLst>
          </c:dPt>
          <c:yVal>
            <c:numRef>
              <c:f>'FY20 - CoE_ESM UI'!$B$160:$AW$160</c:f>
              <c:numCache>
                <c:formatCode>General</c:formatCode>
                <c:ptCount val="48"/>
                <c:pt idx="3">
                  <c:v>1</c:v>
                </c:pt>
                <c:pt idx="5">
                  <c:v>1</c:v>
                </c:pt>
                <c:pt idx="7">
                  <c:v>2</c:v>
                </c:pt>
                <c:pt idx="11">
                  <c:v>1</c:v>
                </c:pt>
                <c:pt idx="15">
                  <c:v>1</c:v>
                </c:pt>
                <c:pt idx="16">
                  <c:v>2</c:v>
                </c:pt>
                <c:pt idx="19">
                  <c:v>1</c:v>
                </c:pt>
                <c:pt idx="23">
                  <c:v>7</c:v>
                </c:pt>
                <c:pt idx="24">
                  <c:v>3</c:v>
                </c:pt>
                <c:pt idx="31">
                  <c:v>1</c:v>
                </c:pt>
                <c:pt idx="37">
                  <c:v>2</c:v>
                </c:pt>
                <c:pt idx="40">
                  <c:v>1</c:v>
                </c:pt>
                <c:pt idx="43">
                  <c:v>1</c:v>
                </c:pt>
                <c:pt idx="4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27D-4766-B23C-E8245F849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603264"/>
        <c:axId val="685592440"/>
      </c:scatterChart>
      <c:catAx>
        <c:axId val="65255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>
                <a:solidFill>
                  <a:srgbClr val="571F01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3128"/>
        <c:crosses val="autoZero"/>
        <c:auto val="1"/>
        <c:lblAlgn val="ctr"/>
        <c:lblOffset val="100"/>
        <c:noMultiLvlLbl val="0"/>
      </c:catAx>
      <c:valAx>
        <c:axId val="652553128"/>
        <c:scaling>
          <c:orientation val="minMax"/>
          <c:max val="9000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600">
                <a:solidFill>
                  <a:schemeClr val="bg1">
                    <a:lumMod val="50000"/>
                  </a:schemeClr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52559032"/>
        <c:crosses val="autoZero"/>
        <c:crossBetween val="between"/>
      </c:valAx>
      <c:valAx>
        <c:axId val="685592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>
                <a:solidFill>
                  <a:srgbClr val="E0301E"/>
                </a:solidFill>
                <a:latin typeface="Georgia" panose="02040502050405020303" pitchFamily="18" charset="0"/>
              </a:defRPr>
            </a:pPr>
            <a:endParaRPr lang="en-US"/>
          </a:p>
        </c:txPr>
        <c:crossAx val="685603264"/>
        <c:crosses val="max"/>
        <c:crossBetween val="midCat"/>
      </c:valAx>
      <c:valAx>
        <c:axId val="68560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685592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6.emf"/><Relationship Id="rId18" Type="http://schemas.openxmlformats.org/officeDocument/2006/relationships/image" Target="../media/image11.emf"/><Relationship Id="rId3" Type="http://schemas.openxmlformats.org/officeDocument/2006/relationships/image" Target="../media/image26.emf"/><Relationship Id="rId7" Type="http://schemas.openxmlformats.org/officeDocument/2006/relationships/image" Target="../media/image22.emf"/><Relationship Id="rId12" Type="http://schemas.openxmlformats.org/officeDocument/2006/relationships/image" Target="../media/image17.emf"/><Relationship Id="rId17" Type="http://schemas.openxmlformats.org/officeDocument/2006/relationships/image" Target="../media/image12.emf"/><Relationship Id="rId2" Type="http://schemas.openxmlformats.org/officeDocument/2006/relationships/image" Target="../media/image27.emf"/><Relationship Id="rId16" Type="http://schemas.openxmlformats.org/officeDocument/2006/relationships/image" Target="../media/image13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18.emf"/><Relationship Id="rId5" Type="http://schemas.openxmlformats.org/officeDocument/2006/relationships/image" Target="../media/image24.emf"/><Relationship Id="rId15" Type="http://schemas.openxmlformats.org/officeDocument/2006/relationships/image" Target="../media/image14.emf"/><Relationship Id="rId10" Type="http://schemas.openxmlformats.org/officeDocument/2006/relationships/image" Target="../media/image19.emf"/><Relationship Id="rId19" Type="http://schemas.openxmlformats.org/officeDocument/2006/relationships/image" Target="../media/image10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25772</xdr:colOff>
      <xdr:row>1</xdr:row>
      <xdr:rowOff>82176</xdr:rowOff>
    </xdr:from>
    <xdr:to>
      <xdr:col>7</xdr:col>
      <xdr:colOff>679822</xdr:colOff>
      <xdr:row>4</xdr:row>
      <xdr:rowOff>74117</xdr:rowOff>
    </xdr:to>
    <xdr:sp macro="" textlink="">
      <xdr:nvSpPr>
        <xdr:cNvPr id="2" name="TextBox 1"/>
        <xdr:cNvSpPr txBox="1"/>
      </xdr:nvSpPr>
      <xdr:spPr>
        <a:xfrm>
          <a:off x="638360" y="268941"/>
          <a:ext cx="11404227" cy="552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rgbClr val="6E2A35"/>
              </a:solidFill>
              <a:latin typeface="Georgia" panose="02040502050405020303" pitchFamily="18" charset="0"/>
            </a:rPr>
            <a:t>How many additional</a:t>
          </a:r>
          <a:r>
            <a:rPr lang="en-US" sz="2000" b="1" baseline="0">
              <a:solidFill>
                <a:srgbClr val="6E2A35"/>
              </a:solidFill>
              <a:latin typeface="Georgia" panose="02040502050405020303" pitchFamily="18" charset="0"/>
            </a:rPr>
            <a:t> Headcount per month for FY20 in order to meet the set buffer?</a:t>
          </a:r>
          <a:endParaRPr lang="en-US" sz="20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606983</xdr:colOff>
      <xdr:row>20</xdr:row>
      <xdr:rowOff>88154</xdr:rowOff>
    </xdr:from>
    <xdr:to>
      <xdr:col>7</xdr:col>
      <xdr:colOff>648445</xdr:colOff>
      <xdr:row>23</xdr:row>
      <xdr:rowOff>80095</xdr:rowOff>
    </xdr:to>
    <xdr:sp macro="" textlink="">
      <xdr:nvSpPr>
        <xdr:cNvPr id="3" name="TextBox 2"/>
        <xdr:cNvSpPr txBox="1"/>
      </xdr:nvSpPr>
      <xdr:spPr>
        <a:xfrm>
          <a:off x="606983" y="3771154"/>
          <a:ext cx="11395262" cy="54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rgbClr val="6E2A35"/>
              </a:solidFill>
              <a:latin typeface="Georgia" panose="02040502050405020303" pitchFamily="18" charset="0"/>
            </a:rPr>
            <a:t>What is the total </a:t>
          </a:r>
          <a:r>
            <a:rPr lang="en-US" sz="2000" b="1" baseline="0">
              <a:solidFill>
                <a:srgbClr val="6E2A35"/>
              </a:solidFill>
              <a:latin typeface="Georgia" panose="02040502050405020303" pitchFamily="18" charset="0"/>
            </a:rPr>
            <a:t>headcount per month for FY20 in order to meet the set buffer?</a:t>
          </a:r>
          <a:endParaRPr lang="en-US" sz="20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92362</xdr:rowOff>
    </xdr:from>
    <xdr:to>
      <xdr:col>48</xdr:col>
      <xdr:colOff>819726</xdr:colOff>
      <xdr:row>19</xdr:row>
      <xdr:rowOff>1189181</xdr:rowOff>
    </xdr:to>
    <xdr:sp macro="" textlink="">
      <xdr:nvSpPr>
        <xdr:cNvPr id="4" name="TextBox 3"/>
        <xdr:cNvSpPr txBox="1"/>
      </xdr:nvSpPr>
      <xdr:spPr>
        <a:xfrm>
          <a:off x="0" y="2597726"/>
          <a:ext cx="44172908" cy="37407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133350</xdr:colOff>
      <xdr:row>11</xdr:row>
      <xdr:rowOff>253973</xdr:rowOff>
    </xdr:from>
    <xdr:to>
      <xdr:col>0</xdr:col>
      <xdr:colOff>3598141</xdr:colOff>
      <xdr:row>19</xdr:row>
      <xdr:rowOff>1661694</xdr:rowOff>
    </xdr:to>
    <xdr:sp macro="" textlink="">
      <xdr:nvSpPr>
        <xdr:cNvPr id="78" name="TextBox 77"/>
        <xdr:cNvSpPr txBox="1"/>
      </xdr:nvSpPr>
      <xdr:spPr>
        <a:xfrm>
          <a:off x="133350" y="3846259"/>
          <a:ext cx="3464791" cy="2958935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198383</xdr:colOff>
      <xdr:row>0</xdr:row>
      <xdr:rowOff>636824</xdr:rowOff>
    </xdr:from>
    <xdr:to>
      <xdr:col>0</xdr:col>
      <xdr:colOff>3374571</xdr:colOff>
      <xdr:row>1</xdr:row>
      <xdr:rowOff>30322</xdr:rowOff>
    </xdr:to>
    <xdr:sp macro="" textlink="">
      <xdr:nvSpPr>
        <xdr:cNvPr id="2" name="TextBox 1"/>
        <xdr:cNvSpPr txBox="1"/>
      </xdr:nvSpPr>
      <xdr:spPr>
        <a:xfrm>
          <a:off x="198383" y="636824"/>
          <a:ext cx="3176188" cy="3459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146792</xdr:colOff>
      <xdr:row>10</xdr:row>
      <xdr:rowOff>195448</xdr:rowOff>
    </xdr:from>
    <xdr:to>
      <xdr:col>4</xdr:col>
      <xdr:colOff>738908</xdr:colOff>
      <xdr:row>19</xdr:row>
      <xdr:rowOff>889000</xdr:rowOff>
    </xdr:to>
    <xdr:sp macro="" textlink="$AY$157">
      <xdr:nvSpPr>
        <xdr:cNvPr id="3" name="TextBox 2"/>
        <xdr:cNvSpPr txBox="1"/>
      </xdr:nvSpPr>
      <xdr:spPr>
        <a:xfrm>
          <a:off x="3887519" y="3497448"/>
          <a:ext cx="3120571" cy="2540825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</a:rPr>
            <a:pPr algn="ctr"/>
            <a:t>0%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6</xdr:col>
      <xdr:colOff>255716</xdr:colOff>
      <xdr:row>0</xdr:row>
      <xdr:rowOff>82470</xdr:rowOff>
    </xdr:from>
    <xdr:to>
      <xdr:col>17</xdr:col>
      <xdr:colOff>531473</xdr:colOff>
      <xdr:row>0</xdr:row>
      <xdr:rowOff>561318</xdr:rowOff>
    </xdr:to>
    <xdr:sp macro="" textlink="">
      <xdr:nvSpPr>
        <xdr:cNvPr id="19" name="TextBox 18"/>
        <xdr:cNvSpPr txBox="1"/>
      </xdr:nvSpPr>
      <xdr:spPr>
        <a:xfrm>
          <a:off x="8210534" y="82470"/>
          <a:ext cx="9546757" cy="4788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7</xdr:row>
      <xdr:rowOff>17128</xdr:rowOff>
    </xdr:from>
    <xdr:to>
      <xdr:col>0</xdr:col>
      <xdr:colOff>3604491</xdr:colOff>
      <xdr:row>10</xdr:row>
      <xdr:rowOff>86152</xdr:rowOff>
    </xdr:to>
    <xdr:sp macro="" textlink="">
      <xdr:nvSpPr>
        <xdr:cNvPr id="53" name="TextBox 52"/>
        <xdr:cNvSpPr txBox="1"/>
      </xdr:nvSpPr>
      <xdr:spPr>
        <a:xfrm>
          <a:off x="139700" y="2520842"/>
          <a:ext cx="3464791" cy="876381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1739900</xdr:colOff>
          <xdr:row>13</xdr:row>
          <xdr:rowOff>160538</xdr:rowOff>
        </xdr:from>
        <xdr:to>
          <xdr:col>0</xdr:col>
          <xdr:colOff>3416300</xdr:colOff>
          <xdr:row>15</xdr:row>
          <xdr:rowOff>129695</xdr:rowOff>
        </xdr:to>
        <xdr:sp macro="" textlink="">
          <xdr:nvSpPr>
            <xdr:cNvPr id="4114" name="CommandButton1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146051</xdr:colOff>
      <xdr:row>1</xdr:row>
      <xdr:rowOff>131758</xdr:rowOff>
    </xdr:from>
    <xdr:to>
      <xdr:col>0</xdr:col>
      <xdr:colOff>3614223</xdr:colOff>
      <xdr:row>6</xdr:row>
      <xdr:rowOff>191051</xdr:rowOff>
    </xdr:to>
    <xdr:sp macro="" textlink="">
      <xdr:nvSpPr>
        <xdr:cNvPr id="55" name="TextBox 54"/>
        <xdr:cNvSpPr txBox="1"/>
      </xdr:nvSpPr>
      <xdr:spPr>
        <a:xfrm>
          <a:off x="146051" y="1084258"/>
          <a:ext cx="3468172" cy="1365579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1028700</xdr:colOff>
          <xdr:row>8</xdr:row>
          <xdr:rowOff>241851</xdr:rowOff>
        </xdr:from>
        <xdr:to>
          <xdr:col>0</xdr:col>
          <xdr:colOff>3479800</xdr:colOff>
          <xdr:row>9</xdr:row>
          <xdr:rowOff>227501</xdr:rowOff>
        </xdr:to>
        <xdr:sp macro="" textlink="">
          <xdr:nvSpPr>
            <xdr:cNvPr id="4107" name="ComboBox3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1873250</xdr:colOff>
          <xdr:row>5</xdr:row>
          <xdr:rowOff>23477</xdr:rowOff>
        </xdr:from>
        <xdr:to>
          <xdr:col>0</xdr:col>
          <xdr:colOff>3479800</xdr:colOff>
          <xdr:row>6</xdr:row>
          <xdr:rowOff>133901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1892300</xdr:colOff>
          <xdr:row>3</xdr:row>
          <xdr:rowOff>81122</xdr:rowOff>
        </xdr:from>
        <xdr:to>
          <xdr:col>0</xdr:col>
          <xdr:colOff>3479800</xdr:colOff>
          <xdr:row>4</xdr:row>
          <xdr:rowOff>140250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4</xdr:row>
          <xdr:rowOff>236655</xdr:rowOff>
        </xdr:from>
        <xdr:to>
          <xdr:col>0</xdr:col>
          <xdr:colOff>1289050</xdr:colOff>
          <xdr:row>6</xdr:row>
          <xdr:rowOff>36177</xdr:rowOff>
        </xdr:to>
        <xdr:sp macro="" textlink="">
          <xdr:nvSpPr>
            <xdr:cNvPr id="4101" name="Option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3</xdr:row>
          <xdr:rowOff>4922</xdr:rowOff>
        </xdr:from>
        <xdr:to>
          <xdr:col>0</xdr:col>
          <xdr:colOff>1504950</xdr:colOff>
          <xdr:row>4</xdr:row>
          <xdr:rowOff>159300</xdr:rowOff>
        </xdr:to>
        <xdr:sp macro="" textlink="">
          <xdr:nvSpPr>
            <xdr:cNvPr id="4102" name="OptionButton2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7</xdr:row>
      <xdr:rowOff>96720</xdr:rowOff>
    </xdr:from>
    <xdr:to>
      <xdr:col>0</xdr:col>
      <xdr:colOff>2827945</xdr:colOff>
      <xdr:row>8</xdr:row>
      <xdr:rowOff>167465</xdr:rowOff>
    </xdr:to>
    <xdr:sp macro="" textlink="">
      <xdr:nvSpPr>
        <xdr:cNvPr id="17" name="TextBox 16"/>
        <xdr:cNvSpPr txBox="1"/>
      </xdr:nvSpPr>
      <xdr:spPr>
        <a:xfrm>
          <a:off x="185683" y="2600434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1</xdr:row>
      <xdr:rowOff>198226</xdr:rowOff>
    </xdr:from>
    <xdr:to>
      <xdr:col>0</xdr:col>
      <xdr:colOff>3482763</xdr:colOff>
      <xdr:row>2</xdr:row>
      <xdr:rowOff>285311</xdr:rowOff>
    </xdr:to>
    <xdr:sp macro="" textlink="">
      <xdr:nvSpPr>
        <xdr:cNvPr id="48" name="TextBox 47"/>
        <xdr:cNvSpPr txBox="1"/>
      </xdr:nvSpPr>
      <xdr:spPr>
        <a:xfrm>
          <a:off x="198383" y="1150726"/>
          <a:ext cx="3284380" cy="286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1714500</xdr:colOff>
          <xdr:row>19</xdr:row>
          <xdr:rowOff>84668</xdr:rowOff>
        </xdr:from>
        <xdr:to>
          <xdr:col>0</xdr:col>
          <xdr:colOff>3416300</xdr:colOff>
          <xdr:row>19</xdr:row>
          <xdr:rowOff>486202</xdr:rowOff>
        </xdr:to>
        <xdr:sp macro="" textlink="">
          <xdr:nvSpPr>
            <xdr:cNvPr id="4142" name="CommandButton7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169883</xdr:colOff>
      <xdr:row>8</xdr:row>
      <xdr:rowOff>104733</xdr:rowOff>
    </xdr:from>
    <xdr:to>
      <xdr:col>3</xdr:col>
      <xdr:colOff>90714</xdr:colOff>
      <xdr:row>10</xdr:row>
      <xdr:rowOff>30512</xdr:rowOff>
    </xdr:to>
    <xdr:sp macro="" textlink="">
      <xdr:nvSpPr>
        <xdr:cNvPr id="65" name="TextBox 64"/>
        <xdr:cNvSpPr txBox="1"/>
      </xdr:nvSpPr>
      <xdr:spPr>
        <a:xfrm>
          <a:off x="3910610" y="2852551"/>
          <a:ext cx="1606468" cy="4799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5</xdr:col>
      <xdr:colOff>242456</xdr:colOff>
      <xdr:row>0</xdr:row>
      <xdr:rowOff>671282</xdr:rowOff>
    </xdr:from>
    <xdr:to>
      <xdr:col>29</xdr:col>
      <xdr:colOff>11546</xdr:colOff>
      <xdr:row>19</xdr:row>
      <xdr:rowOff>1787071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232228</xdr:colOff>
      <xdr:row>0</xdr:row>
      <xdr:rowOff>496621</xdr:rowOff>
    </xdr:from>
    <xdr:to>
      <xdr:col>2</xdr:col>
      <xdr:colOff>713014</xdr:colOff>
      <xdr:row>3</xdr:row>
      <xdr:rowOff>86756</xdr:rowOff>
    </xdr:to>
    <xdr:sp macro="" textlink="">
      <xdr:nvSpPr>
        <xdr:cNvPr id="75" name="TextBox 74"/>
        <xdr:cNvSpPr txBox="1"/>
      </xdr:nvSpPr>
      <xdr:spPr>
        <a:xfrm>
          <a:off x="3972378" y="492580"/>
          <a:ext cx="1318986" cy="11302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rgbClr val="6E2A35"/>
              </a:solidFill>
              <a:latin typeface="Georgia" panose="02040502050405020303" pitchFamily="18" charset="0"/>
            </a:rPr>
            <a:t> Desired Ratio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1416050</xdr:colOff>
          <xdr:row>19</xdr:row>
          <xdr:rowOff>994944</xdr:rowOff>
        </xdr:from>
        <xdr:to>
          <xdr:col>0</xdr:col>
          <xdr:colOff>3416300</xdr:colOff>
          <xdr:row>19</xdr:row>
          <xdr:rowOff>1496594</xdr:rowOff>
        </xdr:to>
        <xdr:sp macro="" textlink="">
          <xdr:nvSpPr>
            <xdr:cNvPr id="4188" name="CommandButton4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195661</xdr:colOff>
      <xdr:row>10</xdr:row>
      <xdr:rowOff>181337</xdr:rowOff>
    </xdr:from>
    <xdr:to>
      <xdr:col>0</xdr:col>
      <xdr:colOff>2426748</xdr:colOff>
      <xdr:row>11</xdr:row>
      <xdr:rowOff>211749</xdr:rowOff>
    </xdr:to>
    <xdr:sp macro="" textlink="">
      <xdr:nvSpPr>
        <xdr:cNvPr id="76" name="TextBox 75"/>
        <xdr:cNvSpPr txBox="1"/>
      </xdr:nvSpPr>
      <xdr:spPr>
        <a:xfrm>
          <a:off x="195661" y="3492408"/>
          <a:ext cx="2231087" cy="3116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Main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Functionality</a:t>
          </a:r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:</a:t>
          </a:r>
        </a:p>
      </xdr:txBody>
    </xdr:sp>
    <xdr:clientData/>
  </xdr:twoCellAnchor>
  <xdr:twoCellAnchor editAs="absolute">
    <xdr:from>
      <xdr:col>0</xdr:col>
      <xdr:colOff>180239</xdr:colOff>
      <xdr:row>12</xdr:row>
      <xdr:rowOff>38915</xdr:rowOff>
    </xdr:from>
    <xdr:to>
      <xdr:col>0</xdr:col>
      <xdr:colOff>2909206</xdr:colOff>
      <xdr:row>13</xdr:row>
      <xdr:rowOff>109739</xdr:rowOff>
    </xdr:to>
    <xdr:sp macro="" textlink="">
      <xdr:nvSpPr>
        <xdr:cNvPr id="93" name="TextBox 92"/>
        <xdr:cNvSpPr txBox="1"/>
      </xdr:nvSpPr>
      <xdr:spPr>
        <a:xfrm>
          <a:off x="180239" y="3912415"/>
          <a:ext cx="2728967" cy="2522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Predict Headcount using Buffer</a:t>
          </a:r>
        </a:p>
      </xdr:txBody>
    </xdr:sp>
    <xdr:clientData/>
  </xdr:twoCellAnchor>
  <xdr:twoCellAnchor editAs="absolute">
    <xdr:from>
      <xdr:col>0</xdr:col>
      <xdr:colOff>162096</xdr:colOff>
      <xdr:row>18</xdr:row>
      <xdr:rowOff>8237</xdr:rowOff>
    </xdr:from>
    <xdr:to>
      <xdr:col>0</xdr:col>
      <xdr:colOff>2891063</xdr:colOff>
      <xdr:row>19</xdr:row>
      <xdr:rowOff>68339</xdr:rowOff>
    </xdr:to>
    <xdr:sp macro="" textlink="">
      <xdr:nvSpPr>
        <xdr:cNvPr id="94" name="TextBox 93"/>
        <xdr:cNvSpPr txBox="1"/>
      </xdr:nvSpPr>
      <xdr:spPr>
        <a:xfrm>
          <a:off x="162096" y="4970308"/>
          <a:ext cx="2728967" cy="24153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Predict Buffer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using Headcount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260350</xdr:colOff>
          <xdr:row>13</xdr:row>
          <xdr:rowOff>160538</xdr:rowOff>
        </xdr:from>
        <xdr:to>
          <xdr:col>0</xdr:col>
          <xdr:colOff>1168400</xdr:colOff>
          <xdr:row>15</xdr:row>
          <xdr:rowOff>104295</xdr:rowOff>
        </xdr:to>
        <xdr:sp macro="" textlink="">
          <xdr:nvSpPr>
            <xdr:cNvPr id="4189" name="TextBox2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180240</xdr:colOff>
      <xdr:row>15</xdr:row>
      <xdr:rowOff>116336</xdr:rowOff>
    </xdr:from>
    <xdr:to>
      <xdr:col>0</xdr:col>
      <xdr:colOff>1705429</xdr:colOff>
      <xdr:row>17</xdr:row>
      <xdr:rowOff>34610</xdr:rowOff>
    </xdr:to>
    <xdr:sp macro="" textlink="">
      <xdr:nvSpPr>
        <xdr:cNvPr id="95" name="TextBox 94"/>
        <xdr:cNvSpPr txBox="1"/>
      </xdr:nvSpPr>
      <xdr:spPr>
        <a:xfrm>
          <a:off x="180240" y="4534122"/>
          <a:ext cx="1525189" cy="28113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>
              <a:solidFill>
                <a:srgbClr val="6E2A35"/>
              </a:solidFill>
              <a:latin typeface="Georgia" panose="02040502050405020303" pitchFamily="18" charset="0"/>
            </a:rPr>
            <a:t>Desired Buffer</a:t>
          </a:r>
        </a:p>
      </xdr:txBody>
    </xdr:sp>
    <xdr:clientData/>
  </xdr:twoCellAnchor>
  <xdr:twoCellAnchor editAs="absolute">
    <xdr:from>
      <xdr:col>0</xdr:col>
      <xdr:colOff>162096</xdr:colOff>
      <xdr:row>19</xdr:row>
      <xdr:rowOff>681006</xdr:rowOff>
    </xdr:from>
    <xdr:to>
      <xdr:col>0</xdr:col>
      <xdr:colOff>3272064</xdr:colOff>
      <xdr:row>19</xdr:row>
      <xdr:rowOff>990408</xdr:rowOff>
    </xdr:to>
    <xdr:sp macro="" textlink="">
      <xdr:nvSpPr>
        <xdr:cNvPr id="96" name="TextBox 95"/>
        <xdr:cNvSpPr txBox="1"/>
      </xdr:nvSpPr>
      <xdr:spPr>
        <a:xfrm>
          <a:off x="162096" y="5824506"/>
          <a:ext cx="3109968" cy="3094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Predict Headcount for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some  months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29</xdr:col>
      <xdr:colOff>196272</xdr:colOff>
      <xdr:row>0</xdr:row>
      <xdr:rowOff>635001</xdr:rowOff>
    </xdr:from>
    <xdr:to>
      <xdr:col>30</xdr:col>
      <xdr:colOff>834063</xdr:colOff>
      <xdr:row>1</xdr:row>
      <xdr:rowOff>62188</xdr:rowOff>
    </xdr:to>
    <xdr:sp macro="" textlink="">
      <xdr:nvSpPr>
        <xdr:cNvPr id="45" name="TextBox 44"/>
        <xdr:cNvSpPr txBox="1"/>
      </xdr:nvSpPr>
      <xdr:spPr>
        <a:xfrm>
          <a:off x="27535908" y="635001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29</xdr:col>
      <xdr:colOff>196272</xdr:colOff>
      <xdr:row>1</xdr:row>
      <xdr:rowOff>34158</xdr:rowOff>
    </xdr:from>
    <xdr:to>
      <xdr:col>32</xdr:col>
      <xdr:colOff>247562</xdr:colOff>
      <xdr:row>2</xdr:row>
      <xdr:rowOff>223758</xdr:rowOff>
    </xdr:to>
    <xdr:sp macro="" textlink="">
      <xdr:nvSpPr>
        <xdr:cNvPr id="46" name="TextBox 45"/>
        <xdr:cNvSpPr txBox="1"/>
      </xdr:nvSpPr>
      <xdr:spPr>
        <a:xfrm>
          <a:off x="27535908" y="992431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29</xdr:col>
      <xdr:colOff>196272</xdr:colOff>
      <xdr:row>3</xdr:row>
      <xdr:rowOff>172155</xdr:rowOff>
    </xdr:from>
    <xdr:to>
      <xdr:col>32</xdr:col>
      <xdr:colOff>247562</xdr:colOff>
      <xdr:row>5</xdr:row>
      <xdr:rowOff>84664</xdr:rowOff>
    </xdr:to>
    <xdr:sp macro="" textlink="">
      <xdr:nvSpPr>
        <xdr:cNvPr id="49" name="TextBox 48"/>
        <xdr:cNvSpPr txBox="1"/>
      </xdr:nvSpPr>
      <xdr:spPr>
        <a:xfrm>
          <a:off x="27535908" y="1707700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29</xdr:col>
      <xdr:colOff>196272</xdr:colOff>
      <xdr:row>2</xdr:row>
      <xdr:rowOff>177376</xdr:rowOff>
    </xdr:from>
    <xdr:to>
      <xdr:col>32</xdr:col>
      <xdr:colOff>247562</xdr:colOff>
      <xdr:row>3</xdr:row>
      <xdr:rowOff>183899</xdr:rowOff>
    </xdr:to>
    <xdr:sp macro="" textlink="">
      <xdr:nvSpPr>
        <xdr:cNvPr id="50" name="TextBox 49"/>
        <xdr:cNvSpPr txBox="1"/>
      </xdr:nvSpPr>
      <xdr:spPr>
        <a:xfrm>
          <a:off x="27535908" y="1343467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29</xdr:col>
      <xdr:colOff>207817</xdr:colOff>
      <xdr:row>5</xdr:row>
      <xdr:rowOff>84466</xdr:rowOff>
    </xdr:from>
    <xdr:to>
      <xdr:col>32</xdr:col>
      <xdr:colOff>259107</xdr:colOff>
      <xdr:row>6</xdr:row>
      <xdr:rowOff>224998</xdr:rowOff>
    </xdr:to>
    <xdr:sp macro="" textlink="">
      <xdr:nvSpPr>
        <xdr:cNvPr id="54" name="TextBox 53"/>
        <xdr:cNvSpPr txBox="1"/>
      </xdr:nvSpPr>
      <xdr:spPr>
        <a:xfrm>
          <a:off x="27547453" y="2104921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29</xdr:col>
      <xdr:colOff>196272</xdr:colOff>
      <xdr:row>6</xdr:row>
      <xdr:rowOff>169545</xdr:rowOff>
    </xdr:from>
    <xdr:to>
      <xdr:col>31</xdr:col>
      <xdr:colOff>439726</xdr:colOff>
      <xdr:row>8</xdr:row>
      <xdr:rowOff>82054</xdr:rowOff>
    </xdr:to>
    <xdr:sp macro="" textlink="">
      <xdr:nvSpPr>
        <xdr:cNvPr id="56" name="TextBox 55"/>
        <xdr:cNvSpPr txBox="1"/>
      </xdr:nvSpPr>
      <xdr:spPr>
        <a:xfrm>
          <a:off x="27535908" y="2432454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29</xdr:col>
      <xdr:colOff>196272</xdr:colOff>
      <xdr:row>8</xdr:row>
      <xdr:rowOff>96284</xdr:rowOff>
    </xdr:from>
    <xdr:to>
      <xdr:col>32</xdr:col>
      <xdr:colOff>265716</xdr:colOff>
      <xdr:row>11</xdr:row>
      <xdr:rowOff>202290</xdr:rowOff>
    </xdr:to>
    <xdr:sp macro="" textlink="">
      <xdr:nvSpPr>
        <xdr:cNvPr id="57" name="TextBox 56"/>
        <xdr:cNvSpPr txBox="1"/>
      </xdr:nvSpPr>
      <xdr:spPr>
        <a:xfrm>
          <a:off x="27535908" y="2844102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6350</xdr:rowOff>
        </xdr:from>
        <xdr:to>
          <xdr:col>0</xdr:col>
          <xdr:colOff>1885950</xdr:colOff>
          <xdr:row>0</xdr:row>
          <xdr:rowOff>387350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69848</xdr:rowOff>
    </xdr:from>
    <xdr:to>
      <xdr:col>6</xdr:col>
      <xdr:colOff>393700</xdr:colOff>
      <xdr:row>41</xdr:row>
      <xdr:rowOff>88899</xdr:rowOff>
    </xdr:to>
    <xdr:sp macro="" textlink="">
      <xdr:nvSpPr>
        <xdr:cNvPr id="2" name="TextBox 1"/>
        <xdr:cNvSpPr txBox="1"/>
      </xdr:nvSpPr>
      <xdr:spPr>
        <a:xfrm>
          <a:off x="1003300" y="2063748"/>
          <a:ext cx="3048000" cy="628015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</xdr:col>
      <xdr:colOff>122858</xdr:colOff>
      <xdr:row>36</xdr:row>
      <xdr:rowOff>131970</xdr:rowOff>
    </xdr:from>
    <xdr:to>
      <xdr:col>5</xdr:col>
      <xdr:colOff>567358</xdr:colOff>
      <xdr:row>40</xdr:row>
      <xdr:rowOff>26504</xdr:rowOff>
    </xdr:to>
    <xdr:sp macro="" textlink="">
      <xdr:nvSpPr>
        <xdr:cNvPr id="58" name="TextBox 57"/>
        <xdr:cNvSpPr txBox="1"/>
      </xdr:nvSpPr>
      <xdr:spPr>
        <a:xfrm>
          <a:off x="1342058" y="7466220"/>
          <a:ext cx="2273300" cy="63113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</xdr:col>
      <xdr:colOff>114300</xdr:colOff>
      <xdr:row>30</xdr:row>
      <xdr:rowOff>101599</xdr:rowOff>
    </xdr:from>
    <xdr:to>
      <xdr:col>5</xdr:col>
      <xdr:colOff>558800</xdr:colOff>
      <xdr:row>34</xdr:row>
      <xdr:rowOff>120650</xdr:rowOff>
    </xdr:to>
    <xdr:sp macro="" textlink="">
      <xdr:nvSpPr>
        <xdr:cNvPr id="56" name="TextBox 55"/>
        <xdr:cNvSpPr txBox="1"/>
      </xdr:nvSpPr>
      <xdr:spPr>
        <a:xfrm>
          <a:off x="1333500" y="6330949"/>
          <a:ext cx="2273300" cy="75565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</xdr:col>
      <xdr:colOff>165100</xdr:colOff>
      <xdr:row>10</xdr:row>
      <xdr:rowOff>158749</xdr:rowOff>
    </xdr:from>
    <xdr:to>
      <xdr:col>6</xdr:col>
      <xdr:colOff>0</xdr:colOff>
      <xdr:row>20</xdr:row>
      <xdr:rowOff>152400</xdr:rowOff>
    </xdr:to>
    <xdr:sp macro="" textlink="">
      <xdr:nvSpPr>
        <xdr:cNvPr id="50" name="TextBox 49"/>
        <xdr:cNvSpPr txBox="1"/>
      </xdr:nvSpPr>
      <xdr:spPr>
        <a:xfrm>
          <a:off x="1384300" y="2000249"/>
          <a:ext cx="2273300" cy="183515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16</xdr:col>
      <xdr:colOff>127000</xdr:colOff>
      <xdr:row>7</xdr:row>
      <xdr:rowOff>7470</xdr:rowOff>
    </xdr:from>
    <xdr:to>
      <xdr:col>20</xdr:col>
      <xdr:colOff>478117</xdr:colOff>
      <xdr:row>41</xdr:row>
      <xdr:rowOff>90713</xdr:rowOff>
    </xdr:to>
    <xdr:sp macro="" textlink="">
      <xdr:nvSpPr>
        <xdr:cNvPr id="8" name="TextBox 7"/>
        <xdr:cNvSpPr txBox="1"/>
      </xdr:nvSpPr>
      <xdr:spPr>
        <a:xfrm>
          <a:off x="9851571" y="1985041"/>
          <a:ext cx="2782260" cy="625181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393701</xdr:colOff>
          <xdr:row>11</xdr:row>
          <xdr:rowOff>127000</xdr:rowOff>
        </xdr:from>
        <xdr:to>
          <xdr:col>5</xdr:col>
          <xdr:colOff>274172</xdr:colOff>
          <xdr:row>13</xdr:row>
          <xdr:rowOff>141567</xdr:rowOff>
        </xdr:to>
        <xdr:sp macro="" textlink="">
          <xdr:nvSpPr>
            <xdr:cNvPr id="113665" name="CommandButton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381000</xdr:colOff>
      <xdr:row>4</xdr:row>
      <xdr:rowOff>158750</xdr:rowOff>
    </xdr:from>
    <xdr:to>
      <xdr:col>4</xdr:col>
      <xdr:colOff>260350</xdr:colOff>
      <xdr:row>6</xdr:row>
      <xdr:rowOff>177800</xdr:rowOff>
    </xdr:to>
    <xdr:sp macro="" textlink="">
      <xdr:nvSpPr>
        <xdr:cNvPr id="4" name="TextBox 3"/>
        <xdr:cNvSpPr txBox="1"/>
      </xdr:nvSpPr>
      <xdr:spPr>
        <a:xfrm>
          <a:off x="990600" y="895350"/>
          <a:ext cx="1708150" cy="387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Georgia" panose="02040502050405020303" pitchFamily="18" charset="0"/>
            </a:rPr>
            <a:t>Input</a:t>
          </a:r>
          <a:r>
            <a:rPr lang="en-US" sz="1800" b="1" baseline="0">
              <a:latin typeface="Georgia" panose="02040502050405020303" pitchFamily="18" charset="0"/>
            </a:rPr>
            <a:t> Data</a:t>
          </a:r>
          <a:endParaRPr lang="en-US" sz="1800" b="1"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391460</xdr:colOff>
          <xdr:row>31</xdr:row>
          <xdr:rowOff>69104</xdr:rowOff>
        </xdr:from>
        <xdr:to>
          <xdr:col>5</xdr:col>
          <xdr:colOff>425825</xdr:colOff>
          <xdr:row>33</xdr:row>
          <xdr:rowOff>81802</xdr:rowOff>
        </xdr:to>
        <xdr:sp macro="" textlink="">
          <xdr:nvSpPr>
            <xdr:cNvPr id="113666" name="CommandButton2" hidden="1">
              <a:extLst>
                <a:ext uri="{63B3BB69-23CF-44E3-9099-C40C66FF867C}">
                  <a14:compatExt spid="_x0000_s113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386441</xdr:colOff>
          <xdr:row>37</xdr:row>
          <xdr:rowOff>72045</xdr:rowOff>
        </xdr:from>
        <xdr:to>
          <xdr:col>5</xdr:col>
          <xdr:colOff>268779</xdr:colOff>
          <xdr:row>39</xdr:row>
          <xdr:rowOff>82810</xdr:rowOff>
        </xdr:to>
        <xdr:sp macro="" textlink="">
          <xdr:nvSpPr>
            <xdr:cNvPr id="113667" name="CommandButton3" hidden="1">
              <a:extLst>
                <a:ext uri="{63B3BB69-23CF-44E3-9099-C40C66FF867C}">
                  <a14:compatExt spid="_x0000_s113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1494</xdr:colOff>
          <xdr:row>26</xdr:row>
          <xdr:rowOff>127000</xdr:rowOff>
        </xdr:from>
        <xdr:to>
          <xdr:col>19</xdr:col>
          <xdr:colOff>490445</xdr:colOff>
          <xdr:row>29</xdr:row>
          <xdr:rowOff>52294</xdr:rowOff>
        </xdr:to>
        <xdr:sp macro="" textlink="">
          <xdr:nvSpPr>
            <xdr:cNvPr id="113668" name="CommandButton4" hidden="1">
              <a:extLst>
                <a:ext uri="{63B3BB69-23CF-44E3-9099-C40C66FF867C}">
                  <a14:compatExt spid="_x0000_s113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93773</xdr:colOff>
      <xdr:row>4</xdr:row>
      <xdr:rowOff>68209</xdr:rowOff>
    </xdr:from>
    <xdr:to>
      <xdr:col>20</xdr:col>
      <xdr:colOff>275714</xdr:colOff>
      <xdr:row>6</xdr:row>
      <xdr:rowOff>87260</xdr:rowOff>
    </xdr:to>
    <xdr:sp macro="" textlink="">
      <xdr:nvSpPr>
        <xdr:cNvPr id="9" name="TextBox 8"/>
        <xdr:cNvSpPr txBox="1"/>
      </xdr:nvSpPr>
      <xdr:spPr>
        <a:xfrm>
          <a:off x="9895185" y="1517503"/>
          <a:ext cx="2632294" cy="3925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Georgia" panose="02040502050405020303" pitchFamily="18" charset="0"/>
            </a:rPr>
            <a:t>Main</a:t>
          </a:r>
          <a:r>
            <a:rPr lang="en-US" sz="1800" b="1" baseline="0">
              <a:latin typeface="Georgia" panose="02040502050405020303" pitchFamily="18" charset="0"/>
            </a:rPr>
            <a:t> User Interface</a:t>
          </a:r>
          <a:endParaRPr lang="en-US" sz="1800" b="1">
            <a:latin typeface="Georgia" panose="02040502050405020303" pitchFamily="18" charset="0"/>
          </a:endParaRPr>
        </a:p>
      </xdr:txBody>
    </xdr:sp>
    <xdr:clientData/>
  </xdr:twoCellAnchor>
  <xdr:twoCellAnchor>
    <xdr:from>
      <xdr:col>24</xdr:col>
      <xdr:colOff>153895</xdr:colOff>
      <xdr:row>7</xdr:row>
      <xdr:rowOff>97117</xdr:rowOff>
    </xdr:from>
    <xdr:to>
      <xdr:col>28</xdr:col>
      <xdr:colOff>607733</xdr:colOff>
      <xdr:row>41</xdr:row>
      <xdr:rowOff>81642</xdr:rowOff>
    </xdr:to>
    <xdr:sp macro="" textlink="">
      <xdr:nvSpPr>
        <xdr:cNvPr id="10" name="TextBox 9"/>
        <xdr:cNvSpPr txBox="1"/>
      </xdr:nvSpPr>
      <xdr:spPr>
        <a:xfrm>
          <a:off x="14740752" y="2074688"/>
          <a:ext cx="2884981" cy="615309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107203</xdr:colOff>
          <xdr:row>10</xdr:row>
          <xdr:rowOff>147918</xdr:rowOff>
        </xdr:from>
        <xdr:to>
          <xdr:col>27</xdr:col>
          <xdr:colOff>599142</xdr:colOff>
          <xdr:row>12</xdr:row>
          <xdr:rowOff>160617</xdr:rowOff>
        </xdr:to>
        <xdr:sp macro="" textlink="">
          <xdr:nvSpPr>
            <xdr:cNvPr id="113669" name="CommandButton5" hidden="1">
              <a:extLst>
                <a:ext uri="{63B3BB69-23CF-44E3-9099-C40C66FF867C}">
                  <a14:compatExt spid="_x0000_s113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57897</xdr:colOff>
      <xdr:row>3</xdr:row>
      <xdr:rowOff>59391</xdr:rowOff>
    </xdr:from>
    <xdr:to>
      <xdr:col>29</xdr:col>
      <xdr:colOff>191247</xdr:colOff>
      <xdr:row>6</xdr:row>
      <xdr:rowOff>176305</xdr:rowOff>
    </xdr:to>
    <xdr:sp macro="" textlink="">
      <xdr:nvSpPr>
        <xdr:cNvPr id="12" name="TextBox 11"/>
        <xdr:cNvSpPr txBox="1"/>
      </xdr:nvSpPr>
      <xdr:spPr>
        <a:xfrm>
          <a:off x="14760015" y="1321920"/>
          <a:ext cx="3196291" cy="6772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Georgia" panose="02040502050405020303" pitchFamily="18" charset="0"/>
            </a:rPr>
            <a:t>Output</a:t>
          </a:r>
          <a:r>
            <a:rPr lang="en-US" sz="1800" b="1" baseline="0">
              <a:latin typeface="Georgia" panose="02040502050405020303" pitchFamily="18" charset="0"/>
            </a:rPr>
            <a:t> Data</a:t>
          </a:r>
        </a:p>
        <a:p>
          <a:r>
            <a:rPr lang="en-US" sz="1800" b="1" baseline="0">
              <a:latin typeface="Georgia" panose="02040502050405020303" pitchFamily="18" charset="0"/>
            </a:rPr>
            <a:t>(Head count Breakdown)</a:t>
          </a:r>
          <a:endParaRPr lang="en-US" sz="1800" b="1"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336550</xdr:colOff>
      <xdr:row>11</xdr:row>
      <xdr:rowOff>29882</xdr:rowOff>
    </xdr:from>
    <xdr:to>
      <xdr:col>9</xdr:col>
      <xdr:colOff>67235</xdr:colOff>
      <xdr:row>12</xdr:row>
      <xdr:rowOff>107950</xdr:rowOff>
    </xdr:to>
    <xdr:cxnSp macro="">
      <xdr:nvCxnSpPr>
        <xdr:cNvPr id="5" name="Curved Connector 4"/>
        <xdr:cNvCxnSpPr/>
      </xdr:nvCxnSpPr>
      <xdr:spPr>
        <a:xfrm flipV="1">
          <a:off x="3399491" y="2786529"/>
          <a:ext cx="2181038" cy="264833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373903</xdr:colOff>
      <xdr:row>12</xdr:row>
      <xdr:rowOff>127000</xdr:rowOff>
    </xdr:from>
    <xdr:to>
      <xdr:col>9</xdr:col>
      <xdr:colOff>22412</xdr:colOff>
      <xdr:row>15</xdr:row>
      <xdr:rowOff>97492</xdr:rowOff>
    </xdr:to>
    <xdr:cxnSp macro="">
      <xdr:nvCxnSpPr>
        <xdr:cNvPr id="15" name="Curved Connector 14"/>
        <xdr:cNvCxnSpPr/>
      </xdr:nvCxnSpPr>
      <xdr:spPr>
        <a:xfrm flipV="1">
          <a:off x="3436844" y="3070412"/>
          <a:ext cx="2098862" cy="530786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14</xdr:row>
      <xdr:rowOff>67235</xdr:rowOff>
    </xdr:from>
    <xdr:to>
      <xdr:col>9</xdr:col>
      <xdr:colOff>37353</xdr:colOff>
      <xdr:row>18</xdr:row>
      <xdr:rowOff>25402</xdr:rowOff>
    </xdr:to>
    <xdr:cxnSp macro="">
      <xdr:nvCxnSpPr>
        <xdr:cNvPr id="18" name="Curved Connector 17"/>
        <xdr:cNvCxnSpPr/>
      </xdr:nvCxnSpPr>
      <xdr:spPr>
        <a:xfrm flipV="1">
          <a:off x="3367741" y="3384176"/>
          <a:ext cx="2182906" cy="705226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119903</xdr:colOff>
          <xdr:row>13</xdr:row>
          <xdr:rowOff>179668</xdr:rowOff>
        </xdr:from>
        <xdr:to>
          <xdr:col>27</xdr:col>
          <xdr:colOff>611842</xdr:colOff>
          <xdr:row>16</xdr:row>
          <xdr:rowOff>5602</xdr:rowOff>
        </xdr:to>
        <xdr:sp macro="" textlink="">
          <xdr:nvSpPr>
            <xdr:cNvPr id="113670" name="CommandButton6" hidden="1">
              <a:extLst>
                <a:ext uri="{63B3BB69-23CF-44E3-9099-C40C66FF867C}">
                  <a14:compatExt spid="_x0000_s113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100853</xdr:colOff>
          <xdr:row>17</xdr:row>
          <xdr:rowOff>75453</xdr:rowOff>
        </xdr:from>
        <xdr:to>
          <xdr:col>27</xdr:col>
          <xdr:colOff>592792</xdr:colOff>
          <xdr:row>19</xdr:row>
          <xdr:rowOff>88152</xdr:rowOff>
        </xdr:to>
        <xdr:sp macro="" textlink="">
          <xdr:nvSpPr>
            <xdr:cNvPr id="113671" name="CommandButton7" hidden="1">
              <a:extLst>
                <a:ext uri="{63B3BB69-23CF-44E3-9099-C40C66FF867C}">
                  <a14:compatExt spid="_x0000_s113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100853</xdr:colOff>
          <xdr:row>20</xdr:row>
          <xdr:rowOff>154268</xdr:rowOff>
        </xdr:from>
        <xdr:to>
          <xdr:col>27</xdr:col>
          <xdr:colOff>592792</xdr:colOff>
          <xdr:row>22</xdr:row>
          <xdr:rowOff>166967</xdr:rowOff>
        </xdr:to>
        <xdr:sp macro="" textlink="">
          <xdr:nvSpPr>
            <xdr:cNvPr id="113672" name="CommandButton8" hidden="1">
              <a:extLst>
                <a:ext uri="{63B3BB69-23CF-44E3-9099-C40C66FF867C}">
                  <a14:compatExt spid="_x0000_s113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145303</xdr:colOff>
          <xdr:row>24</xdr:row>
          <xdr:rowOff>141568</xdr:rowOff>
        </xdr:from>
        <xdr:to>
          <xdr:col>28</xdr:col>
          <xdr:colOff>24653</xdr:colOff>
          <xdr:row>26</xdr:row>
          <xdr:rowOff>154267</xdr:rowOff>
        </xdr:to>
        <xdr:sp macro="" textlink="">
          <xdr:nvSpPr>
            <xdr:cNvPr id="113673" name="CommandButton9" hidden="1">
              <a:extLst>
                <a:ext uri="{63B3BB69-23CF-44E3-9099-C40C66FF867C}">
                  <a14:compatExt spid="_x0000_s113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158003</xdr:colOff>
          <xdr:row>28</xdr:row>
          <xdr:rowOff>186018</xdr:rowOff>
        </xdr:from>
        <xdr:to>
          <xdr:col>28</xdr:col>
          <xdr:colOff>37353</xdr:colOff>
          <xdr:row>31</xdr:row>
          <xdr:rowOff>11954</xdr:rowOff>
        </xdr:to>
        <xdr:sp macro="" textlink="">
          <xdr:nvSpPr>
            <xdr:cNvPr id="113674" name="CommandButton10" hidden="1">
              <a:extLst>
                <a:ext uri="{63B3BB69-23CF-44E3-9099-C40C66FF867C}">
                  <a14:compatExt spid="_x0000_s113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12700</xdr:colOff>
      <xdr:row>11</xdr:row>
      <xdr:rowOff>179669</xdr:rowOff>
    </xdr:from>
    <xdr:to>
      <xdr:col>25</xdr:col>
      <xdr:colOff>5603</xdr:colOff>
      <xdr:row>27</xdr:row>
      <xdr:rowOff>50800</xdr:rowOff>
    </xdr:to>
    <xdr:cxnSp macro="">
      <xdr:nvCxnSpPr>
        <xdr:cNvPr id="28" name="Curved Connector 27"/>
        <xdr:cNvCxnSpPr/>
      </xdr:nvCxnSpPr>
      <xdr:spPr>
        <a:xfrm flipV="1">
          <a:off x="12204700" y="2910169"/>
          <a:ext cx="3040903" cy="2817531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44450</xdr:colOff>
      <xdr:row>15</xdr:row>
      <xdr:rowOff>31003</xdr:rowOff>
    </xdr:from>
    <xdr:to>
      <xdr:col>25</xdr:col>
      <xdr:colOff>56403</xdr:colOff>
      <xdr:row>27</xdr:row>
      <xdr:rowOff>82550</xdr:rowOff>
    </xdr:to>
    <xdr:cxnSp macro="">
      <xdr:nvCxnSpPr>
        <xdr:cNvPr id="32" name="Curved Connector 31"/>
        <xdr:cNvCxnSpPr/>
      </xdr:nvCxnSpPr>
      <xdr:spPr>
        <a:xfrm flipV="1">
          <a:off x="12236450" y="3498103"/>
          <a:ext cx="3059953" cy="2261347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31750</xdr:colOff>
      <xdr:row>18</xdr:row>
      <xdr:rowOff>103469</xdr:rowOff>
    </xdr:from>
    <xdr:to>
      <xdr:col>25</xdr:col>
      <xdr:colOff>31003</xdr:colOff>
      <xdr:row>27</xdr:row>
      <xdr:rowOff>165100</xdr:rowOff>
    </xdr:to>
    <xdr:cxnSp macro="">
      <xdr:nvCxnSpPr>
        <xdr:cNvPr id="35" name="Curved Connector 34"/>
        <xdr:cNvCxnSpPr/>
      </xdr:nvCxnSpPr>
      <xdr:spPr>
        <a:xfrm flipV="1">
          <a:off x="12223750" y="4123019"/>
          <a:ext cx="3047253" cy="1718981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22</xdr:row>
      <xdr:rowOff>11953</xdr:rowOff>
    </xdr:from>
    <xdr:to>
      <xdr:col>25</xdr:col>
      <xdr:colOff>5603</xdr:colOff>
      <xdr:row>27</xdr:row>
      <xdr:rowOff>50800</xdr:rowOff>
    </xdr:to>
    <xdr:cxnSp macro="">
      <xdr:nvCxnSpPr>
        <xdr:cNvPr id="38" name="Curved Connector 37"/>
        <xdr:cNvCxnSpPr/>
      </xdr:nvCxnSpPr>
      <xdr:spPr>
        <a:xfrm flipV="1">
          <a:off x="12242800" y="4768103"/>
          <a:ext cx="3002803" cy="959597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</xdr:colOff>
      <xdr:row>28</xdr:row>
      <xdr:rowOff>57150</xdr:rowOff>
    </xdr:from>
    <xdr:to>
      <xdr:col>25</xdr:col>
      <xdr:colOff>62753</xdr:colOff>
      <xdr:row>29</xdr:row>
      <xdr:rowOff>160617</xdr:rowOff>
    </xdr:to>
    <xdr:cxnSp macro="">
      <xdr:nvCxnSpPr>
        <xdr:cNvPr id="40" name="Curved Connector 39"/>
        <xdr:cNvCxnSpPr/>
      </xdr:nvCxnSpPr>
      <xdr:spPr>
        <a:xfrm>
          <a:off x="12230100" y="5918200"/>
          <a:ext cx="3072653" cy="287617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393700</xdr:colOff>
          <xdr:row>14</xdr:row>
          <xdr:rowOff>50800</xdr:rowOff>
        </xdr:from>
        <xdr:to>
          <xdr:col>5</xdr:col>
          <xdr:colOff>273050</xdr:colOff>
          <xdr:row>16</xdr:row>
          <xdr:rowOff>63499</xdr:rowOff>
        </xdr:to>
        <xdr:sp macro="" textlink="">
          <xdr:nvSpPr>
            <xdr:cNvPr id="113675" name="CommandButton11" hidden="1">
              <a:extLst>
                <a:ext uri="{63B3BB69-23CF-44E3-9099-C40C66FF867C}">
                  <a14:compatExt spid="_x0000_s113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387350</xdr:colOff>
          <xdr:row>17</xdr:row>
          <xdr:rowOff>19050</xdr:rowOff>
        </xdr:from>
        <xdr:to>
          <xdr:col>5</xdr:col>
          <xdr:colOff>266700</xdr:colOff>
          <xdr:row>19</xdr:row>
          <xdr:rowOff>114299</xdr:rowOff>
        </xdr:to>
        <xdr:sp macro="" textlink="">
          <xdr:nvSpPr>
            <xdr:cNvPr id="113676" name="CommandButton12" hidden="1">
              <a:extLst>
                <a:ext uri="{63B3BB69-23CF-44E3-9099-C40C66FF867C}">
                  <a14:compatExt spid="_x0000_s113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126999</xdr:colOff>
      <xdr:row>9</xdr:row>
      <xdr:rowOff>25400</xdr:rowOff>
    </xdr:from>
    <xdr:to>
      <xdr:col>4</xdr:col>
      <xdr:colOff>320260</xdr:colOff>
      <xdr:row>10</xdr:row>
      <xdr:rowOff>107950</xdr:rowOff>
    </xdr:to>
    <xdr:sp macro="" textlink="">
      <xdr:nvSpPr>
        <xdr:cNvPr id="51" name="TextBox 50"/>
        <xdr:cNvSpPr txBox="1"/>
      </xdr:nvSpPr>
      <xdr:spPr>
        <a:xfrm>
          <a:off x="1341782" y="1665357"/>
          <a:ext cx="1408043" cy="2647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Georgia" panose="02040502050405020303" pitchFamily="18" charset="0"/>
            </a:rPr>
            <a:t>Demand</a:t>
          </a:r>
          <a:r>
            <a:rPr lang="en-US" sz="1100" b="1" baseline="0">
              <a:latin typeface="Georgia" panose="02040502050405020303" pitchFamily="18" charset="0"/>
            </a:rPr>
            <a:t> Input</a:t>
          </a:r>
          <a:endParaRPr lang="en-US" sz="1100" b="1"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38100</xdr:colOff>
      <xdr:row>28</xdr:row>
      <xdr:rowOff>158750</xdr:rowOff>
    </xdr:from>
    <xdr:to>
      <xdr:col>6</xdr:col>
      <xdr:colOff>276639</xdr:colOff>
      <xdr:row>30</xdr:row>
      <xdr:rowOff>57150</xdr:rowOff>
    </xdr:to>
    <xdr:sp macro="" textlink="">
      <xdr:nvSpPr>
        <xdr:cNvPr id="57" name="TextBox 56"/>
        <xdr:cNvSpPr txBox="1"/>
      </xdr:nvSpPr>
      <xdr:spPr>
        <a:xfrm>
          <a:off x="1257300" y="6019800"/>
          <a:ext cx="2676939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Georgia" panose="02040502050405020303" pitchFamily="18" charset="0"/>
            </a:rPr>
            <a:t>Manual</a:t>
          </a:r>
          <a:r>
            <a:rPr lang="en-US" sz="1100" b="1" baseline="0">
              <a:latin typeface="Georgia" panose="02040502050405020303" pitchFamily="18" charset="0"/>
            </a:rPr>
            <a:t> Data Input in the Main UI</a:t>
          </a:r>
          <a:endParaRPr lang="en-US" sz="1100" b="1"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25951</xdr:colOff>
      <xdr:row>35</xdr:row>
      <xdr:rowOff>28161</xdr:rowOff>
    </xdr:from>
    <xdr:to>
      <xdr:col>5</xdr:col>
      <xdr:colOff>520423</xdr:colOff>
      <xdr:row>36</xdr:row>
      <xdr:rowOff>112643</xdr:rowOff>
    </xdr:to>
    <xdr:sp macro="" textlink="">
      <xdr:nvSpPr>
        <xdr:cNvPr id="59" name="TextBox 58"/>
        <xdr:cNvSpPr txBox="1"/>
      </xdr:nvSpPr>
      <xdr:spPr>
        <a:xfrm>
          <a:off x="1245151" y="7178261"/>
          <a:ext cx="2323272" cy="2686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Georgia" panose="02040502050405020303" pitchFamily="18" charset="0"/>
            </a:rPr>
            <a:t>Headcount Input</a:t>
          </a:r>
        </a:p>
      </xdr:txBody>
    </xdr:sp>
    <xdr:clientData/>
  </xdr:twoCellAnchor>
  <xdr:twoCellAnchor>
    <xdr:from>
      <xdr:col>5</xdr:col>
      <xdr:colOff>590550</xdr:colOff>
      <xdr:row>28</xdr:row>
      <xdr:rowOff>14941</xdr:rowOff>
    </xdr:from>
    <xdr:to>
      <xdr:col>16</xdr:col>
      <xdr:colOff>522941</xdr:colOff>
      <xdr:row>32</xdr:row>
      <xdr:rowOff>38100</xdr:rowOff>
    </xdr:to>
    <xdr:cxnSp macro="">
      <xdr:nvCxnSpPr>
        <xdr:cNvPr id="60" name="Curved Connector 59"/>
        <xdr:cNvCxnSpPr/>
      </xdr:nvCxnSpPr>
      <xdr:spPr>
        <a:xfrm flipV="1">
          <a:off x="3653491" y="5946588"/>
          <a:ext cx="6670862" cy="770218"/>
        </a:xfrm>
        <a:prstGeom prst="curvedConnector3">
          <a:avLst>
            <a:gd name="adj1" fmla="val 7363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28</xdr:row>
      <xdr:rowOff>156882</xdr:rowOff>
    </xdr:from>
    <xdr:to>
      <xdr:col>16</xdr:col>
      <xdr:colOff>545353</xdr:colOff>
      <xdr:row>38</xdr:row>
      <xdr:rowOff>133350</xdr:rowOff>
    </xdr:to>
    <xdr:cxnSp macro="">
      <xdr:nvCxnSpPr>
        <xdr:cNvPr id="63" name="Curved Connector 62"/>
        <xdr:cNvCxnSpPr/>
      </xdr:nvCxnSpPr>
      <xdr:spPr>
        <a:xfrm flipV="1">
          <a:off x="3663950" y="6017932"/>
          <a:ext cx="6635003" cy="1817968"/>
        </a:xfrm>
        <a:prstGeom prst="curvedConnector3">
          <a:avLst>
            <a:gd name="adj1" fmla="val 7286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142690</xdr:colOff>
      <xdr:row>6</xdr:row>
      <xdr:rowOff>183841</xdr:rowOff>
    </xdr:from>
    <xdr:to>
      <xdr:col>13</xdr:col>
      <xdr:colOff>515471</xdr:colOff>
      <xdr:row>28</xdr:row>
      <xdr:rowOff>126999</xdr:rowOff>
    </xdr:to>
    <xdr:sp macro="" textlink="">
      <xdr:nvSpPr>
        <xdr:cNvPr id="67" name="TextBox 66"/>
        <xdr:cNvSpPr txBox="1"/>
      </xdr:nvSpPr>
      <xdr:spPr>
        <a:xfrm>
          <a:off x="5655984" y="2006665"/>
          <a:ext cx="2823134" cy="405198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101600</xdr:colOff>
      <xdr:row>4</xdr:row>
      <xdr:rowOff>58645</xdr:rowOff>
    </xdr:from>
    <xdr:to>
      <xdr:col>11</xdr:col>
      <xdr:colOff>593538</xdr:colOff>
      <xdr:row>6</xdr:row>
      <xdr:rowOff>77695</xdr:rowOff>
    </xdr:to>
    <xdr:sp macro="" textlink="">
      <xdr:nvSpPr>
        <xdr:cNvPr id="78" name="TextBox 77"/>
        <xdr:cNvSpPr txBox="1"/>
      </xdr:nvSpPr>
      <xdr:spPr>
        <a:xfrm>
          <a:off x="5614894" y="1507939"/>
          <a:ext cx="1717115" cy="392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Georgia" panose="02040502050405020303" pitchFamily="18" charset="0"/>
            </a:rPr>
            <a:t>Reforecasts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57524</xdr:colOff>
          <xdr:row>7</xdr:row>
          <xdr:rowOff>112807</xdr:rowOff>
        </xdr:from>
        <xdr:to>
          <xdr:col>12</xdr:col>
          <xdr:colOff>549462</xdr:colOff>
          <xdr:row>10</xdr:row>
          <xdr:rowOff>42957</xdr:rowOff>
        </xdr:to>
        <xdr:sp macro="" textlink="">
          <xdr:nvSpPr>
            <xdr:cNvPr id="113677" name="CommandButton13" hidden="1">
              <a:extLst>
                <a:ext uri="{63B3BB69-23CF-44E3-9099-C40C66FF867C}">
                  <a14:compatExt spid="_x0000_s113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57524</xdr:colOff>
          <xdr:row>10</xdr:row>
          <xdr:rowOff>112806</xdr:rowOff>
        </xdr:from>
        <xdr:to>
          <xdr:col>12</xdr:col>
          <xdr:colOff>549462</xdr:colOff>
          <xdr:row>13</xdr:row>
          <xdr:rowOff>42956</xdr:rowOff>
        </xdr:to>
        <xdr:sp macro="" textlink="">
          <xdr:nvSpPr>
            <xdr:cNvPr id="113678" name="CommandButton14" hidden="1">
              <a:extLst>
                <a:ext uri="{63B3BB69-23CF-44E3-9099-C40C66FF867C}">
                  <a14:compatExt spid="_x0000_s113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57524</xdr:colOff>
          <xdr:row>13</xdr:row>
          <xdr:rowOff>97865</xdr:rowOff>
        </xdr:from>
        <xdr:to>
          <xdr:col>12</xdr:col>
          <xdr:colOff>549462</xdr:colOff>
          <xdr:row>16</xdr:row>
          <xdr:rowOff>28014</xdr:rowOff>
        </xdr:to>
        <xdr:sp macro="" textlink="">
          <xdr:nvSpPr>
            <xdr:cNvPr id="113679" name="CommandButton15" hidden="1">
              <a:extLst>
                <a:ext uri="{63B3BB69-23CF-44E3-9099-C40C66FF867C}">
                  <a14:compatExt spid="_x0000_s113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42583</xdr:colOff>
          <xdr:row>16</xdr:row>
          <xdr:rowOff>75453</xdr:rowOff>
        </xdr:from>
        <xdr:to>
          <xdr:col>12</xdr:col>
          <xdr:colOff>534521</xdr:colOff>
          <xdr:row>19</xdr:row>
          <xdr:rowOff>5603</xdr:rowOff>
        </xdr:to>
        <xdr:sp macro="" textlink="">
          <xdr:nvSpPr>
            <xdr:cNvPr id="113680" name="CommandButton16" hidden="1">
              <a:extLst>
                <a:ext uri="{63B3BB69-23CF-44E3-9099-C40C66FF867C}">
                  <a14:compatExt spid="_x0000_s113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20171</xdr:colOff>
          <xdr:row>19</xdr:row>
          <xdr:rowOff>82924</xdr:rowOff>
        </xdr:from>
        <xdr:to>
          <xdr:col>12</xdr:col>
          <xdr:colOff>512109</xdr:colOff>
          <xdr:row>22</xdr:row>
          <xdr:rowOff>13074</xdr:rowOff>
        </xdr:to>
        <xdr:sp macro="" textlink="">
          <xdr:nvSpPr>
            <xdr:cNvPr id="113681" name="CommandButton17" hidden="1">
              <a:extLst>
                <a:ext uri="{63B3BB69-23CF-44E3-9099-C40C66FF867C}">
                  <a14:compatExt spid="_x0000_s113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50800</xdr:colOff>
      <xdr:row>25</xdr:row>
      <xdr:rowOff>97118</xdr:rowOff>
    </xdr:from>
    <xdr:to>
      <xdr:col>25</xdr:col>
      <xdr:colOff>75453</xdr:colOff>
      <xdr:row>28</xdr:row>
      <xdr:rowOff>19050</xdr:rowOff>
    </xdr:to>
    <xdr:cxnSp macro="">
      <xdr:nvCxnSpPr>
        <xdr:cNvPr id="88" name="Curved Connector 87"/>
        <xdr:cNvCxnSpPr/>
      </xdr:nvCxnSpPr>
      <xdr:spPr>
        <a:xfrm flipV="1">
          <a:off x="12242800" y="5405718"/>
          <a:ext cx="3072653" cy="474382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612214</xdr:colOff>
          <xdr:row>22</xdr:row>
          <xdr:rowOff>73211</xdr:rowOff>
        </xdr:from>
        <xdr:to>
          <xdr:col>12</xdr:col>
          <xdr:colOff>497914</xdr:colOff>
          <xdr:row>25</xdr:row>
          <xdr:rowOff>747</xdr:rowOff>
        </xdr:to>
        <xdr:sp macro="" textlink="">
          <xdr:nvSpPr>
            <xdr:cNvPr id="113682" name="CommandButton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604744</xdr:colOff>
          <xdr:row>25</xdr:row>
          <xdr:rowOff>28388</xdr:rowOff>
        </xdr:from>
        <xdr:to>
          <xdr:col>12</xdr:col>
          <xdr:colOff>490444</xdr:colOff>
          <xdr:row>27</xdr:row>
          <xdr:rowOff>142689</xdr:rowOff>
        </xdr:to>
        <xdr:sp macro="" textlink="">
          <xdr:nvSpPr>
            <xdr:cNvPr id="113683" name="CommandButton19" hidden="1">
              <a:extLst>
                <a:ext uri="{63B3BB69-23CF-44E3-9099-C40C66FF867C}">
                  <a14:compatExt spid="_x0000_s113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52293</xdr:colOff>
      <xdr:row>17</xdr:row>
      <xdr:rowOff>67236</xdr:rowOff>
    </xdr:from>
    <xdr:to>
      <xdr:col>16</xdr:col>
      <xdr:colOff>530411</xdr:colOff>
      <xdr:row>27</xdr:row>
      <xdr:rowOff>37353</xdr:rowOff>
    </xdr:to>
    <xdr:cxnSp macro="">
      <xdr:nvCxnSpPr>
        <xdr:cNvPr id="115" name="Curved Connector 114"/>
        <xdr:cNvCxnSpPr/>
      </xdr:nvCxnSpPr>
      <xdr:spPr>
        <a:xfrm rot="16200000" flipH="1">
          <a:off x="8561294" y="4011705"/>
          <a:ext cx="1837764" cy="1703295"/>
        </a:xfrm>
        <a:prstGeom prst="curvedConnector3">
          <a:avLst>
            <a:gd name="adj1" fmla="val 10203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58507</xdr:colOff>
      <xdr:row>1</xdr:row>
      <xdr:rowOff>1430327</xdr:rowOff>
    </xdr:from>
    <xdr:to>
      <xdr:col>19</xdr:col>
      <xdr:colOff>587374</xdr:colOff>
      <xdr:row>2</xdr:row>
      <xdr:rowOff>150091</xdr:rowOff>
    </xdr:to>
    <xdr:sp macro="" textlink="">
      <xdr:nvSpPr>
        <xdr:cNvPr id="2" name="TextBox 1"/>
        <xdr:cNvSpPr txBox="1"/>
      </xdr:nvSpPr>
      <xdr:spPr>
        <a:xfrm>
          <a:off x="661757" y="6608463"/>
          <a:ext cx="12403367" cy="471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2800" b="1" baseline="0">
              <a:solidFill>
                <a:srgbClr val="571F01"/>
              </a:solidFill>
              <a:latin typeface="Georgia" panose="02040502050405020303" pitchFamily="18" charset="0"/>
            </a:rPr>
            <a:t> the Analyst headcount to Predict the Buffer</a:t>
          </a:r>
          <a:endParaRPr lang="en-US" sz="28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18</xdr:row>
          <xdr:rowOff>143740</xdr:rowOff>
        </xdr:from>
        <xdr:to>
          <xdr:col>3</xdr:col>
          <xdr:colOff>1187450</xdr:colOff>
          <xdr:row>21</xdr:row>
          <xdr:rowOff>48491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277089</xdr:colOff>
      <xdr:row>6</xdr:row>
      <xdr:rowOff>25383</xdr:rowOff>
    </xdr:from>
    <xdr:to>
      <xdr:col>15</xdr:col>
      <xdr:colOff>34636</xdr:colOff>
      <xdr:row>12</xdr:row>
      <xdr:rowOff>182689</xdr:rowOff>
    </xdr:to>
    <xdr:sp macro="" textlink="$A$1">
      <xdr:nvSpPr>
        <xdr:cNvPr id="7" name="TextBox 6"/>
        <xdr:cNvSpPr txBox="1"/>
      </xdr:nvSpPr>
      <xdr:spPr>
        <a:xfrm>
          <a:off x="7377544" y="7703110"/>
          <a:ext cx="2817092" cy="12656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E49E106A-476E-45DA-B706-57386F9DDAD7}" type="TxLink">
            <a:rPr lang="en-US" sz="7200">
              <a:solidFill>
                <a:srgbClr val="6E2A35"/>
              </a:solidFill>
              <a:latin typeface="Georgia" panose="02040502050405020303" pitchFamily="18" charset="0"/>
              <a:ea typeface="+mn-ea"/>
              <a:cs typeface="+mn-cs"/>
            </a:rPr>
            <a:pPr marL="0" indent="0" algn="ctr"/>
            <a:t>0%</a:t>
          </a:fld>
          <a:endParaRPr lang="en-US" sz="7200">
            <a:solidFill>
              <a:srgbClr val="6E2A35"/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156201</xdr:colOff>
      <xdr:row>6</xdr:row>
      <xdr:rowOff>10346</xdr:rowOff>
    </xdr:from>
    <xdr:to>
      <xdr:col>10</xdr:col>
      <xdr:colOff>150186</xdr:colOff>
      <xdr:row>8</xdr:row>
      <xdr:rowOff>103583</xdr:rowOff>
    </xdr:to>
    <xdr:sp macro="" textlink="">
      <xdr:nvSpPr>
        <xdr:cNvPr id="8" name="TextBox 7"/>
        <xdr:cNvSpPr txBox="1"/>
      </xdr:nvSpPr>
      <xdr:spPr>
        <a:xfrm>
          <a:off x="6032837" y="7688073"/>
          <a:ext cx="1217804" cy="4626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>
              <a:solidFill>
                <a:srgbClr val="6E2A35"/>
              </a:solidFill>
              <a:latin typeface="Georgia" panose="02040502050405020303" pitchFamily="18" charset="0"/>
            </a:rPr>
            <a:t>Buffer:</a:t>
          </a:r>
        </a:p>
      </xdr:txBody>
    </xdr:sp>
    <xdr:clientData/>
  </xdr:twoCellAnchor>
  <xdr:twoCellAnchor editAs="absolute">
    <xdr:from>
      <xdr:col>2</xdr:col>
      <xdr:colOff>383079</xdr:colOff>
      <xdr:row>0</xdr:row>
      <xdr:rowOff>127934</xdr:rowOff>
    </xdr:from>
    <xdr:to>
      <xdr:col>16</xdr:col>
      <xdr:colOff>414888</xdr:colOff>
      <xdr:row>0</xdr:row>
      <xdr:rowOff>790098</xdr:rowOff>
    </xdr:to>
    <xdr:sp macro="" textlink="">
      <xdr:nvSpPr>
        <xdr:cNvPr id="9" name="TextBox 8"/>
        <xdr:cNvSpPr txBox="1"/>
      </xdr:nvSpPr>
      <xdr:spPr>
        <a:xfrm>
          <a:off x="1732454" y="127934"/>
          <a:ext cx="9350434" cy="6621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32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396048</xdr:colOff>
      <xdr:row>0</xdr:row>
      <xdr:rowOff>734324</xdr:rowOff>
    </xdr:from>
    <xdr:to>
      <xdr:col>39</xdr:col>
      <xdr:colOff>30647</xdr:colOff>
      <xdr:row>0</xdr:row>
      <xdr:rowOff>1125145</xdr:rowOff>
    </xdr:to>
    <xdr:sp macro="" textlink="">
      <xdr:nvSpPr>
        <xdr:cNvPr id="11" name="TextBox 10"/>
        <xdr:cNvSpPr txBox="1"/>
      </xdr:nvSpPr>
      <xdr:spPr>
        <a:xfrm>
          <a:off x="23129048" y="734324"/>
          <a:ext cx="1444349" cy="3908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36</xdr:col>
      <xdr:colOff>396048</xdr:colOff>
      <xdr:row>0</xdr:row>
      <xdr:rowOff>1097115</xdr:rowOff>
    </xdr:from>
    <xdr:to>
      <xdr:col>40</xdr:col>
      <xdr:colOff>500700</xdr:colOff>
      <xdr:row>0</xdr:row>
      <xdr:rowOff>1483606</xdr:rowOff>
    </xdr:to>
    <xdr:sp macro="" textlink="">
      <xdr:nvSpPr>
        <xdr:cNvPr id="12" name="TextBox 11"/>
        <xdr:cNvSpPr txBox="1"/>
      </xdr:nvSpPr>
      <xdr:spPr>
        <a:xfrm>
          <a:off x="23129048" y="1097115"/>
          <a:ext cx="2517652" cy="3864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396048</xdr:colOff>
      <xdr:row>0</xdr:row>
      <xdr:rowOff>1803931</xdr:rowOff>
    </xdr:from>
    <xdr:to>
      <xdr:col>40</xdr:col>
      <xdr:colOff>500700</xdr:colOff>
      <xdr:row>0</xdr:row>
      <xdr:rowOff>2206298</xdr:rowOff>
    </xdr:to>
    <xdr:sp macro="" textlink="">
      <xdr:nvSpPr>
        <xdr:cNvPr id="13" name="TextBox 12"/>
        <xdr:cNvSpPr txBox="1"/>
      </xdr:nvSpPr>
      <xdr:spPr>
        <a:xfrm>
          <a:off x="23129048" y="1803931"/>
          <a:ext cx="2517652" cy="4023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36</xdr:col>
      <xdr:colOff>396048</xdr:colOff>
      <xdr:row>0</xdr:row>
      <xdr:rowOff>1437224</xdr:rowOff>
    </xdr:from>
    <xdr:to>
      <xdr:col>40</xdr:col>
      <xdr:colOff>500700</xdr:colOff>
      <xdr:row>0</xdr:row>
      <xdr:rowOff>1815675</xdr:rowOff>
    </xdr:to>
    <xdr:sp macro="" textlink="">
      <xdr:nvSpPr>
        <xdr:cNvPr id="14" name="TextBox 13"/>
        <xdr:cNvSpPr txBox="1"/>
      </xdr:nvSpPr>
      <xdr:spPr>
        <a:xfrm>
          <a:off x="23129048" y="1437224"/>
          <a:ext cx="2517652" cy="3784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407593</xdr:colOff>
      <xdr:row>0</xdr:row>
      <xdr:rowOff>2206100</xdr:rowOff>
    </xdr:from>
    <xdr:to>
      <xdr:col>40</xdr:col>
      <xdr:colOff>503586</xdr:colOff>
      <xdr:row>0</xdr:row>
      <xdr:rowOff>2594446</xdr:rowOff>
    </xdr:to>
    <xdr:sp macro="" textlink="">
      <xdr:nvSpPr>
        <xdr:cNvPr id="15" name="TextBox 14"/>
        <xdr:cNvSpPr txBox="1"/>
      </xdr:nvSpPr>
      <xdr:spPr>
        <a:xfrm>
          <a:off x="23140593" y="2206100"/>
          <a:ext cx="2508993" cy="3883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36</xdr:col>
      <xdr:colOff>396048</xdr:colOff>
      <xdr:row>0</xdr:row>
      <xdr:rowOff>2538993</xdr:rowOff>
    </xdr:from>
    <xdr:to>
      <xdr:col>39</xdr:col>
      <xdr:colOff>470881</xdr:colOff>
      <xdr:row>0</xdr:row>
      <xdr:rowOff>2922309</xdr:rowOff>
    </xdr:to>
    <xdr:sp macro="" textlink="">
      <xdr:nvSpPr>
        <xdr:cNvPr id="16" name="TextBox 15"/>
        <xdr:cNvSpPr txBox="1"/>
      </xdr:nvSpPr>
      <xdr:spPr>
        <a:xfrm>
          <a:off x="23129048" y="2538993"/>
          <a:ext cx="1884583" cy="3833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1</xdr:col>
      <xdr:colOff>288635</xdr:colOff>
      <xdr:row>0</xdr:row>
      <xdr:rowOff>727363</xdr:rowOff>
    </xdr:from>
    <xdr:to>
      <xdr:col>36</xdr:col>
      <xdr:colOff>111124</xdr:colOff>
      <xdr:row>1</xdr:row>
      <xdr:rowOff>1064656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254000</xdr:colOff>
      <xdr:row>8</xdr:row>
      <xdr:rowOff>57728</xdr:rowOff>
    </xdr:from>
    <xdr:to>
      <xdr:col>7</xdr:col>
      <xdr:colOff>600364</xdr:colOff>
      <xdr:row>11</xdr:row>
      <xdr:rowOff>11546</xdr:rowOff>
    </xdr:to>
    <xdr:cxnSp macro="">
      <xdr:nvCxnSpPr>
        <xdr:cNvPr id="18" name="Curved Connector 17"/>
        <xdr:cNvCxnSpPr/>
      </xdr:nvCxnSpPr>
      <xdr:spPr>
        <a:xfrm flipV="1">
          <a:off x="3683000" y="7943273"/>
          <a:ext cx="2182091" cy="508000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36</xdr:col>
      <xdr:colOff>404090</xdr:colOff>
      <xdr:row>0</xdr:row>
      <xdr:rowOff>2932546</xdr:rowOff>
    </xdr:from>
    <xdr:to>
      <xdr:col>40</xdr:col>
      <xdr:colOff>529612</xdr:colOff>
      <xdr:row>0</xdr:row>
      <xdr:rowOff>3882195</xdr:rowOff>
    </xdr:to>
    <xdr:sp macro="" textlink="">
      <xdr:nvSpPr>
        <xdr:cNvPr id="19" name="TextBox 18"/>
        <xdr:cNvSpPr txBox="1"/>
      </xdr:nvSpPr>
      <xdr:spPr>
        <a:xfrm>
          <a:off x="23414181" y="2932546"/>
          <a:ext cx="2573158" cy="949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39103</xdr:colOff>
      <xdr:row>1</xdr:row>
      <xdr:rowOff>1343992</xdr:rowOff>
    </xdr:from>
    <xdr:to>
      <xdr:col>19</xdr:col>
      <xdr:colOff>554181</xdr:colOff>
      <xdr:row>4</xdr:row>
      <xdr:rowOff>75046</xdr:rowOff>
    </xdr:to>
    <xdr:sp macro="" textlink="">
      <xdr:nvSpPr>
        <xdr:cNvPr id="2" name="TextBox 1"/>
        <xdr:cNvSpPr txBox="1"/>
      </xdr:nvSpPr>
      <xdr:spPr>
        <a:xfrm>
          <a:off x="651012" y="6539447"/>
          <a:ext cx="13353624" cy="9939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2400" b="1" baseline="0">
              <a:solidFill>
                <a:srgbClr val="571F01"/>
              </a:solidFill>
              <a:latin typeface="Georgia" panose="02040502050405020303" pitchFamily="18" charset="0"/>
            </a:rPr>
            <a:t> the Analyst Headcount for the first 6 months and the desired buffer for the year to predict the Analyst Headcount for the next 6 months</a:t>
          </a:r>
          <a:endParaRPr lang="en-US" sz="24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20271</xdr:colOff>
      <xdr:row>5</xdr:row>
      <xdr:rowOff>110991</xdr:rowOff>
    </xdr:from>
    <xdr:to>
      <xdr:col>4</xdr:col>
      <xdr:colOff>235856</xdr:colOff>
      <xdr:row>7</xdr:row>
      <xdr:rowOff>72571</xdr:rowOff>
    </xdr:to>
    <xdr:sp macro="" textlink="">
      <xdr:nvSpPr>
        <xdr:cNvPr id="3" name="TextBox 2"/>
        <xdr:cNvSpPr txBox="1"/>
      </xdr:nvSpPr>
      <xdr:spPr>
        <a:xfrm>
          <a:off x="628057" y="7749134"/>
          <a:ext cx="3036799" cy="324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: Headcount for the first 6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27941</xdr:colOff>
      <xdr:row>16</xdr:row>
      <xdr:rowOff>38420</xdr:rowOff>
    </xdr:from>
    <xdr:to>
      <xdr:col>4</xdr:col>
      <xdr:colOff>25081</xdr:colOff>
      <xdr:row>17</xdr:row>
      <xdr:rowOff>98185</xdr:rowOff>
    </xdr:to>
    <xdr:sp macro="" textlink="">
      <xdr:nvSpPr>
        <xdr:cNvPr id="4" name="TextBox 3"/>
        <xdr:cNvSpPr txBox="1"/>
      </xdr:nvSpPr>
      <xdr:spPr>
        <a:xfrm>
          <a:off x="635727" y="9672277"/>
          <a:ext cx="2818354" cy="2411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000" b="1" baseline="0">
              <a:solidFill>
                <a:srgbClr val="571F01"/>
              </a:solidFill>
              <a:latin typeface="Georgia" panose="02040502050405020303" pitchFamily="18" charset="0"/>
            </a:rPr>
            <a:t>: Desire Average Buffer for a Year</a:t>
          </a:r>
          <a:endParaRPr lang="en-US" sz="10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241300</xdr:colOff>
      <xdr:row>10</xdr:row>
      <xdr:rowOff>31750</xdr:rowOff>
    </xdr:from>
    <xdr:to>
      <xdr:col>6</xdr:col>
      <xdr:colOff>469900</xdr:colOff>
      <xdr:row>12</xdr:row>
      <xdr:rowOff>171450</xdr:rowOff>
    </xdr:to>
    <xdr:cxnSp macro="">
      <xdr:nvCxnSpPr>
        <xdr:cNvPr id="8" name="Curved Connector 7"/>
        <xdr:cNvCxnSpPr/>
      </xdr:nvCxnSpPr>
      <xdr:spPr>
        <a:xfrm>
          <a:off x="3670300" y="1899397"/>
          <a:ext cx="1453776" cy="513229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184150</xdr:colOff>
      <xdr:row>14</xdr:row>
      <xdr:rowOff>120650</xdr:rowOff>
    </xdr:from>
    <xdr:to>
      <xdr:col>6</xdr:col>
      <xdr:colOff>412750</xdr:colOff>
      <xdr:row>18</xdr:row>
      <xdr:rowOff>88900</xdr:rowOff>
    </xdr:to>
    <xdr:cxnSp macro="">
      <xdr:nvCxnSpPr>
        <xdr:cNvPr id="10" name="Curved Connector 9"/>
        <xdr:cNvCxnSpPr/>
      </xdr:nvCxnSpPr>
      <xdr:spPr>
        <a:xfrm flipV="1">
          <a:off x="3613150" y="2698750"/>
          <a:ext cx="1447800" cy="704850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603250</xdr:colOff>
          <xdr:row>20</xdr:row>
          <xdr:rowOff>63500</xdr:rowOff>
        </xdr:from>
        <xdr:to>
          <xdr:col>3</xdr:col>
          <xdr:colOff>1136650</xdr:colOff>
          <xdr:row>23</xdr:row>
          <xdr:rowOff>38100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34143</xdr:colOff>
      <xdr:row>8</xdr:row>
      <xdr:rowOff>1</xdr:rowOff>
    </xdr:from>
    <xdr:to>
      <xdr:col>11</xdr:col>
      <xdr:colOff>47624</xdr:colOff>
      <xdr:row>9</xdr:row>
      <xdr:rowOff>142875</xdr:rowOff>
    </xdr:to>
    <xdr:sp macro="" textlink="">
      <xdr:nvSpPr>
        <xdr:cNvPr id="12" name="TextBox 11"/>
        <xdr:cNvSpPr txBox="1"/>
      </xdr:nvSpPr>
      <xdr:spPr>
        <a:xfrm>
          <a:off x="5272893" y="8223251"/>
          <a:ext cx="3283731" cy="3333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Output: Headcount for the next 6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35</xdr:col>
      <xdr:colOff>461818</xdr:colOff>
      <xdr:row>0</xdr:row>
      <xdr:rowOff>865910</xdr:rowOff>
    </xdr:from>
    <xdr:to>
      <xdr:col>38</xdr:col>
      <xdr:colOff>98454</xdr:colOff>
      <xdr:row>0</xdr:row>
      <xdr:rowOff>1256731</xdr:rowOff>
    </xdr:to>
    <xdr:sp macro="" textlink="">
      <xdr:nvSpPr>
        <xdr:cNvPr id="58" name="TextBox 57"/>
        <xdr:cNvSpPr txBox="1"/>
      </xdr:nvSpPr>
      <xdr:spPr>
        <a:xfrm>
          <a:off x="23702818" y="865910"/>
          <a:ext cx="1472363" cy="3908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35</xdr:col>
      <xdr:colOff>461818</xdr:colOff>
      <xdr:row>0</xdr:row>
      <xdr:rowOff>1228701</xdr:rowOff>
    </xdr:from>
    <xdr:to>
      <xdr:col>39</xdr:col>
      <xdr:colOff>569187</xdr:colOff>
      <xdr:row>0</xdr:row>
      <xdr:rowOff>1615192</xdr:rowOff>
    </xdr:to>
    <xdr:sp macro="" textlink="">
      <xdr:nvSpPr>
        <xdr:cNvPr id="59" name="TextBox 58"/>
        <xdr:cNvSpPr txBox="1"/>
      </xdr:nvSpPr>
      <xdr:spPr>
        <a:xfrm>
          <a:off x="23702818" y="1228701"/>
          <a:ext cx="2555005" cy="3864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35</xdr:col>
      <xdr:colOff>461818</xdr:colOff>
      <xdr:row>0</xdr:row>
      <xdr:rowOff>1935517</xdr:rowOff>
    </xdr:from>
    <xdr:to>
      <xdr:col>39</xdr:col>
      <xdr:colOff>569187</xdr:colOff>
      <xdr:row>0</xdr:row>
      <xdr:rowOff>2337884</xdr:rowOff>
    </xdr:to>
    <xdr:sp macro="" textlink="">
      <xdr:nvSpPr>
        <xdr:cNvPr id="60" name="TextBox 59"/>
        <xdr:cNvSpPr txBox="1"/>
      </xdr:nvSpPr>
      <xdr:spPr>
        <a:xfrm>
          <a:off x="23702818" y="1935517"/>
          <a:ext cx="2555005" cy="4023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35</xdr:col>
      <xdr:colOff>461818</xdr:colOff>
      <xdr:row>0</xdr:row>
      <xdr:rowOff>1568810</xdr:rowOff>
    </xdr:from>
    <xdr:to>
      <xdr:col>39</xdr:col>
      <xdr:colOff>569187</xdr:colOff>
      <xdr:row>0</xdr:row>
      <xdr:rowOff>1947261</xdr:rowOff>
    </xdr:to>
    <xdr:sp macro="" textlink="">
      <xdr:nvSpPr>
        <xdr:cNvPr id="61" name="TextBox 60"/>
        <xdr:cNvSpPr txBox="1"/>
      </xdr:nvSpPr>
      <xdr:spPr>
        <a:xfrm>
          <a:off x="23702818" y="1568810"/>
          <a:ext cx="2555005" cy="3784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35</xdr:col>
      <xdr:colOff>473363</xdr:colOff>
      <xdr:row>0</xdr:row>
      <xdr:rowOff>2337686</xdr:rowOff>
    </xdr:from>
    <xdr:to>
      <xdr:col>39</xdr:col>
      <xdr:colOff>580732</xdr:colOff>
      <xdr:row>0</xdr:row>
      <xdr:rowOff>2726032</xdr:rowOff>
    </xdr:to>
    <xdr:sp macro="" textlink="">
      <xdr:nvSpPr>
        <xdr:cNvPr id="62" name="TextBox 61"/>
        <xdr:cNvSpPr txBox="1"/>
      </xdr:nvSpPr>
      <xdr:spPr>
        <a:xfrm>
          <a:off x="23714363" y="2337686"/>
          <a:ext cx="2555005" cy="3883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35</xdr:col>
      <xdr:colOff>461818</xdr:colOff>
      <xdr:row>0</xdr:row>
      <xdr:rowOff>2670579</xdr:rowOff>
    </xdr:from>
    <xdr:to>
      <xdr:col>38</xdr:col>
      <xdr:colOff>538688</xdr:colOff>
      <xdr:row>0</xdr:row>
      <xdr:rowOff>3053895</xdr:rowOff>
    </xdr:to>
    <xdr:sp macro="" textlink="">
      <xdr:nvSpPr>
        <xdr:cNvPr id="63" name="TextBox 62"/>
        <xdr:cNvSpPr txBox="1"/>
      </xdr:nvSpPr>
      <xdr:spPr>
        <a:xfrm>
          <a:off x="23702818" y="2670579"/>
          <a:ext cx="1912597" cy="3833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369454</xdr:colOff>
      <xdr:row>0</xdr:row>
      <xdr:rowOff>3138553</xdr:rowOff>
    </xdr:from>
    <xdr:to>
      <xdr:col>29</xdr:col>
      <xdr:colOff>494977</xdr:colOff>
      <xdr:row>0</xdr:row>
      <xdr:rowOff>3138553</xdr:rowOff>
    </xdr:to>
    <xdr:sp macro="" textlink="">
      <xdr:nvSpPr>
        <xdr:cNvPr id="64" name="TextBox 63"/>
        <xdr:cNvSpPr txBox="1"/>
      </xdr:nvSpPr>
      <xdr:spPr>
        <a:xfrm>
          <a:off x="17491363" y="3138553"/>
          <a:ext cx="2573159" cy="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Difference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26</xdr:col>
      <xdr:colOff>150904</xdr:colOff>
      <xdr:row>1</xdr:row>
      <xdr:rowOff>1004658</xdr:rowOff>
    </xdr:from>
    <xdr:to>
      <xdr:col>31</xdr:col>
      <xdr:colOff>502651</xdr:colOff>
      <xdr:row>6</xdr:row>
      <xdr:rowOff>83450</xdr:rowOff>
    </xdr:to>
    <xdr:sp macro="" textlink="$A$1">
      <xdr:nvSpPr>
        <xdr:cNvPr id="65" name="TextBox 64"/>
        <xdr:cNvSpPr txBox="1"/>
      </xdr:nvSpPr>
      <xdr:spPr>
        <a:xfrm>
          <a:off x="17708654" y="6195783"/>
          <a:ext cx="3367997" cy="17299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C565064-971E-46DE-8707-F27DE892F50F}" type="TxLink">
            <a:rPr lang="en-US" sz="8000">
              <a:solidFill>
                <a:srgbClr val="6E2A35"/>
              </a:solidFill>
              <a:latin typeface="Georgia" panose="02040502050405020303" pitchFamily="18" charset="0"/>
              <a:ea typeface="+mn-ea"/>
              <a:cs typeface="+mn-cs"/>
            </a:rPr>
            <a:pPr marL="0" indent="0" algn="ctr"/>
            <a:t>0%</a:t>
          </a:fld>
          <a:endParaRPr lang="en-US" sz="8000">
            <a:solidFill>
              <a:srgbClr val="6E2A35"/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24</xdr:col>
      <xdr:colOff>13038</xdr:colOff>
      <xdr:row>1</xdr:row>
      <xdr:rowOff>992337</xdr:rowOff>
    </xdr:from>
    <xdr:to>
      <xdr:col>26</xdr:col>
      <xdr:colOff>8381</xdr:colOff>
      <xdr:row>1</xdr:row>
      <xdr:rowOff>1459103</xdr:rowOff>
    </xdr:to>
    <xdr:sp macro="" textlink="">
      <xdr:nvSpPr>
        <xdr:cNvPr id="66" name="TextBox 65"/>
        <xdr:cNvSpPr txBox="1"/>
      </xdr:nvSpPr>
      <xdr:spPr>
        <a:xfrm>
          <a:off x="16364288" y="6183462"/>
          <a:ext cx="1201843" cy="466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2</xdr:col>
      <xdr:colOff>90936</xdr:colOff>
      <xdr:row>0</xdr:row>
      <xdr:rowOff>69273</xdr:rowOff>
    </xdr:from>
    <xdr:to>
      <xdr:col>14</xdr:col>
      <xdr:colOff>494662</xdr:colOff>
      <xdr:row>0</xdr:row>
      <xdr:rowOff>731437</xdr:rowOff>
    </xdr:to>
    <xdr:sp macro="" textlink="">
      <xdr:nvSpPr>
        <xdr:cNvPr id="68" name="TextBox 67"/>
        <xdr:cNvSpPr txBox="1"/>
      </xdr:nvSpPr>
      <xdr:spPr>
        <a:xfrm>
          <a:off x="1440311" y="69273"/>
          <a:ext cx="9373101" cy="6621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32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23090</xdr:colOff>
      <xdr:row>0</xdr:row>
      <xdr:rowOff>615982</xdr:rowOff>
    </xdr:from>
    <xdr:to>
      <xdr:col>35</xdr:col>
      <xdr:colOff>369454</xdr:colOff>
      <xdr:row>1</xdr:row>
      <xdr:rowOff>841375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35</xdr:col>
      <xdr:colOff>461818</xdr:colOff>
      <xdr:row>0</xdr:row>
      <xdr:rowOff>3071091</xdr:rowOff>
    </xdr:from>
    <xdr:to>
      <xdr:col>39</xdr:col>
      <xdr:colOff>587340</xdr:colOff>
      <xdr:row>0</xdr:row>
      <xdr:rowOff>4020740</xdr:rowOff>
    </xdr:to>
    <xdr:sp macro="" textlink="">
      <xdr:nvSpPr>
        <xdr:cNvPr id="20" name="TextBox 19"/>
        <xdr:cNvSpPr txBox="1"/>
      </xdr:nvSpPr>
      <xdr:spPr>
        <a:xfrm>
          <a:off x="23702818" y="3071091"/>
          <a:ext cx="2573158" cy="949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9643</xdr:colOff>
      <xdr:row>1</xdr:row>
      <xdr:rowOff>947178</xdr:rowOff>
    </xdr:from>
    <xdr:to>
      <xdr:col>18</xdr:col>
      <xdr:colOff>115454</xdr:colOff>
      <xdr:row>5</xdr:row>
      <xdr:rowOff>28523</xdr:rowOff>
    </xdr:to>
    <xdr:sp macro="" textlink="">
      <xdr:nvSpPr>
        <xdr:cNvPr id="2" name="TextBox 1"/>
        <xdr:cNvSpPr txBox="1"/>
      </xdr:nvSpPr>
      <xdr:spPr>
        <a:xfrm>
          <a:off x="621552" y="6142633"/>
          <a:ext cx="12332447" cy="963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571F01"/>
              </a:solidFill>
              <a:effectLst/>
              <a:latin typeface="Georgia" panose="02040502050405020303" pitchFamily="18" charset="0"/>
              <a:ea typeface="+mn-ea"/>
              <a:cs typeface="+mn-cs"/>
            </a:rPr>
            <a:t>Input</a:t>
          </a:r>
          <a:r>
            <a:rPr lang="en-US" sz="2400" b="1" baseline="0">
              <a:solidFill>
                <a:srgbClr val="571F01"/>
              </a:solidFill>
              <a:effectLst/>
              <a:latin typeface="Georgia" panose="02040502050405020303" pitchFamily="18" charset="0"/>
              <a:ea typeface="+mn-ea"/>
              <a:cs typeface="+mn-cs"/>
            </a:rPr>
            <a:t> the Analyst Headcount for the first 3 months and the desired average buffer for the year to predict the Analyst Headcount for the next 9 months</a:t>
          </a:r>
          <a:endParaRPr lang="en-US" sz="4400">
            <a:solidFill>
              <a:srgbClr val="571F01"/>
            </a:solidFill>
            <a:effectLst/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140</xdr:colOff>
      <xdr:row>5</xdr:row>
      <xdr:rowOff>169638</xdr:rowOff>
    </xdr:from>
    <xdr:to>
      <xdr:col>4</xdr:col>
      <xdr:colOff>245976</xdr:colOff>
      <xdr:row>7</xdr:row>
      <xdr:rowOff>109874</xdr:rowOff>
    </xdr:to>
    <xdr:sp macro="" textlink="">
      <xdr:nvSpPr>
        <xdr:cNvPr id="3" name="TextBox 2"/>
        <xdr:cNvSpPr txBox="1"/>
      </xdr:nvSpPr>
      <xdr:spPr>
        <a:xfrm>
          <a:off x="612728" y="7251756"/>
          <a:ext cx="3062248" cy="3137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: Headcount for the first 6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604777</xdr:colOff>
      <xdr:row>16</xdr:row>
      <xdr:rowOff>3632</xdr:rowOff>
    </xdr:from>
    <xdr:to>
      <xdr:col>4</xdr:col>
      <xdr:colOff>239839</xdr:colOff>
      <xdr:row>17</xdr:row>
      <xdr:rowOff>130632</xdr:rowOff>
    </xdr:to>
    <xdr:sp macro="" textlink="">
      <xdr:nvSpPr>
        <xdr:cNvPr id="4" name="TextBox 3"/>
        <xdr:cNvSpPr txBox="1"/>
      </xdr:nvSpPr>
      <xdr:spPr>
        <a:xfrm>
          <a:off x="604777" y="9140161"/>
          <a:ext cx="3064062" cy="3137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: Desire Average Buffer for a Year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241300</xdr:colOff>
      <xdr:row>10</xdr:row>
      <xdr:rowOff>31750</xdr:rowOff>
    </xdr:from>
    <xdr:to>
      <xdr:col>6</xdr:col>
      <xdr:colOff>469900</xdr:colOff>
      <xdr:row>12</xdr:row>
      <xdr:rowOff>171450</xdr:rowOff>
    </xdr:to>
    <xdr:cxnSp macro="">
      <xdr:nvCxnSpPr>
        <xdr:cNvPr id="5" name="Curved Connector 4"/>
        <xdr:cNvCxnSpPr/>
      </xdr:nvCxnSpPr>
      <xdr:spPr>
        <a:xfrm>
          <a:off x="3670300" y="7480300"/>
          <a:ext cx="1447800" cy="508000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184150</xdr:colOff>
      <xdr:row>14</xdr:row>
      <xdr:rowOff>120650</xdr:rowOff>
    </xdr:from>
    <xdr:to>
      <xdr:col>6</xdr:col>
      <xdr:colOff>412750</xdr:colOff>
      <xdr:row>18</xdr:row>
      <xdr:rowOff>88900</xdr:rowOff>
    </xdr:to>
    <xdr:cxnSp macro="">
      <xdr:nvCxnSpPr>
        <xdr:cNvPr id="6" name="Curved Connector 5"/>
        <xdr:cNvCxnSpPr/>
      </xdr:nvCxnSpPr>
      <xdr:spPr>
        <a:xfrm flipV="1">
          <a:off x="3613150" y="8305800"/>
          <a:ext cx="1447800" cy="704850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82550</xdr:colOff>
          <xdr:row>21</xdr:row>
          <xdr:rowOff>25400</xdr:rowOff>
        </xdr:from>
        <xdr:to>
          <xdr:col>3</xdr:col>
          <xdr:colOff>1047750</xdr:colOff>
          <xdr:row>23</xdr:row>
          <xdr:rowOff>69850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15989</xdr:colOff>
      <xdr:row>7</xdr:row>
      <xdr:rowOff>140024</xdr:rowOff>
    </xdr:from>
    <xdr:to>
      <xdr:col>10</xdr:col>
      <xdr:colOff>547575</xdr:colOff>
      <xdr:row>9</xdr:row>
      <xdr:rowOff>82875</xdr:rowOff>
    </xdr:to>
    <xdr:sp macro="" textlink="">
      <xdr:nvSpPr>
        <xdr:cNvPr id="8" name="TextBox 7"/>
        <xdr:cNvSpPr txBox="1"/>
      </xdr:nvSpPr>
      <xdr:spPr>
        <a:xfrm>
          <a:off x="5282754" y="7595671"/>
          <a:ext cx="3213527" cy="316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Output: Headcount for the next 9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80835</xdr:colOff>
      <xdr:row>0</xdr:row>
      <xdr:rowOff>88291</xdr:rowOff>
    </xdr:from>
    <xdr:to>
      <xdr:col>14</xdr:col>
      <xdr:colOff>484561</xdr:colOff>
      <xdr:row>0</xdr:row>
      <xdr:rowOff>750455</xdr:rowOff>
    </xdr:to>
    <xdr:sp macro="" textlink="">
      <xdr:nvSpPr>
        <xdr:cNvPr id="10" name="TextBox 9"/>
        <xdr:cNvSpPr txBox="1"/>
      </xdr:nvSpPr>
      <xdr:spPr>
        <a:xfrm>
          <a:off x="1431653" y="88291"/>
          <a:ext cx="9443817" cy="6621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32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496454</xdr:colOff>
      <xdr:row>0</xdr:row>
      <xdr:rowOff>692728</xdr:rowOff>
    </xdr:from>
    <xdr:to>
      <xdr:col>39</xdr:col>
      <xdr:colOff>133090</xdr:colOff>
      <xdr:row>0</xdr:row>
      <xdr:rowOff>1083549</xdr:rowOff>
    </xdr:to>
    <xdr:sp macro="" textlink="">
      <xdr:nvSpPr>
        <xdr:cNvPr id="13" name="TextBox 12"/>
        <xdr:cNvSpPr txBox="1"/>
      </xdr:nvSpPr>
      <xdr:spPr>
        <a:xfrm>
          <a:off x="24349363" y="692728"/>
          <a:ext cx="1472363" cy="3908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36</xdr:col>
      <xdr:colOff>496454</xdr:colOff>
      <xdr:row>0</xdr:row>
      <xdr:rowOff>1055519</xdr:rowOff>
    </xdr:from>
    <xdr:to>
      <xdr:col>40</xdr:col>
      <xdr:colOff>603823</xdr:colOff>
      <xdr:row>0</xdr:row>
      <xdr:rowOff>1442010</xdr:rowOff>
    </xdr:to>
    <xdr:sp macro="" textlink="">
      <xdr:nvSpPr>
        <xdr:cNvPr id="14" name="TextBox 13"/>
        <xdr:cNvSpPr txBox="1"/>
      </xdr:nvSpPr>
      <xdr:spPr>
        <a:xfrm>
          <a:off x="24349363" y="1055519"/>
          <a:ext cx="2555005" cy="3864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496454</xdr:colOff>
      <xdr:row>0</xdr:row>
      <xdr:rowOff>1762335</xdr:rowOff>
    </xdr:from>
    <xdr:to>
      <xdr:col>40</xdr:col>
      <xdr:colOff>603823</xdr:colOff>
      <xdr:row>0</xdr:row>
      <xdr:rowOff>2164702</xdr:rowOff>
    </xdr:to>
    <xdr:sp macro="" textlink="">
      <xdr:nvSpPr>
        <xdr:cNvPr id="15" name="TextBox 14"/>
        <xdr:cNvSpPr txBox="1"/>
      </xdr:nvSpPr>
      <xdr:spPr>
        <a:xfrm>
          <a:off x="24349363" y="1762335"/>
          <a:ext cx="2555005" cy="4023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36</xdr:col>
      <xdr:colOff>496454</xdr:colOff>
      <xdr:row>0</xdr:row>
      <xdr:rowOff>1395628</xdr:rowOff>
    </xdr:from>
    <xdr:to>
      <xdr:col>40</xdr:col>
      <xdr:colOff>603823</xdr:colOff>
      <xdr:row>0</xdr:row>
      <xdr:rowOff>1774079</xdr:rowOff>
    </xdr:to>
    <xdr:sp macro="" textlink="">
      <xdr:nvSpPr>
        <xdr:cNvPr id="16" name="TextBox 15"/>
        <xdr:cNvSpPr txBox="1"/>
      </xdr:nvSpPr>
      <xdr:spPr>
        <a:xfrm>
          <a:off x="24349363" y="1395628"/>
          <a:ext cx="2555005" cy="3784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507999</xdr:colOff>
      <xdr:row>0</xdr:row>
      <xdr:rowOff>2164504</xdr:rowOff>
    </xdr:from>
    <xdr:to>
      <xdr:col>41</xdr:col>
      <xdr:colOff>3458</xdr:colOff>
      <xdr:row>0</xdr:row>
      <xdr:rowOff>2552850</xdr:rowOff>
    </xdr:to>
    <xdr:sp macro="" textlink="">
      <xdr:nvSpPr>
        <xdr:cNvPr id="17" name="TextBox 16"/>
        <xdr:cNvSpPr txBox="1"/>
      </xdr:nvSpPr>
      <xdr:spPr>
        <a:xfrm>
          <a:off x="24360908" y="2164504"/>
          <a:ext cx="2555005" cy="3883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36</xdr:col>
      <xdr:colOff>496454</xdr:colOff>
      <xdr:row>0</xdr:row>
      <xdr:rowOff>2497397</xdr:rowOff>
    </xdr:from>
    <xdr:to>
      <xdr:col>39</xdr:col>
      <xdr:colOff>573324</xdr:colOff>
      <xdr:row>0</xdr:row>
      <xdr:rowOff>2880713</xdr:rowOff>
    </xdr:to>
    <xdr:sp macro="" textlink="">
      <xdr:nvSpPr>
        <xdr:cNvPr id="18" name="TextBox 17"/>
        <xdr:cNvSpPr txBox="1"/>
      </xdr:nvSpPr>
      <xdr:spPr>
        <a:xfrm>
          <a:off x="24349363" y="2497397"/>
          <a:ext cx="1912597" cy="3833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369454</xdr:colOff>
      <xdr:row>0</xdr:row>
      <xdr:rowOff>3138553</xdr:rowOff>
    </xdr:from>
    <xdr:to>
      <xdr:col>29</xdr:col>
      <xdr:colOff>494977</xdr:colOff>
      <xdr:row>0</xdr:row>
      <xdr:rowOff>3138553</xdr:rowOff>
    </xdr:to>
    <xdr:sp macro="" textlink="">
      <xdr:nvSpPr>
        <xdr:cNvPr id="19" name="TextBox 18"/>
        <xdr:cNvSpPr txBox="1"/>
      </xdr:nvSpPr>
      <xdr:spPr>
        <a:xfrm>
          <a:off x="17444604" y="3138553"/>
          <a:ext cx="2563923" cy="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Difference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24</xdr:col>
      <xdr:colOff>179344</xdr:colOff>
      <xdr:row>1</xdr:row>
      <xdr:rowOff>988006</xdr:rowOff>
    </xdr:from>
    <xdr:to>
      <xdr:col>29</xdr:col>
      <xdr:colOff>427183</xdr:colOff>
      <xdr:row>9</xdr:row>
      <xdr:rowOff>69272</xdr:rowOff>
    </xdr:to>
    <xdr:sp macro="" textlink="$A$1">
      <xdr:nvSpPr>
        <xdr:cNvPr id="20" name="TextBox 19"/>
        <xdr:cNvSpPr txBox="1"/>
      </xdr:nvSpPr>
      <xdr:spPr>
        <a:xfrm>
          <a:off x="16689344" y="6183461"/>
          <a:ext cx="3307384" cy="17020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648D0FD-1AC6-492E-84A2-118F355D5530}" type="TxLink">
            <a:rPr lang="en-US" sz="8000">
              <a:solidFill>
                <a:srgbClr val="6E2A35"/>
              </a:solidFill>
              <a:latin typeface="Georgia" panose="02040502050405020303" pitchFamily="18" charset="0"/>
              <a:ea typeface="+mn-ea"/>
              <a:cs typeface="+mn-cs"/>
            </a:rPr>
            <a:pPr marL="0" indent="0" algn="ctr"/>
            <a:t>0%</a:t>
          </a:fld>
          <a:endParaRPr lang="en-US" sz="8000">
            <a:solidFill>
              <a:srgbClr val="6E2A35"/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22</xdr:col>
      <xdr:colOff>57097</xdr:colOff>
      <xdr:row>1</xdr:row>
      <xdr:rowOff>987909</xdr:rowOff>
    </xdr:from>
    <xdr:to>
      <xdr:col>24</xdr:col>
      <xdr:colOff>52441</xdr:colOff>
      <xdr:row>2</xdr:row>
      <xdr:rowOff>123649</xdr:rowOff>
    </xdr:to>
    <xdr:sp macro="" textlink="">
      <xdr:nvSpPr>
        <xdr:cNvPr id="21" name="TextBox 20"/>
        <xdr:cNvSpPr txBox="1"/>
      </xdr:nvSpPr>
      <xdr:spPr>
        <a:xfrm>
          <a:off x="15343279" y="6183364"/>
          <a:ext cx="1219162" cy="4634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0</xdr:col>
      <xdr:colOff>484909</xdr:colOff>
      <xdr:row>0</xdr:row>
      <xdr:rowOff>715818</xdr:rowOff>
    </xdr:from>
    <xdr:to>
      <xdr:col>36</xdr:col>
      <xdr:colOff>138545</xdr:colOff>
      <xdr:row>1</xdr:row>
      <xdr:rowOff>683656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36</xdr:col>
      <xdr:colOff>473364</xdr:colOff>
      <xdr:row>0</xdr:row>
      <xdr:rowOff>2863273</xdr:rowOff>
    </xdr:from>
    <xdr:to>
      <xdr:col>40</xdr:col>
      <xdr:colOff>598886</xdr:colOff>
      <xdr:row>0</xdr:row>
      <xdr:rowOff>3812922</xdr:rowOff>
    </xdr:to>
    <xdr:sp macro="" textlink="">
      <xdr:nvSpPr>
        <xdr:cNvPr id="22" name="TextBox 21"/>
        <xdr:cNvSpPr txBox="1"/>
      </xdr:nvSpPr>
      <xdr:spPr>
        <a:xfrm>
          <a:off x="24326273" y="2863273"/>
          <a:ext cx="2573158" cy="949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4888</xdr:colOff>
      <xdr:row>1</xdr:row>
      <xdr:rowOff>1039089</xdr:rowOff>
    </xdr:from>
    <xdr:to>
      <xdr:col>17</xdr:col>
      <xdr:colOff>80819</xdr:colOff>
      <xdr:row>5</xdr:row>
      <xdr:rowOff>9071</xdr:rowOff>
    </xdr:to>
    <xdr:sp macro="" textlink="">
      <xdr:nvSpPr>
        <xdr:cNvPr id="2" name="TextBox 1"/>
        <xdr:cNvSpPr txBox="1"/>
      </xdr:nvSpPr>
      <xdr:spPr>
        <a:xfrm>
          <a:off x="612674" y="6237018"/>
          <a:ext cx="11642002" cy="11743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571F01"/>
              </a:solidFill>
              <a:effectLst/>
              <a:latin typeface="Georgia" panose="02040502050405020303" pitchFamily="18" charset="0"/>
              <a:ea typeface="+mn-ea"/>
              <a:cs typeface="+mn-cs"/>
            </a:rPr>
            <a:t>Input</a:t>
          </a:r>
          <a:r>
            <a:rPr lang="en-US" sz="2400" b="1" baseline="0">
              <a:solidFill>
                <a:srgbClr val="571F01"/>
              </a:solidFill>
              <a:effectLst/>
              <a:latin typeface="Georgia" panose="02040502050405020303" pitchFamily="18" charset="0"/>
              <a:ea typeface="+mn-ea"/>
              <a:cs typeface="+mn-cs"/>
            </a:rPr>
            <a:t> the Analyst Headcount for the first 9 months and the desired average Buffer for the year to predict the Analyst Headcount for the next 3 months</a:t>
          </a:r>
          <a:endParaRPr lang="en-US" sz="4400">
            <a:solidFill>
              <a:srgbClr val="571F01"/>
            </a:solidFill>
            <a:effectLst/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575811</xdr:colOff>
      <xdr:row>5</xdr:row>
      <xdr:rowOff>126998</xdr:rowOff>
    </xdr:from>
    <xdr:to>
      <xdr:col>4</xdr:col>
      <xdr:colOff>213861</xdr:colOff>
      <xdr:row>7</xdr:row>
      <xdr:rowOff>67235</xdr:rowOff>
    </xdr:to>
    <xdr:sp macro="" textlink="">
      <xdr:nvSpPr>
        <xdr:cNvPr id="3" name="TextBox 2"/>
        <xdr:cNvSpPr txBox="1"/>
      </xdr:nvSpPr>
      <xdr:spPr>
        <a:xfrm>
          <a:off x="575811" y="7539180"/>
          <a:ext cx="3067050" cy="3096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: Headcount for the first 6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33278</xdr:colOff>
      <xdr:row>21</xdr:row>
      <xdr:rowOff>121806</xdr:rowOff>
    </xdr:from>
    <xdr:to>
      <xdr:col>4</xdr:col>
      <xdr:colOff>280249</xdr:colOff>
      <xdr:row>23</xdr:row>
      <xdr:rowOff>62042</xdr:rowOff>
    </xdr:to>
    <xdr:sp macro="" textlink="">
      <xdr:nvSpPr>
        <xdr:cNvPr id="4" name="TextBox 3"/>
        <xdr:cNvSpPr txBox="1"/>
      </xdr:nvSpPr>
      <xdr:spPr>
        <a:xfrm>
          <a:off x="645187" y="10489624"/>
          <a:ext cx="3064062" cy="3096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571F01"/>
              </a:solidFill>
              <a:latin typeface="Georgia" panose="02040502050405020303" pitchFamily="18" charset="0"/>
            </a:rPr>
            <a:t>Input</a:t>
          </a:r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: Desire Average Buffer for a Year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241300</xdr:colOff>
      <xdr:row>10</xdr:row>
      <xdr:rowOff>31750</xdr:rowOff>
    </xdr:from>
    <xdr:to>
      <xdr:col>6</xdr:col>
      <xdr:colOff>469900</xdr:colOff>
      <xdr:row>12</xdr:row>
      <xdr:rowOff>171450</xdr:rowOff>
    </xdr:to>
    <xdr:cxnSp macro="">
      <xdr:nvCxnSpPr>
        <xdr:cNvPr id="5" name="Curved Connector 4"/>
        <xdr:cNvCxnSpPr/>
      </xdr:nvCxnSpPr>
      <xdr:spPr>
        <a:xfrm>
          <a:off x="3670300" y="7480300"/>
          <a:ext cx="1447800" cy="508000"/>
        </a:xfrm>
        <a:prstGeom prst="curvedConnector3">
          <a:avLst/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216889</xdr:colOff>
      <xdr:row>14</xdr:row>
      <xdr:rowOff>163287</xdr:rowOff>
    </xdr:from>
    <xdr:to>
      <xdr:col>6</xdr:col>
      <xdr:colOff>444499</xdr:colOff>
      <xdr:row>24</xdr:row>
      <xdr:rowOff>61855</xdr:rowOff>
    </xdr:to>
    <xdr:cxnSp macro="">
      <xdr:nvCxnSpPr>
        <xdr:cNvPr id="6" name="Curved Connector 5"/>
        <xdr:cNvCxnSpPr/>
      </xdr:nvCxnSpPr>
      <xdr:spPr>
        <a:xfrm rot="5400000" flipH="1" flipV="1">
          <a:off x="3511053" y="8453337"/>
          <a:ext cx="1712854" cy="1443181"/>
        </a:xfrm>
        <a:prstGeom prst="curvedConnector3">
          <a:avLst>
            <a:gd name="adj1" fmla="val 86543"/>
          </a:avLst>
        </a:prstGeom>
        <a:ln w="57150">
          <a:solidFill>
            <a:srgbClr val="6E2A3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26</xdr:row>
          <xdr:rowOff>0</xdr:rowOff>
        </xdr:from>
        <xdr:to>
          <xdr:col>3</xdr:col>
          <xdr:colOff>1003300</xdr:colOff>
          <xdr:row>27</xdr:row>
          <xdr:rowOff>127000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6044</xdr:colOff>
      <xdr:row>7</xdr:row>
      <xdr:rowOff>110531</xdr:rowOff>
    </xdr:from>
    <xdr:to>
      <xdr:col>10</xdr:col>
      <xdr:colOff>541753</xdr:colOff>
      <xdr:row>9</xdr:row>
      <xdr:rowOff>53381</xdr:rowOff>
    </xdr:to>
    <xdr:sp macro="" textlink="">
      <xdr:nvSpPr>
        <xdr:cNvPr id="8" name="TextBox 7"/>
        <xdr:cNvSpPr txBox="1"/>
      </xdr:nvSpPr>
      <xdr:spPr>
        <a:xfrm>
          <a:off x="5270771" y="7892167"/>
          <a:ext cx="3214255" cy="3123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baseline="0">
              <a:solidFill>
                <a:srgbClr val="571F01"/>
              </a:solidFill>
              <a:latin typeface="Georgia" panose="02040502050405020303" pitchFamily="18" charset="0"/>
            </a:rPr>
            <a:t>Output: Headcount for the next 3 months</a:t>
          </a:r>
          <a:endParaRPr lang="en-US" sz="1100" b="1">
            <a:solidFill>
              <a:srgbClr val="571F0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438744</xdr:colOff>
      <xdr:row>0</xdr:row>
      <xdr:rowOff>99836</xdr:rowOff>
    </xdr:from>
    <xdr:to>
      <xdr:col>14</xdr:col>
      <xdr:colOff>103561</xdr:colOff>
      <xdr:row>0</xdr:row>
      <xdr:rowOff>762000</xdr:rowOff>
    </xdr:to>
    <xdr:sp macro="" textlink="">
      <xdr:nvSpPr>
        <xdr:cNvPr id="10" name="TextBox 9"/>
        <xdr:cNvSpPr txBox="1"/>
      </xdr:nvSpPr>
      <xdr:spPr>
        <a:xfrm>
          <a:off x="1048344" y="99836"/>
          <a:ext cx="9424767" cy="6621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32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32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32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161636</xdr:colOff>
      <xdr:row>0</xdr:row>
      <xdr:rowOff>669637</xdr:rowOff>
    </xdr:from>
    <xdr:to>
      <xdr:col>38</xdr:col>
      <xdr:colOff>410181</xdr:colOff>
      <xdr:row>0</xdr:row>
      <xdr:rowOff>1060458</xdr:rowOff>
    </xdr:to>
    <xdr:sp macro="" textlink="">
      <xdr:nvSpPr>
        <xdr:cNvPr id="12" name="TextBox 11"/>
        <xdr:cNvSpPr txBox="1"/>
      </xdr:nvSpPr>
      <xdr:spPr>
        <a:xfrm>
          <a:off x="24014545" y="669637"/>
          <a:ext cx="1472363" cy="3908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36</xdr:col>
      <xdr:colOff>161636</xdr:colOff>
      <xdr:row>0</xdr:row>
      <xdr:rowOff>1032428</xdr:rowOff>
    </xdr:from>
    <xdr:to>
      <xdr:col>40</xdr:col>
      <xdr:colOff>269005</xdr:colOff>
      <xdr:row>0</xdr:row>
      <xdr:rowOff>1418919</xdr:rowOff>
    </xdr:to>
    <xdr:sp macro="" textlink="">
      <xdr:nvSpPr>
        <xdr:cNvPr id="13" name="TextBox 12"/>
        <xdr:cNvSpPr txBox="1"/>
      </xdr:nvSpPr>
      <xdr:spPr>
        <a:xfrm>
          <a:off x="24014545" y="1032428"/>
          <a:ext cx="2555005" cy="3864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161636</xdr:colOff>
      <xdr:row>0</xdr:row>
      <xdr:rowOff>1739244</xdr:rowOff>
    </xdr:from>
    <xdr:to>
      <xdr:col>40</xdr:col>
      <xdr:colOff>269005</xdr:colOff>
      <xdr:row>0</xdr:row>
      <xdr:rowOff>2141611</xdr:rowOff>
    </xdr:to>
    <xdr:sp macro="" textlink="">
      <xdr:nvSpPr>
        <xdr:cNvPr id="14" name="TextBox 13"/>
        <xdr:cNvSpPr txBox="1"/>
      </xdr:nvSpPr>
      <xdr:spPr>
        <a:xfrm>
          <a:off x="24014545" y="1739244"/>
          <a:ext cx="2555005" cy="4023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36</xdr:col>
      <xdr:colOff>161636</xdr:colOff>
      <xdr:row>0</xdr:row>
      <xdr:rowOff>1372537</xdr:rowOff>
    </xdr:from>
    <xdr:to>
      <xdr:col>40</xdr:col>
      <xdr:colOff>269005</xdr:colOff>
      <xdr:row>0</xdr:row>
      <xdr:rowOff>1750988</xdr:rowOff>
    </xdr:to>
    <xdr:sp macro="" textlink="">
      <xdr:nvSpPr>
        <xdr:cNvPr id="15" name="TextBox 14"/>
        <xdr:cNvSpPr txBox="1"/>
      </xdr:nvSpPr>
      <xdr:spPr>
        <a:xfrm>
          <a:off x="24014545" y="1372537"/>
          <a:ext cx="2555005" cy="3784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36</xdr:col>
      <xdr:colOff>173181</xdr:colOff>
      <xdr:row>0</xdr:row>
      <xdr:rowOff>2141413</xdr:rowOff>
    </xdr:from>
    <xdr:to>
      <xdr:col>40</xdr:col>
      <xdr:colOff>280550</xdr:colOff>
      <xdr:row>0</xdr:row>
      <xdr:rowOff>2529759</xdr:rowOff>
    </xdr:to>
    <xdr:sp macro="" textlink="">
      <xdr:nvSpPr>
        <xdr:cNvPr id="16" name="TextBox 15"/>
        <xdr:cNvSpPr txBox="1"/>
      </xdr:nvSpPr>
      <xdr:spPr>
        <a:xfrm>
          <a:off x="24026090" y="2141413"/>
          <a:ext cx="2555005" cy="3883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36</xdr:col>
      <xdr:colOff>161636</xdr:colOff>
      <xdr:row>0</xdr:row>
      <xdr:rowOff>2474306</xdr:rowOff>
    </xdr:from>
    <xdr:to>
      <xdr:col>39</xdr:col>
      <xdr:colOff>238506</xdr:colOff>
      <xdr:row>0</xdr:row>
      <xdr:rowOff>2857622</xdr:rowOff>
    </xdr:to>
    <xdr:sp macro="" textlink="">
      <xdr:nvSpPr>
        <xdr:cNvPr id="17" name="TextBox 16"/>
        <xdr:cNvSpPr txBox="1"/>
      </xdr:nvSpPr>
      <xdr:spPr>
        <a:xfrm>
          <a:off x="24014545" y="2474306"/>
          <a:ext cx="1912597" cy="3833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369454</xdr:colOff>
      <xdr:row>0</xdr:row>
      <xdr:rowOff>3138553</xdr:rowOff>
    </xdr:from>
    <xdr:to>
      <xdr:col>29</xdr:col>
      <xdr:colOff>494977</xdr:colOff>
      <xdr:row>0</xdr:row>
      <xdr:rowOff>3138553</xdr:rowOff>
    </xdr:to>
    <xdr:sp macro="" textlink="">
      <xdr:nvSpPr>
        <xdr:cNvPr id="18" name="TextBox 17"/>
        <xdr:cNvSpPr txBox="1"/>
      </xdr:nvSpPr>
      <xdr:spPr>
        <a:xfrm>
          <a:off x="17444604" y="3138553"/>
          <a:ext cx="2563923" cy="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Difference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23</xdr:col>
      <xdr:colOff>340979</xdr:colOff>
      <xdr:row>1</xdr:row>
      <xdr:rowOff>1042435</xdr:rowOff>
    </xdr:from>
    <xdr:to>
      <xdr:col>29</xdr:col>
      <xdr:colOff>311727</xdr:colOff>
      <xdr:row>7</xdr:row>
      <xdr:rowOff>161636</xdr:rowOff>
    </xdr:to>
    <xdr:sp macro="" textlink="$A$1">
      <xdr:nvSpPr>
        <xdr:cNvPr id="19" name="TextBox 18"/>
        <xdr:cNvSpPr txBox="1"/>
      </xdr:nvSpPr>
      <xdr:spPr>
        <a:xfrm>
          <a:off x="16239070" y="6237890"/>
          <a:ext cx="3642202" cy="17053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1D9851E-B0F5-4F29-9499-CEAA8FA9D72F}" type="TxLink">
            <a:rPr lang="en-US" sz="8000">
              <a:solidFill>
                <a:srgbClr val="6E2A35"/>
              </a:solidFill>
              <a:latin typeface="Georgia" panose="02040502050405020303" pitchFamily="18" charset="0"/>
              <a:ea typeface="+mn-ea"/>
              <a:cs typeface="+mn-cs"/>
            </a:rPr>
            <a:pPr marL="0" indent="0" algn="ctr"/>
            <a:t>0%</a:t>
          </a:fld>
          <a:endParaRPr lang="en-US" sz="8000">
            <a:solidFill>
              <a:srgbClr val="6E2A35"/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121615</xdr:colOff>
      <xdr:row>1</xdr:row>
      <xdr:rowOff>1057280</xdr:rowOff>
    </xdr:from>
    <xdr:to>
      <xdr:col>23</xdr:col>
      <xdr:colOff>116959</xdr:colOff>
      <xdr:row>1</xdr:row>
      <xdr:rowOff>1524046</xdr:rowOff>
    </xdr:to>
    <xdr:sp macro="" textlink="">
      <xdr:nvSpPr>
        <xdr:cNvPr id="20" name="TextBox 19"/>
        <xdr:cNvSpPr txBox="1"/>
      </xdr:nvSpPr>
      <xdr:spPr>
        <a:xfrm>
          <a:off x="14795888" y="6252735"/>
          <a:ext cx="1219162" cy="466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0</xdr:col>
      <xdr:colOff>484909</xdr:colOff>
      <xdr:row>0</xdr:row>
      <xdr:rowOff>600364</xdr:rowOff>
    </xdr:from>
    <xdr:to>
      <xdr:col>36</xdr:col>
      <xdr:colOff>4122</xdr:colOff>
      <xdr:row>1</xdr:row>
      <xdr:rowOff>683656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36</xdr:col>
      <xdr:colOff>184727</xdr:colOff>
      <xdr:row>0</xdr:row>
      <xdr:rowOff>2886363</xdr:rowOff>
    </xdr:from>
    <xdr:to>
      <xdr:col>40</xdr:col>
      <xdr:colOff>310249</xdr:colOff>
      <xdr:row>0</xdr:row>
      <xdr:rowOff>3836012</xdr:rowOff>
    </xdr:to>
    <xdr:sp macro="" textlink="">
      <xdr:nvSpPr>
        <xdr:cNvPr id="22" name="TextBox 21"/>
        <xdr:cNvSpPr txBox="1"/>
      </xdr:nvSpPr>
      <xdr:spPr>
        <a:xfrm>
          <a:off x="24037636" y="2886363"/>
          <a:ext cx="2573158" cy="949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19049</xdr:rowOff>
        </xdr:from>
        <xdr:to>
          <xdr:col>5</xdr:col>
          <xdr:colOff>245035</xdr:colOff>
          <xdr:row>19</xdr:row>
          <xdr:rowOff>177799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57523</xdr:colOff>
          <xdr:row>19</xdr:row>
          <xdr:rowOff>158750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58270</xdr:colOff>
          <xdr:row>19</xdr:row>
          <xdr:rowOff>158750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1546225</xdr:colOff>
          <xdr:row>0</xdr:row>
          <xdr:rowOff>384175</xdr:rowOff>
        </xdr:to>
        <xdr:sp macro="" textlink="">
          <xdr:nvSpPr>
            <xdr:cNvPr id="48139" name="CommandButton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1456871</xdr:colOff>
          <xdr:row>0</xdr:row>
          <xdr:rowOff>375557</xdr:rowOff>
        </xdr:to>
        <xdr:sp macro="" textlink="">
          <xdr:nvSpPr>
            <xdr:cNvPr id="49154" name="CommandButton1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1440329</xdr:colOff>
          <xdr:row>0</xdr:row>
          <xdr:rowOff>381000</xdr:rowOff>
        </xdr:to>
        <xdr:sp macro="" textlink="">
          <xdr:nvSpPr>
            <xdr:cNvPr id="107521" name="CommandButton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180730</xdr:colOff>
      <xdr:row>2</xdr:row>
      <xdr:rowOff>53730</xdr:rowOff>
    </xdr:from>
    <xdr:to>
      <xdr:col>5</xdr:col>
      <xdr:colOff>410307</xdr:colOff>
      <xdr:row>2</xdr:row>
      <xdr:rowOff>669191</xdr:rowOff>
    </xdr:to>
    <xdr:sp macro="" textlink="">
      <xdr:nvSpPr>
        <xdr:cNvPr id="2" name="TextBox 1"/>
        <xdr:cNvSpPr txBox="1"/>
      </xdr:nvSpPr>
      <xdr:spPr>
        <a:xfrm>
          <a:off x="180730" y="424961"/>
          <a:ext cx="5905500" cy="6154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Tenure</a:t>
          </a:r>
          <a:r>
            <a:rPr lang="en-US" sz="2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Headcount</a:t>
          </a:r>
          <a:endParaRPr lang="en-US" sz="2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1517650</xdr:colOff>
          <xdr:row>2</xdr:row>
          <xdr:rowOff>21980</xdr:rowOff>
        </xdr:to>
        <xdr:sp macro="" textlink="">
          <xdr:nvSpPr>
            <xdr:cNvPr id="108545" name="CommandButton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34637</xdr:rowOff>
    </xdr:from>
    <xdr:to>
      <xdr:col>48</xdr:col>
      <xdr:colOff>819726</xdr:colOff>
      <xdr:row>19</xdr:row>
      <xdr:rowOff>1651001</xdr:rowOff>
    </xdr:to>
    <xdr:sp macro="" textlink="">
      <xdr:nvSpPr>
        <xdr:cNvPr id="49" name="TextBox 48"/>
        <xdr:cNvSpPr txBox="1"/>
      </xdr:nvSpPr>
      <xdr:spPr>
        <a:xfrm>
          <a:off x="0" y="2505364"/>
          <a:ext cx="44172908" cy="37407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198383</xdr:colOff>
      <xdr:row>0</xdr:row>
      <xdr:rowOff>337486</xdr:rowOff>
    </xdr:from>
    <xdr:to>
      <xdr:col>0</xdr:col>
      <xdr:colOff>3374571</xdr:colOff>
      <xdr:row>2</xdr:row>
      <xdr:rowOff>79822</xdr:rowOff>
    </xdr:to>
    <xdr:sp macro="" textlink="">
      <xdr:nvSpPr>
        <xdr:cNvPr id="4" name="TextBox 3"/>
        <xdr:cNvSpPr txBox="1"/>
      </xdr:nvSpPr>
      <xdr:spPr>
        <a:xfrm>
          <a:off x="198383" y="337486"/>
          <a:ext cx="3176188" cy="341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155864</xdr:colOff>
      <xdr:row>15</xdr:row>
      <xdr:rowOff>24733</xdr:rowOff>
    </xdr:from>
    <xdr:to>
      <xdr:col>0</xdr:col>
      <xdr:colOff>3251694</xdr:colOff>
      <xdr:row>19</xdr:row>
      <xdr:rowOff>1824175</xdr:rowOff>
    </xdr:to>
    <xdr:sp macro="" textlink="$AY$157">
      <xdr:nvSpPr>
        <xdr:cNvPr id="5" name="TextBox 4"/>
        <xdr:cNvSpPr txBox="1"/>
      </xdr:nvSpPr>
      <xdr:spPr>
        <a:xfrm>
          <a:off x="155864" y="3889162"/>
          <a:ext cx="3095830" cy="2525156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23%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1</xdr:col>
      <xdr:colOff>364573</xdr:colOff>
      <xdr:row>0</xdr:row>
      <xdr:rowOff>55255</xdr:rowOff>
    </xdr:from>
    <xdr:to>
      <xdr:col>12</xdr:col>
      <xdr:colOff>640330</xdr:colOff>
      <xdr:row>1</xdr:row>
      <xdr:rowOff>130012</xdr:rowOff>
    </xdr:to>
    <xdr:sp macro="" textlink="">
      <xdr:nvSpPr>
        <xdr:cNvPr id="6" name="TextBox 5"/>
        <xdr:cNvSpPr txBox="1"/>
      </xdr:nvSpPr>
      <xdr:spPr>
        <a:xfrm>
          <a:off x="4102002" y="55255"/>
          <a:ext cx="9456042" cy="47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8</xdr:row>
      <xdr:rowOff>34464</xdr:rowOff>
    </xdr:from>
    <xdr:to>
      <xdr:col>0</xdr:col>
      <xdr:colOff>3604491</xdr:colOff>
      <xdr:row>11</xdr:row>
      <xdr:rowOff>68027</xdr:rowOff>
    </xdr:to>
    <xdr:sp macro="" textlink="">
      <xdr:nvSpPr>
        <xdr:cNvPr id="14" name="TextBox 13"/>
        <xdr:cNvSpPr txBox="1"/>
      </xdr:nvSpPr>
      <xdr:spPr>
        <a:xfrm>
          <a:off x="139700" y="2229750"/>
          <a:ext cx="3464791" cy="877206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181258</xdr:rowOff>
    </xdr:from>
    <xdr:to>
      <xdr:col>0</xdr:col>
      <xdr:colOff>3614223</xdr:colOff>
      <xdr:row>7</xdr:row>
      <xdr:rowOff>205915</xdr:rowOff>
    </xdr:to>
    <xdr:sp macro="" textlink="">
      <xdr:nvSpPr>
        <xdr:cNvPr id="16" name="TextBox 15"/>
        <xdr:cNvSpPr txBox="1"/>
      </xdr:nvSpPr>
      <xdr:spPr>
        <a:xfrm>
          <a:off x="146051" y="779972"/>
          <a:ext cx="3468172" cy="137630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1022350</xdr:colOff>
          <xdr:row>9</xdr:row>
          <xdr:rowOff>220429</xdr:rowOff>
        </xdr:from>
        <xdr:to>
          <xdr:col>0</xdr:col>
          <xdr:colOff>3473450</xdr:colOff>
          <xdr:row>10</xdr:row>
          <xdr:rowOff>207729</xdr:rowOff>
        </xdr:to>
        <xdr:sp macro="" textlink="">
          <xdr:nvSpPr>
            <xdr:cNvPr id="77826" name="ComboBox3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1879600</xdr:colOff>
          <xdr:row>6</xdr:row>
          <xdr:rowOff>47164</xdr:rowOff>
        </xdr:from>
        <xdr:to>
          <xdr:col>0</xdr:col>
          <xdr:colOff>3486150</xdr:colOff>
          <xdr:row>7</xdr:row>
          <xdr:rowOff>155115</xdr:rowOff>
        </xdr:to>
        <xdr:sp macro="" textlink="">
          <xdr:nvSpPr>
            <xdr:cNvPr id="77827" name="ComboBox1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1898650</xdr:colOff>
          <xdr:row>4</xdr:row>
          <xdr:rowOff>78915</xdr:rowOff>
        </xdr:from>
        <xdr:to>
          <xdr:col>0</xdr:col>
          <xdr:colOff>3486150</xdr:colOff>
          <xdr:row>5</xdr:row>
          <xdr:rowOff>148764</xdr:rowOff>
        </xdr:to>
        <xdr:sp macro="" textlink="">
          <xdr:nvSpPr>
            <xdr:cNvPr id="77828" name="ComboBox2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6</xdr:row>
          <xdr:rowOff>9064</xdr:rowOff>
        </xdr:from>
        <xdr:to>
          <xdr:col>0</xdr:col>
          <xdr:colOff>1289050</xdr:colOff>
          <xdr:row>7</xdr:row>
          <xdr:rowOff>53515</xdr:rowOff>
        </xdr:to>
        <xdr:sp macro="" textlink="">
          <xdr:nvSpPr>
            <xdr:cNvPr id="77829" name="OptionButton1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4</xdr:row>
          <xdr:rowOff>9065</xdr:rowOff>
        </xdr:from>
        <xdr:to>
          <xdr:col>0</xdr:col>
          <xdr:colOff>1504950</xdr:colOff>
          <xdr:row>5</xdr:row>
          <xdr:rowOff>174164</xdr:rowOff>
        </xdr:to>
        <xdr:sp macro="" textlink="">
          <xdr:nvSpPr>
            <xdr:cNvPr id="77830" name="OptionButton2" hidden="1">
              <a:extLst>
                <a:ext uri="{63B3BB69-23CF-44E3-9099-C40C66FF867C}">
                  <a14:compatExt spid="_x0000_s7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111583</xdr:rowOff>
    </xdr:from>
    <xdr:to>
      <xdr:col>0</xdr:col>
      <xdr:colOff>2827945</xdr:colOff>
      <xdr:row>9</xdr:row>
      <xdr:rowOff>146043</xdr:rowOff>
    </xdr:to>
    <xdr:sp macro="" textlink="">
      <xdr:nvSpPr>
        <xdr:cNvPr id="22" name="TextBox 21"/>
        <xdr:cNvSpPr txBox="1"/>
      </xdr:nvSpPr>
      <xdr:spPr>
        <a:xfrm>
          <a:off x="185683" y="2306869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247726</xdr:rowOff>
    </xdr:from>
    <xdr:to>
      <xdr:col>0</xdr:col>
      <xdr:colOff>3482763</xdr:colOff>
      <xdr:row>3</xdr:row>
      <xdr:rowOff>154206</xdr:rowOff>
    </xdr:to>
    <xdr:sp macro="" textlink="">
      <xdr:nvSpPr>
        <xdr:cNvPr id="23" name="TextBox 22"/>
        <xdr:cNvSpPr txBox="1"/>
      </xdr:nvSpPr>
      <xdr:spPr>
        <a:xfrm>
          <a:off x="198383" y="846440"/>
          <a:ext cx="3284380" cy="2784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178955</xdr:colOff>
      <xdr:row>11</xdr:row>
      <xdr:rowOff>204511</xdr:rowOff>
    </xdr:from>
    <xdr:to>
      <xdr:col>0</xdr:col>
      <xdr:colOff>1768928</xdr:colOff>
      <xdr:row>14</xdr:row>
      <xdr:rowOff>48648</xdr:rowOff>
    </xdr:to>
    <xdr:sp macro="" textlink="">
      <xdr:nvSpPr>
        <xdr:cNvPr id="25" name="TextBox 24"/>
        <xdr:cNvSpPr txBox="1"/>
      </xdr:nvSpPr>
      <xdr:spPr>
        <a:xfrm>
          <a:off x="178955" y="3243440"/>
          <a:ext cx="1589973" cy="4882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151741</xdr:colOff>
      <xdr:row>2</xdr:row>
      <xdr:rowOff>32158</xdr:rowOff>
    </xdr:from>
    <xdr:to>
      <xdr:col>24</xdr:col>
      <xdr:colOff>755404</xdr:colOff>
      <xdr:row>19</xdr:row>
      <xdr:rowOff>1581558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48</xdr:col>
      <xdr:colOff>0</xdr:colOff>
      <xdr:row>164</xdr:row>
      <xdr:rowOff>70098</xdr:rowOff>
    </xdr:from>
    <xdr:to>
      <xdr:col>49</xdr:col>
      <xdr:colOff>646039</xdr:colOff>
      <xdr:row>166</xdr:row>
      <xdr:rowOff>92699</xdr:rowOff>
    </xdr:to>
    <xdr:sp macro="" textlink="">
      <xdr:nvSpPr>
        <xdr:cNvPr id="35" name="TextBox 34"/>
        <xdr:cNvSpPr txBox="1"/>
      </xdr:nvSpPr>
      <xdr:spPr>
        <a:xfrm>
          <a:off x="42962286" y="29146500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48</xdr:col>
      <xdr:colOff>0</xdr:colOff>
      <xdr:row>166</xdr:row>
      <xdr:rowOff>64669</xdr:rowOff>
    </xdr:from>
    <xdr:to>
      <xdr:col>50</xdr:col>
      <xdr:colOff>692888</xdr:colOff>
      <xdr:row>168</xdr:row>
      <xdr:rowOff>99230</xdr:rowOff>
    </xdr:to>
    <xdr:sp macro="" textlink="">
      <xdr:nvSpPr>
        <xdr:cNvPr id="36" name="TextBox 35"/>
        <xdr:cNvSpPr txBox="1"/>
      </xdr:nvSpPr>
      <xdr:spPr>
        <a:xfrm>
          <a:off x="42962286" y="29503930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EB8FF"/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rgbClr val="DEB8FF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DEB8FF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48</xdr:col>
      <xdr:colOff>0</xdr:colOff>
      <xdr:row>170</xdr:row>
      <xdr:rowOff>50927</xdr:rowOff>
    </xdr:from>
    <xdr:to>
      <xdr:col>50</xdr:col>
      <xdr:colOff>692888</xdr:colOff>
      <xdr:row>172</xdr:row>
      <xdr:rowOff>88789</xdr:rowOff>
    </xdr:to>
    <xdr:sp macro="" textlink="">
      <xdr:nvSpPr>
        <xdr:cNvPr id="37" name="TextBox 36"/>
        <xdr:cNvSpPr txBox="1"/>
      </xdr:nvSpPr>
      <xdr:spPr>
        <a:xfrm>
          <a:off x="42962286" y="30219199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48</xdr:col>
      <xdr:colOff>0</xdr:colOff>
      <xdr:row>168</xdr:row>
      <xdr:rowOff>49550</xdr:rowOff>
    </xdr:from>
    <xdr:to>
      <xdr:col>50</xdr:col>
      <xdr:colOff>692888</xdr:colOff>
      <xdr:row>170</xdr:row>
      <xdr:rowOff>65969</xdr:rowOff>
    </xdr:to>
    <xdr:sp macro="" textlink="">
      <xdr:nvSpPr>
        <xdr:cNvPr id="38" name="TextBox 37"/>
        <xdr:cNvSpPr txBox="1"/>
      </xdr:nvSpPr>
      <xdr:spPr>
        <a:xfrm>
          <a:off x="42962286" y="29854966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48</xdr:col>
      <xdr:colOff>11545</xdr:colOff>
      <xdr:row>172</xdr:row>
      <xdr:rowOff>88591</xdr:rowOff>
    </xdr:from>
    <xdr:to>
      <xdr:col>50</xdr:col>
      <xdr:colOff>704433</xdr:colOff>
      <xdr:row>174</xdr:row>
      <xdr:rowOff>108718</xdr:rowOff>
    </xdr:to>
    <xdr:sp macro="" textlink="">
      <xdr:nvSpPr>
        <xdr:cNvPr id="39" name="TextBox 38"/>
        <xdr:cNvSpPr txBox="1"/>
      </xdr:nvSpPr>
      <xdr:spPr>
        <a:xfrm>
          <a:off x="42973831" y="30616420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48</xdr:col>
      <xdr:colOff>0</xdr:colOff>
      <xdr:row>174</xdr:row>
      <xdr:rowOff>49966</xdr:rowOff>
    </xdr:from>
    <xdr:to>
      <xdr:col>50</xdr:col>
      <xdr:colOff>42234</xdr:colOff>
      <xdr:row>176</xdr:row>
      <xdr:rowOff>87825</xdr:rowOff>
    </xdr:to>
    <xdr:sp macro="" textlink="">
      <xdr:nvSpPr>
        <xdr:cNvPr id="40" name="TextBox 39"/>
        <xdr:cNvSpPr txBox="1"/>
      </xdr:nvSpPr>
      <xdr:spPr>
        <a:xfrm>
          <a:off x="42962286" y="30943953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48</xdr:col>
      <xdr:colOff>0</xdr:colOff>
      <xdr:row>176</xdr:row>
      <xdr:rowOff>102055</xdr:rowOff>
    </xdr:from>
    <xdr:to>
      <xdr:col>50</xdr:col>
      <xdr:colOff>711042</xdr:colOff>
      <xdr:row>181</xdr:row>
      <xdr:rowOff>132192</xdr:rowOff>
    </xdr:to>
    <xdr:sp macro="" textlink="">
      <xdr:nvSpPr>
        <xdr:cNvPr id="41" name="TextBox 40"/>
        <xdr:cNvSpPr txBox="1"/>
      </xdr:nvSpPr>
      <xdr:spPr>
        <a:xfrm>
          <a:off x="42962286" y="31355601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217714</xdr:colOff>
      <xdr:row>2</xdr:row>
      <xdr:rowOff>27215</xdr:rowOff>
    </xdr:from>
    <xdr:to>
      <xdr:col>27</xdr:col>
      <xdr:colOff>29181</xdr:colOff>
      <xdr:row>3</xdr:row>
      <xdr:rowOff>40746</xdr:rowOff>
    </xdr:to>
    <xdr:sp macro="" textlink="">
      <xdr:nvSpPr>
        <xdr:cNvPr id="42" name="TextBox 41"/>
        <xdr:cNvSpPr txBox="1"/>
      </xdr:nvSpPr>
      <xdr:spPr>
        <a:xfrm>
          <a:off x="23984857" y="625929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217714</xdr:colOff>
      <xdr:row>3</xdr:row>
      <xdr:rowOff>12716</xdr:rowOff>
    </xdr:from>
    <xdr:to>
      <xdr:col>28</xdr:col>
      <xdr:colOff>293745</xdr:colOff>
      <xdr:row>4</xdr:row>
      <xdr:rowOff>165206</xdr:rowOff>
    </xdr:to>
    <xdr:sp macro="" textlink="">
      <xdr:nvSpPr>
        <xdr:cNvPr id="43" name="TextBox 42"/>
        <xdr:cNvSpPr txBox="1"/>
      </xdr:nvSpPr>
      <xdr:spPr>
        <a:xfrm>
          <a:off x="23984857" y="983359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217714</xdr:colOff>
      <xdr:row>5</xdr:row>
      <xdr:rowOff>238128</xdr:rowOff>
    </xdr:from>
    <xdr:to>
      <xdr:col>28</xdr:col>
      <xdr:colOff>293745</xdr:colOff>
      <xdr:row>7</xdr:row>
      <xdr:rowOff>145690</xdr:rowOff>
    </xdr:to>
    <xdr:sp macro="" textlink="">
      <xdr:nvSpPr>
        <xdr:cNvPr id="44" name="TextBox 43"/>
        <xdr:cNvSpPr txBox="1"/>
      </xdr:nvSpPr>
      <xdr:spPr>
        <a:xfrm>
          <a:off x="23984857" y="1698628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217714</xdr:colOff>
      <xdr:row>4</xdr:row>
      <xdr:rowOff>118824</xdr:rowOff>
    </xdr:from>
    <xdr:to>
      <xdr:col>28</xdr:col>
      <xdr:colOff>293745</xdr:colOff>
      <xdr:row>6</xdr:row>
      <xdr:rowOff>4943</xdr:rowOff>
    </xdr:to>
    <xdr:sp macro="" textlink="">
      <xdr:nvSpPr>
        <xdr:cNvPr id="45" name="TextBox 44"/>
        <xdr:cNvSpPr txBox="1"/>
      </xdr:nvSpPr>
      <xdr:spPr>
        <a:xfrm>
          <a:off x="23984857" y="1334395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229259</xdr:colOff>
      <xdr:row>7</xdr:row>
      <xdr:rowOff>145492</xdr:rowOff>
    </xdr:from>
    <xdr:to>
      <xdr:col>28</xdr:col>
      <xdr:colOff>305290</xdr:colOff>
      <xdr:row>9</xdr:row>
      <xdr:rowOff>2335</xdr:rowOff>
    </xdr:to>
    <xdr:sp macro="" textlink="">
      <xdr:nvSpPr>
        <xdr:cNvPr id="46" name="TextBox 45"/>
        <xdr:cNvSpPr txBox="1"/>
      </xdr:nvSpPr>
      <xdr:spPr>
        <a:xfrm>
          <a:off x="23996402" y="2095849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217714</xdr:colOff>
      <xdr:row>8</xdr:row>
      <xdr:rowOff>228096</xdr:rowOff>
    </xdr:from>
    <xdr:to>
      <xdr:col>27</xdr:col>
      <xdr:colOff>477662</xdr:colOff>
      <xdr:row>10</xdr:row>
      <xdr:rowOff>63086</xdr:rowOff>
    </xdr:to>
    <xdr:sp macro="" textlink="">
      <xdr:nvSpPr>
        <xdr:cNvPr id="47" name="TextBox 46"/>
        <xdr:cNvSpPr txBox="1"/>
      </xdr:nvSpPr>
      <xdr:spPr>
        <a:xfrm>
          <a:off x="23984857" y="2423382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217714</xdr:colOff>
      <xdr:row>10</xdr:row>
      <xdr:rowOff>77316</xdr:rowOff>
    </xdr:from>
    <xdr:to>
      <xdr:col>28</xdr:col>
      <xdr:colOff>311899</xdr:colOff>
      <xdr:row>14</xdr:row>
      <xdr:rowOff>78588</xdr:rowOff>
    </xdr:to>
    <xdr:sp macro="" textlink="">
      <xdr:nvSpPr>
        <xdr:cNvPr id="48" name="TextBox 47"/>
        <xdr:cNvSpPr txBox="1"/>
      </xdr:nvSpPr>
      <xdr:spPr>
        <a:xfrm>
          <a:off x="23984857" y="2835030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1352550</xdr:colOff>
          <xdr:row>0</xdr:row>
          <xdr:rowOff>361950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11546</xdr:colOff>
      <xdr:row>9</xdr:row>
      <xdr:rowOff>34637</xdr:rowOff>
    </xdr:from>
    <xdr:to>
      <xdr:col>48</xdr:col>
      <xdr:colOff>831272</xdr:colOff>
      <xdr:row>19</xdr:row>
      <xdr:rowOff>1651001</xdr:rowOff>
    </xdr:to>
    <xdr:sp macro="" textlink="">
      <xdr:nvSpPr>
        <xdr:cNvPr id="40" name="TextBox 39"/>
        <xdr:cNvSpPr txBox="1"/>
      </xdr:nvSpPr>
      <xdr:spPr>
        <a:xfrm>
          <a:off x="11546" y="2505364"/>
          <a:ext cx="44172908" cy="37407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198383</xdr:colOff>
      <xdr:row>0</xdr:row>
      <xdr:rowOff>389802</xdr:rowOff>
    </xdr:from>
    <xdr:to>
      <xdr:col>0</xdr:col>
      <xdr:colOff>3374571</xdr:colOff>
      <xdr:row>2</xdr:row>
      <xdr:rowOff>130003</xdr:rowOff>
    </xdr:to>
    <xdr:sp macro="" textlink="">
      <xdr:nvSpPr>
        <xdr:cNvPr id="4" name="TextBox 3"/>
        <xdr:cNvSpPr txBox="1"/>
      </xdr:nvSpPr>
      <xdr:spPr>
        <a:xfrm>
          <a:off x="198383" y="389802"/>
          <a:ext cx="3176188" cy="3453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101435</xdr:colOff>
      <xdr:row>15</xdr:row>
      <xdr:rowOff>25143</xdr:rowOff>
    </xdr:from>
    <xdr:to>
      <xdr:col>0</xdr:col>
      <xdr:colOff>3197265</xdr:colOff>
      <xdr:row>19</xdr:row>
      <xdr:rowOff>1831134</xdr:rowOff>
    </xdr:to>
    <xdr:sp macro="" textlink="$AY$157">
      <xdr:nvSpPr>
        <xdr:cNvPr id="5" name="TextBox 4"/>
        <xdr:cNvSpPr txBox="1"/>
      </xdr:nvSpPr>
      <xdr:spPr>
        <a:xfrm>
          <a:off x="101435" y="3894908"/>
          <a:ext cx="3095830" cy="2553050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196%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165003</xdr:colOff>
      <xdr:row>0</xdr:row>
      <xdr:rowOff>100613</xdr:rowOff>
    </xdr:from>
    <xdr:to>
      <xdr:col>13</xdr:col>
      <xdr:colOff>440759</xdr:colOff>
      <xdr:row>1</xdr:row>
      <xdr:rowOff>175370</xdr:rowOff>
    </xdr:to>
    <xdr:sp macro="" textlink="">
      <xdr:nvSpPr>
        <xdr:cNvPr id="6" name="TextBox 5"/>
        <xdr:cNvSpPr txBox="1"/>
      </xdr:nvSpPr>
      <xdr:spPr>
        <a:xfrm>
          <a:off x="4737003" y="100613"/>
          <a:ext cx="9456042" cy="47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8</xdr:row>
      <xdr:rowOff>85179</xdr:rowOff>
    </xdr:from>
    <xdr:to>
      <xdr:col>0</xdr:col>
      <xdr:colOff>3604491</xdr:colOff>
      <xdr:row>11</xdr:row>
      <xdr:rowOff>125146</xdr:rowOff>
    </xdr:to>
    <xdr:sp macro="" textlink="">
      <xdr:nvSpPr>
        <xdr:cNvPr id="14" name="TextBox 13"/>
        <xdr:cNvSpPr txBox="1"/>
      </xdr:nvSpPr>
      <xdr:spPr>
        <a:xfrm>
          <a:off x="139700" y="2289003"/>
          <a:ext cx="3464791" cy="869202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231439</xdr:rowOff>
    </xdr:from>
    <xdr:to>
      <xdr:col>0</xdr:col>
      <xdr:colOff>3614223</xdr:colOff>
      <xdr:row>8</xdr:row>
      <xdr:rowOff>10100</xdr:rowOff>
    </xdr:to>
    <xdr:sp macro="" textlink="">
      <xdr:nvSpPr>
        <xdr:cNvPr id="15" name="TextBox 14"/>
        <xdr:cNvSpPr txBox="1"/>
      </xdr:nvSpPr>
      <xdr:spPr>
        <a:xfrm>
          <a:off x="146051" y="836557"/>
          <a:ext cx="3468172" cy="1377367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1022350</xdr:colOff>
          <xdr:row>10</xdr:row>
          <xdr:rowOff>1136</xdr:rowOff>
        </xdr:from>
        <xdr:to>
          <xdr:col>0</xdr:col>
          <xdr:colOff>3473450</xdr:colOff>
          <xdr:row>10</xdr:row>
          <xdr:rowOff>264847</xdr:rowOff>
        </xdr:to>
        <xdr:sp macro="" textlink="">
          <xdr:nvSpPr>
            <xdr:cNvPr id="81921" name="ComboBox3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1879600</xdr:colOff>
          <xdr:row>6</xdr:row>
          <xdr:rowOff>97879</xdr:rowOff>
        </xdr:from>
        <xdr:to>
          <xdr:col>0</xdr:col>
          <xdr:colOff>3486150</xdr:colOff>
          <xdr:row>7</xdr:row>
          <xdr:rowOff>205830</xdr:rowOff>
        </xdr:to>
        <xdr:sp macro="" textlink="">
          <xdr:nvSpPr>
            <xdr:cNvPr id="81922" name="ComboBox1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1898650</xdr:colOff>
          <xdr:row>4</xdr:row>
          <xdr:rowOff>129629</xdr:rowOff>
        </xdr:from>
        <xdr:to>
          <xdr:col>0</xdr:col>
          <xdr:colOff>3486150</xdr:colOff>
          <xdr:row>5</xdr:row>
          <xdr:rowOff>199480</xdr:rowOff>
        </xdr:to>
        <xdr:sp macro="" textlink="">
          <xdr:nvSpPr>
            <xdr:cNvPr id="81923" name="ComboBox2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6</xdr:row>
          <xdr:rowOff>59779</xdr:rowOff>
        </xdr:from>
        <xdr:to>
          <xdr:col>0</xdr:col>
          <xdr:colOff>1289050</xdr:colOff>
          <xdr:row>7</xdr:row>
          <xdr:rowOff>104230</xdr:rowOff>
        </xdr:to>
        <xdr:sp macro="" textlink="">
          <xdr:nvSpPr>
            <xdr:cNvPr id="81924" name="OptionButton1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4</xdr:row>
          <xdr:rowOff>59779</xdr:rowOff>
        </xdr:from>
        <xdr:to>
          <xdr:col>0</xdr:col>
          <xdr:colOff>1504950</xdr:colOff>
          <xdr:row>5</xdr:row>
          <xdr:rowOff>224880</xdr:rowOff>
        </xdr:to>
        <xdr:sp macro="" textlink="">
          <xdr:nvSpPr>
            <xdr:cNvPr id="81925" name="OptionButton2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162298</xdr:rowOff>
    </xdr:from>
    <xdr:to>
      <xdr:col>0</xdr:col>
      <xdr:colOff>2827945</xdr:colOff>
      <xdr:row>9</xdr:row>
      <xdr:rowOff>203162</xdr:rowOff>
    </xdr:to>
    <xdr:sp macro="" textlink="">
      <xdr:nvSpPr>
        <xdr:cNvPr id="21" name="TextBox 20"/>
        <xdr:cNvSpPr txBox="1"/>
      </xdr:nvSpPr>
      <xdr:spPr>
        <a:xfrm>
          <a:off x="185683" y="2366122"/>
          <a:ext cx="2642262" cy="317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297907</xdr:rowOff>
    </xdr:from>
    <xdr:to>
      <xdr:col>0</xdr:col>
      <xdr:colOff>3482763</xdr:colOff>
      <xdr:row>3</xdr:row>
      <xdr:rowOff>212393</xdr:rowOff>
    </xdr:to>
    <xdr:sp macro="" textlink="">
      <xdr:nvSpPr>
        <xdr:cNvPr id="22" name="TextBox 21"/>
        <xdr:cNvSpPr txBox="1"/>
      </xdr:nvSpPr>
      <xdr:spPr>
        <a:xfrm>
          <a:off x="198383" y="903025"/>
          <a:ext cx="3284380" cy="280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124526</xdr:colOff>
      <xdr:row>11</xdr:row>
      <xdr:rowOff>216273</xdr:rowOff>
    </xdr:from>
    <xdr:to>
      <xdr:col>0</xdr:col>
      <xdr:colOff>1714499</xdr:colOff>
      <xdr:row>14</xdr:row>
      <xdr:rowOff>44935</xdr:rowOff>
    </xdr:to>
    <xdr:sp macro="" textlink="">
      <xdr:nvSpPr>
        <xdr:cNvPr id="24" name="TextBox 23"/>
        <xdr:cNvSpPr txBox="1"/>
      </xdr:nvSpPr>
      <xdr:spPr>
        <a:xfrm>
          <a:off x="124526" y="3249332"/>
          <a:ext cx="1589973" cy="4786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151742</xdr:colOff>
      <xdr:row>2</xdr:row>
      <xdr:rowOff>77516</xdr:rowOff>
    </xdr:from>
    <xdr:to>
      <xdr:col>24</xdr:col>
      <xdr:colOff>755405</xdr:colOff>
      <xdr:row>19</xdr:row>
      <xdr:rowOff>1626916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25</xdr:col>
      <xdr:colOff>63500</xdr:colOff>
      <xdr:row>2</xdr:row>
      <xdr:rowOff>31750</xdr:rowOff>
    </xdr:from>
    <xdr:to>
      <xdr:col>26</xdr:col>
      <xdr:colOff>702735</xdr:colOff>
      <xdr:row>3</xdr:row>
      <xdr:rowOff>52085</xdr:rowOff>
    </xdr:to>
    <xdr:sp macro="" textlink="">
      <xdr:nvSpPr>
        <xdr:cNvPr id="33" name="TextBox 32"/>
        <xdr:cNvSpPr txBox="1"/>
      </xdr:nvSpPr>
      <xdr:spPr>
        <a:xfrm>
          <a:off x="24003000" y="635000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63500</xdr:colOff>
      <xdr:row>3</xdr:row>
      <xdr:rowOff>24055</xdr:rowOff>
    </xdr:from>
    <xdr:to>
      <xdr:col>28</xdr:col>
      <xdr:colOff>119120</xdr:colOff>
      <xdr:row>4</xdr:row>
      <xdr:rowOff>167473</xdr:rowOff>
    </xdr:to>
    <xdr:sp macro="" textlink="">
      <xdr:nvSpPr>
        <xdr:cNvPr id="34" name="TextBox 33"/>
        <xdr:cNvSpPr txBox="1"/>
      </xdr:nvSpPr>
      <xdr:spPr>
        <a:xfrm>
          <a:off x="24003000" y="992430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63500</xdr:colOff>
      <xdr:row>5</xdr:row>
      <xdr:rowOff>231324</xdr:rowOff>
    </xdr:from>
    <xdr:to>
      <xdr:col>28</xdr:col>
      <xdr:colOff>119120</xdr:colOff>
      <xdr:row>7</xdr:row>
      <xdr:rowOff>120743</xdr:rowOff>
    </xdr:to>
    <xdr:sp macro="" textlink="">
      <xdr:nvSpPr>
        <xdr:cNvPr id="35" name="TextBox 34"/>
        <xdr:cNvSpPr txBox="1"/>
      </xdr:nvSpPr>
      <xdr:spPr>
        <a:xfrm>
          <a:off x="24003000" y="1707699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63500</xdr:colOff>
      <xdr:row>4</xdr:row>
      <xdr:rowOff>121091</xdr:rowOff>
    </xdr:from>
    <xdr:to>
      <xdr:col>28</xdr:col>
      <xdr:colOff>119120</xdr:colOff>
      <xdr:row>6</xdr:row>
      <xdr:rowOff>614</xdr:rowOff>
    </xdr:to>
    <xdr:sp macro="" textlink="">
      <xdr:nvSpPr>
        <xdr:cNvPr id="36" name="TextBox 35"/>
        <xdr:cNvSpPr txBox="1"/>
      </xdr:nvSpPr>
      <xdr:spPr>
        <a:xfrm>
          <a:off x="24003000" y="1343466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75045</xdr:colOff>
      <xdr:row>7</xdr:row>
      <xdr:rowOff>120545</xdr:rowOff>
    </xdr:from>
    <xdr:to>
      <xdr:col>28</xdr:col>
      <xdr:colOff>130665</xdr:colOff>
      <xdr:row>8</xdr:row>
      <xdr:rowOff>249531</xdr:rowOff>
    </xdr:to>
    <xdr:sp macro="" textlink="">
      <xdr:nvSpPr>
        <xdr:cNvPr id="37" name="TextBox 36"/>
        <xdr:cNvSpPr txBox="1"/>
      </xdr:nvSpPr>
      <xdr:spPr>
        <a:xfrm>
          <a:off x="24014545" y="2104920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63500</xdr:colOff>
      <xdr:row>8</xdr:row>
      <xdr:rowOff>194078</xdr:rowOff>
    </xdr:from>
    <xdr:to>
      <xdr:col>27</xdr:col>
      <xdr:colOff>309841</xdr:colOff>
      <xdr:row>10</xdr:row>
      <xdr:rowOff>19996</xdr:rowOff>
    </xdr:to>
    <xdr:sp macro="" textlink="">
      <xdr:nvSpPr>
        <xdr:cNvPr id="38" name="TextBox 37"/>
        <xdr:cNvSpPr txBox="1"/>
      </xdr:nvSpPr>
      <xdr:spPr>
        <a:xfrm>
          <a:off x="24003000" y="2432453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63500</xdr:colOff>
      <xdr:row>10</xdr:row>
      <xdr:rowOff>34226</xdr:rowOff>
    </xdr:from>
    <xdr:to>
      <xdr:col>28</xdr:col>
      <xdr:colOff>137274</xdr:colOff>
      <xdr:row>14</xdr:row>
      <xdr:rowOff>21891</xdr:rowOff>
    </xdr:to>
    <xdr:sp macro="" textlink="">
      <xdr:nvSpPr>
        <xdr:cNvPr id="39" name="TextBox 38"/>
        <xdr:cNvSpPr txBox="1"/>
      </xdr:nvSpPr>
      <xdr:spPr>
        <a:xfrm>
          <a:off x="24003000" y="2844101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6350</xdr:rowOff>
        </xdr:from>
        <xdr:to>
          <xdr:col>0</xdr:col>
          <xdr:colOff>1504950</xdr:colOff>
          <xdr:row>0</xdr:row>
          <xdr:rowOff>361950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23091</xdr:rowOff>
    </xdr:from>
    <xdr:to>
      <xdr:col>48</xdr:col>
      <xdr:colOff>819726</xdr:colOff>
      <xdr:row>19</xdr:row>
      <xdr:rowOff>1639455</xdr:rowOff>
    </xdr:to>
    <xdr:sp macro="" textlink="">
      <xdr:nvSpPr>
        <xdr:cNvPr id="40" name="TextBox 39"/>
        <xdr:cNvSpPr txBox="1"/>
      </xdr:nvSpPr>
      <xdr:spPr>
        <a:xfrm>
          <a:off x="0" y="2493818"/>
          <a:ext cx="44172908" cy="37407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189312</xdr:colOff>
      <xdr:row>1</xdr:row>
      <xdr:rowOff>56267</xdr:rowOff>
    </xdr:from>
    <xdr:to>
      <xdr:col>0</xdr:col>
      <xdr:colOff>3365500</xdr:colOff>
      <xdr:row>2</xdr:row>
      <xdr:rowOff>197746</xdr:rowOff>
    </xdr:to>
    <xdr:sp macro="" textlink="">
      <xdr:nvSpPr>
        <xdr:cNvPr id="4" name="TextBox 3"/>
        <xdr:cNvSpPr txBox="1"/>
      </xdr:nvSpPr>
      <xdr:spPr>
        <a:xfrm>
          <a:off x="189312" y="455410"/>
          <a:ext cx="3176188" cy="341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110507</xdr:colOff>
      <xdr:row>15</xdr:row>
      <xdr:rowOff>51943</xdr:rowOff>
    </xdr:from>
    <xdr:to>
      <xdr:col>0</xdr:col>
      <xdr:colOff>3206337</xdr:colOff>
      <xdr:row>19</xdr:row>
      <xdr:rowOff>1851385</xdr:rowOff>
    </xdr:to>
    <xdr:sp macro="" textlink="$AY$157">
      <xdr:nvSpPr>
        <xdr:cNvPr id="5" name="TextBox 4"/>
        <xdr:cNvSpPr txBox="1"/>
      </xdr:nvSpPr>
      <xdr:spPr>
        <a:xfrm>
          <a:off x="110507" y="3916372"/>
          <a:ext cx="3095830" cy="2525156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-20%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201288</xdr:colOff>
      <xdr:row>0</xdr:row>
      <xdr:rowOff>109685</xdr:rowOff>
    </xdr:from>
    <xdr:to>
      <xdr:col>13</xdr:col>
      <xdr:colOff>477044</xdr:colOff>
      <xdr:row>1</xdr:row>
      <xdr:rowOff>184442</xdr:rowOff>
    </xdr:to>
    <xdr:sp macro="" textlink="">
      <xdr:nvSpPr>
        <xdr:cNvPr id="6" name="TextBox 5"/>
        <xdr:cNvSpPr txBox="1"/>
      </xdr:nvSpPr>
      <xdr:spPr>
        <a:xfrm>
          <a:off x="4773288" y="109685"/>
          <a:ext cx="9456042" cy="47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8</xdr:row>
      <xdr:rowOff>70745</xdr:rowOff>
    </xdr:from>
    <xdr:to>
      <xdr:col>0</xdr:col>
      <xdr:colOff>3604491</xdr:colOff>
      <xdr:row>11</xdr:row>
      <xdr:rowOff>104308</xdr:rowOff>
    </xdr:to>
    <xdr:sp macro="" textlink="">
      <xdr:nvSpPr>
        <xdr:cNvPr id="14" name="TextBox 13"/>
        <xdr:cNvSpPr txBox="1"/>
      </xdr:nvSpPr>
      <xdr:spPr>
        <a:xfrm>
          <a:off x="139700" y="2266031"/>
          <a:ext cx="3464791" cy="877206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217539</xdr:rowOff>
    </xdr:from>
    <xdr:to>
      <xdr:col>0</xdr:col>
      <xdr:colOff>3614223</xdr:colOff>
      <xdr:row>7</xdr:row>
      <xdr:rowOff>242196</xdr:rowOff>
    </xdr:to>
    <xdr:sp macro="" textlink="">
      <xdr:nvSpPr>
        <xdr:cNvPr id="15" name="TextBox 14"/>
        <xdr:cNvSpPr txBox="1"/>
      </xdr:nvSpPr>
      <xdr:spPr>
        <a:xfrm>
          <a:off x="146051" y="816253"/>
          <a:ext cx="3468172" cy="137630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1028700</xdr:colOff>
          <xdr:row>9</xdr:row>
          <xdr:rowOff>256710</xdr:rowOff>
        </xdr:from>
        <xdr:to>
          <xdr:col>0</xdr:col>
          <xdr:colOff>3479800</xdr:colOff>
          <xdr:row>10</xdr:row>
          <xdr:rowOff>244010</xdr:rowOff>
        </xdr:to>
        <xdr:sp macro="" textlink="">
          <xdr:nvSpPr>
            <xdr:cNvPr id="86017" name="ComboBox3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1873250</xdr:colOff>
          <xdr:row>6</xdr:row>
          <xdr:rowOff>77095</xdr:rowOff>
        </xdr:from>
        <xdr:to>
          <xdr:col>0</xdr:col>
          <xdr:colOff>3479800</xdr:colOff>
          <xdr:row>7</xdr:row>
          <xdr:rowOff>185046</xdr:rowOff>
        </xdr:to>
        <xdr:sp macro="" textlink="">
          <xdr:nvSpPr>
            <xdr:cNvPr id="86018" name="ComboBox1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1892300</xdr:colOff>
          <xdr:row>4</xdr:row>
          <xdr:rowOff>121546</xdr:rowOff>
        </xdr:from>
        <xdr:to>
          <xdr:col>0</xdr:col>
          <xdr:colOff>3479800</xdr:colOff>
          <xdr:row>5</xdr:row>
          <xdr:rowOff>191395</xdr:rowOff>
        </xdr:to>
        <xdr:sp macro="" textlink="">
          <xdr:nvSpPr>
            <xdr:cNvPr id="86019" name="ComboBox2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6</xdr:row>
          <xdr:rowOff>45345</xdr:rowOff>
        </xdr:from>
        <xdr:to>
          <xdr:col>0</xdr:col>
          <xdr:colOff>1289050</xdr:colOff>
          <xdr:row>7</xdr:row>
          <xdr:rowOff>89796</xdr:rowOff>
        </xdr:to>
        <xdr:sp macro="" textlink="">
          <xdr:nvSpPr>
            <xdr:cNvPr id="86020" name="OptionButton1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4</xdr:row>
          <xdr:rowOff>45346</xdr:rowOff>
        </xdr:from>
        <xdr:to>
          <xdr:col>0</xdr:col>
          <xdr:colOff>1504950</xdr:colOff>
          <xdr:row>5</xdr:row>
          <xdr:rowOff>210445</xdr:rowOff>
        </xdr:to>
        <xdr:sp macro="" textlink="">
          <xdr:nvSpPr>
            <xdr:cNvPr id="86021" name="OptionButton2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147864</xdr:rowOff>
    </xdr:from>
    <xdr:to>
      <xdr:col>0</xdr:col>
      <xdr:colOff>2827945</xdr:colOff>
      <xdr:row>9</xdr:row>
      <xdr:rowOff>182324</xdr:rowOff>
    </xdr:to>
    <xdr:sp macro="" textlink="">
      <xdr:nvSpPr>
        <xdr:cNvPr id="21" name="TextBox 20"/>
        <xdr:cNvSpPr txBox="1"/>
      </xdr:nvSpPr>
      <xdr:spPr>
        <a:xfrm>
          <a:off x="185683" y="2343150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284007</xdr:rowOff>
    </xdr:from>
    <xdr:to>
      <xdr:col>0</xdr:col>
      <xdr:colOff>3482763</xdr:colOff>
      <xdr:row>3</xdr:row>
      <xdr:rowOff>184137</xdr:rowOff>
    </xdr:to>
    <xdr:sp macro="" textlink="">
      <xdr:nvSpPr>
        <xdr:cNvPr id="22" name="TextBox 21"/>
        <xdr:cNvSpPr txBox="1"/>
      </xdr:nvSpPr>
      <xdr:spPr>
        <a:xfrm>
          <a:off x="198383" y="882721"/>
          <a:ext cx="3284380" cy="2720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133598</xdr:colOff>
      <xdr:row>11</xdr:row>
      <xdr:rowOff>231721</xdr:rowOff>
    </xdr:from>
    <xdr:to>
      <xdr:col>0</xdr:col>
      <xdr:colOff>1723571</xdr:colOff>
      <xdr:row>14</xdr:row>
      <xdr:rowOff>75858</xdr:rowOff>
    </xdr:to>
    <xdr:sp macro="" textlink="">
      <xdr:nvSpPr>
        <xdr:cNvPr id="24" name="TextBox 23"/>
        <xdr:cNvSpPr txBox="1"/>
      </xdr:nvSpPr>
      <xdr:spPr>
        <a:xfrm>
          <a:off x="133598" y="3270650"/>
          <a:ext cx="1589973" cy="4882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197098</xdr:colOff>
      <xdr:row>2</xdr:row>
      <xdr:rowOff>95658</xdr:rowOff>
    </xdr:from>
    <xdr:to>
      <xdr:col>24</xdr:col>
      <xdr:colOff>800761</xdr:colOff>
      <xdr:row>19</xdr:row>
      <xdr:rowOff>1645058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25</xdr:col>
      <xdr:colOff>103909</xdr:colOff>
      <xdr:row>2</xdr:row>
      <xdr:rowOff>57727</xdr:rowOff>
    </xdr:from>
    <xdr:to>
      <xdr:col>26</xdr:col>
      <xdr:colOff>741701</xdr:colOff>
      <xdr:row>3</xdr:row>
      <xdr:rowOff>73732</xdr:rowOff>
    </xdr:to>
    <xdr:sp macro="" textlink="">
      <xdr:nvSpPr>
        <xdr:cNvPr id="33" name="TextBox 32"/>
        <xdr:cNvSpPr txBox="1"/>
      </xdr:nvSpPr>
      <xdr:spPr>
        <a:xfrm>
          <a:off x="24072273" y="669636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103909</xdr:colOff>
      <xdr:row>3</xdr:row>
      <xdr:rowOff>45702</xdr:rowOff>
    </xdr:from>
    <xdr:to>
      <xdr:col>28</xdr:col>
      <xdr:colOff>155200</xdr:colOff>
      <xdr:row>4</xdr:row>
      <xdr:rowOff>200666</xdr:rowOff>
    </xdr:to>
    <xdr:sp macro="" textlink="">
      <xdr:nvSpPr>
        <xdr:cNvPr id="34" name="TextBox 33"/>
        <xdr:cNvSpPr txBox="1"/>
      </xdr:nvSpPr>
      <xdr:spPr>
        <a:xfrm>
          <a:off x="24072273" y="1027066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103909</xdr:colOff>
      <xdr:row>6</xdr:row>
      <xdr:rowOff>33608</xdr:rowOff>
    </xdr:from>
    <xdr:to>
      <xdr:col>28</xdr:col>
      <xdr:colOff>155200</xdr:colOff>
      <xdr:row>7</xdr:row>
      <xdr:rowOff>188572</xdr:rowOff>
    </xdr:to>
    <xdr:sp macro="" textlink="">
      <xdr:nvSpPr>
        <xdr:cNvPr id="35" name="TextBox 34"/>
        <xdr:cNvSpPr txBox="1"/>
      </xdr:nvSpPr>
      <xdr:spPr>
        <a:xfrm>
          <a:off x="24072273" y="1742335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103909</xdr:colOff>
      <xdr:row>4</xdr:row>
      <xdr:rowOff>154284</xdr:rowOff>
    </xdr:from>
    <xdr:to>
      <xdr:col>28</xdr:col>
      <xdr:colOff>155200</xdr:colOff>
      <xdr:row>6</xdr:row>
      <xdr:rowOff>45352</xdr:rowOff>
    </xdr:to>
    <xdr:sp macro="" textlink="">
      <xdr:nvSpPr>
        <xdr:cNvPr id="36" name="TextBox 35"/>
        <xdr:cNvSpPr txBox="1"/>
      </xdr:nvSpPr>
      <xdr:spPr>
        <a:xfrm>
          <a:off x="24072273" y="1378102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115454</xdr:colOff>
      <xdr:row>7</xdr:row>
      <xdr:rowOff>188374</xdr:rowOff>
    </xdr:from>
    <xdr:to>
      <xdr:col>28</xdr:col>
      <xdr:colOff>166745</xdr:colOff>
      <xdr:row>9</xdr:row>
      <xdr:rowOff>51815</xdr:rowOff>
    </xdr:to>
    <xdr:sp macro="" textlink="">
      <xdr:nvSpPr>
        <xdr:cNvPr id="37" name="TextBox 36"/>
        <xdr:cNvSpPr txBox="1"/>
      </xdr:nvSpPr>
      <xdr:spPr>
        <a:xfrm>
          <a:off x="24083818" y="2139556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103909</xdr:colOff>
      <xdr:row>8</xdr:row>
      <xdr:rowOff>273453</xdr:rowOff>
    </xdr:from>
    <xdr:to>
      <xdr:col>27</xdr:col>
      <xdr:colOff>347364</xdr:colOff>
      <xdr:row>10</xdr:row>
      <xdr:rowOff>116689</xdr:rowOff>
    </xdr:to>
    <xdr:sp macro="" textlink="">
      <xdr:nvSpPr>
        <xdr:cNvPr id="38" name="TextBox 37"/>
        <xdr:cNvSpPr txBox="1"/>
      </xdr:nvSpPr>
      <xdr:spPr>
        <a:xfrm>
          <a:off x="24072273" y="2467089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103909</xdr:colOff>
      <xdr:row>10</xdr:row>
      <xdr:rowOff>130919</xdr:rowOff>
    </xdr:from>
    <xdr:to>
      <xdr:col>28</xdr:col>
      <xdr:colOff>173354</xdr:colOff>
      <xdr:row>14</xdr:row>
      <xdr:rowOff>144561</xdr:rowOff>
    </xdr:to>
    <xdr:sp macro="" textlink="">
      <xdr:nvSpPr>
        <xdr:cNvPr id="39" name="TextBox 38"/>
        <xdr:cNvSpPr txBox="1"/>
      </xdr:nvSpPr>
      <xdr:spPr>
        <a:xfrm>
          <a:off x="24072273" y="2878737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6350</xdr:rowOff>
        </xdr:from>
        <xdr:to>
          <xdr:col>0</xdr:col>
          <xdr:colOff>1885950</xdr:colOff>
          <xdr:row>0</xdr:row>
          <xdr:rowOff>387350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45357</xdr:rowOff>
    </xdr:from>
    <xdr:to>
      <xdr:col>48</xdr:col>
      <xdr:colOff>819726</xdr:colOff>
      <xdr:row>19</xdr:row>
      <xdr:rowOff>1661721</xdr:rowOff>
    </xdr:to>
    <xdr:sp macro="" textlink="">
      <xdr:nvSpPr>
        <xdr:cNvPr id="47" name="TextBox 46"/>
        <xdr:cNvSpPr txBox="1"/>
      </xdr:nvSpPr>
      <xdr:spPr>
        <a:xfrm>
          <a:off x="0" y="2521857"/>
          <a:ext cx="43782012" cy="37300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198383</xdr:colOff>
      <xdr:row>0</xdr:row>
      <xdr:rowOff>319344</xdr:rowOff>
    </xdr:from>
    <xdr:to>
      <xdr:col>0</xdr:col>
      <xdr:colOff>3374571</xdr:colOff>
      <xdr:row>2</xdr:row>
      <xdr:rowOff>61680</xdr:rowOff>
    </xdr:to>
    <xdr:sp macro="" textlink="">
      <xdr:nvSpPr>
        <xdr:cNvPr id="4" name="TextBox 3"/>
        <xdr:cNvSpPr txBox="1"/>
      </xdr:nvSpPr>
      <xdr:spPr>
        <a:xfrm>
          <a:off x="198383" y="319344"/>
          <a:ext cx="3176188" cy="341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110507</xdr:colOff>
      <xdr:row>15</xdr:row>
      <xdr:rowOff>4941</xdr:rowOff>
    </xdr:from>
    <xdr:to>
      <xdr:col>0</xdr:col>
      <xdr:colOff>3206337</xdr:colOff>
      <xdr:row>19</xdr:row>
      <xdr:rowOff>1848916</xdr:rowOff>
    </xdr:to>
    <xdr:sp macro="" textlink="$AY$157">
      <xdr:nvSpPr>
        <xdr:cNvPr id="5" name="TextBox 4"/>
        <xdr:cNvSpPr txBox="1"/>
      </xdr:nvSpPr>
      <xdr:spPr>
        <a:xfrm>
          <a:off x="110507" y="3869370"/>
          <a:ext cx="3095830" cy="2569689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63%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155931</xdr:colOff>
      <xdr:row>0</xdr:row>
      <xdr:rowOff>136899</xdr:rowOff>
    </xdr:from>
    <xdr:to>
      <xdr:col>13</xdr:col>
      <xdr:colOff>431687</xdr:colOff>
      <xdr:row>2</xdr:row>
      <xdr:rowOff>12085</xdr:rowOff>
    </xdr:to>
    <xdr:sp macro="" textlink="">
      <xdr:nvSpPr>
        <xdr:cNvPr id="6" name="TextBox 5"/>
        <xdr:cNvSpPr txBox="1"/>
      </xdr:nvSpPr>
      <xdr:spPr>
        <a:xfrm>
          <a:off x="4727931" y="136899"/>
          <a:ext cx="9456042" cy="47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8</xdr:row>
      <xdr:rowOff>16322</xdr:rowOff>
    </xdr:from>
    <xdr:to>
      <xdr:col>0</xdr:col>
      <xdr:colOff>3604491</xdr:colOff>
      <xdr:row>11</xdr:row>
      <xdr:rowOff>49885</xdr:rowOff>
    </xdr:to>
    <xdr:sp macro="" textlink="">
      <xdr:nvSpPr>
        <xdr:cNvPr id="14" name="TextBox 13"/>
        <xdr:cNvSpPr txBox="1"/>
      </xdr:nvSpPr>
      <xdr:spPr>
        <a:xfrm>
          <a:off x="139700" y="2211608"/>
          <a:ext cx="3464791" cy="877206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163116</xdr:rowOff>
    </xdr:from>
    <xdr:to>
      <xdr:col>0</xdr:col>
      <xdr:colOff>3614223</xdr:colOff>
      <xdr:row>7</xdr:row>
      <xdr:rowOff>187773</xdr:rowOff>
    </xdr:to>
    <xdr:sp macro="" textlink="">
      <xdr:nvSpPr>
        <xdr:cNvPr id="15" name="TextBox 14"/>
        <xdr:cNvSpPr txBox="1"/>
      </xdr:nvSpPr>
      <xdr:spPr>
        <a:xfrm>
          <a:off x="146051" y="761830"/>
          <a:ext cx="3468172" cy="137630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1028700</xdr:colOff>
          <xdr:row>9</xdr:row>
          <xdr:rowOff>202287</xdr:rowOff>
        </xdr:from>
        <xdr:to>
          <xdr:col>0</xdr:col>
          <xdr:colOff>3479800</xdr:colOff>
          <xdr:row>10</xdr:row>
          <xdr:rowOff>189587</xdr:rowOff>
        </xdr:to>
        <xdr:sp macro="" textlink="">
          <xdr:nvSpPr>
            <xdr:cNvPr id="88065" name="ComboBox3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1873250</xdr:colOff>
          <xdr:row>6</xdr:row>
          <xdr:rowOff>22672</xdr:rowOff>
        </xdr:from>
        <xdr:to>
          <xdr:col>0</xdr:col>
          <xdr:colOff>3479800</xdr:colOff>
          <xdr:row>7</xdr:row>
          <xdr:rowOff>130623</xdr:rowOff>
        </xdr:to>
        <xdr:sp macro="" textlink="">
          <xdr:nvSpPr>
            <xdr:cNvPr id="88066" name="ComboBox1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1892300</xdr:colOff>
          <xdr:row>4</xdr:row>
          <xdr:rowOff>67123</xdr:rowOff>
        </xdr:from>
        <xdr:to>
          <xdr:col>0</xdr:col>
          <xdr:colOff>3479800</xdr:colOff>
          <xdr:row>5</xdr:row>
          <xdr:rowOff>136972</xdr:rowOff>
        </xdr:to>
        <xdr:sp macro="" textlink="">
          <xdr:nvSpPr>
            <xdr:cNvPr id="88067" name="ComboBox2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5</xdr:row>
          <xdr:rowOff>235851</xdr:rowOff>
        </xdr:from>
        <xdr:to>
          <xdr:col>0</xdr:col>
          <xdr:colOff>1289050</xdr:colOff>
          <xdr:row>7</xdr:row>
          <xdr:rowOff>35373</xdr:rowOff>
        </xdr:to>
        <xdr:sp macro="" textlink="">
          <xdr:nvSpPr>
            <xdr:cNvPr id="88068" name="OptionButton1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3</xdr:row>
          <xdr:rowOff>235851</xdr:rowOff>
        </xdr:from>
        <xdr:to>
          <xdr:col>0</xdr:col>
          <xdr:colOff>1504950</xdr:colOff>
          <xdr:row>5</xdr:row>
          <xdr:rowOff>156022</xdr:rowOff>
        </xdr:to>
        <xdr:sp macro="" textlink="">
          <xdr:nvSpPr>
            <xdr:cNvPr id="88069" name="OptionButton2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93441</xdr:rowOff>
    </xdr:from>
    <xdr:to>
      <xdr:col>0</xdr:col>
      <xdr:colOff>2827945</xdr:colOff>
      <xdr:row>9</xdr:row>
      <xdr:rowOff>127901</xdr:rowOff>
    </xdr:to>
    <xdr:sp macro="" textlink="">
      <xdr:nvSpPr>
        <xdr:cNvPr id="21" name="TextBox 20"/>
        <xdr:cNvSpPr txBox="1"/>
      </xdr:nvSpPr>
      <xdr:spPr>
        <a:xfrm>
          <a:off x="185683" y="2288727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229584</xdr:rowOff>
    </xdr:from>
    <xdr:to>
      <xdr:col>0</xdr:col>
      <xdr:colOff>3482763</xdr:colOff>
      <xdr:row>3</xdr:row>
      <xdr:rowOff>136064</xdr:rowOff>
    </xdr:to>
    <xdr:sp macro="" textlink="">
      <xdr:nvSpPr>
        <xdr:cNvPr id="22" name="TextBox 21"/>
        <xdr:cNvSpPr txBox="1"/>
      </xdr:nvSpPr>
      <xdr:spPr>
        <a:xfrm>
          <a:off x="198383" y="828298"/>
          <a:ext cx="3284380" cy="2784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133598</xdr:colOff>
      <xdr:row>11</xdr:row>
      <xdr:rowOff>177297</xdr:rowOff>
    </xdr:from>
    <xdr:to>
      <xdr:col>0</xdr:col>
      <xdr:colOff>1723571</xdr:colOff>
      <xdr:row>14</xdr:row>
      <xdr:rowOff>21434</xdr:rowOff>
    </xdr:to>
    <xdr:sp macro="" textlink="">
      <xdr:nvSpPr>
        <xdr:cNvPr id="24" name="TextBox 23"/>
        <xdr:cNvSpPr txBox="1"/>
      </xdr:nvSpPr>
      <xdr:spPr>
        <a:xfrm>
          <a:off x="133598" y="3216226"/>
          <a:ext cx="1589973" cy="4882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142670</xdr:colOff>
      <xdr:row>2</xdr:row>
      <xdr:rowOff>14016</xdr:rowOff>
    </xdr:from>
    <xdr:to>
      <xdr:col>24</xdr:col>
      <xdr:colOff>746333</xdr:colOff>
      <xdr:row>19</xdr:row>
      <xdr:rowOff>1551214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49</xdr:col>
      <xdr:colOff>0</xdr:colOff>
      <xdr:row>259</xdr:row>
      <xdr:rowOff>18143</xdr:rowOff>
    </xdr:from>
    <xdr:to>
      <xdr:col>50</xdr:col>
      <xdr:colOff>428324</xdr:colOff>
      <xdr:row>261</xdr:row>
      <xdr:rowOff>40746</xdr:rowOff>
    </xdr:to>
    <xdr:sp macro="" textlink="">
      <xdr:nvSpPr>
        <xdr:cNvPr id="33" name="TextBox 32"/>
        <xdr:cNvSpPr txBox="1"/>
      </xdr:nvSpPr>
      <xdr:spPr>
        <a:xfrm>
          <a:off x="43796857" y="27876500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49</xdr:col>
      <xdr:colOff>0</xdr:colOff>
      <xdr:row>261</xdr:row>
      <xdr:rowOff>12716</xdr:rowOff>
    </xdr:from>
    <xdr:to>
      <xdr:col>52</xdr:col>
      <xdr:colOff>166745</xdr:colOff>
      <xdr:row>263</xdr:row>
      <xdr:rowOff>47277</xdr:rowOff>
    </xdr:to>
    <xdr:sp macro="" textlink="">
      <xdr:nvSpPr>
        <xdr:cNvPr id="34" name="TextBox 33"/>
        <xdr:cNvSpPr txBox="1"/>
      </xdr:nvSpPr>
      <xdr:spPr>
        <a:xfrm>
          <a:off x="43796857" y="28233930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EB8FF"/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rgbClr val="DEB8FF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DEB8FF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49</xdr:col>
      <xdr:colOff>0</xdr:colOff>
      <xdr:row>265</xdr:row>
      <xdr:rowOff>2270</xdr:rowOff>
    </xdr:from>
    <xdr:to>
      <xdr:col>52</xdr:col>
      <xdr:colOff>166745</xdr:colOff>
      <xdr:row>267</xdr:row>
      <xdr:rowOff>36832</xdr:rowOff>
    </xdr:to>
    <xdr:sp macro="" textlink="">
      <xdr:nvSpPr>
        <xdr:cNvPr id="35" name="TextBox 34"/>
        <xdr:cNvSpPr txBox="1"/>
      </xdr:nvSpPr>
      <xdr:spPr>
        <a:xfrm>
          <a:off x="43796857" y="28949199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49</xdr:col>
      <xdr:colOff>0</xdr:colOff>
      <xdr:row>263</xdr:row>
      <xdr:rowOff>895</xdr:rowOff>
    </xdr:from>
    <xdr:to>
      <xdr:col>52</xdr:col>
      <xdr:colOff>166745</xdr:colOff>
      <xdr:row>265</xdr:row>
      <xdr:rowOff>14014</xdr:rowOff>
    </xdr:to>
    <xdr:sp macro="" textlink="">
      <xdr:nvSpPr>
        <xdr:cNvPr id="36" name="TextBox 35"/>
        <xdr:cNvSpPr txBox="1"/>
      </xdr:nvSpPr>
      <xdr:spPr>
        <a:xfrm>
          <a:off x="43796857" y="28584966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49</xdr:col>
      <xdr:colOff>11545</xdr:colOff>
      <xdr:row>267</xdr:row>
      <xdr:rowOff>36634</xdr:rowOff>
    </xdr:from>
    <xdr:to>
      <xdr:col>52</xdr:col>
      <xdr:colOff>178290</xdr:colOff>
      <xdr:row>269</xdr:row>
      <xdr:rowOff>56763</xdr:rowOff>
    </xdr:to>
    <xdr:sp macro="" textlink="">
      <xdr:nvSpPr>
        <xdr:cNvPr id="37" name="TextBox 36"/>
        <xdr:cNvSpPr txBox="1"/>
      </xdr:nvSpPr>
      <xdr:spPr>
        <a:xfrm>
          <a:off x="43808402" y="29346420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49</xdr:col>
      <xdr:colOff>0</xdr:colOff>
      <xdr:row>269</xdr:row>
      <xdr:rowOff>1310</xdr:rowOff>
    </xdr:from>
    <xdr:to>
      <xdr:col>51</xdr:col>
      <xdr:colOff>123877</xdr:colOff>
      <xdr:row>271</xdr:row>
      <xdr:rowOff>35871</xdr:rowOff>
    </xdr:to>
    <xdr:sp macro="" textlink="">
      <xdr:nvSpPr>
        <xdr:cNvPr id="38" name="TextBox 37"/>
        <xdr:cNvSpPr txBox="1"/>
      </xdr:nvSpPr>
      <xdr:spPr>
        <a:xfrm>
          <a:off x="43796857" y="29673953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49</xdr:col>
      <xdr:colOff>0</xdr:colOff>
      <xdr:row>271</xdr:row>
      <xdr:rowOff>50101</xdr:rowOff>
    </xdr:from>
    <xdr:to>
      <xdr:col>52</xdr:col>
      <xdr:colOff>184899</xdr:colOff>
      <xdr:row>276</xdr:row>
      <xdr:rowOff>80237</xdr:rowOff>
    </xdr:to>
    <xdr:sp macro="" textlink="">
      <xdr:nvSpPr>
        <xdr:cNvPr id="39" name="TextBox 38"/>
        <xdr:cNvSpPr txBox="1"/>
      </xdr:nvSpPr>
      <xdr:spPr>
        <a:xfrm>
          <a:off x="43796857" y="30085601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63500</xdr:colOff>
      <xdr:row>2</xdr:row>
      <xdr:rowOff>90714</xdr:rowOff>
    </xdr:from>
    <xdr:to>
      <xdr:col>26</xdr:col>
      <xdr:colOff>709539</xdr:colOff>
      <xdr:row>3</xdr:row>
      <xdr:rowOff>104245</xdr:rowOff>
    </xdr:to>
    <xdr:sp macro="" textlink="">
      <xdr:nvSpPr>
        <xdr:cNvPr id="40" name="TextBox 39"/>
        <xdr:cNvSpPr txBox="1"/>
      </xdr:nvSpPr>
      <xdr:spPr>
        <a:xfrm>
          <a:off x="23830643" y="689428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63500</xdr:colOff>
      <xdr:row>3</xdr:row>
      <xdr:rowOff>76215</xdr:rowOff>
    </xdr:from>
    <xdr:to>
      <xdr:col>28</xdr:col>
      <xdr:colOff>139531</xdr:colOff>
      <xdr:row>4</xdr:row>
      <xdr:rowOff>228705</xdr:rowOff>
    </xdr:to>
    <xdr:sp macro="" textlink="">
      <xdr:nvSpPr>
        <xdr:cNvPr id="41" name="TextBox 40"/>
        <xdr:cNvSpPr txBox="1"/>
      </xdr:nvSpPr>
      <xdr:spPr>
        <a:xfrm>
          <a:off x="23830643" y="1046858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63500</xdr:colOff>
      <xdr:row>6</xdr:row>
      <xdr:rowOff>56698</xdr:rowOff>
    </xdr:from>
    <xdr:to>
      <xdr:col>28</xdr:col>
      <xdr:colOff>139531</xdr:colOff>
      <xdr:row>7</xdr:row>
      <xdr:rowOff>209189</xdr:rowOff>
    </xdr:to>
    <xdr:sp macro="" textlink="">
      <xdr:nvSpPr>
        <xdr:cNvPr id="42" name="TextBox 41"/>
        <xdr:cNvSpPr txBox="1"/>
      </xdr:nvSpPr>
      <xdr:spPr>
        <a:xfrm>
          <a:off x="23830643" y="1762127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63500</xdr:colOff>
      <xdr:row>4</xdr:row>
      <xdr:rowOff>182323</xdr:rowOff>
    </xdr:from>
    <xdr:to>
      <xdr:col>28</xdr:col>
      <xdr:colOff>139531</xdr:colOff>
      <xdr:row>6</xdr:row>
      <xdr:rowOff>68442</xdr:rowOff>
    </xdr:to>
    <xdr:sp macro="" textlink="">
      <xdr:nvSpPr>
        <xdr:cNvPr id="43" name="TextBox 42"/>
        <xdr:cNvSpPr txBox="1"/>
      </xdr:nvSpPr>
      <xdr:spPr>
        <a:xfrm>
          <a:off x="23830643" y="1397894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75045</xdr:colOff>
      <xdr:row>7</xdr:row>
      <xdr:rowOff>208991</xdr:rowOff>
    </xdr:from>
    <xdr:to>
      <xdr:col>28</xdr:col>
      <xdr:colOff>151076</xdr:colOff>
      <xdr:row>9</xdr:row>
      <xdr:rowOff>65834</xdr:rowOff>
    </xdr:to>
    <xdr:sp macro="" textlink="">
      <xdr:nvSpPr>
        <xdr:cNvPr id="44" name="TextBox 43"/>
        <xdr:cNvSpPr txBox="1"/>
      </xdr:nvSpPr>
      <xdr:spPr>
        <a:xfrm>
          <a:off x="23842188" y="2159348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63500</xdr:colOff>
      <xdr:row>9</xdr:row>
      <xdr:rowOff>10381</xdr:rowOff>
    </xdr:from>
    <xdr:to>
      <xdr:col>27</xdr:col>
      <xdr:colOff>323448</xdr:colOff>
      <xdr:row>10</xdr:row>
      <xdr:rowOff>126585</xdr:rowOff>
    </xdr:to>
    <xdr:sp macro="" textlink="">
      <xdr:nvSpPr>
        <xdr:cNvPr id="45" name="TextBox 44"/>
        <xdr:cNvSpPr txBox="1"/>
      </xdr:nvSpPr>
      <xdr:spPr>
        <a:xfrm>
          <a:off x="23830643" y="2486881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63500</xdr:colOff>
      <xdr:row>10</xdr:row>
      <xdr:rowOff>140815</xdr:rowOff>
    </xdr:from>
    <xdr:to>
      <xdr:col>28</xdr:col>
      <xdr:colOff>157685</xdr:colOff>
      <xdr:row>14</xdr:row>
      <xdr:rowOff>152808</xdr:rowOff>
    </xdr:to>
    <xdr:sp macro="" textlink="">
      <xdr:nvSpPr>
        <xdr:cNvPr id="46" name="TextBox 45"/>
        <xdr:cNvSpPr txBox="1"/>
      </xdr:nvSpPr>
      <xdr:spPr>
        <a:xfrm>
          <a:off x="23830643" y="2898529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1898650</xdr:colOff>
          <xdr:row>0</xdr:row>
          <xdr:rowOff>374650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90714</xdr:rowOff>
    </xdr:from>
    <xdr:to>
      <xdr:col>48</xdr:col>
      <xdr:colOff>819726</xdr:colOff>
      <xdr:row>19</xdr:row>
      <xdr:rowOff>1707078</xdr:rowOff>
    </xdr:to>
    <xdr:sp macro="" textlink="">
      <xdr:nvSpPr>
        <xdr:cNvPr id="47" name="TextBox 46"/>
        <xdr:cNvSpPr txBox="1"/>
      </xdr:nvSpPr>
      <xdr:spPr>
        <a:xfrm>
          <a:off x="0" y="2567214"/>
          <a:ext cx="43782012" cy="37300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198383</xdr:colOff>
      <xdr:row>0</xdr:row>
      <xdr:rowOff>292126</xdr:rowOff>
    </xdr:from>
    <xdr:to>
      <xdr:col>0</xdr:col>
      <xdr:colOff>3374571</xdr:colOff>
      <xdr:row>2</xdr:row>
      <xdr:rowOff>34462</xdr:rowOff>
    </xdr:to>
    <xdr:sp macro="" textlink="">
      <xdr:nvSpPr>
        <xdr:cNvPr id="4" name="TextBox 3"/>
        <xdr:cNvSpPr txBox="1"/>
      </xdr:nvSpPr>
      <xdr:spPr>
        <a:xfrm>
          <a:off x="198383" y="292126"/>
          <a:ext cx="3176188" cy="341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124380</xdr:colOff>
      <xdr:row>14</xdr:row>
      <xdr:rowOff>173027</xdr:rowOff>
    </xdr:from>
    <xdr:to>
      <xdr:col>0</xdr:col>
      <xdr:colOff>3226613</xdr:colOff>
      <xdr:row>19</xdr:row>
      <xdr:rowOff>1830770</xdr:rowOff>
    </xdr:to>
    <xdr:sp macro="" textlink="$AY$157">
      <xdr:nvSpPr>
        <xdr:cNvPr id="5" name="TextBox 4"/>
        <xdr:cNvSpPr txBox="1"/>
      </xdr:nvSpPr>
      <xdr:spPr>
        <a:xfrm>
          <a:off x="124380" y="3856027"/>
          <a:ext cx="3102233" cy="2564886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120%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143656</xdr:colOff>
      <xdr:row>0</xdr:row>
      <xdr:rowOff>60059</xdr:rowOff>
    </xdr:from>
    <xdr:to>
      <xdr:col>13</xdr:col>
      <xdr:colOff>419414</xdr:colOff>
      <xdr:row>1</xdr:row>
      <xdr:rowOff>134816</xdr:rowOff>
    </xdr:to>
    <xdr:sp macro="" textlink="">
      <xdr:nvSpPr>
        <xdr:cNvPr id="6" name="TextBox 5"/>
        <xdr:cNvSpPr txBox="1"/>
      </xdr:nvSpPr>
      <xdr:spPr>
        <a:xfrm>
          <a:off x="4723127" y="60059"/>
          <a:ext cx="9479522" cy="4781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7</xdr:row>
      <xdr:rowOff>234033</xdr:rowOff>
    </xdr:from>
    <xdr:to>
      <xdr:col>0</xdr:col>
      <xdr:colOff>3604491</xdr:colOff>
      <xdr:row>11</xdr:row>
      <xdr:rowOff>22667</xdr:rowOff>
    </xdr:to>
    <xdr:sp macro="" textlink="">
      <xdr:nvSpPr>
        <xdr:cNvPr id="14" name="TextBox 13"/>
        <xdr:cNvSpPr txBox="1"/>
      </xdr:nvSpPr>
      <xdr:spPr>
        <a:xfrm>
          <a:off x="139700" y="2184390"/>
          <a:ext cx="3464791" cy="877206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135898</xdr:rowOff>
    </xdr:from>
    <xdr:to>
      <xdr:col>0</xdr:col>
      <xdr:colOff>3614223</xdr:colOff>
      <xdr:row>7</xdr:row>
      <xdr:rowOff>160555</xdr:rowOff>
    </xdr:to>
    <xdr:sp macro="" textlink="">
      <xdr:nvSpPr>
        <xdr:cNvPr id="15" name="TextBox 14"/>
        <xdr:cNvSpPr txBox="1"/>
      </xdr:nvSpPr>
      <xdr:spPr>
        <a:xfrm>
          <a:off x="146051" y="734612"/>
          <a:ext cx="3468172" cy="137630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1028700</xdr:colOff>
          <xdr:row>9</xdr:row>
          <xdr:rowOff>175069</xdr:rowOff>
        </xdr:from>
        <xdr:to>
          <xdr:col>0</xdr:col>
          <xdr:colOff>3479800</xdr:colOff>
          <xdr:row>10</xdr:row>
          <xdr:rowOff>162369</xdr:rowOff>
        </xdr:to>
        <xdr:sp macro="" textlink="">
          <xdr:nvSpPr>
            <xdr:cNvPr id="90113" name="ComboBox3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1873250</xdr:colOff>
          <xdr:row>5</xdr:row>
          <xdr:rowOff>240383</xdr:rowOff>
        </xdr:from>
        <xdr:to>
          <xdr:col>0</xdr:col>
          <xdr:colOff>3479800</xdr:colOff>
          <xdr:row>7</xdr:row>
          <xdr:rowOff>103405</xdr:rowOff>
        </xdr:to>
        <xdr:sp macro="" textlink="">
          <xdr:nvSpPr>
            <xdr:cNvPr id="90114" name="ComboBox1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1892300</xdr:colOff>
          <xdr:row>4</xdr:row>
          <xdr:rowOff>39905</xdr:rowOff>
        </xdr:from>
        <xdr:to>
          <xdr:col>0</xdr:col>
          <xdr:colOff>3479800</xdr:colOff>
          <xdr:row>5</xdr:row>
          <xdr:rowOff>109754</xdr:rowOff>
        </xdr:to>
        <xdr:sp macro="" textlink="">
          <xdr:nvSpPr>
            <xdr:cNvPr id="90115" name="ComboBox2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5</xdr:row>
          <xdr:rowOff>208633</xdr:rowOff>
        </xdr:from>
        <xdr:to>
          <xdr:col>0</xdr:col>
          <xdr:colOff>1289050</xdr:colOff>
          <xdr:row>7</xdr:row>
          <xdr:rowOff>8155</xdr:rowOff>
        </xdr:to>
        <xdr:sp macro="" textlink="">
          <xdr:nvSpPr>
            <xdr:cNvPr id="90116" name="OptionButton1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3</xdr:row>
          <xdr:rowOff>208633</xdr:rowOff>
        </xdr:from>
        <xdr:to>
          <xdr:col>0</xdr:col>
          <xdr:colOff>1504950</xdr:colOff>
          <xdr:row>5</xdr:row>
          <xdr:rowOff>128804</xdr:rowOff>
        </xdr:to>
        <xdr:sp macro="" textlink="">
          <xdr:nvSpPr>
            <xdr:cNvPr id="90117" name="OptionButton2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66223</xdr:rowOff>
    </xdr:from>
    <xdr:to>
      <xdr:col>0</xdr:col>
      <xdr:colOff>2827945</xdr:colOff>
      <xdr:row>9</xdr:row>
      <xdr:rowOff>100683</xdr:rowOff>
    </xdr:to>
    <xdr:sp macro="" textlink="">
      <xdr:nvSpPr>
        <xdr:cNvPr id="21" name="TextBox 20"/>
        <xdr:cNvSpPr txBox="1"/>
      </xdr:nvSpPr>
      <xdr:spPr>
        <a:xfrm>
          <a:off x="185683" y="2261509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202366</xdr:rowOff>
    </xdr:from>
    <xdr:to>
      <xdr:col>0</xdr:col>
      <xdr:colOff>3482763</xdr:colOff>
      <xdr:row>3</xdr:row>
      <xdr:rowOff>102496</xdr:rowOff>
    </xdr:to>
    <xdr:sp macro="" textlink="">
      <xdr:nvSpPr>
        <xdr:cNvPr id="22" name="TextBox 21"/>
        <xdr:cNvSpPr txBox="1"/>
      </xdr:nvSpPr>
      <xdr:spPr>
        <a:xfrm>
          <a:off x="198383" y="801080"/>
          <a:ext cx="3284380" cy="2720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147471</xdr:colOff>
      <xdr:row>11</xdr:row>
      <xdr:rowOff>159151</xdr:rowOff>
    </xdr:from>
    <xdr:to>
      <xdr:col>0</xdr:col>
      <xdr:colOff>1741713</xdr:colOff>
      <xdr:row>14</xdr:row>
      <xdr:rowOff>3288</xdr:rowOff>
    </xdr:to>
    <xdr:sp macro="" textlink="">
      <xdr:nvSpPr>
        <xdr:cNvPr id="24" name="TextBox 23"/>
        <xdr:cNvSpPr txBox="1"/>
      </xdr:nvSpPr>
      <xdr:spPr>
        <a:xfrm>
          <a:off x="147471" y="3198080"/>
          <a:ext cx="1594242" cy="4882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130396</xdr:colOff>
      <xdr:row>2</xdr:row>
      <xdr:rowOff>36962</xdr:rowOff>
    </xdr:from>
    <xdr:to>
      <xdr:col>24</xdr:col>
      <xdr:colOff>736192</xdr:colOff>
      <xdr:row>19</xdr:row>
      <xdr:rowOff>1638317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25</xdr:col>
      <xdr:colOff>230909</xdr:colOff>
      <xdr:row>1</xdr:row>
      <xdr:rowOff>150092</xdr:rowOff>
    </xdr:from>
    <xdr:to>
      <xdr:col>27</xdr:col>
      <xdr:colOff>25883</xdr:colOff>
      <xdr:row>2</xdr:row>
      <xdr:rowOff>327734</xdr:rowOff>
    </xdr:to>
    <xdr:sp macro="" textlink="">
      <xdr:nvSpPr>
        <xdr:cNvPr id="40" name="TextBox 39"/>
        <xdr:cNvSpPr txBox="1"/>
      </xdr:nvSpPr>
      <xdr:spPr>
        <a:xfrm>
          <a:off x="24199273" y="554183"/>
          <a:ext cx="1480610" cy="385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230909</xdr:colOff>
      <xdr:row>2</xdr:row>
      <xdr:rowOff>299704</xdr:rowOff>
    </xdr:from>
    <xdr:to>
      <xdr:col>28</xdr:col>
      <xdr:colOff>282200</xdr:colOff>
      <xdr:row>4</xdr:row>
      <xdr:rowOff>85213</xdr:rowOff>
    </xdr:to>
    <xdr:sp macro="" textlink="">
      <xdr:nvSpPr>
        <xdr:cNvPr id="41" name="TextBox 40"/>
        <xdr:cNvSpPr txBox="1"/>
      </xdr:nvSpPr>
      <xdr:spPr>
        <a:xfrm>
          <a:off x="24199273" y="911613"/>
          <a:ext cx="2579745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230909</xdr:colOff>
      <xdr:row>5</xdr:row>
      <xdr:rowOff>160609</xdr:rowOff>
    </xdr:from>
    <xdr:to>
      <xdr:col>28</xdr:col>
      <xdr:colOff>282200</xdr:colOff>
      <xdr:row>7</xdr:row>
      <xdr:rowOff>73119</xdr:rowOff>
    </xdr:to>
    <xdr:sp macro="" textlink="">
      <xdr:nvSpPr>
        <xdr:cNvPr id="42" name="TextBox 41"/>
        <xdr:cNvSpPr txBox="1"/>
      </xdr:nvSpPr>
      <xdr:spPr>
        <a:xfrm>
          <a:off x="24199273" y="1626882"/>
          <a:ext cx="2579745" cy="397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230909</xdr:colOff>
      <xdr:row>4</xdr:row>
      <xdr:rowOff>38831</xdr:rowOff>
    </xdr:from>
    <xdr:to>
      <xdr:col>28</xdr:col>
      <xdr:colOff>282200</xdr:colOff>
      <xdr:row>5</xdr:row>
      <xdr:rowOff>172353</xdr:rowOff>
    </xdr:to>
    <xdr:sp macro="" textlink="">
      <xdr:nvSpPr>
        <xdr:cNvPr id="43" name="TextBox 42"/>
        <xdr:cNvSpPr txBox="1"/>
      </xdr:nvSpPr>
      <xdr:spPr>
        <a:xfrm>
          <a:off x="24199273" y="1262649"/>
          <a:ext cx="2579745" cy="3759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242454</xdr:colOff>
      <xdr:row>7</xdr:row>
      <xdr:rowOff>72921</xdr:rowOff>
    </xdr:from>
    <xdr:to>
      <xdr:col>28</xdr:col>
      <xdr:colOff>293745</xdr:colOff>
      <xdr:row>8</xdr:row>
      <xdr:rowOff>213453</xdr:rowOff>
    </xdr:to>
    <xdr:sp macro="" textlink="">
      <xdr:nvSpPr>
        <xdr:cNvPr id="44" name="TextBox 43"/>
        <xdr:cNvSpPr txBox="1"/>
      </xdr:nvSpPr>
      <xdr:spPr>
        <a:xfrm>
          <a:off x="24210818" y="2024103"/>
          <a:ext cx="2579745" cy="382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230909</xdr:colOff>
      <xdr:row>8</xdr:row>
      <xdr:rowOff>158000</xdr:rowOff>
    </xdr:from>
    <xdr:to>
      <xdr:col>27</xdr:col>
      <xdr:colOff>474364</xdr:colOff>
      <xdr:row>10</xdr:row>
      <xdr:rowOff>1236</xdr:rowOff>
    </xdr:to>
    <xdr:sp macro="" textlink="">
      <xdr:nvSpPr>
        <xdr:cNvPr id="45" name="TextBox 44"/>
        <xdr:cNvSpPr txBox="1"/>
      </xdr:nvSpPr>
      <xdr:spPr>
        <a:xfrm>
          <a:off x="24199273" y="2351636"/>
          <a:ext cx="1929091" cy="3974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230909</xdr:colOff>
      <xdr:row>10</xdr:row>
      <xdr:rowOff>15466</xdr:rowOff>
    </xdr:from>
    <xdr:to>
      <xdr:col>28</xdr:col>
      <xdr:colOff>300354</xdr:colOff>
      <xdr:row>14</xdr:row>
      <xdr:rowOff>39829</xdr:rowOff>
    </xdr:to>
    <xdr:sp macro="" textlink="">
      <xdr:nvSpPr>
        <xdr:cNvPr id="46" name="TextBox 45"/>
        <xdr:cNvSpPr txBox="1"/>
      </xdr:nvSpPr>
      <xdr:spPr>
        <a:xfrm>
          <a:off x="24199273" y="2763284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6350</xdr:rowOff>
        </xdr:from>
        <xdr:to>
          <xdr:col>0</xdr:col>
          <xdr:colOff>1860550</xdr:colOff>
          <xdr:row>0</xdr:row>
          <xdr:rowOff>342900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56402</xdr:colOff>
          <xdr:row>19</xdr:row>
          <xdr:rowOff>158750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907</xdr:rowOff>
        </xdr:from>
        <xdr:to>
          <xdr:col>2</xdr:col>
          <xdr:colOff>59872</xdr:colOff>
          <xdr:row>19</xdr:row>
          <xdr:rowOff>159657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63500</xdr:rowOff>
    </xdr:from>
    <xdr:to>
      <xdr:col>48</xdr:col>
      <xdr:colOff>819726</xdr:colOff>
      <xdr:row>19</xdr:row>
      <xdr:rowOff>1679864</xdr:rowOff>
    </xdr:to>
    <xdr:sp macro="" textlink="">
      <xdr:nvSpPr>
        <xdr:cNvPr id="33" name="TextBox 32"/>
        <xdr:cNvSpPr txBox="1"/>
      </xdr:nvSpPr>
      <xdr:spPr>
        <a:xfrm>
          <a:off x="0" y="2540000"/>
          <a:ext cx="43782012" cy="37300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198383</xdr:colOff>
      <xdr:row>0</xdr:row>
      <xdr:rowOff>364694</xdr:rowOff>
    </xdr:from>
    <xdr:to>
      <xdr:col>0</xdr:col>
      <xdr:colOff>3374571</xdr:colOff>
      <xdr:row>2</xdr:row>
      <xdr:rowOff>107030</xdr:rowOff>
    </xdr:to>
    <xdr:sp macro="" textlink="">
      <xdr:nvSpPr>
        <xdr:cNvPr id="4" name="TextBox 3"/>
        <xdr:cNvSpPr txBox="1"/>
      </xdr:nvSpPr>
      <xdr:spPr>
        <a:xfrm>
          <a:off x="198383" y="364694"/>
          <a:ext cx="3176188" cy="341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tx1">
                  <a:lumMod val="85000"/>
                  <a:lumOff val="15000"/>
                </a:schemeClr>
              </a:solidFill>
              <a:latin typeface="Georgia" panose="02040502050405020303" pitchFamily="18" charset="0"/>
            </a:rPr>
            <a:t>D</a:t>
          </a:r>
          <a:r>
            <a:rPr lang="en-US" sz="1600" b="1">
              <a:solidFill>
                <a:srgbClr val="6E2A35"/>
              </a:solidFill>
              <a:latin typeface="Georgia" panose="02040502050405020303" pitchFamily="18" charset="0"/>
            </a:rPr>
            <a:t>emand-</a:t>
          </a:r>
          <a:r>
            <a:rPr lang="en-US" sz="1600" b="1" baseline="0">
              <a:solidFill>
                <a:srgbClr val="6E2A35"/>
              </a:solidFill>
              <a:latin typeface="Georgia" panose="02040502050405020303" pitchFamily="18" charset="0"/>
            </a:rPr>
            <a:t> Capacity Analysis</a:t>
          </a:r>
          <a:endParaRPr lang="en-US" sz="16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101968</xdr:colOff>
      <xdr:row>15</xdr:row>
      <xdr:rowOff>8671</xdr:rowOff>
    </xdr:from>
    <xdr:to>
      <xdr:col>0</xdr:col>
      <xdr:colOff>3204201</xdr:colOff>
      <xdr:row>19</xdr:row>
      <xdr:rowOff>1847843</xdr:rowOff>
    </xdr:to>
    <xdr:sp macro="" textlink="$AY$157">
      <xdr:nvSpPr>
        <xdr:cNvPr id="5" name="TextBox 4"/>
        <xdr:cNvSpPr txBox="1"/>
      </xdr:nvSpPr>
      <xdr:spPr>
        <a:xfrm>
          <a:off x="101968" y="3873100"/>
          <a:ext cx="3102233" cy="2564886"/>
        </a:xfrm>
        <a:prstGeom prst="rect">
          <a:avLst/>
        </a:prstGeom>
        <a:solidFill>
          <a:srgbClr val="6E2A3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A1D73-C96B-4F28-9E10-265759D72954}" type="TxLink">
            <a:rPr lang="en-US" sz="8000" b="0" i="0" u="none" strike="noStrike">
              <a:solidFill>
                <a:schemeClr val="bg1"/>
              </a:solidFill>
              <a:latin typeface="Georgia"/>
              <a:cs typeface="Calibri"/>
            </a:rPr>
            <a:pPr algn="ctr"/>
            <a:t>-25%</a:t>
          </a:fld>
          <a:endParaRPr lang="en-US" sz="1340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</xdr:col>
      <xdr:colOff>170871</xdr:colOff>
      <xdr:row>0</xdr:row>
      <xdr:rowOff>60591</xdr:rowOff>
    </xdr:from>
    <xdr:to>
      <xdr:col>13</xdr:col>
      <xdr:colOff>446629</xdr:colOff>
      <xdr:row>1</xdr:row>
      <xdr:rowOff>135348</xdr:rowOff>
    </xdr:to>
    <xdr:sp macro="" textlink="">
      <xdr:nvSpPr>
        <xdr:cNvPr id="6" name="TextBox 5"/>
        <xdr:cNvSpPr txBox="1"/>
      </xdr:nvSpPr>
      <xdr:spPr>
        <a:xfrm>
          <a:off x="4742871" y="60591"/>
          <a:ext cx="9456044" cy="47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and</a:t>
          </a:r>
          <a:r>
            <a:rPr lang="en-US" sz="2800" b="1" baseline="0">
              <a:solidFill>
                <a:srgbClr val="6E2A35"/>
              </a:solidFill>
              <a:latin typeface="Georgia" panose="02040502050405020303" pitchFamily="18" charset="0"/>
            </a:rPr>
            <a:t> Capacity </a:t>
          </a:r>
          <a:r>
            <a:rPr lang="en-US" sz="2800" b="1" baseline="0">
              <a:solidFill>
                <a:srgbClr val="464646"/>
              </a:solidFill>
              <a:latin typeface="Georgia" panose="02040502050405020303" pitchFamily="18" charset="0"/>
            </a:rPr>
            <a:t>for FY20</a:t>
          </a:r>
          <a:endParaRPr lang="en-US" sz="2800" b="1">
            <a:solidFill>
              <a:srgbClr val="464646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120849</xdr:colOff>
      <xdr:row>1</xdr:row>
      <xdr:rowOff>144073</xdr:rowOff>
    </xdr:from>
    <xdr:to>
      <xdr:col>26</xdr:col>
      <xdr:colOff>758641</xdr:colOff>
      <xdr:row>2</xdr:row>
      <xdr:rowOff>321715</xdr:rowOff>
    </xdr:to>
    <xdr:sp macro="" textlink="">
      <xdr:nvSpPr>
        <xdr:cNvPr id="7" name="TextBox 6"/>
        <xdr:cNvSpPr txBox="1"/>
      </xdr:nvSpPr>
      <xdr:spPr>
        <a:xfrm>
          <a:off x="24060349" y="540948"/>
          <a:ext cx="1479167" cy="3840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DB536A"/>
              </a:solidFill>
              <a:latin typeface="Georgia" panose="02040502050405020303" pitchFamily="18" charset="0"/>
            </a:rPr>
            <a:t>Demand</a:t>
          </a:r>
        </a:p>
      </xdr:txBody>
    </xdr:sp>
    <xdr:clientData/>
  </xdr:twoCellAnchor>
  <xdr:twoCellAnchor editAs="absolute">
    <xdr:from>
      <xdr:col>25</xdr:col>
      <xdr:colOff>120849</xdr:colOff>
      <xdr:row>2</xdr:row>
      <xdr:rowOff>293685</xdr:rowOff>
    </xdr:from>
    <xdr:to>
      <xdr:col>28</xdr:col>
      <xdr:colOff>172140</xdr:colOff>
      <xdr:row>4</xdr:row>
      <xdr:rowOff>79194</xdr:rowOff>
    </xdr:to>
    <xdr:sp macro="" textlink="">
      <xdr:nvSpPr>
        <xdr:cNvPr id="8" name="TextBox 7"/>
        <xdr:cNvSpPr txBox="1"/>
      </xdr:nvSpPr>
      <xdr:spPr>
        <a:xfrm>
          <a:off x="24060349" y="896935"/>
          <a:ext cx="2575416" cy="40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Under</a:t>
          </a:r>
          <a:r>
            <a:rPr lang="en-US" sz="1800" b="1" baseline="0">
              <a:solidFill>
                <a:schemeClr val="bg1">
                  <a:lumMod val="50000"/>
                </a:schemeClr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chemeClr val="bg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120849</xdr:colOff>
      <xdr:row>5</xdr:row>
      <xdr:rowOff>154590</xdr:rowOff>
    </xdr:from>
    <xdr:to>
      <xdr:col>28</xdr:col>
      <xdr:colOff>172140</xdr:colOff>
      <xdr:row>7</xdr:row>
      <xdr:rowOff>67100</xdr:rowOff>
    </xdr:to>
    <xdr:sp macro="" textlink="">
      <xdr:nvSpPr>
        <xdr:cNvPr id="9" name="TextBox 8"/>
        <xdr:cNvSpPr txBox="1"/>
      </xdr:nvSpPr>
      <xdr:spPr>
        <a:xfrm>
          <a:off x="24060349" y="1630965"/>
          <a:ext cx="2575416" cy="4205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DCA9"/>
              </a:solidFill>
              <a:latin typeface="Georgia" panose="02040502050405020303" pitchFamily="18" charset="0"/>
            </a:rPr>
            <a:t>Busy Season</a:t>
          </a:r>
        </a:p>
      </xdr:txBody>
    </xdr:sp>
    <xdr:clientData/>
  </xdr:twoCellAnchor>
  <xdr:twoCellAnchor editAs="absolute">
    <xdr:from>
      <xdr:col>25</xdr:col>
      <xdr:colOff>120849</xdr:colOff>
      <xdr:row>4</xdr:row>
      <xdr:rowOff>32812</xdr:rowOff>
    </xdr:from>
    <xdr:to>
      <xdr:col>28</xdr:col>
      <xdr:colOff>172140</xdr:colOff>
      <xdr:row>5</xdr:row>
      <xdr:rowOff>166334</xdr:rowOff>
    </xdr:to>
    <xdr:sp macro="" textlink="">
      <xdr:nvSpPr>
        <xdr:cNvPr id="10" name="TextBox 9"/>
        <xdr:cNvSpPr txBox="1"/>
      </xdr:nvSpPr>
      <xdr:spPr>
        <a:xfrm>
          <a:off x="24060349" y="1255187"/>
          <a:ext cx="2575416" cy="3875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FC83D"/>
              </a:solidFill>
              <a:latin typeface="Georgia" panose="02040502050405020303" pitchFamily="18" charset="0"/>
            </a:rPr>
            <a:t>Over</a:t>
          </a:r>
          <a:r>
            <a:rPr lang="en-US" sz="1800" b="1" baseline="0">
              <a:solidFill>
                <a:srgbClr val="FFC83D"/>
              </a:solidFill>
              <a:latin typeface="Georgia" panose="02040502050405020303" pitchFamily="18" charset="0"/>
            </a:rPr>
            <a:t> Capacity</a:t>
          </a:r>
          <a:endParaRPr lang="en-US" sz="1800" b="1">
            <a:solidFill>
              <a:srgbClr val="FFC83D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25</xdr:col>
      <xdr:colOff>132394</xdr:colOff>
      <xdr:row>7</xdr:row>
      <xdr:rowOff>66902</xdr:rowOff>
    </xdr:from>
    <xdr:to>
      <xdr:col>28</xdr:col>
      <xdr:colOff>183685</xdr:colOff>
      <xdr:row>8</xdr:row>
      <xdr:rowOff>207434</xdr:rowOff>
    </xdr:to>
    <xdr:sp macro="" textlink="">
      <xdr:nvSpPr>
        <xdr:cNvPr id="11" name="TextBox 10"/>
        <xdr:cNvSpPr txBox="1"/>
      </xdr:nvSpPr>
      <xdr:spPr>
        <a:xfrm>
          <a:off x="24071894" y="2051277"/>
          <a:ext cx="2575416" cy="3945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571F01"/>
              </a:solidFill>
              <a:latin typeface="Georgia" panose="02040502050405020303" pitchFamily="18" charset="0"/>
            </a:rPr>
            <a:t>Capacity</a:t>
          </a:r>
        </a:p>
      </xdr:txBody>
    </xdr:sp>
    <xdr:clientData/>
  </xdr:twoCellAnchor>
  <xdr:twoCellAnchor editAs="absolute">
    <xdr:from>
      <xdr:col>25</xdr:col>
      <xdr:colOff>120849</xdr:colOff>
      <xdr:row>8</xdr:row>
      <xdr:rowOff>151981</xdr:rowOff>
    </xdr:from>
    <xdr:to>
      <xdr:col>27</xdr:col>
      <xdr:colOff>364304</xdr:colOff>
      <xdr:row>9</xdr:row>
      <xdr:rowOff>272308</xdr:rowOff>
    </xdr:to>
    <xdr:sp macro="" textlink="">
      <xdr:nvSpPr>
        <xdr:cNvPr id="12" name="TextBox 11"/>
        <xdr:cNvSpPr txBox="1"/>
      </xdr:nvSpPr>
      <xdr:spPr>
        <a:xfrm>
          <a:off x="24060349" y="2390356"/>
          <a:ext cx="1926205" cy="4060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E0301E"/>
              </a:solidFill>
              <a:latin typeface="Georgia" panose="02040502050405020303" pitchFamily="18" charset="0"/>
            </a:rPr>
            <a:t>Holidays</a:t>
          </a:r>
        </a:p>
      </xdr:txBody>
    </xdr:sp>
    <xdr:clientData/>
  </xdr:twoCellAnchor>
  <xdr:twoCellAnchor editAs="absolute">
    <xdr:from>
      <xdr:col>25</xdr:col>
      <xdr:colOff>120849</xdr:colOff>
      <xdr:row>10</xdr:row>
      <xdr:rowOff>9447</xdr:rowOff>
    </xdr:from>
    <xdr:to>
      <xdr:col>28</xdr:col>
      <xdr:colOff>190294</xdr:colOff>
      <xdr:row>14</xdr:row>
      <xdr:rowOff>33810</xdr:rowOff>
    </xdr:to>
    <xdr:sp macro="" textlink="">
      <xdr:nvSpPr>
        <xdr:cNvPr id="13" name="TextBox 12"/>
        <xdr:cNvSpPr txBox="1"/>
      </xdr:nvSpPr>
      <xdr:spPr>
        <a:xfrm>
          <a:off x="24089213" y="2757265"/>
          <a:ext cx="2597899" cy="9372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Top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3 </a:t>
          </a:r>
          <a:r>
            <a:rPr lang="en-US" sz="1800" b="1">
              <a:solidFill>
                <a:srgbClr val="FEB791"/>
              </a:solidFill>
              <a:latin typeface="Georgia" panose="02040502050405020303" pitchFamily="18" charset="0"/>
            </a:rPr>
            <a:t>Highest Demand-Capacity</a:t>
          </a:r>
          <a:r>
            <a:rPr lang="en-US" sz="1800" b="1" baseline="0">
              <a:solidFill>
                <a:srgbClr val="FEB791"/>
              </a:solidFill>
              <a:latin typeface="Georgia" panose="02040502050405020303" pitchFamily="18" charset="0"/>
            </a:rPr>
            <a:t> Gap</a:t>
          </a:r>
          <a:endParaRPr lang="en-US" sz="1800" b="1">
            <a:solidFill>
              <a:srgbClr val="FEB791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139700</xdr:colOff>
      <xdr:row>8</xdr:row>
      <xdr:rowOff>43530</xdr:rowOff>
    </xdr:from>
    <xdr:to>
      <xdr:col>0</xdr:col>
      <xdr:colOff>3604491</xdr:colOff>
      <xdr:row>11</xdr:row>
      <xdr:rowOff>77093</xdr:rowOff>
    </xdr:to>
    <xdr:sp macro="" textlink="">
      <xdr:nvSpPr>
        <xdr:cNvPr id="14" name="TextBox 13"/>
        <xdr:cNvSpPr txBox="1"/>
      </xdr:nvSpPr>
      <xdr:spPr>
        <a:xfrm>
          <a:off x="139700" y="2238816"/>
          <a:ext cx="3464791" cy="877206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146051</xdr:colOff>
      <xdr:row>2</xdr:row>
      <xdr:rowOff>190324</xdr:rowOff>
    </xdr:from>
    <xdr:to>
      <xdr:col>0</xdr:col>
      <xdr:colOff>3614223</xdr:colOff>
      <xdr:row>7</xdr:row>
      <xdr:rowOff>214981</xdr:rowOff>
    </xdr:to>
    <xdr:sp macro="" textlink="">
      <xdr:nvSpPr>
        <xdr:cNvPr id="15" name="TextBox 14"/>
        <xdr:cNvSpPr txBox="1"/>
      </xdr:nvSpPr>
      <xdr:spPr>
        <a:xfrm>
          <a:off x="146051" y="789038"/>
          <a:ext cx="3468172" cy="137630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>
            <a:solidFill>
              <a:schemeClr val="tx1">
                <a:lumMod val="85000"/>
                <a:lumOff val="1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1022350</xdr:colOff>
          <xdr:row>9</xdr:row>
          <xdr:rowOff>229495</xdr:rowOff>
        </xdr:from>
        <xdr:to>
          <xdr:col>0</xdr:col>
          <xdr:colOff>3473450</xdr:colOff>
          <xdr:row>10</xdr:row>
          <xdr:rowOff>216795</xdr:rowOff>
        </xdr:to>
        <xdr:sp macro="" textlink="">
          <xdr:nvSpPr>
            <xdr:cNvPr id="83969" name="ComboBox3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1879600</xdr:colOff>
          <xdr:row>6</xdr:row>
          <xdr:rowOff>56230</xdr:rowOff>
        </xdr:from>
        <xdr:to>
          <xdr:col>0</xdr:col>
          <xdr:colOff>3486150</xdr:colOff>
          <xdr:row>7</xdr:row>
          <xdr:rowOff>164181</xdr:rowOff>
        </xdr:to>
        <xdr:sp macro="" textlink="">
          <xdr:nvSpPr>
            <xdr:cNvPr id="83970" name="ComboBox1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1898650</xdr:colOff>
          <xdr:row>4</xdr:row>
          <xdr:rowOff>87981</xdr:rowOff>
        </xdr:from>
        <xdr:to>
          <xdr:col>0</xdr:col>
          <xdr:colOff>3486150</xdr:colOff>
          <xdr:row>5</xdr:row>
          <xdr:rowOff>157830</xdr:rowOff>
        </xdr:to>
        <xdr:sp macro="" textlink="">
          <xdr:nvSpPr>
            <xdr:cNvPr id="83971" name="ComboBox2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6</xdr:row>
          <xdr:rowOff>18130</xdr:rowOff>
        </xdr:from>
        <xdr:to>
          <xdr:col>0</xdr:col>
          <xdr:colOff>1289050</xdr:colOff>
          <xdr:row>7</xdr:row>
          <xdr:rowOff>62581</xdr:rowOff>
        </xdr:to>
        <xdr:sp macro="" textlink="">
          <xdr:nvSpPr>
            <xdr:cNvPr id="83972" name="OptionButton1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4</xdr:row>
          <xdr:rowOff>18131</xdr:rowOff>
        </xdr:from>
        <xdr:to>
          <xdr:col>0</xdr:col>
          <xdr:colOff>1504950</xdr:colOff>
          <xdr:row>5</xdr:row>
          <xdr:rowOff>183230</xdr:rowOff>
        </xdr:to>
        <xdr:sp macro="" textlink="">
          <xdr:nvSpPr>
            <xdr:cNvPr id="83973" name="OptionButton2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185683</xdr:colOff>
      <xdr:row>8</xdr:row>
      <xdr:rowOff>120649</xdr:rowOff>
    </xdr:from>
    <xdr:to>
      <xdr:col>0</xdr:col>
      <xdr:colOff>2827945</xdr:colOff>
      <xdr:row>9</xdr:row>
      <xdr:rowOff>155109</xdr:rowOff>
    </xdr:to>
    <xdr:sp macro="" textlink="">
      <xdr:nvSpPr>
        <xdr:cNvPr id="21" name="TextBox 20"/>
        <xdr:cNvSpPr txBox="1"/>
      </xdr:nvSpPr>
      <xdr:spPr>
        <a:xfrm>
          <a:off x="185683" y="2315935"/>
          <a:ext cx="2642262" cy="3156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 a Row View Option:</a:t>
          </a:r>
        </a:p>
      </xdr:txBody>
    </xdr:sp>
    <xdr:clientData/>
  </xdr:twoCellAnchor>
  <xdr:twoCellAnchor editAs="absolute">
    <xdr:from>
      <xdr:col>0</xdr:col>
      <xdr:colOff>198383</xdr:colOff>
      <xdr:row>2</xdr:row>
      <xdr:rowOff>256792</xdr:rowOff>
    </xdr:from>
    <xdr:to>
      <xdr:col>0</xdr:col>
      <xdr:colOff>3482763</xdr:colOff>
      <xdr:row>3</xdr:row>
      <xdr:rowOff>156922</xdr:rowOff>
    </xdr:to>
    <xdr:sp macro="" textlink="">
      <xdr:nvSpPr>
        <xdr:cNvPr id="22" name="TextBox 21"/>
        <xdr:cNvSpPr txBox="1"/>
      </xdr:nvSpPr>
      <xdr:spPr>
        <a:xfrm>
          <a:off x="198383" y="855506"/>
          <a:ext cx="3284380" cy="2720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6E2A35"/>
              </a:solidFill>
              <a:latin typeface="Georgia" panose="02040502050405020303" pitchFamily="18" charset="0"/>
            </a:rPr>
            <a:t>Choose</a:t>
          </a:r>
          <a:r>
            <a:rPr lang="en-US" sz="1200" b="1" baseline="0">
              <a:solidFill>
                <a:srgbClr val="6E2A35"/>
              </a:solidFill>
              <a:latin typeface="Georgia" panose="02040502050405020303" pitchFamily="18" charset="0"/>
            </a:rPr>
            <a:t> a Column View option:</a:t>
          </a:r>
          <a:endParaRPr lang="en-US" sz="1200" b="1">
            <a:solidFill>
              <a:srgbClr val="6E2A35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0</xdr:col>
      <xdr:colOff>125059</xdr:colOff>
      <xdr:row>11</xdr:row>
      <xdr:rowOff>176224</xdr:rowOff>
    </xdr:from>
    <xdr:to>
      <xdr:col>0</xdr:col>
      <xdr:colOff>1719301</xdr:colOff>
      <xdr:row>14</xdr:row>
      <xdr:rowOff>20361</xdr:rowOff>
    </xdr:to>
    <xdr:sp macro="" textlink="">
      <xdr:nvSpPr>
        <xdr:cNvPr id="24" name="TextBox 23"/>
        <xdr:cNvSpPr txBox="1"/>
      </xdr:nvSpPr>
      <xdr:spPr>
        <a:xfrm>
          <a:off x="125059" y="3215153"/>
          <a:ext cx="1594242" cy="4882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6E2A35"/>
              </a:solidFill>
              <a:latin typeface="Georgia" panose="02040502050405020303" pitchFamily="18" charset="0"/>
            </a:rPr>
            <a:t>Buffer</a:t>
          </a:r>
        </a:p>
      </xdr:txBody>
    </xdr:sp>
    <xdr:clientData/>
  </xdr:twoCellAnchor>
  <xdr:twoCellAnchor editAs="absolute">
    <xdr:from>
      <xdr:col>1</xdr:col>
      <xdr:colOff>130397</xdr:colOff>
      <xdr:row>1</xdr:row>
      <xdr:rowOff>193843</xdr:rowOff>
    </xdr:from>
    <xdr:to>
      <xdr:col>24</xdr:col>
      <xdr:colOff>736193</xdr:colOff>
      <xdr:row>19</xdr:row>
      <xdr:rowOff>1593492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1898650</xdr:colOff>
          <xdr:row>0</xdr:row>
          <xdr:rowOff>361950</xdr:rowOff>
        </xdr:to>
        <xdr:sp macro="" textlink="">
          <xdr:nvSpPr>
            <xdr:cNvPr id="83976" name="Button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4108</xdr:rowOff>
        </xdr:from>
        <xdr:to>
          <xdr:col>3</xdr:col>
          <xdr:colOff>48559</xdr:colOff>
          <xdr:row>19</xdr:row>
          <xdr:rowOff>162858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146796</xdr:colOff>
          <xdr:row>19</xdr:row>
          <xdr:rowOff>158750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ers\Richel%20Valla\Documents\01%20Resource%20Management\Capacity%20Planning\FY17\Capacity%20Plan%20FTE%20FY17%20v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ers\MIAVIE~1\AppData\Local\Temp\notesF3B52A\~076024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Territory (2)"/>
      <sheetName val="Headcount-Jun"/>
      <sheetName val="Jun v2"/>
      <sheetName val="Summary"/>
      <sheetName val="Staffing Plan (3)"/>
      <sheetName val="Staffing Plan"/>
      <sheetName val="By Territory"/>
      <sheetName val="Holidays"/>
      <sheetName val="Lookup"/>
      <sheetName val="Headcount Pivot"/>
      <sheetName val="Headcount Data"/>
      <sheetName val="Attrition"/>
      <sheetName val="Challen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42370</v>
          </cell>
        </row>
        <row r="3">
          <cell r="B3">
            <v>42425</v>
          </cell>
        </row>
        <row r="4">
          <cell r="B4">
            <v>42453</v>
          </cell>
        </row>
        <row r="5">
          <cell r="B5">
            <v>42454</v>
          </cell>
        </row>
        <row r="6">
          <cell r="B6">
            <v>42559</v>
          </cell>
        </row>
        <row r="7">
          <cell r="B7">
            <v>42611</v>
          </cell>
        </row>
        <row r="8">
          <cell r="B8">
            <v>42626</v>
          </cell>
        </row>
        <row r="9">
          <cell r="B9">
            <v>42674</v>
          </cell>
        </row>
        <row r="10">
          <cell r="B10">
            <v>42675</v>
          </cell>
        </row>
        <row r="11">
          <cell r="B11">
            <v>42704</v>
          </cell>
        </row>
        <row r="12">
          <cell r="B12">
            <v>42723</v>
          </cell>
        </row>
        <row r="13">
          <cell r="B13">
            <v>42724</v>
          </cell>
        </row>
        <row r="14">
          <cell r="B14">
            <v>42725</v>
          </cell>
        </row>
        <row r="15">
          <cell r="B15">
            <v>42726</v>
          </cell>
        </row>
        <row r="16">
          <cell r="B16">
            <v>42727</v>
          </cell>
        </row>
        <row r="17">
          <cell r="B17">
            <v>42730</v>
          </cell>
        </row>
        <row r="18">
          <cell r="B18">
            <v>42731</v>
          </cell>
        </row>
        <row r="19">
          <cell r="B19">
            <v>42732</v>
          </cell>
        </row>
        <row r="20">
          <cell r="B20">
            <v>42733</v>
          </cell>
        </row>
        <row r="21">
          <cell r="B21">
            <v>42734</v>
          </cell>
        </row>
        <row r="22">
          <cell r="B22">
            <v>42763</v>
          </cell>
        </row>
        <row r="23">
          <cell r="B23">
            <v>42838</v>
          </cell>
        </row>
        <row r="24">
          <cell r="B24">
            <v>42839</v>
          </cell>
        </row>
        <row r="25">
          <cell r="B25">
            <v>42856</v>
          </cell>
        </row>
        <row r="26">
          <cell r="B26">
            <v>42898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ing Plan"/>
      <sheetName val="By Territory"/>
      <sheetName val="Headcount Pivot"/>
      <sheetName val="Headcount Data"/>
      <sheetName val="Reforecast A"/>
      <sheetName val="Client Territory Cap by mth"/>
      <sheetName val="Demand Pivot"/>
      <sheetName val="Demand-Data"/>
      <sheetName val="Jul"/>
      <sheetName val="Jul Pivot"/>
      <sheetName val="References"/>
      <sheetName val="Aug"/>
      <sheetName val="Aug Pivot"/>
      <sheetName val="Sep"/>
      <sheetName val="Sep Pivot"/>
      <sheetName val="Client Territory Cap"/>
      <sheetName val="Attrition"/>
      <sheetName val="Training"/>
      <sheetName val="Leaves"/>
      <sheetName val="Analysis"/>
      <sheetName val="Leavers"/>
      <sheetName val="Training FY17"/>
      <sheetName val="Tech Training Pivot"/>
      <sheetName val="Tech Training"/>
      <sheetName val="Sheet2"/>
      <sheetName val="Sheet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B11" t="str">
            <v>A&amp;C assessment roll forward</v>
          </cell>
          <cell r="C11" t="str">
            <v>All</v>
          </cell>
          <cell r="E11">
            <v>42370</v>
          </cell>
        </row>
        <row r="12">
          <cell r="B12" t="str">
            <v>Analytics assistance</v>
          </cell>
          <cell r="C12" t="str">
            <v>All</v>
          </cell>
          <cell r="E12">
            <v>42425</v>
          </cell>
        </row>
        <row r="13">
          <cell r="B13" t="str">
            <v>Anti money laundering checklist roll forward for Tax Compliance work</v>
          </cell>
          <cell r="C13" t="str">
            <v>ICS</v>
          </cell>
          <cell r="E13">
            <v>42453</v>
          </cell>
        </row>
        <row r="14">
          <cell r="B14" t="str">
            <v>Anti money laundering world check</v>
          </cell>
          <cell r="C14" t="str">
            <v>ICS</v>
          </cell>
          <cell r="E14">
            <v>42454</v>
          </cell>
        </row>
        <row r="15">
          <cell r="B15" t="str">
            <v>Asset management</v>
          </cell>
          <cell r="C15" t="str">
            <v>AM</v>
          </cell>
          <cell r="E15">
            <v>42559</v>
          </cell>
        </row>
        <row r="16">
          <cell r="B16" t="str">
            <v>Aura file set-up &amp; maintenance</v>
          </cell>
          <cell r="C16" t="str">
            <v>All</v>
          </cell>
          <cell r="E16">
            <v>42611</v>
          </cell>
        </row>
        <row r="17">
          <cell r="B17" t="str">
            <v>Aura wrap up and house keeping (additional - FY16)</v>
          </cell>
          <cell r="C17" t="str">
            <v>GA</v>
          </cell>
          <cell r="E17">
            <v>42626</v>
          </cell>
        </row>
        <row r="18">
          <cell r="B18" t="str">
            <v xml:space="preserve">Client Connect </v>
          </cell>
          <cell r="C18" t="str">
            <v>GA</v>
          </cell>
          <cell r="E18">
            <v>42674</v>
          </cell>
        </row>
        <row r="19">
          <cell r="B19" t="str">
            <v>Company Secretarial</v>
          </cell>
          <cell r="C19" t="str">
            <v>ICS</v>
          </cell>
          <cell r="E19">
            <v>42675</v>
          </cell>
        </row>
        <row r="20">
          <cell r="B20" t="str">
            <v>Company Secretarial &amp; FBT (Note 1)</v>
          </cell>
          <cell r="C20" t="str">
            <v>ICS</v>
          </cell>
          <cell r="E20">
            <v>42704</v>
          </cell>
        </row>
        <row r="21">
          <cell r="B21" t="str">
            <v>Corporate Tax (inc X-Ray)</v>
          </cell>
          <cell r="C21" t="str">
            <v>TBS</v>
          </cell>
          <cell r="E21">
            <v>42723</v>
          </cell>
        </row>
        <row r="22">
          <cell r="B22" t="str">
            <v>Document Design</v>
          </cell>
          <cell r="C22" t="str">
            <v>Doc Design</v>
          </cell>
          <cell r="E22">
            <v>42724</v>
          </cell>
        </row>
        <row r="23">
          <cell r="B23" t="str">
            <v>External confirmations</v>
          </cell>
          <cell r="C23" t="str">
            <v>Excon</v>
          </cell>
          <cell r="E23">
            <v>42725</v>
          </cell>
        </row>
        <row r="24">
          <cell r="B24" t="str">
            <v>F&amp;B Tax (Note 2 &amp; 3)</v>
          </cell>
          <cell r="C24" t="str">
            <v>TBS</v>
          </cell>
          <cell r="E24">
            <v>42726</v>
          </cell>
        </row>
        <row r="25">
          <cell r="B25" t="str">
            <v>Financial statement preparation</v>
          </cell>
          <cell r="C25" t="str">
            <v>All</v>
          </cell>
          <cell r="E25">
            <v>42727</v>
          </cell>
        </row>
        <row r="26">
          <cell r="B26" t="str">
            <v>Financial statements</v>
          </cell>
          <cell r="C26" t="str">
            <v>Processors</v>
          </cell>
          <cell r="E26">
            <v>42730</v>
          </cell>
        </row>
        <row r="27">
          <cell r="B27" t="str">
            <v>Financial statements &amp; ADC</v>
          </cell>
          <cell r="C27" t="str">
            <v>All</v>
          </cell>
          <cell r="E27">
            <v>42731</v>
          </cell>
        </row>
        <row r="28">
          <cell r="B28" t="str">
            <v>Financial statements &amp; automated disclosure checklists</v>
          </cell>
          <cell r="C28" t="str">
            <v>All</v>
          </cell>
          <cell r="E28">
            <v>42732</v>
          </cell>
        </row>
        <row r="29">
          <cell r="B29" t="str">
            <v>FS disclosure extraction/lookup &amp; illustrative tie-out</v>
          </cell>
          <cell r="C29" t="str">
            <v>All</v>
          </cell>
          <cell r="E29">
            <v>42733</v>
          </cell>
        </row>
        <row r="30">
          <cell r="B30" t="str">
            <v>Group Deliverables (additional - FY13)</v>
          </cell>
          <cell r="C30" t="str">
            <v>All</v>
          </cell>
          <cell r="E30">
            <v>42734</v>
          </cell>
        </row>
        <row r="31">
          <cell r="B31" t="str">
            <v xml:space="preserve">Group deliverables </v>
          </cell>
          <cell r="C31" t="str">
            <v>All</v>
          </cell>
          <cell r="E31">
            <v>42763</v>
          </cell>
        </row>
        <row r="32">
          <cell r="B32" t="str">
            <v>Immigration Support</v>
          </cell>
          <cell r="C32" t="str">
            <v>ICS</v>
          </cell>
          <cell r="E32">
            <v>42838</v>
          </cell>
        </row>
        <row r="33">
          <cell r="B33" t="str">
            <v>Insurance</v>
          </cell>
          <cell r="C33" t="str">
            <v>FS</v>
          </cell>
          <cell r="E33">
            <v>42839</v>
          </cell>
        </row>
        <row r="34">
          <cell r="B34" t="str">
            <v>Management Accounts</v>
          </cell>
          <cell r="C34" t="str">
            <v>TBS</v>
          </cell>
          <cell r="E34">
            <v>42856</v>
          </cell>
        </row>
        <row r="35">
          <cell r="B35" t="str">
            <v xml:space="preserve">MS Office Application Support </v>
          </cell>
          <cell r="C35" t="str">
            <v>All</v>
          </cell>
          <cell r="E35">
            <v>42898</v>
          </cell>
        </row>
        <row r="36">
          <cell r="B36" t="str">
            <v xml:space="preserve">MS Office Support </v>
          </cell>
          <cell r="C36" t="str">
            <v>All</v>
          </cell>
          <cell r="E36">
            <v>42613</v>
          </cell>
        </row>
        <row r="37">
          <cell r="B37" t="str">
            <v>Others AU</v>
          </cell>
          <cell r="C37" t="str">
            <v>All</v>
          </cell>
          <cell r="E37">
            <v>42643</v>
          </cell>
        </row>
        <row r="38">
          <cell r="B38" t="str">
            <v>Others NZ</v>
          </cell>
          <cell r="C38" t="str">
            <v>TBS</v>
          </cell>
        </row>
        <row r="39">
          <cell r="B39" t="str">
            <v>Others- knowledge management</v>
          </cell>
          <cell r="C39" t="str">
            <v>All</v>
          </cell>
        </row>
        <row r="40">
          <cell r="B40" t="str">
            <v>Planning buddle (additional - FY16 onwards)</v>
          </cell>
          <cell r="C40" t="str">
            <v>All</v>
          </cell>
        </row>
        <row r="41">
          <cell r="B41" t="str">
            <v>Private Business</v>
          </cell>
          <cell r="C41" t="str">
            <v>TBS</v>
          </cell>
        </row>
        <row r="42">
          <cell r="B42" t="str">
            <v>R&amp;D Tax</v>
          </cell>
          <cell r="C42" t="str">
            <v>R&amp;D Tax</v>
          </cell>
        </row>
        <row r="43">
          <cell r="B43" t="str">
            <v>R&amp;Q relation checks</v>
          </cell>
          <cell r="C43" t="str">
            <v>ICS</v>
          </cell>
        </row>
        <row r="44">
          <cell r="B44" t="str">
            <v>R&amp;Q reviews (Note 4)</v>
          </cell>
          <cell r="C44" t="str">
            <v>ICS</v>
          </cell>
        </row>
        <row r="45">
          <cell r="B45" t="str">
            <v>Real time review</v>
          </cell>
          <cell r="C45" t="str">
            <v>RTR</v>
          </cell>
        </row>
        <row r="46">
          <cell r="B46" t="str">
            <v>Relationship check</v>
          </cell>
          <cell r="C46" t="str">
            <v>ICS</v>
          </cell>
        </row>
        <row r="47">
          <cell r="B47" t="str">
            <v>Risk assurance (CAATs, Halo)</v>
          </cell>
          <cell r="C47" t="str">
            <v>RA</v>
          </cell>
        </row>
        <row r="48">
          <cell r="B48" t="str">
            <v>Risk assurance (Penetration testing)</v>
          </cell>
          <cell r="C48" t="str">
            <v>RA</v>
          </cell>
        </row>
        <row r="49">
          <cell r="B49" t="str">
            <v>Risk Assurance (Per RA Budget)</v>
          </cell>
          <cell r="C49" t="str">
            <v>RA</v>
          </cell>
        </row>
        <row r="50">
          <cell r="B50" t="str">
            <v>Securities price testing</v>
          </cell>
          <cell r="C50" t="str">
            <v>FS</v>
          </cell>
        </row>
        <row r="51">
          <cell r="B51" t="str">
            <v>Smartstats</v>
          </cell>
          <cell r="C51" t="str">
            <v>TBS</v>
          </cell>
        </row>
        <row r="52">
          <cell r="B52" t="str">
            <v>SMSF</v>
          </cell>
          <cell r="C52" t="str">
            <v>TBS</v>
          </cell>
        </row>
        <row r="53">
          <cell r="B53" t="str">
            <v>Tasks for Small and Medium Sized Entities (additional - FY16)</v>
          </cell>
          <cell r="C53" t="str">
            <v>GA</v>
          </cell>
        </row>
        <row r="54">
          <cell r="B54" t="str">
            <v>Tax</v>
          </cell>
          <cell r="C54" t="str">
            <v>TBS</v>
          </cell>
        </row>
        <row r="55">
          <cell r="B55" t="str">
            <v>Template preparation</v>
          </cell>
          <cell r="C55" t="str">
            <v>Processors</v>
          </cell>
        </row>
        <row r="56">
          <cell r="B56" t="str">
            <v>Test of details</v>
          </cell>
          <cell r="C56" t="str">
            <v>ALL</v>
          </cell>
        </row>
        <row r="57">
          <cell r="B57" t="str">
            <v>TS</v>
          </cell>
          <cell r="C57" t="str">
            <v>GA</v>
          </cell>
        </row>
        <row r="58">
          <cell r="B58" t="str">
            <v xml:space="preserve">XBRL FS conversion </v>
          </cell>
          <cell r="C58" t="str">
            <v>TBS</v>
          </cell>
        </row>
        <row r="59">
          <cell r="B59" t="str">
            <v>Financial statements - US</v>
          </cell>
          <cell r="C59" t="str">
            <v>US</v>
          </cell>
        </row>
        <row r="60">
          <cell r="B60" t="str">
            <v>Test of details - US</v>
          </cell>
          <cell r="C60" t="str">
            <v>US</v>
          </cell>
        </row>
        <row r="61">
          <cell r="B61" t="str">
            <v>Template preparation - US</v>
          </cell>
          <cell r="C61" t="str">
            <v>US</v>
          </cell>
        </row>
        <row r="62">
          <cell r="B62" t="str">
            <v>Cloud Accounting</v>
          </cell>
          <cell r="C62" t="str">
            <v>TBS</v>
          </cell>
        </row>
        <row r="63">
          <cell r="B63" t="str">
            <v>Payroll rebates</v>
          </cell>
          <cell r="C63" t="str">
            <v>TBS</v>
          </cell>
        </row>
        <row r="64">
          <cell r="B64" t="str">
            <v>Tax - FBT</v>
          </cell>
          <cell r="C64" t="str">
            <v>TBS</v>
          </cell>
        </row>
        <row r="65">
          <cell r="B65" t="str">
            <v>Tax - Payroll rebates</v>
          </cell>
          <cell r="C65" t="str">
            <v>TBS</v>
          </cell>
        </row>
        <row r="66">
          <cell r="B66" t="str">
            <v>Automated disclosure checklist</v>
          </cell>
          <cell r="C66" t="str">
            <v>All</v>
          </cell>
        </row>
        <row r="67">
          <cell r="B67" t="str">
            <v>Risk Assurance - Halo</v>
          </cell>
          <cell r="C67" t="str">
            <v>RA</v>
          </cell>
        </row>
        <row r="68">
          <cell r="B68" t="str">
            <v>Risk Assurance - ACL CAATs</v>
          </cell>
          <cell r="C68" t="str">
            <v>RA</v>
          </cell>
        </row>
        <row r="69">
          <cell r="B69" t="str">
            <v>Risk Assurance - ITGC &amp; ERP audit</v>
          </cell>
          <cell r="C69" t="str">
            <v>RA</v>
          </cell>
        </row>
        <row r="70">
          <cell r="B70" t="str">
            <v>Financial statement preparation (HK Automation Tool)</v>
          </cell>
          <cell r="C70" t="str">
            <v>HK Automation Tool</v>
          </cell>
        </row>
        <row r="71">
          <cell r="B71" t="str">
            <v>Audit planning buddle</v>
          </cell>
          <cell r="C71" t="str">
            <v>All</v>
          </cell>
        </row>
        <row r="72">
          <cell r="B72" t="str">
            <v>Tasks for Small and Medium Sized Entities</v>
          </cell>
          <cell r="C72" t="str">
            <v>GA</v>
          </cell>
        </row>
        <row r="73">
          <cell r="B73" t="str">
            <v>Aura wrap up and housekeeping</v>
          </cell>
          <cell r="C73" t="str">
            <v>GA</v>
          </cell>
        </row>
        <row r="74">
          <cell r="B74" t="str">
            <v>Private Business - Smartstats</v>
          </cell>
          <cell r="C74" t="str">
            <v>TBS</v>
          </cell>
        </row>
        <row r="75">
          <cell r="B75" t="str">
            <v xml:space="preserve">Private Business </v>
          </cell>
          <cell r="C75" t="str">
            <v>TBS</v>
          </cell>
        </row>
        <row r="76">
          <cell r="B76" t="str">
            <v>Tax IAS</v>
          </cell>
          <cell r="C76" t="str">
            <v>TBS</v>
          </cell>
        </row>
        <row r="77">
          <cell r="B77" t="str">
            <v>Pricing and Job Estimation Tool (PJET)</v>
          </cell>
          <cell r="C77" t="str">
            <v>GA</v>
          </cell>
        </row>
        <row r="78">
          <cell r="B78" t="str">
            <v>AML World Check</v>
          </cell>
          <cell r="C78" t="str">
            <v>ICS</v>
          </cell>
        </row>
        <row r="79">
          <cell r="B79" t="str">
            <v>AML roll forward for Tax Compliance work</v>
          </cell>
          <cell r="C79" t="str">
            <v>ICS</v>
          </cell>
        </row>
        <row r="80">
          <cell r="B80" t="str">
            <v>Compliance testing</v>
          </cell>
          <cell r="C80" t="str">
            <v>ICS</v>
          </cell>
        </row>
        <row r="81">
          <cell r="B81" t="str">
            <v>AFS roll forward</v>
          </cell>
          <cell r="C81" t="str">
            <v>All</v>
          </cell>
        </row>
        <row r="82">
          <cell r="B82" t="str">
            <v>Incorrect EMW and ACL settings Reminder</v>
          </cell>
          <cell r="C82" t="str">
            <v>ICS</v>
          </cell>
        </row>
        <row r="83">
          <cell r="B83" t="str">
            <v>CES updates</v>
          </cell>
          <cell r="C83" t="str">
            <v>All</v>
          </cell>
        </row>
        <row r="84">
          <cell r="B84" t="str">
            <v>Other territories (Halo plus oth services)</v>
          </cell>
          <cell r="C84" t="str">
            <v>RA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1.xml"/><Relationship Id="rId39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8.emf"/><Relationship Id="rId34" Type="http://schemas.openxmlformats.org/officeDocument/2006/relationships/control" Target="../activeX/activeX25.x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33" Type="http://schemas.openxmlformats.org/officeDocument/2006/relationships/image" Target="../media/image24.emf"/><Relationship Id="rId38" Type="http://schemas.openxmlformats.org/officeDocument/2006/relationships/control" Target="../activeX/activeX27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29" Type="http://schemas.openxmlformats.org/officeDocument/2006/relationships/image" Target="../media/image22.emf"/><Relationship Id="rId41" Type="http://schemas.openxmlformats.org/officeDocument/2006/relationships/image" Target="../media/image28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4.xml"/><Relationship Id="rId37" Type="http://schemas.openxmlformats.org/officeDocument/2006/relationships/image" Target="../media/image26.emf"/><Relationship Id="rId40" Type="http://schemas.openxmlformats.org/officeDocument/2006/relationships/control" Target="../activeX/activeX28.xml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13.xml"/><Relationship Id="rId19" Type="http://schemas.openxmlformats.org/officeDocument/2006/relationships/image" Target="../media/image17.emf"/><Relationship Id="rId31" Type="http://schemas.openxmlformats.org/officeDocument/2006/relationships/image" Target="../media/image23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Relationship Id="rId22" Type="http://schemas.openxmlformats.org/officeDocument/2006/relationships/control" Target="../activeX/activeX19.xml"/><Relationship Id="rId27" Type="http://schemas.openxmlformats.org/officeDocument/2006/relationships/image" Target="../media/image21.emf"/><Relationship Id="rId30" Type="http://schemas.openxmlformats.org/officeDocument/2006/relationships/control" Target="../activeX/activeX23.xml"/><Relationship Id="rId35" Type="http://schemas.openxmlformats.org/officeDocument/2006/relationships/image" Target="../media/image2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2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3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3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4.xml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5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8.emf"/><Relationship Id="rId12" Type="http://schemas.openxmlformats.org/officeDocument/2006/relationships/control" Target="../activeX/activeX4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Relationship Id="rId14" Type="http://schemas.openxmlformats.org/officeDocument/2006/relationships/ctrlProp" Target="../ctrlProps/ctrlProp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trlProp" Target="../ctrlProps/ctrlProp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53.emf"/><Relationship Id="rId12" Type="http://schemas.openxmlformats.org/officeDocument/2006/relationships/control" Target="../activeX/activeX5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3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Relationship Id="rId14" Type="http://schemas.openxmlformats.org/officeDocument/2006/relationships/ctrlProp" Target="../ctrlProps/ctrlProp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Relationship Id="rId14" Type="http://schemas.openxmlformats.org/officeDocument/2006/relationships/ctrlProp" Target="../ctrlProps/ctrlProp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21.vml"/><Relationship Id="rId7" Type="http://schemas.openxmlformats.org/officeDocument/2006/relationships/image" Target="../media/image63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3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4.emf"/><Relationship Id="rId14" Type="http://schemas.openxmlformats.org/officeDocument/2006/relationships/ctrlProp" Target="../ctrlProps/ctrlProp1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6:J37"/>
  <sheetViews>
    <sheetView showGridLines="0" zoomScale="70" zoomScaleNormal="70" workbookViewId="0">
      <selection activeCell="D60" sqref="D60"/>
    </sheetView>
  </sheetViews>
  <sheetFormatPr defaultColWidth="0" defaultRowHeight="14.5" x14ac:dyDescent="0.35"/>
  <cols>
    <col min="1" max="1" width="8.7265625" customWidth="1"/>
    <col min="2" max="2" width="10.81640625" bestFit="1" customWidth="1"/>
    <col min="3" max="3" width="9.1796875" bestFit="1" customWidth="1"/>
    <col min="4" max="4" width="29.81640625" bestFit="1" customWidth="1"/>
    <col min="5" max="5" width="32.26953125" bestFit="1" customWidth="1"/>
    <col min="6" max="6" width="33.6328125" bestFit="1" customWidth="1"/>
    <col min="7" max="7" width="38.08984375" bestFit="1" customWidth="1"/>
    <col min="8" max="8" width="26.36328125" bestFit="1" customWidth="1"/>
    <col min="9" max="9" width="33.54296875" bestFit="1" customWidth="1"/>
    <col min="10" max="10" width="5.6328125" customWidth="1"/>
    <col min="11" max="16384" width="5.6328125" hidden="1"/>
  </cols>
  <sheetData>
    <row r="6" spans="2:9" x14ac:dyDescent="0.35">
      <c r="B6" s="116" t="s">
        <v>131</v>
      </c>
      <c r="C6" s="116" t="s">
        <v>141</v>
      </c>
      <c r="D6" s="116" t="s">
        <v>136</v>
      </c>
      <c r="E6" s="116" t="s">
        <v>137</v>
      </c>
      <c r="F6" s="116" t="s">
        <v>138</v>
      </c>
      <c r="G6" s="116" t="s">
        <v>139</v>
      </c>
      <c r="H6" s="116" t="s">
        <v>140</v>
      </c>
      <c r="I6" s="116" t="s">
        <v>142</v>
      </c>
    </row>
    <row r="7" spans="2:9" x14ac:dyDescent="0.35">
      <c r="B7" s="109" t="s">
        <v>46</v>
      </c>
      <c r="C7" s="110" t="s">
        <v>114</v>
      </c>
      <c r="D7" s="111">
        <v>1000</v>
      </c>
      <c r="E7" s="111"/>
      <c r="F7" s="111">
        <v>0</v>
      </c>
      <c r="G7" s="111">
        <v>17.016666666666662</v>
      </c>
      <c r="H7" s="111">
        <v>17.866666666666667</v>
      </c>
      <c r="I7" s="111">
        <v>374.2</v>
      </c>
    </row>
    <row r="8" spans="2:9" x14ac:dyDescent="0.35">
      <c r="B8" s="109" t="s">
        <v>47</v>
      </c>
      <c r="C8" s="110" t="s">
        <v>115</v>
      </c>
      <c r="D8" s="111">
        <v>1000</v>
      </c>
      <c r="E8" s="111"/>
      <c r="F8" s="111">
        <v>0</v>
      </c>
      <c r="G8" s="111">
        <v>0.5416666666666643</v>
      </c>
      <c r="H8" s="111">
        <v>0.5416666666666643</v>
      </c>
      <c r="I8" s="111">
        <v>6.5</v>
      </c>
    </row>
    <row r="9" spans="2:9" x14ac:dyDescent="0.35">
      <c r="B9" s="109" t="s">
        <v>48</v>
      </c>
      <c r="C9" s="110" t="s">
        <v>116</v>
      </c>
      <c r="D9" s="111">
        <v>1000</v>
      </c>
      <c r="E9" s="111">
        <v>35.65102520044173</v>
      </c>
      <c r="F9" s="111">
        <v>0</v>
      </c>
      <c r="G9" s="111">
        <v>0.375</v>
      </c>
      <c r="H9" s="111">
        <v>0.375</v>
      </c>
      <c r="I9" s="111">
        <v>4.5</v>
      </c>
    </row>
    <row r="10" spans="2:9" x14ac:dyDescent="0.35">
      <c r="B10" s="109" t="s">
        <v>49</v>
      </c>
      <c r="C10" s="110" t="s">
        <v>117</v>
      </c>
      <c r="D10" s="111">
        <v>1000</v>
      </c>
      <c r="E10" s="111">
        <v>1015.8978292161624</v>
      </c>
      <c r="F10" s="111">
        <v>0</v>
      </c>
      <c r="G10" s="111">
        <v>1.4583333333333428</v>
      </c>
      <c r="H10" s="111">
        <v>1.4583333333333428</v>
      </c>
      <c r="I10" s="111">
        <v>17.500000000000057</v>
      </c>
    </row>
    <row r="11" spans="2:9" x14ac:dyDescent="0.35">
      <c r="B11" s="109" t="s">
        <v>50</v>
      </c>
      <c r="C11" s="110"/>
      <c r="D11" s="111">
        <v>1000</v>
      </c>
      <c r="E11" s="111">
        <v>310.98050424091565</v>
      </c>
      <c r="F11" s="111">
        <v>0</v>
      </c>
      <c r="G11" s="111">
        <v>1</v>
      </c>
      <c r="H11" s="111">
        <v>1</v>
      </c>
      <c r="I11" s="111">
        <v>12</v>
      </c>
    </row>
    <row r="12" spans="2:9" x14ac:dyDescent="0.35">
      <c r="B12" s="109" t="s">
        <v>51</v>
      </c>
      <c r="C12" s="110"/>
      <c r="D12" s="111">
        <v>1000</v>
      </c>
      <c r="E12" s="111">
        <v>826.92272947481763</v>
      </c>
      <c r="F12" s="111">
        <v>0</v>
      </c>
      <c r="G12" s="111">
        <v>2.7083333333333215</v>
      </c>
      <c r="H12" s="111">
        <v>2.7083333333333215</v>
      </c>
      <c r="I12" s="111">
        <v>32.499999999999943</v>
      </c>
    </row>
    <row r="13" spans="2:9" x14ac:dyDescent="0.35">
      <c r="B13" s="109" t="s">
        <v>52</v>
      </c>
      <c r="C13" s="110"/>
      <c r="D13" s="111">
        <v>1000</v>
      </c>
      <c r="E13" s="111"/>
      <c r="F13" s="111">
        <v>0</v>
      </c>
      <c r="G13" s="111">
        <v>0.9166666666666714</v>
      </c>
      <c r="H13" s="111">
        <v>0.9166666666666714</v>
      </c>
      <c r="I13" s="111">
        <v>11</v>
      </c>
    </row>
    <row r="14" spans="2:9" x14ac:dyDescent="0.35">
      <c r="B14" s="109" t="s">
        <v>53</v>
      </c>
      <c r="C14" s="110"/>
      <c r="D14" s="111">
        <v>1000</v>
      </c>
      <c r="E14" s="111"/>
      <c r="F14" s="111">
        <v>0</v>
      </c>
      <c r="G14" s="111">
        <v>1.625</v>
      </c>
      <c r="H14" s="111">
        <v>1.625</v>
      </c>
      <c r="I14" s="111">
        <v>19.500000000000057</v>
      </c>
    </row>
    <row r="15" spans="2:9" x14ac:dyDescent="0.35">
      <c r="B15" s="109" t="s">
        <v>54</v>
      </c>
      <c r="C15" s="110"/>
      <c r="D15" s="111">
        <v>1000</v>
      </c>
      <c r="E15" s="111"/>
      <c r="F15" s="111">
        <v>0</v>
      </c>
      <c r="G15" s="111">
        <v>1.125</v>
      </c>
      <c r="H15" s="111">
        <v>1.125</v>
      </c>
      <c r="I15" s="111">
        <v>13.500000000000057</v>
      </c>
    </row>
    <row r="16" spans="2:9" x14ac:dyDescent="0.35">
      <c r="B16" s="109" t="s">
        <v>55</v>
      </c>
      <c r="C16" s="110"/>
      <c r="D16" s="111">
        <v>1000</v>
      </c>
      <c r="E16" s="111">
        <v>30181.646463886791</v>
      </c>
      <c r="F16" s="111">
        <v>9.6499098368727729</v>
      </c>
      <c r="G16" s="111">
        <v>12.237112333882592</v>
      </c>
      <c r="H16" s="111">
        <v>12.237112333882592</v>
      </c>
      <c r="I16" s="111">
        <v>146.84534800659094</v>
      </c>
    </row>
    <row r="17" spans="2:9" x14ac:dyDescent="0.35">
      <c r="B17" s="109" t="s">
        <v>56</v>
      </c>
      <c r="C17" s="110"/>
      <c r="D17" s="111">
        <v>1000</v>
      </c>
      <c r="E17" s="111"/>
      <c r="F17" s="111">
        <v>0</v>
      </c>
      <c r="G17" s="111">
        <v>0</v>
      </c>
      <c r="H17" s="111">
        <v>0</v>
      </c>
      <c r="I17" s="111">
        <v>0</v>
      </c>
    </row>
    <row r="18" spans="2:9" x14ac:dyDescent="0.35">
      <c r="B18" s="109" t="s">
        <v>45</v>
      </c>
      <c r="C18" s="110"/>
      <c r="D18" s="111">
        <v>1000</v>
      </c>
      <c r="E18" s="111"/>
      <c r="F18" s="111">
        <v>0</v>
      </c>
      <c r="G18" s="111">
        <v>0</v>
      </c>
      <c r="H18" s="111">
        <v>0</v>
      </c>
      <c r="I18" s="111">
        <v>0</v>
      </c>
    </row>
    <row r="25" spans="2:9" x14ac:dyDescent="0.35">
      <c r="B25" s="116" t="s">
        <v>131</v>
      </c>
      <c r="C25" s="116" t="s">
        <v>145</v>
      </c>
      <c r="D25" s="116" t="s">
        <v>109</v>
      </c>
      <c r="E25" s="116" t="s">
        <v>146</v>
      </c>
      <c r="F25" s="116" t="s">
        <v>108</v>
      </c>
      <c r="G25" s="116" t="s">
        <v>43</v>
      </c>
      <c r="H25" s="116" t="s">
        <v>110</v>
      </c>
    </row>
    <row r="26" spans="2:9" x14ac:dyDescent="0.35">
      <c r="B26" s="109" t="s">
        <v>46</v>
      </c>
      <c r="C26" s="111">
        <v>1000</v>
      </c>
      <c r="D26" s="111"/>
      <c r="E26" s="111">
        <v>33.333333333333336</v>
      </c>
      <c r="F26" s="111">
        <v>41.666666666666664</v>
      </c>
      <c r="G26" s="111">
        <v>41.666666666666664</v>
      </c>
      <c r="H26" s="111">
        <v>500</v>
      </c>
    </row>
    <row r="27" spans="2:9" x14ac:dyDescent="0.35">
      <c r="B27" s="109" t="s">
        <v>47</v>
      </c>
      <c r="C27" s="111">
        <v>1000</v>
      </c>
      <c r="D27" s="111"/>
      <c r="E27" s="111">
        <v>33.333333333333336</v>
      </c>
      <c r="F27" s="111">
        <v>41.666666666666664</v>
      </c>
      <c r="G27" s="111">
        <v>41.666666666666664</v>
      </c>
      <c r="H27" s="111">
        <v>500</v>
      </c>
    </row>
    <row r="28" spans="2:9" x14ac:dyDescent="0.35">
      <c r="B28" s="109" t="s">
        <v>48</v>
      </c>
      <c r="C28" s="111">
        <v>1000</v>
      </c>
      <c r="D28" s="111"/>
      <c r="E28" s="111">
        <v>33.333333333333336</v>
      </c>
      <c r="F28" s="111">
        <v>41.666666666666664</v>
      </c>
      <c r="G28" s="111">
        <v>41.666666666666664</v>
      </c>
      <c r="H28" s="111">
        <v>500</v>
      </c>
    </row>
    <row r="29" spans="2:9" x14ac:dyDescent="0.35">
      <c r="B29" s="109" t="s">
        <v>49</v>
      </c>
      <c r="C29" s="111">
        <v>1000</v>
      </c>
      <c r="D29" s="111"/>
      <c r="E29" s="111">
        <v>33.333333333333336</v>
      </c>
      <c r="F29" s="111">
        <v>41.666666666666664</v>
      </c>
      <c r="G29" s="111">
        <v>41.666666666666664</v>
      </c>
      <c r="H29" s="111">
        <v>500</v>
      </c>
    </row>
    <row r="30" spans="2:9" x14ac:dyDescent="0.35">
      <c r="B30" s="109" t="s">
        <v>50</v>
      </c>
      <c r="C30" s="111">
        <v>1000</v>
      </c>
      <c r="D30" s="111"/>
      <c r="E30" s="111">
        <v>33.333333333333336</v>
      </c>
      <c r="F30" s="111">
        <v>41.666666666666664</v>
      </c>
      <c r="G30" s="111">
        <v>41.666666666666664</v>
      </c>
      <c r="H30" s="111">
        <v>500</v>
      </c>
    </row>
    <row r="31" spans="2:9" x14ac:dyDescent="0.35">
      <c r="B31" s="109" t="s">
        <v>51</v>
      </c>
      <c r="C31" s="111">
        <v>1000</v>
      </c>
      <c r="D31" s="111"/>
      <c r="E31" s="111">
        <v>33.333333333333336</v>
      </c>
      <c r="F31" s="111">
        <v>41.666666666666664</v>
      </c>
      <c r="G31" s="111">
        <v>41.666666666666664</v>
      </c>
      <c r="H31" s="111">
        <v>500</v>
      </c>
    </row>
    <row r="32" spans="2:9" x14ac:dyDescent="0.35">
      <c r="B32" s="109" t="s">
        <v>52</v>
      </c>
      <c r="C32" s="111">
        <v>1000</v>
      </c>
      <c r="D32" s="111"/>
      <c r="E32" s="111">
        <v>33.333333333333336</v>
      </c>
      <c r="F32" s="111">
        <v>41.666666666666664</v>
      </c>
      <c r="G32" s="111">
        <v>41.666666666666664</v>
      </c>
      <c r="H32" s="111">
        <v>500</v>
      </c>
    </row>
    <row r="33" spans="2:8" x14ac:dyDescent="0.35">
      <c r="B33" s="109" t="s">
        <v>53</v>
      </c>
      <c r="C33" s="111">
        <v>1000</v>
      </c>
      <c r="D33" s="111"/>
      <c r="E33" s="111">
        <v>33.333333333333336</v>
      </c>
      <c r="F33" s="111">
        <v>41.666666666666664</v>
      </c>
      <c r="G33" s="111">
        <v>41.666666666666664</v>
      </c>
      <c r="H33" s="111">
        <v>500</v>
      </c>
    </row>
    <row r="34" spans="2:8" x14ac:dyDescent="0.35">
      <c r="B34" s="109" t="s">
        <v>54</v>
      </c>
      <c r="C34" s="111">
        <v>1000</v>
      </c>
      <c r="D34" s="111"/>
      <c r="E34" s="111">
        <v>33.333333333333336</v>
      </c>
      <c r="F34" s="111">
        <v>41.666666666666664</v>
      </c>
      <c r="G34" s="111">
        <v>41.666666666666664</v>
      </c>
      <c r="H34" s="111">
        <v>500</v>
      </c>
    </row>
    <row r="35" spans="2:8" x14ac:dyDescent="0.35">
      <c r="B35" s="109" t="s">
        <v>55</v>
      </c>
      <c r="C35" s="111">
        <v>1000</v>
      </c>
      <c r="D35" s="111"/>
      <c r="E35" s="111">
        <v>42.273023200439404</v>
      </c>
      <c r="F35" s="111">
        <v>52.841279000549257</v>
      </c>
      <c r="G35" s="111">
        <v>52.841279000549257</v>
      </c>
      <c r="H35" s="111">
        <v>634.09534800659105</v>
      </c>
    </row>
    <row r="36" spans="2:8" x14ac:dyDescent="0.35">
      <c r="B36" s="109" t="s">
        <v>56</v>
      </c>
      <c r="C36" s="111">
        <v>1000</v>
      </c>
      <c r="D36" s="111"/>
      <c r="E36" s="111">
        <v>35.751520681671984</v>
      </c>
      <c r="F36" s="111">
        <v>44.689400852089982</v>
      </c>
      <c r="G36" s="111">
        <v>44.689400852089982</v>
      </c>
      <c r="H36" s="111">
        <v>536.27281022507975</v>
      </c>
    </row>
    <row r="37" spans="2:8" x14ac:dyDescent="0.35">
      <c r="B37" s="109" t="s">
        <v>45</v>
      </c>
      <c r="C37" s="111">
        <v>1000</v>
      </c>
      <c r="D37" s="111"/>
      <c r="E37" s="111">
        <v>35.96427110839344</v>
      </c>
      <c r="F37" s="111">
        <v>44.955338885491805</v>
      </c>
      <c r="G37" s="111">
        <v>44.955338885491805</v>
      </c>
      <c r="H37" s="111">
        <v>539.46406662590164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Q15"/>
  <sheetViews>
    <sheetView workbookViewId="0">
      <selection activeCell="D41" sqref="D41"/>
    </sheetView>
  </sheetViews>
  <sheetFormatPr defaultRowHeight="14.5" x14ac:dyDescent="0.35"/>
  <cols>
    <col min="2" max="2" width="8.7265625" customWidth="1"/>
    <col min="3" max="3" width="17.7265625" customWidth="1"/>
    <col min="4" max="4" width="18.90625" customWidth="1"/>
    <col min="5" max="27" width="8.7265625" customWidth="1"/>
    <col min="28" max="43" width="8.7265625" hidden="1" customWidth="1"/>
  </cols>
  <sheetData>
    <row r="3" spans="1:6" x14ac:dyDescent="0.35">
      <c r="A3" t="s">
        <v>46</v>
      </c>
      <c r="C3" t="s">
        <v>69</v>
      </c>
      <c r="D3" t="s">
        <v>58</v>
      </c>
      <c r="F3" t="s">
        <v>93</v>
      </c>
    </row>
    <row r="4" spans="1:6" x14ac:dyDescent="0.35">
      <c r="A4" t="s">
        <v>47</v>
      </c>
      <c r="C4" t="s">
        <v>70</v>
      </c>
      <c r="D4" t="s">
        <v>59</v>
      </c>
      <c r="F4" t="s">
        <v>95</v>
      </c>
    </row>
    <row r="5" spans="1:6" x14ac:dyDescent="0.35">
      <c r="A5" t="s">
        <v>48</v>
      </c>
      <c r="C5" t="s">
        <v>71</v>
      </c>
      <c r="D5" t="s">
        <v>60</v>
      </c>
      <c r="F5" t="s">
        <v>94</v>
      </c>
    </row>
    <row r="6" spans="1:6" x14ac:dyDescent="0.35">
      <c r="A6" t="s">
        <v>49</v>
      </c>
      <c r="C6" t="s">
        <v>72</v>
      </c>
      <c r="D6" t="s">
        <v>61</v>
      </c>
      <c r="F6" t="s">
        <v>148</v>
      </c>
    </row>
    <row r="7" spans="1:6" x14ac:dyDescent="0.35">
      <c r="A7" t="s">
        <v>50</v>
      </c>
      <c r="C7" t="s">
        <v>73</v>
      </c>
      <c r="D7" t="s">
        <v>62</v>
      </c>
    </row>
    <row r="8" spans="1:6" x14ac:dyDescent="0.35">
      <c r="A8" t="s">
        <v>51</v>
      </c>
      <c r="C8" t="s">
        <v>74</v>
      </c>
      <c r="D8" t="s">
        <v>63</v>
      </c>
    </row>
    <row r="9" spans="1:6" x14ac:dyDescent="0.35">
      <c r="A9" t="s">
        <v>52</v>
      </c>
      <c r="C9" t="s">
        <v>75</v>
      </c>
      <c r="D9" t="s">
        <v>64</v>
      </c>
    </row>
    <row r="10" spans="1:6" x14ac:dyDescent="0.35">
      <c r="A10" t="s">
        <v>53</v>
      </c>
      <c r="C10" t="s">
        <v>76</v>
      </c>
      <c r="D10" t="s">
        <v>65</v>
      </c>
    </row>
    <row r="11" spans="1:6" x14ac:dyDescent="0.35">
      <c r="A11" t="s">
        <v>54</v>
      </c>
      <c r="C11" t="s">
        <v>77</v>
      </c>
      <c r="D11" t="s">
        <v>66</v>
      </c>
    </row>
    <row r="12" spans="1:6" x14ac:dyDescent="0.35">
      <c r="A12" t="s">
        <v>55</v>
      </c>
      <c r="C12" t="s">
        <v>78</v>
      </c>
      <c r="D12" t="s">
        <v>67</v>
      </c>
    </row>
    <row r="13" spans="1:6" x14ac:dyDescent="0.35">
      <c r="A13" t="s">
        <v>56</v>
      </c>
      <c r="C13" t="s">
        <v>79</v>
      </c>
      <c r="D13" t="s">
        <v>68</v>
      </c>
    </row>
    <row r="14" spans="1:6" x14ac:dyDescent="0.35">
      <c r="A14" t="s">
        <v>45</v>
      </c>
      <c r="C14" t="s">
        <v>45</v>
      </c>
      <c r="D14" t="s">
        <v>45</v>
      </c>
    </row>
    <row r="15" spans="1:6" x14ac:dyDescent="0.35">
      <c r="A15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</sheetPr>
  <dimension ref="A1:AY161"/>
  <sheetViews>
    <sheetView showGridLines="0" tabSelected="1" zoomScale="55" zoomScaleNormal="55" workbookViewId="0">
      <pane xSplit="1" ySplit="22" topLeftCell="C128" activePane="bottomRight" state="frozen"/>
      <selection pane="topRight" activeCell="B1" sqref="B1"/>
      <selection pane="bottomLeft" activeCell="A23" sqref="A23"/>
      <selection pane="bottomRight" activeCell="Q149" sqref="Q149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75" customHeight="1" x14ac:dyDescent="0.35">
      <c r="B1" s="17" t="s">
        <v>369</v>
      </c>
      <c r="C1" s="17"/>
    </row>
    <row r="2" spans="1:49" ht="16" customHeight="1" x14ac:dyDescent="0.35">
      <c r="B2" s="89"/>
      <c r="C2" s="90"/>
      <c r="D2" s="131" t="s">
        <v>132</v>
      </c>
      <c r="E2" s="104">
        <v>15</v>
      </c>
      <c r="F2" s="90"/>
    </row>
    <row r="3" spans="1:49" ht="29" customHeight="1" x14ac:dyDescent="0.5">
      <c r="C3" s="113"/>
      <c r="D3" s="131" t="s">
        <v>133</v>
      </c>
      <c r="E3" s="104">
        <v>12</v>
      </c>
      <c r="F3" s="91"/>
    </row>
    <row r="4" spans="1:49" ht="19.5" customHeight="1" x14ac:dyDescent="0.35">
      <c r="C4" s="114"/>
      <c r="D4" s="131" t="s">
        <v>134</v>
      </c>
      <c r="E4" s="104">
        <v>10</v>
      </c>
      <c r="F4" s="93"/>
    </row>
    <row r="5" spans="1:49" ht="19.5" customHeight="1" x14ac:dyDescent="0.35">
      <c r="C5" s="114"/>
      <c r="D5" s="131" t="s">
        <v>135</v>
      </c>
      <c r="E5" s="104">
        <v>5</v>
      </c>
      <c r="F5" s="93"/>
    </row>
    <row r="6" spans="1:49" ht="19.5" customHeight="1" x14ac:dyDescent="0.35">
      <c r="C6" s="114"/>
      <c r="D6" s="131" t="s">
        <v>143</v>
      </c>
      <c r="E6" s="104">
        <v>15</v>
      </c>
      <c r="F6" s="93"/>
    </row>
    <row r="7" spans="1:49" ht="19.5" customHeight="1" x14ac:dyDescent="0.35">
      <c r="C7" s="114"/>
      <c r="D7" s="115"/>
      <c r="E7" s="92"/>
      <c r="F7" s="93"/>
    </row>
    <row r="8" spans="1:49" ht="19.5" customHeight="1" x14ac:dyDescent="0.35">
      <c r="C8" s="114"/>
      <c r="D8" s="115"/>
      <c r="E8" s="92"/>
      <c r="F8" s="93"/>
    </row>
    <row r="9" spans="1:49" ht="22" customHeight="1" x14ac:dyDescent="0.35"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100000</v>
      </c>
      <c r="E13" s="74">
        <v>100000</v>
      </c>
      <c r="F13" s="74">
        <v>100000</v>
      </c>
      <c r="G13" s="74">
        <v>100000</v>
      </c>
      <c r="H13" s="74">
        <v>100000</v>
      </c>
      <c r="I13" s="74">
        <v>100000</v>
      </c>
      <c r="J13" s="74">
        <v>100000</v>
      </c>
      <c r="K13" s="74">
        <v>100000</v>
      </c>
      <c r="L13" s="74">
        <v>100000</v>
      </c>
      <c r="M13" s="74">
        <v>100000</v>
      </c>
      <c r="N13" s="74">
        <v>100000</v>
      </c>
      <c r="O13" s="74">
        <v>100000</v>
      </c>
      <c r="P13" s="74">
        <v>100000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100000</v>
      </c>
      <c r="AA13" s="75">
        <v>100000</v>
      </c>
      <c r="AB13" s="75">
        <v>100000</v>
      </c>
      <c r="AC13" s="75">
        <v>100000</v>
      </c>
      <c r="AD13" s="75">
        <v>100000</v>
      </c>
      <c r="AE13" s="75">
        <v>100000</v>
      </c>
      <c r="AF13" s="75">
        <v>100000</v>
      </c>
      <c r="AG13" s="75">
        <v>100000</v>
      </c>
      <c r="AH13" s="75">
        <v>100000</v>
      </c>
      <c r="AI13" s="75">
        <v>100000</v>
      </c>
      <c r="AJ13" s="75">
        <v>100000</v>
      </c>
      <c r="AK13" s="75">
        <v>100000</v>
      </c>
      <c r="AL13" s="75">
        <v>100000</v>
      </c>
      <c r="AM13" s="75">
        <v>100000</v>
      </c>
      <c r="AN13" s="75">
        <v>100000</v>
      </c>
      <c r="AO13" s="75">
        <v>100000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33837.525085262401</v>
      </c>
      <c r="E14" s="77">
        <f>IF(E52&lt;E157,E52,E157)</f>
        <v>35956.325467001967</v>
      </c>
      <c r="F14" s="77">
        <f>IF(F52&lt;F157,F52,F157)</f>
        <v>29911.91518325845</v>
      </c>
      <c r="G14" s="77">
        <f>IF(G52&lt;G157,G52,G157)</f>
        <v>33737.897416018015</v>
      </c>
      <c r="H14" s="77">
        <f>IF(H52&lt;H157,H52,H157)</f>
        <v>33618.813326095347</v>
      </c>
      <c r="I14" s="77">
        <f>IF(I52&lt;I157,I52,I157)</f>
        <v>35519.817943223694</v>
      </c>
      <c r="J14" s="77">
        <f>IF(J52&lt;J157,J52,J157)</f>
        <v>30799.717460338994</v>
      </c>
      <c r="K14" s="77">
        <f>IF(K52&lt;K157,K52,K157)</f>
        <v>28598.858952727096</v>
      </c>
      <c r="L14" s="77">
        <f>IF(L52&lt;L157,L52,L157)</f>
        <v>29336.823008656942</v>
      </c>
      <c r="M14" s="77">
        <f>IF(M52&lt;M157,M52,M157)</f>
        <v>27799.844104223826</v>
      </c>
      <c r="N14" s="77">
        <f>IF(N52&lt;N157,N52,N157)</f>
        <v>23848.544879217123</v>
      </c>
      <c r="O14" s="77">
        <f>IF(O52&lt;O157,O52,O157)</f>
        <v>30950.993358402175</v>
      </c>
      <c r="P14" s="77">
        <f>IF(P52&lt;P157,P52,P157)</f>
        <v>37670.006261084505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12904.69607894605</v>
      </c>
      <c r="AA14" s="77">
        <f>IF(AA52&lt;AA157,AA52,AA157)</f>
        <v>36187.715324675628</v>
      </c>
      <c r="AB14" s="77">
        <f>IF(AB52&lt;AB157,AB52,AB157)</f>
        <v>47279.987249089208</v>
      </c>
      <c r="AC14" s="77">
        <f>IF(AC52&lt;AC157,AC52,AC157)</f>
        <v>44898.275869956975</v>
      </c>
      <c r="AD14" s="77">
        <f>IF(AD52&lt;AD157,AD52,AD157)</f>
        <v>40931.565885966585</v>
      </c>
      <c r="AE14" s="77">
        <f>IF(AE52&lt;AE157,AE52,AE157)</f>
        <v>44078.073121308204</v>
      </c>
      <c r="AF14" s="77">
        <f>IF(AF52&lt;AF157,AF52,AF157)</f>
        <v>47214.617279439466</v>
      </c>
      <c r="AG14" s="77">
        <f>IF(AG52&lt;AG157,AG52,AG157)</f>
        <v>34496.389698487961</v>
      </c>
      <c r="AH14" s="77">
        <f>IF(AH52&lt;AH157,AH52,AH157)</f>
        <v>41827.174862495078</v>
      </c>
      <c r="AI14" s="77">
        <f>IF(AI52&lt;AI157,AI52,AI157)</f>
        <v>44771.30183781356</v>
      </c>
      <c r="AJ14" s="77">
        <f>IF(AJ52&lt;AJ157,AJ52,AJ157)</f>
        <v>38715.821648344448</v>
      </c>
      <c r="AK14" s="77">
        <f>IF(AK52&lt;AK157,AK52,AK157)</f>
        <v>30503.157496908349</v>
      </c>
      <c r="AL14" s="77">
        <f>IF(AL52&lt;AL157,AL52,AL157)</f>
        <v>7951.5951624445561</v>
      </c>
      <c r="AM14" s="77">
        <f>IF(AM52&lt;AM157,AM52,AM157)</f>
        <v>4562.3779335089903</v>
      </c>
      <c r="AN14" s="77">
        <f>IF(AN52&lt;AN157,AN52,AN157)</f>
        <v>9778.7825540255908</v>
      </c>
      <c r="AO14" s="77">
        <f>IF(AO52&lt;AO157,AO52,AO157)</f>
        <v>9554.093617241846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17892.62624129223</v>
      </c>
      <c r="C15" s="77">
        <f>MIN(C52,C157)</f>
        <v>23352.574404423405</v>
      </c>
      <c r="D15" s="77">
        <f>MIN(D52,D157)</f>
        <v>33837.525085262401</v>
      </c>
      <c r="E15" s="77">
        <f>MIN(E52,E157)</f>
        <v>35956.325467001967</v>
      </c>
      <c r="F15" s="77">
        <f>MIN(F52,F157)</f>
        <v>29911.91518325845</v>
      </c>
      <c r="G15" s="77">
        <f>MIN(G52,G157)</f>
        <v>33737.897416018015</v>
      </c>
      <c r="H15" s="77">
        <f>MIN(H52,H157)</f>
        <v>33618.813326095347</v>
      </c>
      <c r="I15" s="77">
        <f>MIN(I52,I157)</f>
        <v>35519.817943223694</v>
      </c>
      <c r="J15" s="77">
        <f>MIN(J52,J157)</f>
        <v>30799.717460338994</v>
      </c>
      <c r="K15" s="77">
        <f>MIN(K52,K157)</f>
        <v>28598.858952727096</v>
      </c>
      <c r="L15" s="77">
        <f>MIN(L52,L157)</f>
        <v>29336.823008656942</v>
      </c>
      <c r="M15" s="77">
        <f>MIN(M52,M157)</f>
        <v>27799.844104223826</v>
      </c>
      <c r="N15" s="77">
        <f>MIN(N52,N157)</f>
        <v>23848.544879217123</v>
      </c>
      <c r="O15" s="77">
        <f>MIN(O52,O157)</f>
        <v>30950.993358402175</v>
      </c>
      <c r="P15" s="77">
        <f>MIN(P52,P157)</f>
        <v>37670.006261084505</v>
      </c>
      <c r="Q15" s="77">
        <f>MIN(Q52,Q157)</f>
        <v>37954.909913824878</v>
      </c>
      <c r="R15" s="77">
        <f>MIN(R52,R157)</f>
        <v>34845.875302395682</v>
      </c>
      <c r="S15" s="77">
        <f>MIN(S52,S157)</f>
        <v>37046.201220437193</v>
      </c>
      <c r="T15" s="77">
        <f>MIN(T52,T157)</f>
        <v>30234.770895091577</v>
      </c>
      <c r="U15" s="77">
        <f>MIN(U52,U157)</f>
        <v>27305.594253314302</v>
      </c>
      <c r="V15" s="77">
        <f>MIN(V52,V157)</f>
        <v>12529.838670640216</v>
      </c>
      <c r="W15" s="77">
        <f>MIN(W52,W157)</f>
        <v>30988.160795058233</v>
      </c>
      <c r="X15" s="77">
        <f>MIN(X52,X157)</f>
        <v>49254.871669514898</v>
      </c>
      <c r="Y15" s="77">
        <f>MIN(Y52,Y157)</f>
        <v>0</v>
      </c>
      <c r="Z15" s="77">
        <f>MIN(Z52,Z157)</f>
        <v>12904.69607894605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9554.093617241846</v>
      </c>
      <c r="AP15" s="77">
        <f>MIN(AP52,AP157)</f>
        <v>29445.529944264417</v>
      </c>
      <c r="AQ15" s="77">
        <f>MIN(AQ52,AQ157)</f>
        <v>31524.593911094045</v>
      </c>
      <c r="AR15" s="77">
        <f>MIN(AR52,AR157)</f>
        <v>31066.673166099856</v>
      </c>
      <c r="AS15" s="77">
        <f>MIN(AS52,AS157)</f>
        <v>30364.442793577382</v>
      </c>
      <c r="AT15" s="77">
        <f>MIN(AT52,AT157)</f>
        <v>8434.7350216521809</v>
      </c>
      <c r="AU15" s="77">
        <f>MIN(AU52,AU157)</f>
        <v>3470.374385011316</v>
      </c>
      <c r="AV15" s="77">
        <f>MIN(AV52,AV157)</f>
        <v>6115.3045225146934</v>
      </c>
      <c r="AW15" s="77">
        <f>MIN(AW52,AW157)</f>
        <v>6446.6517366771895</v>
      </c>
    </row>
    <row r="16" spans="1:49" x14ac:dyDescent="0.35">
      <c r="A16" s="2" t="s">
        <v>101</v>
      </c>
      <c r="B16" s="72">
        <f>B157</f>
        <v>21780.377651198134</v>
      </c>
      <c r="C16" s="72">
        <f>C157</f>
        <v>28210.38857239233</v>
      </c>
      <c r="D16" s="72">
        <f>D157</f>
        <v>40390.815764573214</v>
      </c>
      <c r="E16" s="72">
        <f>E157</f>
        <v>35956.325467001967</v>
      </c>
      <c r="F16" s="72">
        <f>F157</f>
        <v>40157.770393447041</v>
      </c>
      <c r="G16" s="72">
        <f>G157</f>
        <v>33737.897416018015</v>
      </c>
      <c r="H16" s="72">
        <f>H157</f>
        <v>44523.934942680018</v>
      </c>
      <c r="I16" s="72">
        <f>I157</f>
        <v>35519.817943223694</v>
      </c>
      <c r="J16" s="72">
        <f>J157</f>
        <v>32251.427836430394</v>
      </c>
      <c r="K16" s="72">
        <f>K157</f>
        <v>30112.553640891016</v>
      </c>
      <c r="L16" s="72">
        <f>L157</f>
        <v>30647.27218977586</v>
      </c>
      <c r="M16" s="72">
        <f>M157</f>
        <v>29040.754160436874</v>
      </c>
      <c r="N16" s="72">
        <f>N157</f>
        <v>30319.950152542784</v>
      </c>
      <c r="O16" s="72">
        <f>O157</f>
        <v>31446.192264961915</v>
      </c>
      <c r="P16" s="72">
        <f>P157</f>
        <v>38595.082746841828</v>
      </c>
      <c r="Q16" s="72">
        <f>Q157</f>
        <v>37954.909913824878</v>
      </c>
      <c r="R16" s="72">
        <f>R157</f>
        <v>34845.875302395682</v>
      </c>
      <c r="S16" s="72">
        <f>S157</f>
        <v>41536.578311881509</v>
      </c>
      <c r="T16" s="72">
        <f>T157</f>
        <v>38094.268151763587</v>
      </c>
      <c r="U16" s="72">
        <f>U157</f>
        <v>30934.389209426587</v>
      </c>
      <c r="V16" s="72">
        <f>V157</f>
        <v>25346.404727662022</v>
      </c>
      <c r="W16" s="72">
        <f>W157</f>
        <v>39254.978281384829</v>
      </c>
      <c r="X16" s="72">
        <f>X157</f>
        <v>50135.072109700261</v>
      </c>
      <c r="Y16" s="72">
        <f>Y157</f>
        <v>2112.4486853774165</v>
      </c>
      <c r="Z16" s="72">
        <f>Z157</f>
        <v>12904.69607894605</v>
      </c>
      <c r="AA16" s="72">
        <f>AA157</f>
        <v>36187.715324675628</v>
      </c>
      <c r="AB16" s="72">
        <f>AB157</f>
        <v>47279.987249089208</v>
      </c>
      <c r="AC16" s="72">
        <f>AC157</f>
        <v>46138.391644693962</v>
      </c>
      <c r="AD16" s="72">
        <f>AD157</f>
        <v>40931.565885966585</v>
      </c>
      <c r="AE16" s="72">
        <f>AE157</f>
        <v>44078.073121308204</v>
      </c>
      <c r="AF16" s="72">
        <f>AF157</f>
        <v>48711.305025348731</v>
      </c>
      <c r="AG16" s="72">
        <f>AG157</f>
        <v>45708.862518380731</v>
      </c>
      <c r="AH16" s="72">
        <f>AH157</f>
        <v>50295.021434103299</v>
      </c>
      <c r="AI16" s="72">
        <f>AI157</f>
        <v>54499.507031002307</v>
      </c>
      <c r="AJ16" s="72">
        <f>AJ157</f>
        <v>46131.515228986922</v>
      </c>
      <c r="AK16" s="72">
        <f>AK157</f>
        <v>42361.411184983896</v>
      </c>
      <c r="AL16" s="72">
        <f>AL157</f>
        <v>7951.5951624445561</v>
      </c>
      <c r="AM16" s="72">
        <f>AM157</f>
        <v>4562.3779335089903</v>
      </c>
      <c r="AN16" s="72">
        <f>AN157</f>
        <v>9778.7825540255908</v>
      </c>
      <c r="AO16" s="72">
        <f>AO157</f>
        <v>9554.093617241846</v>
      </c>
      <c r="AP16" s="72">
        <f>AP157</f>
        <v>42756.449684117091</v>
      </c>
      <c r="AQ16" s="72">
        <f>AQ157</f>
        <v>56178.482060891212</v>
      </c>
      <c r="AR16" s="72">
        <f>AR157</f>
        <v>57070.013875722601</v>
      </c>
      <c r="AS16" s="72">
        <f>AS157</f>
        <v>46749.179082876035</v>
      </c>
      <c r="AT16" s="72">
        <f>AT157</f>
        <v>8434.7350216521809</v>
      </c>
      <c r="AU16" s="72">
        <f>AU157</f>
        <v>3470.374385011316</v>
      </c>
      <c r="AV16" s="72">
        <f>AV157</f>
        <v>6115.3045225146934</v>
      </c>
      <c r="AW16" s="72">
        <f>AW157</f>
        <v>6446.6517366771895</v>
      </c>
    </row>
    <row r="17" spans="1:51" x14ac:dyDescent="0.35">
      <c r="A17" s="2" t="s">
        <v>102</v>
      </c>
      <c r="B17" s="72">
        <f>B52</f>
        <v>17892.62624129223</v>
      </c>
      <c r="C17" s="72">
        <f>C52</f>
        <v>23352.574404423405</v>
      </c>
      <c r="D17" s="72">
        <f>D52</f>
        <v>33837.525085262401</v>
      </c>
      <c r="E17" s="72">
        <f>E52</f>
        <v>36655.718554545601</v>
      </c>
      <c r="F17" s="72">
        <f>F52</f>
        <v>29911.91518325845</v>
      </c>
      <c r="G17" s="72">
        <f>G52</f>
        <v>33894.812757531021</v>
      </c>
      <c r="H17" s="72">
        <f>H52</f>
        <v>33618.813326095347</v>
      </c>
      <c r="I17" s="72">
        <f>I52</f>
        <v>38203.077078384849</v>
      </c>
      <c r="J17" s="72">
        <f>J52</f>
        <v>30799.717460338994</v>
      </c>
      <c r="K17" s="72">
        <f>K52</f>
        <v>28598.858952727096</v>
      </c>
      <c r="L17" s="72">
        <f>L52</f>
        <v>29336.823008656942</v>
      </c>
      <c r="M17" s="72">
        <f>M52</f>
        <v>27799.844104223826</v>
      </c>
      <c r="N17" s="72">
        <f>N52</f>
        <v>23848.544879217123</v>
      </c>
      <c r="O17" s="72">
        <f>O52</f>
        <v>30950.993358402175</v>
      </c>
      <c r="P17" s="72">
        <f>P52</f>
        <v>37670.006261084505</v>
      </c>
      <c r="Q17" s="72">
        <f>Q52</f>
        <v>39706.311746809326</v>
      </c>
      <c r="R17" s="72">
        <f>R52</f>
        <v>36820.015432251479</v>
      </c>
      <c r="S17" s="72">
        <f>S52</f>
        <v>37046.201220437193</v>
      </c>
      <c r="T17" s="72">
        <f>T52</f>
        <v>30234.770895091577</v>
      </c>
      <c r="U17" s="72">
        <f>U52</f>
        <v>27305.594253314302</v>
      </c>
      <c r="V17" s="72">
        <f>V52</f>
        <v>12529.838670640216</v>
      </c>
      <c r="W17" s="72">
        <f>W52</f>
        <v>30988.160795058233</v>
      </c>
      <c r="X17" s="72">
        <f>X52</f>
        <v>49254.871669514898</v>
      </c>
      <c r="Y17" s="72">
        <f>Y52</f>
        <v>0</v>
      </c>
      <c r="Z17" s="72">
        <f>Z52</f>
        <v>26993.480052141404</v>
      </c>
      <c r="AA17" s="72">
        <f>AA52</f>
        <v>41283.76436487482</v>
      </c>
      <c r="AB17" s="72">
        <f>AB52</f>
        <v>54616.849222585945</v>
      </c>
      <c r="AC17" s="72">
        <f>AC52</f>
        <v>44898.275869956975</v>
      </c>
      <c r="AD17" s="72">
        <f>AD52</f>
        <v>46175.254923238943</v>
      </c>
      <c r="AE17" s="72">
        <f>AE52</f>
        <v>50136.280528816082</v>
      </c>
      <c r="AF17" s="72">
        <f>AF52</f>
        <v>47214.617279439466</v>
      </c>
      <c r="AG17" s="72">
        <f>AG52</f>
        <v>34496.389698487961</v>
      </c>
      <c r="AH17" s="72">
        <f>AH52</f>
        <v>41827.174862495078</v>
      </c>
      <c r="AI17" s="72">
        <f>AI52</f>
        <v>44771.30183781356</v>
      </c>
      <c r="AJ17" s="72">
        <f>AJ52</f>
        <v>38715.821648344448</v>
      </c>
      <c r="AK17" s="72">
        <f>AK52</f>
        <v>30503.157496908349</v>
      </c>
      <c r="AL17" s="72">
        <f>AL52</f>
        <v>30181.646463886791</v>
      </c>
      <c r="AM17" s="72">
        <f>AM52</f>
        <v>25812.686240483319</v>
      </c>
      <c r="AN17" s="72">
        <f>AN52</f>
        <v>39014.102224736867</v>
      </c>
      <c r="AO17" s="72">
        <f>AO52</f>
        <v>40223.355284037927</v>
      </c>
      <c r="AP17" s="72">
        <f>AP52</f>
        <v>29445.529944264417</v>
      </c>
      <c r="AQ17" s="72">
        <f>AQ52</f>
        <v>31524.593911094045</v>
      </c>
      <c r="AR17" s="72">
        <f>AR52</f>
        <v>31066.673166099856</v>
      </c>
      <c r="AS17" s="72">
        <f>AS52</f>
        <v>30364.442793577382</v>
      </c>
      <c r="AT17" s="72">
        <f>AT52</f>
        <v>24808.854719136038</v>
      </c>
      <c r="AU17" s="72">
        <f>AU52</f>
        <v>19540.449234402531</v>
      </c>
      <c r="AV17" s="72">
        <f>AV52</f>
        <v>29089.301331460487</v>
      </c>
      <c r="AW17" s="72">
        <f>AW52</f>
        <v>24238.381563156054</v>
      </c>
    </row>
    <row r="18" spans="1:51" x14ac:dyDescent="0.35">
      <c r="A18" s="2" t="s">
        <v>106</v>
      </c>
      <c r="B18" s="1">
        <f>ABS(B52-B157)</f>
        <v>3887.7514099059044</v>
      </c>
      <c r="C18" s="1">
        <f>ABS(C52-C157)</f>
        <v>4857.8141679689252</v>
      </c>
      <c r="D18" s="1">
        <f>ABS(D52-D157)</f>
        <v>6553.2906793108123</v>
      </c>
      <c r="E18" s="1">
        <f>ABS(E52-E157)</f>
        <v>699.39308754363446</v>
      </c>
      <c r="F18" s="1">
        <f>ABS(F52-F157)</f>
        <v>10245.855210188591</v>
      </c>
      <c r="G18" s="1">
        <f>ABS(G52-G157)</f>
        <v>156.91534151300584</v>
      </c>
      <c r="H18" s="1">
        <f>ABS(H52-H157)</f>
        <v>10905.121616584671</v>
      </c>
      <c r="I18" s="1">
        <f>ABS(I52-I157)</f>
        <v>2683.2591351611554</v>
      </c>
      <c r="J18" s="1">
        <f>ABS(J52-J157)</f>
        <v>1451.7103760913997</v>
      </c>
      <c r="K18" s="1">
        <f>ABS(K52-K157)</f>
        <v>1513.6946881639196</v>
      </c>
      <c r="L18" s="1">
        <f>ABS(L52-L157)</f>
        <v>1310.4491811189182</v>
      </c>
      <c r="M18" s="1">
        <f>ABS(M52-M157)</f>
        <v>1240.9100562130479</v>
      </c>
      <c r="N18" s="1">
        <f>ABS(N52-N157)</f>
        <v>6471.4052733256613</v>
      </c>
      <c r="O18" s="1">
        <f>ABS(O52-O157)</f>
        <v>495.19890655974086</v>
      </c>
      <c r="P18" s="1">
        <f>ABS(P52-P157)</f>
        <v>925.0764857573231</v>
      </c>
      <c r="Q18" s="1">
        <f>ABS(Q52-Q157)</f>
        <v>1751.4018329844475</v>
      </c>
      <c r="R18" s="1">
        <f>ABS(R52-R157)</f>
        <v>1974.1401298557976</v>
      </c>
      <c r="S18" s="1">
        <f>ABS(S52-S157)</f>
        <v>4490.3770914443157</v>
      </c>
      <c r="T18" s="1">
        <f>ABS(T52-T157)</f>
        <v>7859.4972566720098</v>
      </c>
      <c r="U18" s="1">
        <f>ABS(U52-U157)</f>
        <v>3628.7949561122841</v>
      </c>
      <c r="V18" s="1">
        <f>ABS(V52-V157)</f>
        <v>12816.566057021806</v>
      </c>
      <c r="W18" s="1">
        <f>ABS(W52-W157)</f>
        <v>8266.8174863265958</v>
      </c>
      <c r="X18" s="1">
        <f>ABS(X52-X157)</f>
        <v>880.20044018536282</v>
      </c>
      <c r="Y18" s="1">
        <f>ABS(Y52-Y157)</f>
        <v>2112.4486853774165</v>
      </c>
      <c r="Z18" s="1">
        <f>ABS(Z52-Z157)</f>
        <v>14088.783973195354</v>
      </c>
      <c r="AA18" s="1">
        <f>ABS(AA52-AA157)</f>
        <v>5096.0490401991919</v>
      </c>
      <c r="AB18" s="1">
        <f>ABS(AB52-AB157)</f>
        <v>7336.861973496736</v>
      </c>
      <c r="AC18" s="1">
        <f>ABS(AC52-AC157)</f>
        <v>1240.1157747369871</v>
      </c>
      <c r="AD18" s="1">
        <f>ABS(AD52-AD157)</f>
        <v>5243.6890372723574</v>
      </c>
      <c r="AE18" s="1">
        <f>ABS(AE52-AE157)</f>
        <v>6058.2074075078781</v>
      </c>
      <c r="AF18" s="1">
        <f>ABS(AF52-AF157)</f>
        <v>1496.6877459092648</v>
      </c>
      <c r="AG18" s="1">
        <f>ABS(AG52-AG157)</f>
        <v>11212.47281989277</v>
      </c>
      <c r="AH18" s="1">
        <f>ABS(AH52-AH157)</f>
        <v>8467.846571608221</v>
      </c>
      <c r="AI18" s="1">
        <f>ABS(AI52-AI157)</f>
        <v>9728.2051931887472</v>
      </c>
      <c r="AJ18" s="1">
        <f>ABS(AJ52-AJ157)</f>
        <v>7415.6935806424735</v>
      </c>
      <c r="AK18" s="1">
        <f>ABS(AK52-AK157)</f>
        <v>11858.253688075547</v>
      </c>
      <c r="AL18" s="1">
        <f>ABS(AL52-AL157)</f>
        <v>22230.051301442236</v>
      </c>
      <c r="AM18" s="1">
        <f>ABS(AM52-AM157)</f>
        <v>21250.30830697433</v>
      </c>
      <c r="AN18" s="1">
        <f>ABS(AN52-AN157)</f>
        <v>29235.319670711277</v>
      </c>
      <c r="AO18" s="1">
        <f>ABS(AO52-AO157)</f>
        <v>30669.261666796083</v>
      </c>
      <c r="AP18" s="1">
        <f>ABS(AP52-AP157)</f>
        <v>13310.919739852674</v>
      </c>
      <c r="AQ18" s="1">
        <f>ABS(AQ52-AQ157)</f>
        <v>24653.888149797167</v>
      </c>
      <c r="AR18" s="1">
        <f>ABS(AR52-AR157)</f>
        <v>26003.340709622746</v>
      </c>
      <c r="AS18" s="1">
        <f>ABS(AS52-AS157)</f>
        <v>16384.736289298653</v>
      </c>
      <c r="AT18" s="1">
        <f>ABS(AT52-AT157)</f>
        <v>16374.119697483857</v>
      </c>
      <c r="AU18" s="1">
        <f>ABS(AU52-AU157)</f>
        <v>16070.074849391214</v>
      </c>
      <c r="AV18" s="1">
        <f>ABS(AV52-AV157)</f>
        <v>22973.996808945794</v>
      </c>
      <c r="AW18" s="1">
        <f>ABS(AW52-AW157)</f>
        <v>17791.729826478862</v>
      </c>
    </row>
    <row r="19" spans="1:51" x14ac:dyDescent="0.35">
      <c r="A19" s="2" t="s">
        <v>105</v>
      </c>
      <c r="B19" s="1" t="str">
        <f>IF(LARGE($B$18:$AW$18,1)=B18,100000,IF(LARGE($B$18:$AW$18,2)=B18,100000,IF(LARGE($B$18:$AW$18,3)=B18,100000,"")))</f>
        <v/>
      </c>
      <c r="C19" s="1" t="str">
        <f>IF(LARGE($B$18:$AW$18,1)=C18,100000,IF(LARGE($B$18:$AW$18,2)=C18,100000,IF(LARGE($B$18:$AW$18,3)=C18,100000,"")))</f>
        <v/>
      </c>
      <c r="D19" s="1" t="str">
        <f>IF(LARGE($B$18:$AW$18,1)=D18,100000,IF(LARGE($B$18:$AW$18,2)=D18,100000,IF(LARGE($B$18:$AW$18,3)=D18,100000,"")))</f>
        <v/>
      </c>
      <c r="E19" s="1" t="str">
        <f>IF(LARGE($B$18:$AW$18,1)=E18,100000,IF(LARGE($B$18:$AW$18,2)=E18,100000,IF(LARGE($B$18:$AW$18,3)=E18,100000,"")))</f>
        <v/>
      </c>
      <c r="F19" s="1" t="str">
        <f>IF(LARGE($B$18:$AW$18,1)=F18,100000,IF(LARGE($B$18:$AW$18,2)=F18,100000,IF(LARGE($B$18:$AW$18,3)=F18,100000,"")))</f>
        <v/>
      </c>
      <c r="G19" s="1" t="str">
        <f>IF(LARGE($B$18:$AW$18,1)=G18,100000,IF(LARGE($B$18:$AW$18,2)=G18,100000,IF(LARGE($B$18:$AW$18,3)=G18,100000,"")))</f>
        <v/>
      </c>
      <c r="H19" s="1" t="str">
        <f>IF(LARGE($B$18:$AW$18,1)=H18,100000,IF(LARGE($B$18:$AW$18,2)=H18,100000,IF(LARGE($B$18:$AW$18,3)=H18,100000,"")))</f>
        <v/>
      </c>
      <c r="I19" s="1" t="str">
        <f>IF(LARGE($B$18:$AW$18,1)=I18,100000,IF(LARGE($B$18:$AW$18,2)=I18,100000,IF(LARGE($B$18:$AW$18,3)=I18,100000,"")))</f>
        <v/>
      </c>
      <c r="J19" s="1" t="str">
        <f>IF(LARGE($B$18:$AW$18,1)=J18,100000,IF(LARGE($B$18:$AW$18,2)=J18,100000,IF(LARGE($B$18:$AW$18,3)=J18,100000,"")))</f>
        <v/>
      </c>
      <c r="K19" s="1" t="str">
        <f>IF(LARGE($B$18:$AW$18,1)=K18,100000,IF(LARGE($B$18:$AW$18,2)=K18,100000,IF(LARGE($B$18:$AW$18,3)=K18,100000,"")))</f>
        <v/>
      </c>
      <c r="L19" s="1" t="str">
        <f>IF(LARGE($B$18:$AW$18,1)=L18,100000,IF(LARGE($B$18:$AW$18,2)=L18,100000,IF(LARGE($B$18:$AW$18,3)=L18,100000,"")))</f>
        <v/>
      </c>
      <c r="M19" s="1" t="str">
        <f>IF(LARGE($B$18:$AW$18,1)=M18,100000,IF(LARGE($B$18:$AW$18,2)=M18,100000,IF(LARGE($B$18:$AW$18,3)=M18,100000,"")))</f>
        <v/>
      </c>
      <c r="N19" s="1" t="str">
        <f>IF(LARGE($B$18:$AW$18,1)=N18,100000,IF(LARGE($B$18:$AW$18,2)=N18,100000,IF(LARGE($B$18:$AW$18,3)=N18,100000,"")))</f>
        <v/>
      </c>
      <c r="O19" s="1" t="str">
        <f>IF(LARGE($B$18:$AW$18,1)=O18,100000,IF(LARGE($B$18:$AW$18,2)=O18,100000,IF(LARGE($B$18:$AW$18,3)=O18,100000,"")))</f>
        <v/>
      </c>
      <c r="P19" s="1" t="str">
        <f>IF(LARGE($B$18:$AW$18,1)=P18,100000,IF(LARGE($B$18:$AW$18,2)=P18,100000,IF(LARGE($B$18:$AW$18,3)=P18,100000,"")))</f>
        <v/>
      </c>
      <c r="Q19" s="1" t="str">
        <f>IF(LARGE($B$18:$AW$18,1)=Q18,100000,IF(LARGE($B$18:$AW$18,2)=Q18,100000,IF(LARGE($B$18:$AW$18,3)=Q18,100000,"")))</f>
        <v/>
      </c>
      <c r="R19" s="1" t="str">
        <f>IF(LARGE($B$18:$AW$18,1)=R18,100000,IF(LARGE($B$18:$AW$18,2)=R18,100000,IF(LARGE($B$18:$AW$18,3)=R18,100000,"")))</f>
        <v/>
      </c>
      <c r="S19" s="1" t="str">
        <f>IF(LARGE($B$18:$AW$18,1)=S18,100000,IF(LARGE($B$18:$AW$18,2)=S18,100000,IF(LARGE($B$18:$AW$18,3)=S18,100000,"")))</f>
        <v/>
      </c>
      <c r="T19" s="1" t="str">
        <f>IF(LARGE($B$18:$AW$18,1)=T18,100000,IF(LARGE($B$18:$AW$18,2)=T18,100000,IF(LARGE($B$18:$AW$18,3)=T18,100000,"")))</f>
        <v/>
      </c>
      <c r="U19" s="1" t="str">
        <f>IF(LARGE($B$18:$AW$18,1)=U18,100000,IF(LARGE($B$18:$AW$18,2)=U18,100000,IF(LARGE($B$18:$AW$18,3)=U18,100000,"")))</f>
        <v/>
      </c>
      <c r="V19" s="1" t="str">
        <f>IF(LARGE($B$18:$AW$18,1)=V18,100000,IF(LARGE($B$18:$AW$18,2)=V18,100000,IF(LARGE($B$18:$AW$18,3)=V18,100000,"")))</f>
        <v/>
      </c>
      <c r="W19" s="1" t="str">
        <f>IF(LARGE($B$18:$AW$18,1)=W18,100000,IF(LARGE($B$18:$AW$18,2)=W18,100000,IF(LARGE($B$18:$AW$18,3)=W18,100000,"")))</f>
        <v/>
      </c>
      <c r="X19" s="1" t="str">
        <f>IF(LARGE($B$18:$AW$18,1)=X18,100000,IF(LARGE($B$18:$AW$18,2)=X18,100000,IF(LARGE($B$18:$AW$18,3)=X18,100000,"")))</f>
        <v/>
      </c>
      <c r="Y19" s="1" t="str">
        <f>IF(LARGE($B$18:$AW$18,1)=Y18,100000,IF(LARGE($B$18:$AW$18,2)=Y18,100000,IF(LARGE($B$18:$AW$18,3)=Y18,100000,"")))</f>
        <v/>
      </c>
      <c r="Z19" s="1" t="str">
        <f>IF(LARGE($B$18:$AW$18,1)=Z18,100000,IF(LARGE($B$18:$AW$18,2)=Z18,100000,IF(LARGE($B$18:$AW$18,3)=Z18,100000,"")))</f>
        <v/>
      </c>
      <c r="AA19" s="1" t="str">
        <f>IF(LARGE($B$18:$AW$18,1)=AA18,100000,IF(LARGE($B$18:$AW$18,2)=AA18,100000,IF(LARGE($B$18:$AW$18,3)=AA18,100000,"")))</f>
        <v/>
      </c>
      <c r="AB19" s="1" t="str">
        <f>IF(LARGE($B$18:$AW$18,1)=AB18,100000,IF(LARGE($B$18:$AW$18,2)=AB18,100000,IF(LARGE($B$18:$AW$18,3)=AB18,100000,"")))</f>
        <v/>
      </c>
      <c r="AC19" s="1" t="str">
        <f>IF(LARGE($B$18:$AW$18,1)=AC18,100000,IF(LARGE($B$18:$AW$18,2)=AC18,100000,IF(LARGE($B$18:$AW$18,3)=AC18,100000,"")))</f>
        <v/>
      </c>
      <c r="AD19" s="1" t="str">
        <f>IF(LARGE($B$18:$AW$18,1)=AD18,100000,IF(LARGE($B$18:$AW$18,2)=AD18,100000,IF(LARGE($B$18:$AW$18,3)=AD18,100000,"")))</f>
        <v/>
      </c>
      <c r="AE19" s="1" t="str">
        <f>IF(LARGE($B$18:$AW$18,1)=AE18,100000,IF(LARGE($B$18:$AW$18,2)=AE18,100000,IF(LARGE($B$18:$AW$18,3)=AE18,100000,"")))</f>
        <v/>
      </c>
      <c r="AF19" s="1" t="str">
        <f>IF(LARGE($B$18:$AW$18,1)=AF18,100000,IF(LARGE($B$18:$AW$18,2)=AF18,100000,IF(LARGE($B$18:$AW$18,3)=AF18,100000,"")))</f>
        <v/>
      </c>
      <c r="AG19" s="1" t="str">
        <f>IF(LARGE($B$18:$AW$18,1)=AG18,100000,IF(LARGE($B$18:$AW$18,2)=AG18,100000,IF(LARGE($B$18:$AW$18,3)=AG18,100000,"")))</f>
        <v/>
      </c>
      <c r="AH19" s="1" t="str">
        <f>IF(LARGE($B$18:$AW$18,1)=AH18,100000,IF(LARGE($B$18:$AW$18,2)=AH18,100000,IF(LARGE($B$18:$AW$18,3)=AH18,100000,"")))</f>
        <v/>
      </c>
      <c r="AI19" s="1" t="str">
        <f>IF(LARGE($B$18:$AW$18,1)=AI18,100000,IF(LARGE($B$18:$AW$18,2)=AI18,100000,IF(LARGE($B$18:$AW$18,3)=AI18,100000,"")))</f>
        <v/>
      </c>
      <c r="AJ19" s="1" t="str">
        <f>IF(LARGE($B$18:$AW$18,1)=AJ18,100000,IF(LARGE($B$18:$AW$18,2)=AJ18,100000,IF(LARGE($B$18:$AW$18,3)=AJ18,100000,"")))</f>
        <v/>
      </c>
      <c r="AK19" s="1" t="str">
        <f>IF(LARGE($B$18:$AW$18,1)=AK18,100000,IF(LARGE($B$18:$AW$18,2)=AK18,100000,IF(LARGE($B$18:$AW$18,3)=AK18,100000,"")))</f>
        <v/>
      </c>
      <c r="AL19" s="1" t="str">
        <f>IF(LARGE($B$18:$AW$18,1)=AL18,100000,IF(LARGE($B$18:$AW$18,2)=AL18,100000,IF(LARGE($B$18:$AW$18,3)=AL18,100000,"")))</f>
        <v/>
      </c>
      <c r="AM19" s="1" t="str">
        <f>IF(LARGE($B$18:$AW$18,1)=AM18,100000,IF(LARGE($B$18:$AW$18,2)=AM18,100000,IF(LARGE($B$18:$AW$18,3)=AM18,100000,"")))</f>
        <v/>
      </c>
      <c r="AN19" s="1">
        <f>IF(LARGE($B$18:$AW$18,1)=AN18,100000,IF(LARGE($B$18:$AW$18,2)=AN18,100000,IF(LARGE($B$18:$AW$18,3)=AN18,100000,"")))</f>
        <v>100000</v>
      </c>
      <c r="AO19" s="1">
        <f>IF(LARGE($B$18:$AW$18,1)=AO18,100000,IF(LARGE($B$18:$AW$18,2)=AO18,100000,IF(LARGE($B$18:$AW$18,3)=AO18,100000,"")))</f>
        <v>100000</v>
      </c>
      <c r="AP19" s="1" t="str">
        <f>IF(LARGE($B$18:$AW$18,1)=AP18,100000,IF(LARGE($B$18:$AW$18,2)=AP18,100000,IF(LARGE($B$18:$AW$18,3)=AP18,100000,"")))</f>
        <v/>
      </c>
      <c r="AQ19" s="1" t="str">
        <f>IF(LARGE($B$18:$AW$18,1)=AQ18,100000,IF(LARGE($B$18:$AW$18,2)=AQ18,100000,IF(LARGE($B$18:$AW$18,3)=AQ18,100000,"")))</f>
        <v/>
      </c>
      <c r="AR19" s="1">
        <f>IF(LARGE($B$18:$AW$18,1)=AR18,100000,IF(LARGE($B$18:$AW$18,2)=AR18,100000,IF(LARGE($B$18:$AW$18,3)=AR18,100000,"")))</f>
        <v>100000</v>
      </c>
      <c r="AS19" s="1" t="str">
        <f>IF(LARGE($B$18:$AW$18,1)=AS18,100000,IF(LARGE($B$18:$AW$18,2)=AS18,100000,IF(LARGE($B$18:$AW$18,3)=AS18,100000,"")))</f>
        <v/>
      </c>
      <c r="AT19" s="1" t="str">
        <f>IF(LARGE($B$18:$AW$18,1)=AT18,100000,IF(LARGE($B$18:$AW$18,2)=AT18,100000,IF(LARGE($B$18:$AW$18,3)=AT18,100000,"")))</f>
        <v/>
      </c>
      <c r="AU19" s="1" t="str">
        <f>IF(LARGE($B$18:$AW$18,1)=AU18,100000,IF(LARGE($B$18:$AW$18,2)=AU18,100000,IF(LARGE($B$18:$AW$18,3)=AU18,100000,"")))</f>
        <v/>
      </c>
      <c r="AV19" s="1" t="str">
        <f>IF(LARGE($B$18:$AW$18,1)=AV18,100000,IF(LARGE($B$18:$AW$18,2)=AV18,100000,IF(LARGE($B$18:$AW$18,3)=AV18,100000,"")))</f>
        <v/>
      </c>
      <c r="AW19" s="1" t="str">
        <f>IF(LARGE($B$18:$AW$18,1)=AW18,100000,IF(LARGE($B$18:$AW$18,2)=AW18,100000,IF(LARGE($B$18:$AW$18,3)=AW18,100000,"")))</f>
        <v/>
      </c>
    </row>
    <row r="20" spans="1:51" ht="151" customHeight="1" thickBot="1" x14ac:dyDescent="0.4"/>
    <row r="21" spans="1:51" s="26" customFormat="1" ht="15" thickBot="1" x14ac:dyDescent="0.4">
      <c r="A21" s="386"/>
      <c r="B21" s="384">
        <v>43647</v>
      </c>
      <c r="C21" s="385"/>
      <c r="D21" s="385"/>
      <c r="E21" s="385"/>
      <c r="F21" s="384">
        <v>43678</v>
      </c>
      <c r="G21" s="385"/>
      <c r="H21" s="385"/>
      <c r="I21" s="385"/>
      <c r="J21" s="384">
        <v>43709</v>
      </c>
      <c r="K21" s="385"/>
      <c r="L21" s="385"/>
      <c r="M21" s="385"/>
      <c r="N21" s="384">
        <v>43739</v>
      </c>
      <c r="O21" s="385"/>
      <c r="P21" s="385"/>
      <c r="Q21" s="385"/>
      <c r="R21" s="384">
        <v>43770</v>
      </c>
      <c r="S21" s="385"/>
      <c r="T21" s="385"/>
      <c r="U21" s="385"/>
      <c r="V21" s="384">
        <v>43800</v>
      </c>
      <c r="W21" s="385"/>
      <c r="X21" s="385"/>
      <c r="Y21" s="385"/>
      <c r="Z21" s="384">
        <v>43831</v>
      </c>
      <c r="AA21" s="385"/>
      <c r="AB21" s="385"/>
      <c r="AC21" s="385"/>
      <c r="AD21" s="384">
        <v>43862</v>
      </c>
      <c r="AE21" s="385"/>
      <c r="AF21" s="385"/>
      <c r="AG21" s="385"/>
      <c r="AH21" s="384">
        <v>43891</v>
      </c>
      <c r="AI21" s="385"/>
      <c r="AJ21" s="385"/>
      <c r="AK21" s="385"/>
      <c r="AL21" s="384">
        <v>43922</v>
      </c>
      <c r="AM21" s="385"/>
      <c r="AN21" s="385"/>
      <c r="AO21" s="385"/>
      <c r="AP21" s="384">
        <v>43952</v>
      </c>
      <c r="AQ21" s="385"/>
      <c r="AR21" s="385"/>
      <c r="AS21" s="385"/>
      <c r="AT21" s="384"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x14ac:dyDescent="0.35">
      <c r="A24" s="36" t="s">
        <v>368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x14ac:dyDescent="0.35">
      <c r="A25" s="26" t="s">
        <v>82</v>
      </c>
      <c r="B25" s="397">
        <f>'FY20 - Assurance only'!B4+'FY20 IFS'!B4</f>
        <v>3759.1422739387363</v>
      </c>
      <c r="C25" s="397">
        <f>'FY20 - Assurance only'!C4+'FY20 IFS'!C4</f>
        <v>4572.031630703952</v>
      </c>
      <c r="D25" s="397">
        <f>'FY20 - Assurance only'!D4+'FY20 IFS'!D4</f>
        <v>5148.1644343392918</v>
      </c>
      <c r="E25" s="397">
        <f>'FY20 - Assurance only'!E4+'FY20 IFS'!E4</f>
        <v>5799.7957872418301</v>
      </c>
      <c r="F25" s="397">
        <f>'FY20 - Assurance only'!F4+'FY20 IFS'!F4</f>
        <v>5805.8680166956092</v>
      </c>
      <c r="G25" s="397">
        <f>'FY20 - Assurance only'!G4+'FY20 IFS'!G4</f>
        <v>6694.6948830321371</v>
      </c>
      <c r="H25" s="397">
        <f>'FY20 - Assurance only'!H4+'FY20 IFS'!H4</f>
        <v>6728.8408905837186</v>
      </c>
      <c r="I25" s="397">
        <f>'FY20 - Assurance only'!I4+'FY20 IFS'!I4</f>
        <v>7820.2486358919323</v>
      </c>
      <c r="J25" s="397">
        <f>'FY20 - Assurance only'!J4+'FY20 IFS'!J4</f>
        <v>5195.0444623807889</v>
      </c>
      <c r="K25" s="397">
        <f>'FY20 - Assurance only'!K4+'FY20 IFS'!K4</f>
        <v>4511.9627809100593</v>
      </c>
      <c r="L25" s="397">
        <f>'FY20 - Assurance only'!L4+'FY20 IFS'!L4</f>
        <v>4637.4694711695156</v>
      </c>
      <c r="M25" s="397">
        <f>'FY20 - Assurance only'!M4+'FY20 IFS'!M4</f>
        <v>4284.336820790797</v>
      </c>
      <c r="N25" s="397">
        <f>'FY20 - Assurance only'!N4+'FY20 IFS'!N4</f>
        <v>4038.7902055524796</v>
      </c>
      <c r="O25" s="397">
        <f>'FY20 - Assurance only'!O4+'FY20 IFS'!O4</f>
        <v>4922.9135546479238</v>
      </c>
      <c r="P25" s="397">
        <f>'FY20 - Assurance only'!P4+'FY20 IFS'!P4</f>
        <v>4730.5752549460203</v>
      </c>
      <c r="Q25" s="397">
        <f>'FY20 - Assurance only'!Q4+'FY20 IFS'!Q4</f>
        <v>4598.8327096379226</v>
      </c>
      <c r="R25" s="397">
        <f>'FY20 - Assurance only'!R4+'FY20 IFS'!R4</f>
        <v>3774.4566384219906</v>
      </c>
      <c r="S25" s="397">
        <f>'FY20 - Assurance only'!S4+'FY20 IFS'!S4</f>
        <v>4916.9443095062634</v>
      </c>
      <c r="T25" s="397">
        <f>'FY20 - Assurance only'!T4+'FY20 IFS'!T4</f>
        <v>4715.0145286840752</v>
      </c>
      <c r="U25" s="397">
        <f>'FY20 - Assurance only'!U4+'FY20 IFS'!U4</f>
        <v>4444.8956461069338</v>
      </c>
      <c r="V25" s="397">
        <f>'FY20 - Assurance only'!V4+'FY20 IFS'!V4</f>
        <v>2406.2415054643798</v>
      </c>
      <c r="W25" s="397">
        <f>'FY20 - Assurance only'!W4+'FY20 IFS'!W4</f>
        <v>4658.7701207194641</v>
      </c>
      <c r="X25" s="397">
        <f>'FY20 - Assurance only'!X4+'FY20 IFS'!X4</f>
        <v>6282.4626224830063</v>
      </c>
      <c r="Y25" s="397">
        <f>'FY20 - Assurance only'!Y4+'FY20 IFS'!Y4</f>
        <v>0</v>
      </c>
      <c r="Z25" s="397">
        <f>'FY20 - Assurance only'!Z4+'FY20 IFS'!Z4</f>
        <v>2748.1415617079551</v>
      </c>
      <c r="AA25" s="397">
        <f>'FY20 - Assurance only'!AA4+'FY20 IFS'!AA4</f>
        <v>4698.0555822474589</v>
      </c>
      <c r="AB25" s="397">
        <f>'FY20 - Assurance only'!AB4+'FY20 IFS'!AB4</f>
        <v>5680.8881773143366</v>
      </c>
      <c r="AC25" s="397">
        <f>'FY20 - Assurance only'!AC4+'FY20 IFS'!AC4</f>
        <v>4075.6600076393242</v>
      </c>
      <c r="AD25" s="397">
        <f>'FY20 - Assurance only'!AD4+'FY20 IFS'!AD4</f>
        <v>4647.5096475800183</v>
      </c>
      <c r="AE25" s="397">
        <f>'FY20 - Assurance only'!AE4+'FY20 IFS'!AE4</f>
        <v>5289.028911677442</v>
      </c>
      <c r="AF25" s="397">
        <f>'FY20 - Assurance only'!AF4+'FY20 IFS'!AF4</f>
        <v>5198.7321720853179</v>
      </c>
      <c r="AG25" s="397">
        <f>'FY20 - Assurance only'!AG4+'FY20 IFS'!AG4</f>
        <v>4205.0043186129205</v>
      </c>
      <c r="AH25" s="397">
        <f>'FY20 - Assurance only'!AH4+'FY20 IFS'!AH4</f>
        <v>6771.1306863581794</v>
      </c>
      <c r="AI25" s="397">
        <f>'FY20 - Assurance only'!AI4+'FY20 IFS'!AI4</f>
        <v>5420.3943841254595</v>
      </c>
      <c r="AJ25" s="397">
        <f>'FY20 - Assurance only'!AJ4+'FY20 IFS'!AJ4</f>
        <v>4439.6266024425859</v>
      </c>
      <c r="AK25" s="397">
        <f>'FY20 - Assurance only'!AK4+'FY20 IFS'!AK4</f>
        <v>3128.3588289992613</v>
      </c>
      <c r="AL25" s="397">
        <f>'FY20 - Assurance only'!AL4+'FY20 IFS'!AL4</f>
        <v>3610.745164499388</v>
      </c>
      <c r="AM25" s="397">
        <f>'FY20 - Assurance only'!AM4+'FY20 IFS'!AM4</f>
        <v>3173.966910174765</v>
      </c>
      <c r="AN25" s="397">
        <f>'FY20 - Assurance only'!AN4+'FY20 IFS'!AN4</f>
        <v>4422.2530490662239</v>
      </c>
      <c r="AO25" s="397">
        <f>'FY20 - Assurance only'!AO4+'FY20 IFS'!AO4</f>
        <v>6044.0634560033277</v>
      </c>
      <c r="AP25" s="397">
        <f>'FY20 - Assurance only'!AP4+'FY20 IFS'!AP4</f>
        <v>3165.3239517587972</v>
      </c>
      <c r="AQ25" s="397">
        <f>'FY20 - Assurance only'!AQ4+'FY20 IFS'!AQ4</f>
        <v>4014.7771473488883</v>
      </c>
      <c r="AR25" s="397">
        <f>'FY20 - Assurance only'!AR4+'FY20 IFS'!AR4</f>
        <v>4282.2119113836234</v>
      </c>
      <c r="AS25" s="397">
        <f>'FY20 - Assurance only'!AS4+'FY20 IFS'!AS4</f>
        <v>4718.2514353503966</v>
      </c>
      <c r="AT25" s="397">
        <f>'FY20 - Assurance only'!AT4+'FY20 IFS'!AT4</f>
        <v>3675.841350368948</v>
      </c>
      <c r="AU25" s="397">
        <f>'FY20 - Assurance only'!AU4+'FY20 IFS'!AU4</f>
        <v>3256.0654300947263</v>
      </c>
      <c r="AV25" s="397">
        <f>'FY20 - Assurance only'!AV4+'FY20 IFS'!AV4</f>
        <v>4532.7024780684133</v>
      </c>
      <c r="AW25" s="397">
        <f>'FY20 - Assurance only'!AW4+'FY20 IFS'!AW4</f>
        <v>4954.6377747594943</v>
      </c>
      <c r="AX25" s="28"/>
      <c r="AY25" s="12"/>
    </row>
    <row r="26" spans="1:51" s="26" customFormat="1" x14ac:dyDescent="0.35">
      <c r="A26" s="26" t="s">
        <v>83</v>
      </c>
      <c r="B26" s="397">
        <f>'FY20 - Assurance only'!B5</f>
        <v>5226.8636690946787</v>
      </c>
      <c r="C26" s="397">
        <f>'FY20 - Assurance only'!C5</f>
        <v>5944.5012078758327</v>
      </c>
      <c r="D26" s="397">
        <f>'FY20 - Assurance only'!D5</f>
        <v>6443.2890166926363</v>
      </c>
      <c r="E26" s="397">
        <f>'FY20 - Assurance only'!E5</f>
        <v>5558.4767828938511</v>
      </c>
      <c r="F26" s="397">
        <f>'FY20 - Assurance only'!F5</f>
        <v>6873.8942800334826</v>
      </c>
      <c r="G26" s="397">
        <f>'FY20 - Assurance only'!G5</f>
        <v>7588.952141556063</v>
      </c>
      <c r="H26" s="397">
        <f>'FY20 - Assurance only'!H5</f>
        <v>6629.8843681362832</v>
      </c>
      <c r="I26" s="397">
        <f>'FY20 - Assurance only'!I5</f>
        <v>7101.50280092701</v>
      </c>
      <c r="J26" s="397">
        <f>'FY20 - Assurance only'!J5</f>
        <v>7537.3336814228705</v>
      </c>
      <c r="K26" s="397">
        <f>'FY20 - Assurance only'!K5</f>
        <v>7410.8404981144186</v>
      </c>
      <c r="L26" s="397">
        <f>'FY20 - Assurance only'!L5</f>
        <v>6744.9048007846513</v>
      </c>
      <c r="M26" s="397">
        <f>'FY20 - Assurance only'!M5</f>
        <v>6896.8663300521157</v>
      </c>
      <c r="N26" s="397">
        <f>'FY20 - Assurance only'!N5</f>
        <v>5420.4328493817247</v>
      </c>
      <c r="O26" s="397">
        <f>'FY20 - Assurance only'!O5</f>
        <v>5773.2895784617867</v>
      </c>
      <c r="P26" s="397">
        <f>'FY20 - Assurance only'!P5</f>
        <v>5387.5869389551317</v>
      </c>
      <c r="Q26" s="397">
        <f>'FY20 - Assurance only'!Q5</f>
        <v>5428.0747077311698</v>
      </c>
      <c r="R26" s="397">
        <f>'FY20 - Assurance only'!R5</f>
        <v>6699.0823349295315</v>
      </c>
      <c r="S26" s="397">
        <f>'FY20 - Assurance only'!S5</f>
        <v>6870.6677722412433</v>
      </c>
      <c r="T26" s="397">
        <f>'FY20 - Assurance only'!T5</f>
        <v>5615.9357099745257</v>
      </c>
      <c r="U26" s="397">
        <f>'FY20 - Assurance only'!U5</f>
        <v>5538.6219789406687</v>
      </c>
      <c r="V26" s="397">
        <f>'FY20 - Assurance only'!V5</f>
        <v>2932.6162104645564</v>
      </c>
      <c r="W26" s="397">
        <f>'FY20 - Assurance only'!W5</f>
        <v>5468.1605676329236</v>
      </c>
      <c r="X26" s="397">
        <f>'FY20 - Assurance only'!X5</f>
        <v>8082.2252661105904</v>
      </c>
      <c r="Y26" s="397">
        <f>'FY20 - Assurance only'!Y5</f>
        <v>0</v>
      </c>
      <c r="Z26" s="397">
        <f>'FY20 - Assurance only'!Z5</f>
        <v>4462.5773556124659</v>
      </c>
      <c r="AA26" s="397">
        <f>'FY20 - Assurance only'!AA5</f>
        <v>5776.4632424775264</v>
      </c>
      <c r="AB26" s="397">
        <f>'FY20 - Assurance only'!AB5</f>
        <v>6931.2808271991062</v>
      </c>
      <c r="AC26" s="397">
        <f>'FY20 - Assurance only'!AC5</f>
        <v>6229.7476842348342</v>
      </c>
      <c r="AD26" s="397">
        <f>'FY20 - Assurance only'!AD5</f>
        <v>6627.5301782495635</v>
      </c>
      <c r="AE26" s="397">
        <f>'FY20 - Assurance only'!AE5</f>
        <v>7019.6703697352677</v>
      </c>
      <c r="AF26" s="397">
        <f>'FY20 - Assurance only'!AF5</f>
        <v>7317.6493712240563</v>
      </c>
      <c r="AG26" s="397">
        <f>'FY20 - Assurance only'!AG5</f>
        <v>7143.4157297914335</v>
      </c>
      <c r="AH26" s="397">
        <f>'FY20 - Assurance only'!AH5</f>
        <v>8587.6224649440301</v>
      </c>
      <c r="AI26" s="397">
        <f>'FY20 - Assurance only'!AI5</f>
        <v>9610.1138346962252</v>
      </c>
      <c r="AJ26" s="397">
        <f>'FY20 - Assurance only'!AJ5</f>
        <v>9203.6882586834217</v>
      </c>
      <c r="AK26" s="397">
        <f>'FY20 - Assurance only'!AK5</f>
        <v>7564.2768491281422</v>
      </c>
      <c r="AL26" s="397">
        <f>'FY20 - Assurance only'!AL5</f>
        <v>8386.9608676822354</v>
      </c>
      <c r="AM26" s="397">
        <f>'FY20 - Assurance only'!AM5</f>
        <v>6888.7722730617643</v>
      </c>
      <c r="AN26" s="397">
        <f>'FY20 - Assurance only'!AN5</f>
        <v>8208.4023039194381</v>
      </c>
      <c r="AO26" s="397">
        <f>'FY20 - Assurance only'!AO5</f>
        <v>7147.9786052484078</v>
      </c>
      <c r="AP26" s="397">
        <f>'FY20 - Assurance only'!AP5</f>
        <v>5471.7631857178958</v>
      </c>
      <c r="AQ26" s="397">
        <f>'FY20 - Assurance only'!AQ5</f>
        <v>7355.4853308923857</v>
      </c>
      <c r="AR26" s="397">
        <f>'FY20 - Assurance only'!AR5</f>
        <v>7528.4445328681213</v>
      </c>
      <c r="AS26" s="397">
        <f>'FY20 - Assurance only'!AS5</f>
        <v>7265.9873283187953</v>
      </c>
      <c r="AT26" s="397">
        <f>'FY20 - Assurance only'!AT5</f>
        <v>4863.4148049309924</v>
      </c>
      <c r="AU26" s="397">
        <f>'FY20 - Assurance only'!AU5</f>
        <v>4608.4973765463674</v>
      </c>
      <c r="AV26" s="397">
        <f>'FY20 - Assurance only'!AV5</f>
        <v>5004.6195294116314</v>
      </c>
      <c r="AW26" s="397">
        <f>'FY20 - Assurance only'!AW5</f>
        <v>4653.2736476247273</v>
      </c>
      <c r="AX26" s="28"/>
      <c r="AY26" s="12"/>
    </row>
    <row r="27" spans="1:51" s="26" customFormat="1" x14ac:dyDescent="0.35">
      <c r="A27" s="26" t="s">
        <v>84</v>
      </c>
      <c r="B27" s="397">
        <f>'FY20 - Assurance only'!B6</f>
        <v>394.99337380946764</v>
      </c>
      <c r="C27" s="397">
        <f>'FY20 - Assurance only'!C6</f>
        <v>418.77173258557434</v>
      </c>
      <c r="D27" s="397">
        <f>'FY20 - Assurance only'!D6</f>
        <v>493.52589457867572</v>
      </c>
      <c r="E27" s="397">
        <f>'FY20 - Assurance only'!E6</f>
        <v>497.49021649564747</v>
      </c>
      <c r="F27" s="397">
        <f>'FY20 - Assurance only'!F6</f>
        <v>502.42733581366042</v>
      </c>
      <c r="G27" s="397">
        <f>'FY20 - Assurance only'!G6</f>
        <v>629.04275388006727</v>
      </c>
      <c r="H27" s="397">
        <f>'FY20 - Assurance only'!H6</f>
        <v>529.0802480744984</v>
      </c>
      <c r="I27" s="397">
        <f>'FY20 - Assurance only'!I6</f>
        <v>461.41342303925325</v>
      </c>
      <c r="J27" s="397">
        <f>'FY20 - Assurance only'!J6</f>
        <v>245.80420290633668</v>
      </c>
      <c r="K27" s="397">
        <f>'FY20 - Assurance only'!K6</f>
        <v>225.37745167567576</v>
      </c>
      <c r="L27" s="397">
        <f>'FY20 - Assurance only'!L6</f>
        <v>209.85740741104584</v>
      </c>
      <c r="M27" s="397">
        <f>'FY20 - Assurance only'!M6</f>
        <v>210.06025879107671</v>
      </c>
      <c r="N27" s="397">
        <f>'FY20 - Assurance only'!N6</f>
        <v>127.69973006389937</v>
      </c>
      <c r="O27" s="397">
        <f>'FY20 - Assurance only'!O6</f>
        <v>155.06909579201448</v>
      </c>
      <c r="P27" s="397">
        <f>'FY20 - Assurance only'!P6</f>
        <v>151.48308548828146</v>
      </c>
      <c r="Q27" s="397">
        <f>'FY20 - Assurance only'!Q6</f>
        <v>145.36753678392105</v>
      </c>
      <c r="R27" s="397">
        <f>'FY20 - Assurance only'!R6</f>
        <v>194.70746320171551</v>
      </c>
      <c r="S27" s="397">
        <f>'FY20 - Assurance only'!S6</f>
        <v>194.08901525186056</v>
      </c>
      <c r="T27" s="397">
        <f>'FY20 - Assurance only'!T6</f>
        <v>155.25422187319572</v>
      </c>
      <c r="U27" s="397">
        <f>'FY20 - Assurance only'!U6</f>
        <v>145.06002489756514</v>
      </c>
      <c r="V27" s="397">
        <f>'FY20 - Assurance only'!V6</f>
        <v>43.66691105808416</v>
      </c>
      <c r="W27" s="397">
        <f>'FY20 - Assurance only'!W6</f>
        <v>74.859335659160507</v>
      </c>
      <c r="X27" s="397">
        <f>'FY20 - Assurance only'!X6</f>
        <v>123.95131068542665</v>
      </c>
      <c r="Y27" s="397">
        <f>'FY20 - Assurance only'!Y6</f>
        <v>0</v>
      </c>
      <c r="Z27" s="397">
        <f>'FY20 - Assurance only'!Z6</f>
        <v>171.21859252616704</v>
      </c>
      <c r="AA27" s="397">
        <f>'FY20 - Assurance only'!AA6</f>
        <v>305.29318841947514</v>
      </c>
      <c r="AB27" s="397">
        <f>'FY20 - Assurance only'!AB6</f>
        <v>495.32968693999834</v>
      </c>
      <c r="AC27" s="397">
        <f>'FY20 - Assurance only'!AC6</f>
        <v>331.03470864672062</v>
      </c>
      <c r="AD27" s="397">
        <f>'FY20 - Assurance only'!AD6</f>
        <v>283.7717425897963</v>
      </c>
      <c r="AE27" s="397">
        <f>'FY20 - Assurance only'!AE6</f>
        <v>317.39582600129836</v>
      </c>
      <c r="AF27" s="397">
        <f>'FY20 - Assurance only'!AF6</f>
        <v>395.06020411294332</v>
      </c>
      <c r="AG27" s="397">
        <f>'FY20 - Assurance only'!AG6</f>
        <v>307.95476374486259</v>
      </c>
      <c r="AH27" s="397">
        <f>'FY20 - Assurance only'!AH6</f>
        <v>232.92225946227072</v>
      </c>
      <c r="AI27" s="397">
        <f>'FY20 - Assurance only'!AI6</f>
        <v>256.65076404517441</v>
      </c>
      <c r="AJ27" s="397">
        <f>'FY20 - Assurance only'!AJ6</f>
        <v>248.19527893494566</v>
      </c>
      <c r="AK27" s="397">
        <f>'FY20 - Assurance only'!AK6</f>
        <v>218.32663717385154</v>
      </c>
      <c r="AL27" s="397">
        <f>'FY20 - Assurance only'!AL6</f>
        <v>348.10399993737883</v>
      </c>
      <c r="AM27" s="397">
        <f>'FY20 - Assurance only'!AM6</f>
        <v>330.70558460162067</v>
      </c>
      <c r="AN27" s="397">
        <f>'FY20 - Assurance only'!AN6</f>
        <v>593.51791355107821</v>
      </c>
      <c r="AO27" s="397">
        <f>'FY20 - Assurance only'!AO6</f>
        <v>611.19619615765282</v>
      </c>
      <c r="AP27" s="397">
        <f>'FY20 - Assurance only'!AP6</f>
        <v>707.17432260835551</v>
      </c>
      <c r="AQ27" s="397">
        <f>'FY20 - Assurance only'!AQ6</f>
        <v>787.23414477267715</v>
      </c>
      <c r="AR27" s="397">
        <f>'FY20 - Assurance only'!AR6</f>
        <v>821.2052127140505</v>
      </c>
      <c r="AS27" s="397">
        <f>'FY20 - Assurance only'!AS6</f>
        <v>807.30564951640463</v>
      </c>
      <c r="AT27" s="397">
        <f>'FY20 - Assurance only'!AT6</f>
        <v>439.15343174648831</v>
      </c>
      <c r="AU27" s="397">
        <f>'FY20 - Assurance only'!AU6</f>
        <v>326.69244909436856</v>
      </c>
      <c r="AV27" s="397">
        <f>'FY20 - Assurance only'!AV6</f>
        <v>409.56297387490412</v>
      </c>
      <c r="AW27" s="397">
        <f>'FY20 - Assurance only'!AW6</f>
        <v>349.2229628250148</v>
      </c>
      <c r="AX27" s="28"/>
      <c r="AY27" s="12"/>
    </row>
    <row r="28" spans="1:51" s="26" customFormat="1" x14ac:dyDescent="0.35">
      <c r="A28" s="26" t="s">
        <v>85</v>
      </c>
      <c r="B28" s="397">
        <f>'FY20 - Assurance only'!B7</f>
        <v>1621.8175602616657</v>
      </c>
      <c r="C28" s="397">
        <f>'FY20 - Assurance only'!C7</f>
        <v>2189.294476587304</v>
      </c>
      <c r="D28" s="397">
        <f>'FY20 - Assurance only'!D7</f>
        <v>2485.102451178202</v>
      </c>
      <c r="E28" s="397">
        <f>'FY20 - Assurance only'!E7</f>
        <v>2815.1323466255526</v>
      </c>
      <c r="F28" s="397">
        <f>'FY20 - Assurance only'!F7</f>
        <v>3118.4017996739972</v>
      </c>
      <c r="G28" s="397">
        <f>'FY20 - Assurance only'!G7</f>
        <v>3349.5624134477889</v>
      </c>
      <c r="H28" s="397">
        <f>'FY20 - Assurance only'!H7</f>
        <v>2982.6014972018984</v>
      </c>
      <c r="I28" s="397">
        <f>'FY20 - Assurance only'!I7</f>
        <v>2924.638209390444</v>
      </c>
      <c r="J28" s="397">
        <f>'FY20 - Assurance only'!J7</f>
        <v>3172.5972103536647</v>
      </c>
      <c r="K28" s="397">
        <f>'FY20 - Assurance only'!K7</f>
        <v>2559.5518583181674</v>
      </c>
      <c r="L28" s="397">
        <f>'FY20 - Assurance only'!L7</f>
        <v>2814.3135842366819</v>
      </c>
      <c r="M28" s="397">
        <f>'FY20 - Assurance only'!M7</f>
        <v>2257.8193987620439</v>
      </c>
      <c r="N28" s="397">
        <f>'FY20 - Assurance only'!N7</f>
        <v>1533.3340950027348</v>
      </c>
      <c r="O28" s="397">
        <f>'FY20 - Assurance only'!O7</f>
        <v>1695.3902471990559</v>
      </c>
      <c r="P28" s="397">
        <f>'FY20 - Assurance only'!P7</f>
        <v>1430.8202524427002</v>
      </c>
      <c r="Q28" s="397">
        <f>'FY20 - Assurance only'!Q7</f>
        <v>1496.0288611068288</v>
      </c>
      <c r="R28" s="397">
        <f>'FY20 - Assurance only'!R7</f>
        <v>1084.3750566321016</v>
      </c>
      <c r="S28" s="397">
        <f>'FY20 - Assurance only'!S7</f>
        <v>1316.7113885785511</v>
      </c>
      <c r="T28" s="397">
        <f>'FY20 - Assurance only'!T7</f>
        <v>1139.6614958463222</v>
      </c>
      <c r="U28" s="397">
        <f>'FY20 - Assurance only'!U7</f>
        <v>1130.8381577949317</v>
      </c>
      <c r="V28" s="397">
        <f>'FY20 - Assurance only'!V7</f>
        <v>424.63687616470389</v>
      </c>
      <c r="W28" s="397">
        <f>'FY20 - Assurance only'!W7</f>
        <v>865.00266561845729</v>
      </c>
      <c r="X28" s="397">
        <f>'FY20 - Assurance only'!X7</f>
        <v>1353.4746303717052</v>
      </c>
      <c r="Y28" s="397">
        <f>'FY20 - Assurance only'!Y7</f>
        <v>0</v>
      </c>
      <c r="Z28" s="397">
        <f>'FY20 - Assurance only'!Z7</f>
        <v>2092.1564887097902</v>
      </c>
      <c r="AA28" s="397">
        <f>'FY20 - Assurance only'!AA7</f>
        <v>3464.7066561388642</v>
      </c>
      <c r="AB28" s="397">
        <f>'FY20 - Assurance only'!AB7</f>
        <v>4991.788338221455</v>
      </c>
      <c r="AC28" s="397">
        <f>'FY20 - Assurance only'!AC7</f>
        <v>4870.7854935517571</v>
      </c>
      <c r="AD28" s="397">
        <f>'FY20 - Assurance only'!AD7</f>
        <v>4786.8105298562468</v>
      </c>
      <c r="AE28" s="397">
        <f>'FY20 - Assurance only'!AE7</f>
        <v>5127.7617851698742</v>
      </c>
      <c r="AF28" s="397">
        <f>'FY20 - Assurance only'!AF7</f>
        <v>4540.8128723223408</v>
      </c>
      <c r="AG28" s="397">
        <f>'FY20 - Assurance only'!AG7</f>
        <v>3399.743268172032</v>
      </c>
      <c r="AH28" s="397">
        <f>'FY20 - Assurance only'!AH7</f>
        <v>3782.823168737491</v>
      </c>
      <c r="AI28" s="397">
        <f>'FY20 - Assurance only'!AI7</f>
        <v>4241.3658028258405</v>
      </c>
      <c r="AJ28" s="397">
        <f>'FY20 - Assurance only'!AJ7</f>
        <v>3818.177785604747</v>
      </c>
      <c r="AK28" s="397">
        <f>'FY20 - Assurance only'!AK7</f>
        <v>3401.6760303032952</v>
      </c>
      <c r="AL28" s="397">
        <f>'FY20 - Assurance only'!AL7</f>
        <v>3439.7416620042081</v>
      </c>
      <c r="AM28" s="397">
        <f>'FY20 - Assurance only'!AM7</f>
        <v>2718.1669049890506</v>
      </c>
      <c r="AN28" s="397">
        <f>'FY20 - Assurance only'!AN7</f>
        <v>3685.6822197323777</v>
      </c>
      <c r="AO28" s="397">
        <f>'FY20 - Assurance only'!AO7</f>
        <v>3728.869119798399</v>
      </c>
      <c r="AP28" s="397">
        <f>'FY20 - Assurance only'!AP7</f>
        <v>2764.8629751373123</v>
      </c>
      <c r="AQ28" s="397">
        <f>'FY20 - Assurance only'!AQ7</f>
        <v>3046.1051559591438</v>
      </c>
      <c r="AR28" s="397">
        <f>'FY20 - Assurance only'!AR7</f>
        <v>2678.8792667617945</v>
      </c>
      <c r="AS28" s="397">
        <f>'FY20 - Assurance only'!AS7</f>
        <v>3168.5280966321129</v>
      </c>
      <c r="AT28" s="397">
        <f>'FY20 - Assurance only'!AT7</f>
        <v>1891.9660487703013</v>
      </c>
      <c r="AU28" s="397">
        <f>'FY20 - Assurance only'!AU7</f>
        <v>1345.5945858789307</v>
      </c>
      <c r="AV28" s="397">
        <f>'FY20 - Assurance only'!AV7</f>
        <v>1382.1258722969137</v>
      </c>
      <c r="AW28" s="397">
        <f>'FY20 - Assurance only'!AW7</f>
        <v>1400.1470980713136</v>
      </c>
      <c r="AX28" s="28"/>
      <c r="AY28" s="29"/>
    </row>
    <row r="29" spans="1:51" s="26" customFormat="1" x14ac:dyDescent="0.35">
      <c r="A29" s="26" t="s">
        <v>86</v>
      </c>
      <c r="B29" s="397">
        <f>'FY20 - Assurance only'!B8+'FY20 IFS'!B7+'FY20 RTM'!B7</f>
        <v>2626.5457170729715</v>
      </c>
      <c r="C29" s="397">
        <f>'FY20 - Assurance only'!C8+'FY20 IFS'!C7+'FY20 RTM'!C7</f>
        <v>4670.8398382244704</v>
      </c>
      <c r="D29" s="397">
        <f>'FY20 - Assurance only'!D8+'FY20 IFS'!D7+'FY20 RTM'!D7</f>
        <v>10915.969219639228</v>
      </c>
      <c r="E29" s="397">
        <f>'FY20 - Assurance only'!E8+'FY20 IFS'!E7+'FY20 RTM'!E7</f>
        <v>12673.622958428799</v>
      </c>
      <c r="F29" s="397">
        <f>'FY20 - Assurance only'!F8+'FY20 IFS'!F7+'FY20 RTM'!F7</f>
        <v>8920.3349491631725</v>
      </c>
      <c r="G29" s="397">
        <f>'FY20 - Assurance only'!G8+'FY20 IFS'!G7+'FY20 RTM'!G7</f>
        <v>9227.7480688229098</v>
      </c>
      <c r="H29" s="397">
        <f>'FY20 - Assurance only'!H8+'FY20 IFS'!H7+'FY20 RTM'!H7</f>
        <v>8712.8993439611932</v>
      </c>
      <c r="I29" s="397">
        <f>'FY20 - Assurance only'!I8+'FY20 IFS'!I7+'FY20 RTM'!I7</f>
        <v>8659.4911964242201</v>
      </c>
      <c r="J29" s="397">
        <f>'FY20 - Assurance only'!J8+'FY20 IFS'!J7+'FY20 RTM'!J7</f>
        <v>7249.0124187819019</v>
      </c>
      <c r="K29" s="397">
        <f>'FY20 - Assurance only'!K8+'FY20 IFS'!K7+'FY20 RTM'!K7</f>
        <v>7103.3433745762177</v>
      </c>
      <c r="L29" s="397">
        <f>'FY20 - Assurance only'!L8+'FY20 IFS'!L7+'FY20 RTM'!L7</f>
        <v>7861.7370409360483</v>
      </c>
      <c r="M29" s="397">
        <f>'FY20 - Assurance only'!M8+'FY20 IFS'!M7+'FY20 RTM'!M7</f>
        <v>7569.6716074031956</v>
      </c>
      <c r="N29" s="397">
        <f>'FY20 - Assurance only'!N8+'FY20 IFS'!N7+'FY20 RTM'!N7</f>
        <v>6437.0707299809301</v>
      </c>
      <c r="O29" s="397">
        <f>'FY20 - Assurance only'!O8+'FY20 IFS'!O7+'FY20 RTM'!O7</f>
        <v>10150.258417289149</v>
      </c>
      <c r="P29" s="397">
        <f>'FY20 - Assurance only'!P8+'FY20 IFS'!P7+'FY20 RTM'!P7</f>
        <v>15509.582042371681</v>
      </c>
      <c r="Q29" s="397">
        <f>'FY20 - Assurance only'!Q8+'FY20 IFS'!Q7+'FY20 RTM'!Q7</f>
        <v>17103.407185414188</v>
      </c>
      <c r="R29" s="397">
        <f>'FY20 - Assurance only'!R8+'FY20 IFS'!R7+'FY20 RTM'!R7</f>
        <v>15443.693063832085</v>
      </c>
      <c r="S29" s="397">
        <f>'FY20 - Assurance only'!S8+'FY20 IFS'!S7+'FY20 RTM'!S7</f>
        <v>13938.266163620245</v>
      </c>
      <c r="T29" s="397">
        <f>'FY20 - Assurance only'!T8+'FY20 IFS'!T7+'FY20 RTM'!T7</f>
        <v>10557.729198986302</v>
      </c>
      <c r="U29" s="397">
        <f>'FY20 - Assurance only'!U8+'FY20 IFS'!U7+'FY20 RTM'!U7</f>
        <v>8598.7019736164584</v>
      </c>
      <c r="V29" s="397">
        <f>'FY20 - Assurance only'!V8+'FY20 IFS'!V7+'FY20 RTM'!V7</f>
        <v>3284.9371691536398</v>
      </c>
      <c r="W29" s="397">
        <f>'FY20 - Assurance only'!W8+'FY20 IFS'!W7+'FY20 RTM'!W7</f>
        <v>11559.3962201536</v>
      </c>
      <c r="X29" s="397">
        <f>'FY20 - Assurance only'!X8+'FY20 IFS'!X7+'FY20 RTM'!X7</f>
        <v>20014.212194063399</v>
      </c>
      <c r="Y29" s="397">
        <f>'FY20 - Assurance only'!Y8+'FY20 IFS'!Y7+'FY20 RTM'!Y7</f>
        <v>0</v>
      </c>
      <c r="Z29" s="397">
        <f>'FY20 - Assurance only'!Z8+'FY20 IFS'!Z7+'FY20 RTM'!Z7</f>
        <v>10924.32163770748</v>
      </c>
      <c r="AA29" s="397">
        <f>'FY20 - Assurance only'!AA8+'FY20 IFS'!AA7+'FY20 RTM'!AA7</f>
        <v>16582.476987910915</v>
      </c>
      <c r="AB29" s="397">
        <f>'FY20 - Assurance only'!AB8+'FY20 IFS'!AB7+'FY20 RTM'!AB7</f>
        <v>22535.235707970642</v>
      </c>
      <c r="AC29" s="397">
        <f>'FY20 - Assurance only'!AC8+'FY20 IFS'!AC7+'FY20 RTM'!AC7</f>
        <v>17912.909999824635</v>
      </c>
      <c r="AD29" s="397">
        <f>'FY20 - Assurance only'!AD8+'FY20 IFS'!AD7+'FY20 RTM'!AD7</f>
        <v>18375.924454165855</v>
      </c>
      <c r="AE29" s="397">
        <f>'FY20 - Assurance only'!AE8+'FY20 IFS'!AE7+'FY20 RTM'!AE7</f>
        <v>20157.445967771564</v>
      </c>
      <c r="AF29" s="397">
        <f>'FY20 - Assurance only'!AF8+'FY20 IFS'!AF7+'FY20 RTM'!AF7</f>
        <v>18184.596997147215</v>
      </c>
      <c r="AG29" s="397">
        <f>'FY20 - Assurance only'!AG8+'FY20 IFS'!AG7+'FY20 RTM'!AG7</f>
        <v>11236.976914329056</v>
      </c>
      <c r="AH29" s="397">
        <f>'FY20 - Assurance only'!AH8+'FY20 IFS'!AH7+'FY20 RTM'!AH7</f>
        <v>13131.525479869124</v>
      </c>
      <c r="AI29" s="397">
        <f>'FY20 - Assurance only'!AI8+'FY20 IFS'!AI7+'FY20 RTM'!AI7</f>
        <v>14828.944043597652</v>
      </c>
      <c r="AJ29" s="397">
        <f>'FY20 - Assurance only'!AJ8+'FY20 IFS'!AJ7+'FY20 RTM'!AJ7</f>
        <v>11931.790654590093</v>
      </c>
      <c r="AK29" s="397">
        <f>'FY20 - Assurance only'!AK8+'FY20 IFS'!AK7+'FY20 RTM'!AK7</f>
        <v>8866.7728803318369</v>
      </c>
      <c r="AL29" s="397">
        <f>'FY20 - Assurance only'!AL8+'FY20 IFS'!AL7+'FY20 RTM'!AL7</f>
        <v>7069.3395072649191</v>
      </c>
      <c r="AM29" s="397">
        <f>'FY20 - Assurance only'!AM8+'FY20 IFS'!AM7+'FY20 RTM'!AM7</f>
        <v>6501.7076514241771</v>
      </c>
      <c r="AN29" s="397">
        <f>'FY20 - Assurance only'!AN8+'FY20 IFS'!AN7+'FY20 RTM'!AN7</f>
        <v>12576.083643769825</v>
      </c>
      <c r="AO29" s="397">
        <f>'FY20 - Assurance only'!AO8+'FY20 IFS'!AO7+'FY20 RTM'!AO7</f>
        <v>13124.267947584118</v>
      </c>
      <c r="AP29" s="397">
        <f>'FY20 - Assurance only'!AP8+'FY20 IFS'!AP7+'FY20 RTM'!AP7</f>
        <v>9803.6583594428321</v>
      </c>
      <c r="AQ29" s="397">
        <f>'FY20 - Assurance only'!AQ8+'FY20 IFS'!AQ7+'FY20 RTM'!AQ7</f>
        <v>8383.9074451016077</v>
      </c>
      <c r="AR29" s="397">
        <f>'FY20 - Assurance only'!AR8+'FY20 IFS'!AR7+'FY20 RTM'!AR7</f>
        <v>7998.6663833726052</v>
      </c>
      <c r="AS29" s="397">
        <f>'FY20 - Assurance only'!AS8+'FY20 IFS'!AS7+'FY20 RTM'!AS7</f>
        <v>6907.1721287846303</v>
      </c>
      <c r="AT29" s="397">
        <f>'FY20 - Assurance only'!AT8+'FY20 IFS'!AT7+'FY20 RTM'!AT7</f>
        <v>7310.7449215543365</v>
      </c>
      <c r="AU29" s="397">
        <f>'FY20 - Assurance only'!AU8+'FY20 IFS'!AU7+'FY20 RTM'!AU7</f>
        <v>4967.204726037261</v>
      </c>
      <c r="AV29" s="397">
        <f>'FY20 - Assurance only'!AV8+'FY20 IFS'!AV7+'FY20 RTM'!AV7</f>
        <v>10352.094844445222</v>
      </c>
      <c r="AW29" s="397">
        <f>'FY20 - Assurance only'!AW8+'FY20 IFS'!AW7+'FY20 RTM'!AW7</f>
        <v>6933.0772913269275</v>
      </c>
      <c r="AX29" s="28"/>
      <c r="AY29" s="29"/>
    </row>
    <row r="30" spans="1:51" s="26" customFormat="1" ht="13.5" customHeight="1" x14ac:dyDescent="0.35">
      <c r="A30" s="26" t="s">
        <v>87</v>
      </c>
      <c r="B30" s="397">
        <f>'FY20 - Assurance only'!B9</f>
        <v>151.78684571679236</v>
      </c>
      <c r="C30" s="397">
        <f>'FY20 - Assurance only'!C9</f>
        <v>99.446554090312233</v>
      </c>
      <c r="D30" s="397">
        <f>'FY20 - Assurance only'!D9</f>
        <v>239.79693079973273</v>
      </c>
      <c r="E30" s="397">
        <f>'FY20 - Assurance only'!E9</f>
        <v>429.16733393994468</v>
      </c>
      <c r="F30" s="397">
        <f>'FY20 - Assurance only'!F9</f>
        <v>94.248347874852314</v>
      </c>
      <c r="G30" s="397">
        <f>'FY20 - Assurance only'!G9</f>
        <v>103.26223385929087</v>
      </c>
      <c r="H30" s="397">
        <f>'FY20 - Assurance only'!H9</f>
        <v>90.028455688343243</v>
      </c>
      <c r="I30" s="397">
        <f>'FY20 - Assurance only'!I9</f>
        <v>54.581361321667039</v>
      </c>
      <c r="J30" s="397">
        <f>'FY20 - Assurance only'!J9</f>
        <v>72.251228056724301</v>
      </c>
      <c r="K30" s="397">
        <f>'FY20 - Assurance only'!K9</f>
        <v>83.01288951912241</v>
      </c>
      <c r="L30" s="397">
        <f>'FY20 - Assurance only'!L9</f>
        <v>87.956013530291216</v>
      </c>
      <c r="M30" s="397">
        <f>'FY20 - Assurance only'!M9</f>
        <v>49.181121985956452</v>
      </c>
      <c r="N30" s="397">
        <f>'FY20 - Assurance only'!N9</f>
        <v>341.56160725360473</v>
      </c>
      <c r="O30" s="397">
        <f>'FY20 - Assurance only'!O9</f>
        <v>513.92818338077711</v>
      </c>
      <c r="P30" s="397">
        <f>'FY20 - Assurance only'!P9</f>
        <v>1262.7575367076645</v>
      </c>
      <c r="Q30" s="397">
        <f>'FY20 - Assurance only'!Q9</f>
        <v>1229.3873675694435</v>
      </c>
      <c r="R30" s="397">
        <f>'FY20 - Assurance only'!R9</f>
        <v>582.99463086302876</v>
      </c>
      <c r="S30" s="397">
        <f>'FY20 - Assurance only'!S9</f>
        <v>796.47305340677747</v>
      </c>
      <c r="T30" s="397">
        <f>'FY20 - Assurance only'!T9</f>
        <v>759.62834408152492</v>
      </c>
      <c r="U30" s="397">
        <f>'FY20 - Assurance only'!U9</f>
        <v>953.95105204082574</v>
      </c>
      <c r="V30" s="397">
        <f>'FY20 - Assurance only'!V9</f>
        <v>121.51897876355773</v>
      </c>
      <c r="W30" s="397">
        <f>'FY20 - Assurance only'!W9</f>
        <v>288.47923109359431</v>
      </c>
      <c r="X30" s="397">
        <f>'FY20 - Assurance only'!X9</f>
        <v>400.14880920047506</v>
      </c>
      <c r="Y30" s="397">
        <f>'FY20 - Assurance only'!Y9</f>
        <v>0</v>
      </c>
      <c r="Z30" s="397">
        <f>'FY20 - Assurance only'!Z9</f>
        <v>704.16271968230478</v>
      </c>
      <c r="AA30" s="397">
        <f>'FY20 - Assurance only'!AA9</f>
        <v>1403.0548669477535</v>
      </c>
      <c r="AB30" s="397">
        <f>'FY20 - Assurance only'!AB9</f>
        <v>1772.9208474982172</v>
      </c>
      <c r="AC30" s="397">
        <f>'FY20 - Assurance only'!AC9</f>
        <v>1499.5775661278017</v>
      </c>
      <c r="AD30" s="397">
        <f>'FY20 - Assurance only'!AD9</f>
        <v>1209.4667249243209</v>
      </c>
      <c r="AE30" s="397">
        <f>'FY20 - Assurance only'!AE9</f>
        <v>1003.0781275241795</v>
      </c>
      <c r="AF30" s="397">
        <f>'FY20 - Assurance only'!AF9</f>
        <v>987.28170648080675</v>
      </c>
      <c r="AG30" s="397">
        <f>'FY20 - Assurance only'!AG9</f>
        <v>740.97614614375925</v>
      </c>
      <c r="AH30" s="397">
        <f>'FY20 - Assurance only'!AH9</f>
        <v>384.54168216017587</v>
      </c>
      <c r="AI30" s="397">
        <f>'FY20 - Assurance only'!AI9</f>
        <v>320.37928849536632</v>
      </c>
      <c r="AJ30" s="397">
        <f>'FY20 - Assurance only'!AJ9</f>
        <v>246.92937199630296</v>
      </c>
      <c r="AK30" s="397">
        <f>'FY20 - Assurance only'!AK9</f>
        <v>202.98721358115</v>
      </c>
      <c r="AL30" s="397">
        <f>'FY20 - Assurance only'!AL9</f>
        <v>1174.0785984851084</v>
      </c>
      <c r="AM30" s="397">
        <f>'FY20 - Assurance only'!AM9</f>
        <v>895.60876058526128</v>
      </c>
      <c r="AN30" s="397">
        <f>'FY20 - Assurance only'!AN9</f>
        <v>1086.2924229331375</v>
      </c>
      <c r="AO30" s="397">
        <f>'FY20 - Assurance only'!AO9</f>
        <v>1219.4828173854874</v>
      </c>
      <c r="AP30" s="397">
        <f>'FY20 - Assurance only'!AP9</f>
        <v>474.79677164554209</v>
      </c>
      <c r="AQ30" s="397">
        <f>'FY20 - Assurance only'!AQ9</f>
        <v>652.00768981788792</v>
      </c>
      <c r="AR30" s="397">
        <f>'FY20 - Assurance only'!AR9</f>
        <v>661.90431800165345</v>
      </c>
      <c r="AS30" s="397">
        <f>'FY20 - Assurance only'!AS9</f>
        <v>487.23718606040705</v>
      </c>
      <c r="AT30" s="397">
        <f>'FY20 - Assurance only'!AT9</f>
        <v>298.77176684994754</v>
      </c>
      <c r="AU30" s="397">
        <f>'FY20 - Assurance only'!AU9</f>
        <v>253.25962526426207</v>
      </c>
      <c r="AV30" s="397">
        <f>'FY20 - Assurance only'!AV9</f>
        <v>261.2431891531694</v>
      </c>
      <c r="AW30" s="397">
        <f>'FY20 - Assurance only'!AW9</f>
        <v>112.70228146826648</v>
      </c>
      <c r="AX30" s="28"/>
      <c r="AY30" s="29"/>
    </row>
    <row r="31" spans="1:51" s="26" customFormat="1" ht="13.5" customHeight="1" x14ac:dyDescent="0.35">
      <c r="B31" s="219"/>
      <c r="C31" s="369"/>
      <c r="D31" s="369"/>
      <c r="E31" s="369"/>
      <c r="F31" s="219"/>
      <c r="G31" s="369"/>
      <c r="H31" s="369"/>
      <c r="I31" s="369"/>
      <c r="J31" s="219"/>
      <c r="K31" s="369"/>
      <c r="L31" s="369"/>
      <c r="M31" s="369"/>
      <c r="N31" s="219"/>
      <c r="O31" s="369"/>
      <c r="P31" s="369"/>
      <c r="Q31" s="369"/>
      <c r="R31" s="219"/>
      <c r="S31" s="369"/>
      <c r="T31" s="369"/>
      <c r="U31" s="369"/>
      <c r="V31" s="219"/>
      <c r="W31" s="369"/>
      <c r="X31" s="369"/>
      <c r="Y31" s="369"/>
      <c r="Z31" s="219"/>
      <c r="AA31" s="369"/>
      <c r="AB31" s="369"/>
      <c r="AC31" s="369"/>
      <c r="AD31" s="219"/>
      <c r="AE31" s="369"/>
      <c r="AF31" s="369"/>
      <c r="AG31" s="369"/>
      <c r="AH31" s="219"/>
      <c r="AI31" s="369"/>
      <c r="AJ31" s="369"/>
      <c r="AK31" s="369"/>
      <c r="AL31" s="219"/>
      <c r="AM31" s="369"/>
      <c r="AN31" s="369"/>
      <c r="AO31" s="369"/>
      <c r="AP31" s="219"/>
      <c r="AQ31" s="369"/>
      <c r="AR31" s="369"/>
      <c r="AS31" s="369"/>
      <c r="AT31" s="219"/>
      <c r="AU31" s="369"/>
      <c r="AV31" s="369"/>
      <c r="AW31" s="369"/>
      <c r="AX31" s="28"/>
      <c r="AY31" s="29"/>
    </row>
    <row r="32" spans="1:51" s="26" customFormat="1" ht="13.5" customHeight="1" x14ac:dyDescent="0.35">
      <c r="B32" s="219"/>
      <c r="C32" s="369"/>
      <c r="D32" s="369"/>
      <c r="E32" s="369"/>
      <c r="F32" s="219"/>
      <c r="G32" s="369"/>
      <c r="H32" s="369"/>
      <c r="I32" s="369"/>
      <c r="J32" s="219"/>
      <c r="K32" s="369"/>
      <c r="L32" s="369"/>
      <c r="M32" s="369"/>
      <c r="N32" s="219"/>
      <c r="O32" s="369"/>
      <c r="P32" s="369"/>
      <c r="Q32" s="369"/>
      <c r="R32" s="219"/>
      <c r="S32" s="369"/>
      <c r="T32" s="369"/>
      <c r="U32" s="369"/>
      <c r="V32" s="219"/>
      <c r="W32" s="369"/>
      <c r="X32" s="369"/>
      <c r="Y32" s="369"/>
      <c r="Z32" s="219"/>
      <c r="AA32" s="369"/>
      <c r="AB32" s="369"/>
      <c r="AC32" s="369"/>
      <c r="AD32" s="219"/>
      <c r="AE32" s="369"/>
      <c r="AF32" s="369"/>
      <c r="AG32" s="369"/>
      <c r="AH32" s="219"/>
      <c r="AI32" s="369"/>
      <c r="AJ32" s="369"/>
      <c r="AK32" s="369"/>
      <c r="AL32" s="219"/>
      <c r="AM32" s="369"/>
      <c r="AN32" s="369"/>
      <c r="AO32" s="369"/>
      <c r="AP32" s="219"/>
      <c r="AQ32" s="369"/>
      <c r="AR32" s="369"/>
      <c r="AS32" s="369"/>
      <c r="AT32" s="219"/>
      <c r="AU32" s="369"/>
      <c r="AV32" s="369"/>
      <c r="AW32" s="369"/>
      <c r="AX32" s="28"/>
      <c r="AY32" s="29"/>
    </row>
    <row r="33" spans="1:51" s="26" customFormat="1" x14ac:dyDescent="0.35">
      <c r="B33" s="219"/>
      <c r="C33" s="369"/>
      <c r="D33" s="369"/>
      <c r="E33" s="369"/>
      <c r="F33" s="219"/>
      <c r="G33" s="369"/>
      <c r="H33" s="369"/>
      <c r="I33" s="369"/>
      <c r="J33" s="219"/>
      <c r="K33" s="369"/>
      <c r="L33" s="369"/>
      <c r="M33" s="369"/>
      <c r="N33" s="219"/>
      <c r="O33" s="369"/>
      <c r="P33" s="369"/>
      <c r="Q33" s="369"/>
      <c r="R33" s="219"/>
      <c r="S33" s="369"/>
      <c r="T33" s="369"/>
      <c r="U33" s="369"/>
      <c r="V33" s="219"/>
      <c r="W33" s="369"/>
      <c r="X33" s="369"/>
      <c r="Y33" s="369"/>
      <c r="Z33" s="219"/>
      <c r="AA33" s="369"/>
      <c r="AB33" s="369"/>
      <c r="AC33" s="369"/>
      <c r="AD33" s="219"/>
      <c r="AE33" s="369"/>
      <c r="AF33" s="369"/>
      <c r="AG33" s="369"/>
      <c r="AH33" s="219"/>
      <c r="AI33" s="369"/>
      <c r="AJ33" s="369"/>
      <c r="AK33" s="369"/>
      <c r="AL33" s="219"/>
      <c r="AM33" s="369"/>
      <c r="AN33" s="369"/>
      <c r="AO33" s="369"/>
      <c r="AP33" s="219"/>
      <c r="AQ33" s="369"/>
      <c r="AR33" s="369"/>
      <c r="AS33" s="369"/>
      <c r="AT33" s="219"/>
      <c r="AU33" s="369"/>
      <c r="AV33" s="369"/>
      <c r="AW33" s="369"/>
      <c r="AX33" s="28"/>
      <c r="AY33" s="29"/>
    </row>
    <row r="34" spans="1:51" s="26" customFormat="1" x14ac:dyDescent="0.35">
      <c r="A34" s="36" t="s">
        <v>81</v>
      </c>
      <c r="B34" s="37"/>
      <c r="C34" s="12"/>
      <c r="D34" s="12"/>
      <c r="E34" s="12"/>
      <c r="F34" s="37"/>
      <c r="G34" s="12"/>
      <c r="H34" s="12"/>
      <c r="I34" s="13"/>
      <c r="J34" s="37"/>
      <c r="K34" s="12"/>
      <c r="L34" s="12"/>
      <c r="M34" s="13"/>
      <c r="N34" s="37"/>
      <c r="O34" s="12"/>
      <c r="P34" s="12"/>
      <c r="Q34" s="12"/>
      <c r="R34" s="37"/>
      <c r="S34" s="12"/>
      <c r="T34" s="12"/>
      <c r="U34" s="13"/>
      <c r="V34" s="37"/>
      <c r="W34" s="12"/>
      <c r="X34" s="12"/>
      <c r="Y34" s="13"/>
      <c r="Z34" s="37"/>
      <c r="AA34" s="12"/>
      <c r="AB34" s="12"/>
      <c r="AC34" s="12"/>
      <c r="AD34" s="37"/>
      <c r="AE34" s="12"/>
      <c r="AF34" s="12"/>
      <c r="AG34" s="13"/>
      <c r="AH34" s="37"/>
      <c r="AI34" s="12"/>
      <c r="AJ34" s="12"/>
      <c r="AK34" s="13"/>
      <c r="AL34" s="37"/>
      <c r="AM34" s="12"/>
      <c r="AN34" s="12"/>
      <c r="AO34" s="13"/>
      <c r="AP34" s="37"/>
      <c r="AQ34" s="12"/>
      <c r="AR34" s="12"/>
      <c r="AS34" s="13"/>
      <c r="AT34" s="37"/>
      <c r="AU34" s="12"/>
      <c r="AV34" s="12"/>
      <c r="AW34" s="13"/>
      <c r="AX34" s="28"/>
    </row>
    <row r="35" spans="1:51" s="26" customFormat="1" x14ac:dyDescent="0.35">
      <c r="A35" s="26" t="s">
        <v>88</v>
      </c>
      <c r="B35" s="397">
        <f>'FY20 - NonAssurance only'!B4</f>
        <v>602.79312251284171</v>
      </c>
      <c r="C35" s="397">
        <f>'FY20 - NonAssurance only'!C4</f>
        <v>733.14310075629487</v>
      </c>
      <c r="D35" s="397">
        <f>'FY20 - NonAssurance only'!D4</f>
        <v>825.52824246617331</v>
      </c>
      <c r="E35" s="397">
        <f>'FY20 - NonAssurance only'!E4</f>
        <v>930.01987095987829</v>
      </c>
      <c r="F35" s="397">
        <f>'FY20 - NonAssurance only'!F4</f>
        <v>1037.7261464617493</v>
      </c>
      <c r="G35" s="397">
        <f>'FY20 - NonAssurance only'!G4</f>
        <v>1118.7363470039099</v>
      </c>
      <c r="H35" s="397">
        <f>'FY20 - NonAssurance only'!H4</f>
        <v>942.57572301102482</v>
      </c>
      <c r="I35" s="397">
        <f>'FY20 - NonAssurance only'!I4</f>
        <v>888.60703492470134</v>
      </c>
      <c r="J35" s="397">
        <f>'FY20 - NonAssurance only'!J4</f>
        <v>1226.9445520988729</v>
      </c>
      <c r="K35" s="397">
        <f>'FY20 - NonAssurance only'!K4</f>
        <v>1065.6170882459528</v>
      </c>
      <c r="L35" s="397">
        <f>'FY20 - NonAssurance only'!L4</f>
        <v>1095.2587498295827</v>
      </c>
      <c r="M35" s="397">
        <f>'FY20 - NonAssurance only'!M4</f>
        <v>1011.8573112686806</v>
      </c>
      <c r="N35" s="397">
        <f>'FY20 - NonAssurance only'!N4</f>
        <v>975.76302671693782</v>
      </c>
      <c r="O35" s="397">
        <f>'FY20 - NonAssurance only'!O4</f>
        <v>1189.3653262170367</v>
      </c>
      <c r="P35" s="397">
        <f>'FY20 - NonAssurance only'!P4</f>
        <v>1142.8968067052524</v>
      </c>
      <c r="Q35" s="397">
        <f>'FY20 - NonAssurance only'!Q4</f>
        <v>1111.0680911209433</v>
      </c>
      <c r="R35" s="397">
        <f>'FY20 - NonAssurance only'!R4</f>
        <v>950.87023177213018</v>
      </c>
      <c r="S35" s="397">
        <f>'FY20 - NonAssurance only'!S4</f>
        <v>1238.688485012121</v>
      </c>
      <c r="T35" s="397">
        <f>'FY20 - NonAssurance only'!T4</f>
        <v>1187.8178469611921</v>
      </c>
      <c r="U35" s="397">
        <f>'FY20 - NonAssurance only'!U4</f>
        <v>1119.7688457175225</v>
      </c>
      <c r="V35" s="397">
        <f>'FY20 - NonAssurance only'!V4</f>
        <v>597.95557356895779</v>
      </c>
      <c r="W35" s="397">
        <f>'FY20 - NonAssurance only'!W4</f>
        <v>1157.713202658397</v>
      </c>
      <c r="X35" s="397">
        <f>'FY20 - NonAssurance only'!X4</f>
        <v>1561.2038659965565</v>
      </c>
      <c r="Y35" s="397">
        <f>'FY20 - NonAssurance only'!Y4</f>
        <v>0</v>
      </c>
      <c r="Z35" s="397">
        <f>'FY20 - NonAssurance only'!Z4</f>
        <v>574.23663499275949</v>
      </c>
      <c r="AA35" s="397">
        <f>'FY20 - NonAssurance only'!AA4</f>
        <v>981.68000737271507</v>
      </c>
      <c r="AB35" s="397">
        <f>'FY20 - NonAssurance only'!AB4</f>
        <v>1187.0473327013444</v>
      </c>
      <c r="AC35" s="397">
        <f>'FY20 - NonAssurance only'!AC4</f>
        <v>851.62763111330707</v>
      </c>
      <c r="AD35" s="397">
        <f>'FY20 - NonAssurance only'!AD4</f>
        <v>1011.5600321830481</v>
      </c>
      <c r="AE35" s="397">
        <f>'FY20 - NonAssurance only'!AE4</f>
        <v>1151.1907799695189</v>
      </c>
      <c r="AF35" s="397">
        <f>'FY20 - NonAssurance only'!AF4</f>
        <v>1131.5371203250693</v>
      </c>
      <c r="AG35" s="397">
        <f>'FY20 - NonAssurance only'!AG4</f>
        <v>915.24593307317195</v>
      </c>
      <c r="AH35" s="397">
        <f>'FY20 - NonAssurance only'!AH4</f>
        <v>1021.2552110173307</v>
      </c>
      <c r="AI35" s="397">
        <f>'FY20 - NonAssurance only'!AI4</f>
        <v>1206.2885461017763</v>
      </c>
      <c r="AJ35" s="397">
        <f>'FY20 - NonAssurance only'!AJ4</f>
        <v>1158.9738623236867</v>
      </c>
      <c r="AK35" s="397">
        <f>'FY20 - NonAssurance only'!AK4</f>
        <v>944.69271557562081</v>
      </c>
      <c r="AL35" s="397">
        <f>'FY20 - NonAssurance only'!AL4</f>
        <v>996.27125186153899</v>
      </c>
      <c r="AM35" s="397">
        <f>'FY20 - NonAssurance only'!AM4</f>
        <v>828.49005505913999</v>
      </c>
      <c r="AN35" s="397">
        <f>'FY20 - NonAssurance only'!AN4</f>
        <v>1048.8689038040261</v>
      </c>
      <c r="AO35" s="397">
        <f>'FY20 - NonAssurance only'!AO4</f>
        <v>840.05622559235212</v>
      </c>
      <c r="AP35" s="397">
        <f>'FY20 - NonAssurance only'!AP4</f>
        <v>720.43749571174499</v>
      </c>
      <c r="AQ35" s="397">
        <f>'FY20 - NonAssurance only'!AQ4</f>
        <v>913.77566339446264</v>
      </c>
      <c r="AR35" s="397">
        <f>'FY20 - NonAssurance only'!AR4</f>
        <v>974.64464066308926</v>
      </c>
      <c r="AS35" s="397">
        <f>'FY20 - NonAssurance only'!AS4</f>
        <v>1073.8885813988909</v>
      </c>
      <c r="AT35" s="397">
        <f>'FY20 - NonAssurance only'!AT4</f>
        <v>569.19125529762778</v>
      </c>
      <c r="AU35" s="397">
        <f>'FY20 - NonAssurance only'!AU4</f>
        <v>504.19041325078058</v>
      </c>
      <c r="AV35" s="397">
        <f>'FY20 - NonAssurance only'!AV4</f>
        <v>701.87322233683255</v>
      </c>
      <c r="AW35" s="397">
        <f>'FY20 - NonAssurance only'!AW4</f>
        <v>767.20843631549587</v>
      </c>
      <c r="AX35" s="28"/>
      <c r="AY35" s="29"/>
    </row>
    <row r="36" spans="1:51" s="26" customFormat="1" x14ac:dyDescent="0.35">
      <c r="A36" s="26" t="s">
        <v>89</v>
      </c>
      <c r="B36" s="397">
        <f>'FY20 - NonAssurance only'!B5</f>
        <v>0</v>
      </c>
      <c r="C36" s="397">
        <f>'FY20 - NonAssurance only'!C5</f>
        <v>0</v>
      </c>
      <c r="D36" s="397">
        <f>'FY20 - NonAssurance only'!D5</f>
        <v>0</v>
      </c>
      <c r="E36" s="397">
        <f>'FY20 - NonAssurance only'!E5</f>
        <v>0</v>
      </c>
      <c r="F36" s="397">
        <f>'FY20 - NonAssurance only'!F5</f>
        <v>0</v>
      </c>
      <c r="G36" s="397">
        <f>'FY20 - NonAssurance only'!G5</f>
        <v>0</v>
      </c>
      <c r="H36" s="397">
        <f>'FY20 - NonAssurance only'!H5</f>
        <v>0</v>
      </c>
      <c r="I36" s="397">
        <f>'FY20 - NonAssurance only'!I5</f>
        <v>0</v>
      </c>
      <c r="J36" s="397">
        <f>'FY20 - NonAssurance only'!J5</f>
        <v>0</v>
      </c>
      <c r="K36" s="397">
        <f>'FY20 - NonAssurance only'!K5</f>
        <v>0</v>
      </c>
      <c r="L36" s="397">
        <f>'FY20 - NonAssurance only'!L5</f>
        <v>0</v>
      </c>
      <c r="M36" s="397">
        <f>'FY20 - NonAssurance only'!M5</f>
        <v>0</v>
      </c>
      <c r="N36" s="397">
        <f>'FY20 - NonAssurance only'!N5</f>
        <v>0</v>
      </c>
      <c r="O36" s="397">
        <f>'FY20 - NonAssurance only'!O5</f>
        <v>0</v>
      </c>
      <c r="P36" s="397">
        <f>'FY20 - NonAssurance only'!P5</f>
        <v>0</v>
      </c>
      <c r="Q36" s="397">
        <f>'FY20 - NonAssurance only'!Q5</f>
        <v>0</v>
      </c>
      <c r="R36" s="397">
        <f>'FY20 - NonAssurance only'!R5</f>
        <v>0</v>
      </c>
      <c r="S36" s="397">
        <f>'FY20 - NonAssurance only'!S5</f>
        <v>0</v>
      </c>
      <c r="T36" s="397">
        <f>'FY20 - NonAssurance only'!T5</f>
        <v>0</v>
      </c>
      <c r="U36" s="397">
        <f>'FY20 - NonAssurance only'!U5</f>
        <v>0</v>
      </c>
      <c r="V36" s="397">
        <f>'FY20 - NonAssurance only'!V5</f>
        <v>0</v>
      </c>
      <c r="W36" s="397">
        <f>'FY20 - NonAssurance only'!W5</f>
        <v>0</v>
      </c>
      <c r="X36" s="397">
        <f>'FY20 - NonAssurance only'!X5</f>
        <v>0</v>
      </c>
      <c r="Y36" s="397">
        <f>'FY20 - NonAssurance only'!Y5</f>
        <v>0</v>
      </c>
      <c r="Z36" s="397">
        <f>'FY20 - NonAssurance only'!Z5</f>
        <v>0</v>
      </c>
      <c r="AA36" s="397">
        <f>'FY20 - NonAssurance only'!AA5</f>
        <v>0</v>
      </c>
      <c r="AB36" s="397">
        <f>'FY20 - NonAssurance only'!AB5</f>
        <v>0</v>
      </c>
      <c r="AC36" s="397">
        <f>'FY20 - NonAssurance only'!AC5</f>
        <v>0</v>
      </c>
      <c r="AD36" s="397">
        <f>'FY20 - NonAssurance only'!AD5</f>
        <v>0</v>
      </c>
      <c r="AE36" s="397">
        <f>'FY20 - NonAssurance only'!AE5</f>
        <v>0</v>
      </c>
      <c r="AF36" s="397">
        <f>'FY20 - NonAssurance only'!AF5</f>
        <v>0</v>
      </c>
      <c r="AG36" s="397">
        <f>'FY20 - NonAssurance only'!AG5</f>
        <v>0</v>
      </c>
      <c r="AH36" s="397">
        <f>'FY20 - NonAssurance only'!AH5</f>
        <v>0</v>
      </c>
      <c r="AI36" s="397">
        <f>'FY20 - NonAssurance only'!AI5</f>
        <v>0</v>
      </c>
      <c r="AJ36" s="397">
        <f>'FY20 - NonAssurance only'!AJ5</f>
        <v>0</v>
      </c>
      <c r="AK36" s="397">
        <f>'FY20 - NonAssurance only'!AK5</f>
        <v>0</v>
      </c>
      <c r="AL36" s="397">
        <f>'FY20 - NonAssurance only'!AL5</f>
        <v>0</v>
      </c>
      <c r="AM36" s="397">
        <f>'FY20 - NonAssurance only'!AM5</f>
        <v>0</v>
      </c>
      <c r="AN36" s="397">
        <f>'FY20 - NonAssurance only'!AN5</f>
        <v>0</v>
      </c>
      <c r="AO36" s="397">
        <f>'FY20 - NonAssurance only'!AO5</f>
        <v>0</v>
      </c>
      <c r="AP36" s="397">
        <f>'FY20 - NonAssurance only'!AP5</f>
        <v>0</v>
      </c>
      <c r="AQ36" s="397">
        <f>'FY20 - NonAssurance only'!AQ5</f>
        <v>0</v>
      </c>
      <c r="AR36" s="397">
        <f>'FY20 - NonAssurance only'!AR5</f>
        <v>0</v>
      </c>
      <c r="AS36" s="397">
        <f>'FY20 - NonAssurance only'!AS5</f>
        <v>0</v>
      </c>
      <c r="AT36" s="397">
        <f>'FY20 - NonAssurance only'!AT5</f>
        <v>0</v>
      </c>
      <c r="AU36" s="397">
        <f>'FY20 - NonAssurance only'!AU5</f>
        <v>0</v>
      </c>
      <c r="AV36" s="397">
        <f>'FY20 - NonAssurance only'!AV5</f>
        <v>0</v>
      </c>
      <c r="AW36" s="397">
        <f>'FY20 - NonAssurance only'!AW5</f>
        <v>0</v>
      </c>
      <c r="AX36" s="28"/>
    </row>
    <row r="37" spans="1:51" s="26" customFormat="1" x14ac:dyDescent="0.35">
      <c r="A37" s="26" t="s">
        <v>90</v>
      </c>
      <c r="B37" s="397">
        <f>'FY20 - NonAssurance only'!B6</f>
        <v>0</v>
      </c>
      <c r="C37" s="397">
        <f>'FY20 - NonAssurance only'!C6</f>
        <v>0</v>
      </c>
      <c r="D37" s="397">
        <f>'FY20 - NonAssurance only'!D6</f>
        <v>0</v>
      </c>
      <c r="E37" s="397">
        <f>'FY20 - NonAssurance only'!E6</f>
        <v>0</v>
      </c>
      <c r="F37" s="397">
        <f>'FY20 - NonAssurance only'!F6</f>
        <v>0</v>
      </c>
      <c r="G37" s="397">
        <f>'FY20 - NonAssurance only'!G6</f>
        <v>0</v>
      </c>
      <c r="H37" s="397">
        <f>'FY20 - NonAssurance only'!H6</f>
        <v>0</v>
      </c>
      <c r="I37" s="397">
        <f>'FY20 - NonAssurance only'!I6</f>
        <v>0</v>
      </c>
      <c r="J37" s="397">
        <f>'FY20 - NonAssurance only'!J6</f>
        <v>0</v>
      </c>
      <c r="K37" s="397">
        <f>'FY20 - NonAssurance only'!K6</f>
        <v>0</v>
      </c>
      <c r="L37" s="397">
        <f>'FY20 - NonAssurance only'!L6</f>
        <v>0</v>
      </c>
      <c r="M37" s="397">
        <f>'FY20 - NonAssurance only'!M6</f>
        <v>0</v>
      </c>
      <c r="N37" s="397">
        <f>'FY20 - NonAssurance only'!N6</f>
        <v>0</v>
      </c>
      <c r="O37" s="397">
        <f>'FY20 - NonAssurance only'!O6</f>
        <v>0</v>
      </c>
      <c r="P37" s="397">
        <f>'FY20 - NonAssurance only'!P6</f>
        <v>0</v>
      </c>
      <c r="Q37" s="397">
        <f>'FY20 - NonAssurance only'!Q6</f>
        <v>0</v>
      </c>
      <c r="R37" s="397">
        <f>'FY20 - NonAssurance only'!R6</f>
        <v>0</v>
      </c>
      <c r="S37" s="397">
        <f>'FY20 - NonAssurance only'!S6</f>
        <v>0</v>
      </c>
      <c r="T37" s="397">
        <f>'FY20 - NonAssurance only'!T6</f>
        <v>0</v>
      </c>
      <c r="U37" s="397">
        <f>'FY20 - NonAssurance only'!U6</f>
        <v>0</v>
      </c>
      <c r="V37" s="397">
        <f>'FY20 - NonAssurance only'!V6</f>
        <v>0</v>
      </c>
      <c r="W37" s="397">
        <f>'FY20 - NonAssurance only'!W6</f>
        <v>0</v>
      </c>
      <c r="X37" s="397">
        <f>'FY20 - NonAssurance only'!X6</f>
        <v>0</v>
      </c>
      <c r="Y37" s="397">
        <f>'FY20 - NonAssurance only'!Y6</f>
        <v>0</v>
      </c>
      <c r="Z37" s="397">
        <f>'FY20 - NonAssurance only'!Z6</f>
        <v>0</v>
      </c>
      <c r="AA37" s="397">
        <f>'FY20 - NonAssurance only'!AA6</f>
        <v>0</v>
      </c>
      <c r="AB37" s="397">
        <f>'FY20 - NonAssurance only'!AB6</f>
        <v>0</v>
      </c>
      <c r="AC37" s="397">
        <f>'FY20 - NonAssurance only'!AC6</f>
        <v>0</v>
      </c>
      <c r="AD37" s="397">
        <f>'FY20 - NonAssurance only'!AD6</f>
        <v>0</v>
      </c>
      <c r="AE37" s="397">
        <f>'FY20 - NonAssurance only'!AE6</f>
        <v>0</v>
      </c>
      <c r="AF37" s="397">
        <f>'FY20 - NonAssurance only'!AF6</f>
        <v>0</v>
      </c>
      <c r="AG37" s="397">
        <f>'FY20 - NonAssurance only'!AG6</f>
        <v>0</v>
      </c>
      <c r="AH37" s="397">
        <f>'FY20 - NonAssurance only'!AH6</f>
        <v>0</v>
      </c>
      <c r="AI37" s="397">
        <f>'FY20 - NonAssurance only'!AI6</f>
        <v>0</v>
      </c>
      <c r="AJ37" s="397">
        <f>'FY20 - NonAssurance only'!AJ6</f>
        <v>0</v>
      </c>
      <c r="AK37" s="397">
        <f>'FY20 - NonAssurance only'!AK6</f>
        <v>0</v>
      </c>
      <c r="AL37" s="397">
        <f>'FY20 - NonAssurance only'!AL6</f>
        <v>0</v>
      </c>
      <c r="AM37" s="397">
        <f>'FY20 - NonAssurance only'!AM6</f>
        <v>0</v>
      </c>
      <c r="AN37" s="397">
        <f>'FY20 - NonAssurance only'!AN6</f>
        <v>0</v>
      </c>
      <c r="AO37" s="397">
        <f>'FY20 - NonAssurance only'!AO6</f>
        <v>0</v>
      </c>
      <c r="AP37" s="397">
        <f>'FY20 - NonAssurance only'!AP6</f>
        <v>0</v>
      </c>
      <c r="AQ37" s="397">
        <f>'FY20 - NonAssurance only'!AQ6</f>
        <v>0</v>
      </c>
      <c r="AR37" s="397">
        <f>'FY20 - NonAssurance only'!AR6</f>
        <v>0</v>
      </c>
      <c r="AS37" s="397">
        <f>'FY20 - NonAssurance only'!AS6</f>
        <v>0</v>
      </c>
      <c r="AT37" s="397">
        <f>'FY20 - NonAssurance only'!AT6</f>
        <v>0</v>
      </c>
      <c r="AU37" s="397">
        <f>'FY20 - NonAssurance only'!AU6</f>
        <v>0</v>
      </c>
      <c r="AV37" s="397">
        <f>'FY20 - NonAssurance only'!AV6</f>
        <v>0</v>
      </c>
      <c r="AW37" s="397">
        <f>'FY20 - NonAssurance only'!AW6</f>
        <v>0</v>
      </c>
      <c r="AX37" s="28"/>
    </row>
    <row r="38" spans="1:51" s="26" customFormat="1" ht="14" customHeight="1" x14ac:dyDescent="0.35">
      <c r="A38" s="26" t="s">
        <v>91</v>
      </c>
      <c r="B38" s="397">
        <f>'FY20 - NonAssurance only'!B7</f>
        <v>720.58747340139507</v>
      </c>
      <c r="C38" s="397">
        <f>'FY20 - NonAssurance only'!C7</f>
        <v>763.96639722195448</v>
      </c>
      <c r="D38" s="397">
        <f>'FY20 - NonAssurance only'!D7</f>
        <v>900.34061585082497</v>
      </c>
      <c r="E38" s="397">
        <f>'FY20 - NonAssurance only'!E7</f>
        <v>907.57273897823325</v>
      </c>
      <c r="F38" s="397">
        <f>'FY20 - NonAssurance only'!F7</f>
        <v>964.54734077804733</v>
      </c>
      <c r="G38" s="397">
        <f>'FY20 - NonAssurance only'!G7</f>
        <v>1207.6204303416846</v>
      </c>
      <c r="H38" s="397">
        <f>'FY20 - NonAssurance only'!H7</f>
        <v>1015.714930223691</v>
      </c>
      <c r="I38" s="397">
        <f>'FY20 - NonAssurance only'!I7</f>
        <v>885.80986436786827</v>
      </c>
      <c r="J38" s="397">
        <f>'FY20 - NonAssurance only'!J7</f>
        <v>949.73650796401353</v>
      </c>
      <c r="K38" s="397">
        <f>'FY20 - NonAssurance only'!K7</f>
        <v>870.81177375086475</v>
      </c>
      <c r="L38" s="397">
        <f>'FY20 - NonAssurance only'!L7</f>
        <v>810.8455385561266</v>
      </c>
      <c r="M38" s="397">
        <f>'FY20 - NonAssurance only'!M7</f>
        <v>811.62931425657553</v>
      </c>
      <c r="N38" s="397">
        <f>'FY20 - NonAssurance only'!N7</f>
        <v>785.43656961154238</v>
      </c>
      <c r="O38" s="397">
        <f>'FY20 - NonAssurance only'!O7</f>
        <v>953.77600712779747</v>
      </c>
      <c r="P38" s="397">
        <f>'FY20 - NonAssurance only'!P7</f>
        <v>931.71970653776248</v>
      </c>
      <c r="Q38" s="397">
        <f>'FY20 - NonAssurance only'!Q7</f>
        <v>894.10509612909823</v>
      </c>
      <c r="R38" s="397">
        <f>'FY20 - NonAssurance only'!R7</f>
        <v>1160.881086410767</v>
      </c>
      <c r="S38" s="397">
        <f>'FY20 - NonAssurance only'!S7</f>
        <v>1157.1937879574339</v>
      </c>
      <c r="T38" s="397">
        <f>'FY20 - NonAssurance only'!T7</f>
        <v>925.65373095788834</v>
      </c>
      <c r="U38" s="397">
        <f>'FY20 - NonAssurance only'!U7</f>
        <v>864.8740861227277</v>
      </c>
      <c r="V38" s="397">
        <f>'FY20 - NonAssurance only'!V7</f>
        <v>495.96475492066708</v>
      </c>
      <c r="W38" s="397">
        <f>'FY20 - NonAssurance only'!W7</f>
        <v>850.24544132131768</v>
      </c>
      <c r="X38" s="397">
        <f>'FY20 - NonAssurance only'!X7</f>
        <v>1407.8275732492414</v>
      </c>
      <c r="Y38" s="397">
        <f>'FY20 - NonAssurance only'!Y7</f>
        <v>0</v>
      </c>
      <c r="Z38" s="397">
        <f>'FY20 - NonAssurance only'!Z7</f>
        <v>232.74567522050407</v>
      </c>
      <c r="AA38" s="397">
        <f>'FY20 - NonAssurance only'!AA7</f>
        <v>414.99972771971005</v>
      </c>
      <c r="AB38" s="397">
        <f>'FY20 - NonAssurance only'!AB7</f>
        <v>673.32548844537348</v>
      </c>
      <c r="AC38" s="397">
        <f>'FY20 - NonAssurance only'!AC7</f>
        <v>449.991415351863</v>
      </c>
      <c r="AD38" s="397">
        <f>'FY20 - NonAssurance only'!AD7</f>
        <v>734.91143070306623</v>
      </c>
      <c r="AE38" s="397">
        <f>'FY20 - NonAssurance only'!AE7</f>
        <v>821.99100748018941</v>
      </c>
      <c r="AF38" s="397">
        <f>'FY20 - NonAssurance only'!AF7</f>
        <v>1023.126041968804</v>
      </c>
      <c r="AG38" s="397">
        <f>'FY20 - NonAssurance only'!AG7</f>
        <v>797.54056535049654</v>
      </c>
      <c r="AH38" s="397">
        <f>'FY20 - NonAssurance only'!AH7</f>
        <v>1192.7318474664692</v>
      </c>
      <c r="AI38" s="397">
        <f>'FY20 - NonAssurance only'!AI7</f>
        <v>1314.2390970274228</v>
      </c>
      <c r="AJ38" s="397">
        <f>'FY20 - NonAssurance only'!AJ7</f>
        <v>1270.9408463577311</v>
      </c>
      <c r="AK38" s="397">
        <f>'FY20 - NonAssurance only'!AK7</f>
        <v>1117.9916162100021</v>
      </c>
      <c r="AL38" s="397">
        <f>'FY20 - NonAssurance only'!AL7</f>
        <v>406.12301410312369</v>
      </c>
      <c r="AM38" s="397">
        <f>'FY20 - NonAssurance only'!AM7</f>
        <v>385.82477886869032</v>
      </c>
      <c r="AN38" s="397">
        <f>'FY20 - NonAssurance only'!AN7</f>
        <v>692.44043164951427</v>
      </c>
      <c r="AO38" s="397">
        <f>'FY20 - NonAssurance only'!AO7</f>
        <v>713.06518005125758</v>
      </c>
      <c r="AP38" s="397">
        <f>'FY20 - NonAssurance only'!AP7</f>
        <v>728.32511214337342</v>
      </c>
      <c r="AQ38" s="397">
        <f>'FY20 - NonAssurance only'!AQ7</f>
        <v>810.77943364777684</v>
      </c>
      <c r="AR38" s="397">
        <f>'FY20 - NonAssurance only'!AR7</f>
        <v>845.76653806747936</v>
      </c>
      <c r="AS38" s="397">
        <f>'FY20 - NonAssurance only'!AS7</f>
        <v>831.4512545496475</v>
      </c>
      <c r="AT38" s="397">
        <f>'FY20 - NonAssurance only'!AT7</f>
        <v>969.15398019313943</v>
      </c>
      <c r="AU38" s="397">
        <f>'FY20 - NonAssurance only'!AU7</f>
        <v>720.96735320885648</v>
      </c>
      <c r="AV38" s="397">
        <f>'FY20 - NonAssurance only'!AV7</f>
        <v>903.85172374046056</v>
      </c>
      <c r="AW38" s="397">
        <f>'FY20 - NonAssurance only'!AW7</f>
        <v>770.68923963705379</v>
      </c>
      <c r="AX38" s="28"/>
      <c r="AY38" s="29"/>
    </row>
    <row r="39" spans="1:51" s="26" customFormat="1" x14ac:dyDescent="0.35">
      <c r="A39" s="26" t="s">
        <v>92</v>
      </c>
      <c r="B39" s="397">
        <f>'FY20 - NonAssurance only'!B8</f>
        <v>499.83694359133398</v>
      </c>
      <c r="C39" s="397">
        <f>'FY20 - NonAssurance only'!C8</f>
        <v>674.73079994412774</v>
      </c>
      <c r="D39" s="397">
        <f>'FY20 - NonAssurance only'!D8</f>
        <v>765.89749928952278</v>
      </c>
      <c r="E39" s="397">
        <f>'FY20 - NonAssurance only'!E8</f>
        <v>867.61124211492188</v>
      </c>
      <c r="F39" s="397">
        <f>'FY20 - NonAssurance only'!F8</f>
        <v>588.8528351268078</v>
      </c>
      <c r="G39" s="397">
        <f>'FY20 - NonAssurance only'!G8</f>
        <v>632.50326619203508</v>
      </c>
      <c r="H39" s="397">
        <f>'FY20 - NonAssurance only'!H8</f>
        <v>563.20944525635139</v>
      </c>
      <c r="I39" s="397">
        <f>'FY20 - NonAssurance only'!I8</f>
        <v>552.26414424843938</v>
      </c>
      <c r="J39" s="397">
        <f>'FY20 - NonAssurance only'!J8</f>
        <v>698.40252374101317</v>
      </c>
      <c r="K39" s="397">
        <f>'FY20 - NonAssurance only'!K8</f>
        <v>563.44923700419452</v>
      </c>
      <c r="L39" s="397">
        <f>'FY20 - NonAssurance only'!L8</f>
        <v>619.53143733944364</v>
      </c>
      <c r="M39" s="397">
        <f>'FY20 - NonAssurance only'!M8</f>
        <v>497.02709221983076</v>
      </c>
      <c r="N39" s="397">
        <f>'FY20 - NonAssurance only'!N8</f>
        <v>574.50139572981107</v>
      </c>
      <c r="O39" s="397">
        <f>'FY20 - NonAssurance only'!O8</f>
        <v>635.21972575769917</v>
      </c>
      <c r="P39" s="397">
        <f>'FY20 - NonAssurance only'!P8</f>
        <v>536.09205896210494</v>
      </c>
      <c r="Q39" s="397">
        <f>'FY20 - NonAssurance only'!Q8</f>
        <v>560.52407075473002</v>
      </c>
      <c r="R39" s="397">
        <f>'FY20 - NonAssurance only'!R8</f>
        <v>397.97368189959735</v>
      </c>
      <c r="S39" s="397">
        <f>'FY20 - NonAssurance only'!S8</f>
        <v>483.2428375282351</v>
      </c>
      <c r="T39" s="397">
        <f>'FY20 - NonAssurance only'!T8</f>
        <v>418.26421480943583</v>
      </c>
      <c r="U39" s="397">
        <f>'FY20 - NonAssurance only'!U8</f>
        <v>415.02598435634638</v>
      </c>
      <c r="V39" s="397">
        <f>'FY20 - NonAssurance only'!V8</f>
        <v>259.86161350127475</v>
      </c>
      <c r="W39" s="397">
        <f>'FY20 - NonAssurance only'!W8</f>
        <v>529.34872355110815</v>
      </c>
      <c r="X39" s="397">
        <f>'FY20 - NonAssurance only'!X8</f>
        <v>828.27498275258745</v>
      </c>
      <c r="Y39" s="397">
        <f>'FY20 - NonAssurance only'!Y8</f>
        <v>0</v>
      </c>
      <c r="Z39" s="397">
        <f>'FY20 - NonAssurance only'!Z8</f>
        <v>167.372902600727</v>
      </c>
      <c r="AA39" s="397">
        <f>'FY20 - NonAssurance only'!AA8</f>
        <v>277.17716759114774</v>
      </c>
      <c r="AB39" s="397">
        <f>'FY20 - NonAssurance only'!AB8</f>
        <v>399.34398208033764</v>
      </c>
      <c r="AC39" s="397">
        <f>'FY20 - NonAssurance only'!AC8</f>
        <v>389.66373232626603</v>
      </c>
      <c r="AD39" s="397">
        <f>'FY20 - NonAssurance only'!AD8</f>
        <v>331.82126090017499</v>
      </c>
      <c r="AE39" s="397">
        <f>'FY20 - NonAssurance only'!AE8</f>
        <v>355.45597022029995</v>
      </c>
      <c r="AF39" s="397">
        <f>'FY20 - NonAssurance only'!AF8</f>
        <v>314.76872615031067</v>
      </c>
      <c r="AG39" s="397">
        <f>'FY20 - NonAssurance only'!AG8</f>
        <v>235.66988727577731</v>
      </c>
      <c r="AH39" s="397">
        <f>'FY20 - NonAssurance only'!AH8</f>
        <v>517.63290137881279</v>
      </c>
      <c r="AI39" s="397">
        <f>'FY20 - NonAssurance only'!AI8</f>
        <v>580.37883041156022</v>
      </c>
      <c r="AJ39" s="397">
        <f>'FY20 - NonAssurance only'!AJ8</f>
        <v>522.47074657796907</v>
      </c>
      <c r="AK39" s="397">
        <f>'FY20 - NonAssurance only'!AK8</f>
        <v>465.47759558751108</v>
      </c>
      <c r="AL39" s="397">
        <f>'FY20 - NonAssurance only'!AL8</f>
        <v>527.25103763306322</v>
      </c>
      <c r="AM39" s="397">
        <f>'FY20 - NonAssurance only'!AM8</f>
        <v>416.64649905140908</v>
      </c>
      <c r="AN39" s="397">
        <f>'FY20 - NonAssurance only'!AN8</f>
        <v>564.94933797073338</v>
      </c>
      <c r="AO39" s="397">
        <f>'FY20 - NonAssurance only'!AO8</f>
        <v>571.56911936986842</v>
      </c>
      <c r="AP39" s="397">
        <f>'FY20 - NonAssurance only'!AP8</f>
        <v>577.20432558093353</v>
      </c>
      <c r="AQ39" s="397">
        <f>'FY20 - NonAssurance only'!AQ8</f>
        <v>635.91761617288921</v>
      </c>
      <c r="AR39" s="397">
        <f>'FY20 - NonAssurance only'!AR8</f>
        <v>559.2540080244645</v>
      </c>
      <c r="AS39" s="397">
        <f>'FY20 - NonAssurance only'!AS8</f>
        <v>661.47513983399085</v>
      </c>
      <c r="AT39" s="397">
        <f>'FY20 - NonAssurance only'!AT8</f>
        <v>720.06416297420822</v>
      </c>
      <c r="AU39" s="397">
        <f>'FY20 - NonAssurance only'!AU8</f>
        <v>512.12041559270722</v>
      </c>
      <c r="AV39" s="397">
        <f>'FY20 - NonAssurance only'!AV8</f>
        <v>526.02387342379939</v>
      </c>
      <c r="AW39" s="397">
        <f>'FY20 - NonAssurance only'!AW8</f>
        <v>532.88257940398671</v>
      </c>
      <c r="AX39" s="28"/>
      <c r="AY39" s="12"/>
    </row>
    <row r="40" spans="1:51" x14ac:dyDescent="0.35">
      <c r="A40" s="1" t="s">
        <v>187</v>
      </c>
      <c r="B40" s="398">
        <f>'FY20 Deals'!B7</f>
        <v>265.74161566434009</v>
      </c>
      <c r="C40" s="398">
        <f>'FY20 Deals'!C7</f>
        <v>472.57373707638038</v>
      </c>
      <c r="D40" s="398">
        <f>'FY20 Deals'!D7</f>
        <v>1104.4267297969679</v>
      </c>
      <c r="E40" s="398">
        <f>'FY20 Deals'!E7</f>
        <v>1282.2579174623118</v>
      </c>
      <c r="F40" s="398">
        <f>'FY20 Deals'!F7</f>
        <v>337.07189563261682</v>
      </c>
      <c r="G40" s="398">
        <f>'FY20 Deals'!G7</f>
        <v>561.78649272102814</v>
      </c>
      <c r="H40" s="398">
        <f>'FY20 Deals'!H7</f>
        <v>875.54116898360473</v>
      </c>
      <c r="I40" s="398">
        <f>'FY20 Deals'!I7</f>
        <v>1350.6004426627505</v>
      </c>
      <c r="J40" s="398">
        <f>'FY20 Deals'!J7</f>
        <v>760.58766355870523</v>
      </c>
      <c r="K40" s="398">
        <f>'FY20 Deals'!K7</f>
        <v>745.30363980697769</v>
      </c>
      <c r="L40" s="398">
        <f>'FY20 Deals'!L7</f>
        <v>824.87652966157543</v>
      </c>
      <c r="M40" s="398">
        <f>'FY20 Deals'!M7</f>
        <v>794.23216697274154</v>
      </c>
      <c r="N40" s="398">
        <f>'FY20 Deals'!N7</f>
        <v>408.85601344785056</v>
      </c>
      <c r="O40" s="398">
        <f>'FY20 Deals'!O7</f>
        <v>644.70228245738508</v>
      </c>
      <c r="P40" s="398">
        <f>'FY20 Deals'!P7</f>
        <v>985.10427336958026</v>
      </c>
      <c r="Q40" s="398">
        <f>'FY20 Deals'!Q7</f>
        <v>1086.3374307251838</v>
      </c>
      <c r="R40" s="398">
        <f>'FY20 Deals'!R7</f>
        <v>994.29627613734158</v>
      </c>
      <c r="S40" s="398">
        <f>'FY20 Deals'!S7</f>
        <v>897.37383960024829</v>
      </c>
      <c r="T40" s="398">
        <f>'FY20 Deals'!T7</f>
        <v>679.72801477147345</v>
      </c>
      <c r="U40" s="398">
        <f>'FY20 Deals'!U7</f>
        <v>553.60186949093668</v>
      </c>
      <c r="V40" s="398">
        <f>'FY20 Deals'!V7</f>
        <v>294.48815152237097</v>
      </c>
      <c r="W40" s="398">
        <f>'FY20 Deals'!W7</f>
        <v>1036.2771189516475</v>
      </c>
      <c r="X40" s="398">
        <f>'FY20 Deals'!X7</f>
        <v>1794.2347295259822</v>
      </c>
      <c r="Y40" s="398">
        <f>'FY20 Deals'!Y7</f>
        <v>0</v>
      </c>
      <c r="Z40" s="398">
        <f>'FY20 Deals'!Z7</f>
        <v>502.36970175913837</v>
      </c>
      <c r="AA40" s="398">
        <f>'FY20 Deals'!AA7</f>
        <v>762.5676261755309</v>
      </c>
      <c r="AB40" s="398">
        <f>'FY20 Deals'!AB7</f>
        <v>1036.3132849007609</v>
      </c>
      <c r="AC40" s="398">
        <f>'FY20 Deals'!AC7</f>
        <v>823.74938716457007</v>
      </c>
      <c r="AD40" s="398">
        <f>'FY20 Deals'!AD7</f>
        <v>845.04173290937922</v>
      </c>
      <c r="AE40" s="398">
        <f>'FY20 Deals'!AE7</f>
        <v>926.96740858505495</v>
      </c>
      <c r="AF40" s="398">
        <f>'FY20 Deals'!AF7</f>
        <v>836.24328109622309</v>
      </c>
      <c r="AG40" s="398">
        <f>'FY20 Deals'!AG7</f>
        <v>516.74757740934342</v>
      </c>
      <c r="AH40" s="398">
        <f>'FY20 Deals'!AH7</f>
        <v>841.60850924690362</v>
      </c>
      <c r="AI40" s="398">
        <f>'FY20 Deals'!AI7</f>
        <v>950.39723369309218</v>
      </c>
      <c r="AJ40" s="398">
        <f>'FY20 Deals'!AJ7</f>
        <v>764.71667826027681</v>
      </c>
      <c r="AK40" s="398">
        <f>'FY20 Deals'!AK7</f>
        <v>568.27757879972717</v>
      </c>
      <c r="AL40" s="398">
        <f>'FY20 Deals'!AL7</f>
        <v>562.53881102665491</v>
      </c>
      <c r="AM40" s="398">
        <f>'FY20 Deals'!AM7</f>
        <v>517.3698176635047</v>
      </c>
      <c r="AN40" s="398">
        <f>'FY20 Deals'!AN7</f>
        <v>1000.7349531123494</v>
      </c>
      <c r="AO40" s="398">
        <f>'FY20 Deals'!AO7</f>
        <v>1044.3564181974909</v>
      </c>
      <c r="AP40" s="398">
        <f>'FY20 Deals'!AP7</f>
        <v>925.75644621116157</v>
      </c>
      <c r="AQ40" s="398">
        <f>'FY20 Deals'!AQ7</f>
        <v>791.68980366036203</v>
      </c>
      <c r="AR40" s="398">
        <f>'FY20 Deals'!AR7</f>
        <v>755.31160858613828</v>
      </c>
      <c r="AS40" s="398">
        <f>'FY20 Deals'!AS7</f>
        <v>652.24214154233857</v>
      </c>
      <c r="AT40" s="398">
        <f>'FY20 Deals'!AT7</f>
        <v>772.78976311336737</v>
      </c>
      <c r="AU40" s="398">
        <f>'FY20 Deals'!AU7</f>
        <v>525.06345177665003</v>
      </c>
      <c r="AV40" s="398">
        <f>'FY20 Deals'!AV7</f>
        <v>1094.2787648054143</v>
      </c>
      <c r="AW40" s="398">
        <f>'FY20 Deals'!AW7</f>
        <v>732.86802030456829</v>
      </c>
    </row>
    <row r="41" spans="1:51" x14ac:dyDescent="0.35">
      <c r="B41" s="220"/>
      <c r="C41" s="220"/>
      <c r="D41" s="220"/>
      <c r="E41" s="220"/>
      <c r="F41" s="220"/>
      <c r="G41" s="220"/>
      <c r="H41" s="220"/>
      <c r="I41" s="220"/>
      <c r="J41" s="220"/>
      <c r="K41" s="220"/>
      <c r="L41" s="220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220"/>
      <c r="AB41" s="220"/>
      <c r="AC41" s="220"/>
      <c r="AD41" s="220"/>
      <c r="AE41" s="220"/>
      <c r="AF41" s="220"/>
      <c r="AG41" s="220"/>
      <c r="AH41" s="220"/>
      <c r="AI41" s="220"/>
      <c r="AJ41" s="220"/>
      <c r="AK41" s="220"/>
      <c r="AL41" s="220"/>
      <c r="AM41" s="220"/>
      <c r="AN41" s="220"/>
      <c r="AO41" s="220"/>
      <c r="AP41" s="220"/>
      <c r="AQ41" s="220"/>
      <c r="AR41" s="220"/>
      <c r="AS41" s="220"/>
      <c r="AT41" s="220"/>
      <c r="AU41" s="220"/>
      <c r="AV41" s="220"/>
      <c r="AW41" s="220"/>
    </row>
    <row r="42" spans="1:51" x14ac:dyDescent="0.35"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</row>
    <row r="43" spans="1:51" x14ac:dyDescent="0.35"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</row>
    <row r="44" spans="1:51" x14ac:dyDescent="0.35">
      <c r="A44" s="370" t="s">
        <v>363</v>
      </c>
      <c r="B44" s="220"/>
      <c r="C44" s="220"/>
      <c r="D44" s="220"/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</row>
    <row r="45" spans="1:51" x14ac:dyDescent="0.35">
      <c r="A45" s="26" t="s">
        <v>364</v>
      </c>
      <c r="B45" s="398">
        <f>'FY20  CoE_ESM'!B4</f>
        <v>26.394567449225644</v>
      </c>
      <c r="C45" s="398">
        <f>'FY20  CoE_ESM'!C4</f>
        <v>32.102216001036432</v>
      </c>
      <c r="D45" s="398">
        <f>'FY20  CoE_ESM'!D4</f>
        <v>36.147494162145023</v>
      </c>
      <c r="E45" s="398">
        <f>'FY20  CoE_ESM'!E4</f>
        <v>40.722880365390516</v>
      </c>
      <c r="F45" s="398">
        <f>'FY20  CoE_ESM'!F4</f>
        <v>21.986935270534428</v>
      </c>
      <c r="G45" s="398">
        <f>'FY20  CoE_ESM'!G4</f>
        <v>36.64489211755739</v>
      </c>
      <c r="H45" s="398">
        <f>'FY20  CoE_ESM'!H4</f>
        <v>63.20892714707697</v>
      </c>
      <c r="I45" s="398">
        <f>'FY20  CoE_ESM'!I4</f>
        <v>103.46235540601263</v>
      </c>
      <c r="J45" s="398">
        <f>'FY20  CoE_ESM'!J4</f>
        <v>35.65102520044173</v>
      </c>
      <c r="K45" s="398">
        <f>'FY20  CoE_ESM'!K4</f>
        <v>30.963372877844904</v>
      </c>
      <c r="L45" s="398">
        <f>'FY20  CoE_ESM'!L4</f>
        <v>31.824663326784272</v>
      </c>
      <c r="M45" s="398">
        <f>'FY20  CoE_ESM'!M4</f>
        <v>29.401288299117819</v>
      </c>
      <c r="N45" s="398">
        <f>'FY20  CoE_ESM'!N4</f>
        <v>27.364903107565592</v>
      </c>
      <c r="O45" s="398">
        <f>'FY20  CoE_ESM'!O4</f>
        <v>33.355298387288634</v>
      </c>
      <c r="P45" s="398">
        <f>'FY20  CoE_ESM'!P4</f>
        <v>32.052106424512118</v>
      </c>
      <c r="Q45" s="398">
        <f>'FY20  CoE_ESM'!Q4</f>
        <v>31.159482196954102</v>
      </c>
      <c r="R45" s="398">
        <f>'FY20  CoE_ESM'!R4</f>
        <v>25.127691432772373</v>
      </c>
      <c r="S45" s="398">
        <f>'FY20  CoE_ESM'!S4</f>
        <v>32.733574984995272</v>
      </c>
      <c r="T45" s="398">
        <f>'FY20  CoE_ESM'!T4</f>
        <v>31.389267788050326</v>
      </c>
      <c r="U45" s="398">
        <f>'FY20  CoE_ESM'!U4</f>
        <v>29.591005261340953</v>
      </c>
      <c r="V45" s="398">
        <f>'FY20  CoE_ESM'!V4</f>
        <v>12.02702074023866</v>
      </c>
      <c r="W45" s="398">
        <f>'FY20  CoE_ESM'!W4</f>
        <v>23.285744485187795</v>
      </c>
      <c r="X45" s="398">
        <f>'FY20  CoE_ESM'!X4</f>
        <v>31.401381818403593</v>
      </c>
      <c r="Y45" s="398">
        <f>'FY20  CoE_ESM'!Y4</f>
        <v>0</v>
      </c>
      <c r="Z45" s="398">
        <f>'FY20  CoE_ESM'!Z4</f>
        <v>17.785792219401035</v>
      </c>
      <c r="AA45" s="398">
        <f>'FY20  CoE_ESM'!AA4</f>
        <v>30.405508066010693</v>
      </c>
      <c r="AB45" s="398">
        <f>'FY20  CoE_ESM'!AB4</f>
        <v>36.766336258372874</v>
      </c>
      <c r="AC45" s="398">
        <f>'FY20  CoE_ESM'!AC4</f>
        <v>26.377404666062411</v>
      </c>
      <c r="AD45" s="398">
        <f>'FY20  CoE_ESM'!AD4</f>
        <v>32.699067477331219</v>
      </c>
      <c r="AE45" s="398">
        <f>'FY20  CoE_ESM'!AE4</f>
        <v>37.212685155489758</v>
      </c>
      <c r="AF45" s="398">
        <f>'FY20  CoE_ESM'!AF4</f>
        <v>36.577373041088158</v>
      </c>
      <c r="AG45" s="398">
        <f>'FY20  CoE_ESM'!AG4</f>
        <v>29.585677143971047</v>
      </c>
      <c r="AH45" s="398">
        <f>'FY20  CoE_ESM'!AH4</f>
        <v>33.229156557205584</v>
      </c>
      <c r="AI45" s="398">
        <f>'FY20  CoE_ESM'!AI4</f>
        <v>39.249690497686593</v>
      </c>
      <c r="AJ45" s="398">
        <f>'FY20  CoE_ESM'!AJ4</f>
        <v>37.710185956847454</v>
      </c>
      <c r="AK45" s="398">
        <f>'FY20  CoE_ESM'!AK4</f>
        <v>30.737999479134391</v>
      </c>
      <c r="AL45" s="398">
        <f>'FY20  CoE_ESM'!AL4</f>
        <v>30.017786702029397</v>
      </c>
      <c r="AM45" s="398">
        <f>'FY20  CoE_ESM'!AM4</f>
        <v>24.962516695176298</v>
      </c>
      <c r="AN45" s="398">
        <f>'FY20  CoE_ESM'!AN4</f>
        <v>31.602561023367127</v>
      </c>
      <c r="AO45" s="398">
        <f>'FY20  CoE_ESM'!AO4</f>
        <v>25.31100696765634</v>
      </c>
      <c r="AP45" s="398">
        <f>'FY20  CoE_ESM'!AP4</f>
        <v>19.465539572659541</v>
      </c>
      <c r="AQ45" s="398">
        <f>'FY20  CoE_ESM'!AQ4</f>
        <v>24.689353958132916</v>
      </c>
      <c r="AR45" s="398">
        <f>'FY20  CoE_ESM'!AR4</f>
        <v>26.333976139546742</v>
      </c>
      <c r="AS45" s="398">
        <f>'FY20  CoE_ESM'!AS4</f>
        <v>29.015453529658007</v>
      </c>
      <c r="AT45" s="398">
        <f>'FY20  CoE_ESM'!AT4</f>
        <v>22.894878114005845</v>
      </c>
      <c r="AU45" s="398">
        <f>'FY20  CoE_ESM'!AU4</f>
        <v>20.280315184376601</v>
      </c>
      <c r="AV45" s="398">
        <f>'FY20  CoE_ESM'!AV4</f>
        <v>28.231814398630799</v>
      </c>
      <c r="AW45" s="398">
        <f>'FY20  CoE_ESM'!AW4</f>
        <v>30.859826945681995</v>
      </c>
    </row>
    <row r="46" spans="1:51" x14ac:dyDescent="0.35">
      <c r="A46" s="26" t="s">
        <v>365</v>
      </c>
      <c r="B46" s="398">
        <f>'FY20  CoE_ESM'!B5</f>
        <v>888.13099897118138</v>
      </c>
      <c r="C46" s="398">
        <f>'FY20  CoE_ESM'!C5</f>
        <v>1010.0695427264884</v>
      </c>
      <c r="D46" s="398">
        <f>'FY20  CoE_ESM'!D5</f>
        <v>1094.821880450239</v>
      </c>
      <c r="E46" s="398">
        <f>'FY20  CoE_ESM'!E5</f>
        <v>944.4775778520908</v>
      </c>
      <c r="F46" s="398">
        <f>'FY20  CoE_ESM'!F5</f>
        <v>342.8507393264191</v>
      </c>
      <c r="G46" s="398">
        <f>'FY20  CoE_ESM'!G5</f>
        <v>571.41789887736513</v>
      </c>
      <c r="H46" s="398">
        <f>'FY20  CoE_ESM'!H5</f>
        <v>1009.3755675015062</v>
      </c>
      <c r="I46" s="398">
        <f>'FY20  CoE_ESM'!I5</f>
        <v>1826.3557942947098</v>
      </c>
      <c r="J46" s="398">
        <f>'FY20  CoE_ESM'!J5</f>
        <v>988.63432575646164</v>
      </c>
      <c r="K46" s="398">
        <f>'FY20  CoE_ESM'!K5</f>
        <v>972.04284814931236</v>
      </c>
      <c r="L46" s="398">
        <f>'FY20  CoE_ESM'!L5</f>
        <v>884.69539652335618</v>
      </c>
      <c r="M46" s="398">
        <f>'FY20  CoE_ESM'!M5</f>
        <v>904.62742957087016</v>
      </c>
      <c r="N46" s="398">
        <f>'FY20  CoE_ESM'!N5</f>
        <v>1015.8978292161624</v>
      </c>
      <c r="O46" s="398">
        <f>'FY20  CoE_ESM'!O5</f>
        <v>1082.030257208078</v>
      </c>
      <c r="P46" s="398">
        <f>'FY20  CoE_ESM'!P5</f>
        <v>1009.7418468383327</v>
      </c>
      <c r="Q46" s="398">
        <f>'FY20  CoE_ESM'!Q5</f>
        <v>1017.3300667374269</v>
      </c>
      <c r="R46" s="398">
        <f>'FY20  CoE_ESM'!R5</f>
        <v>1077.0312560807233</v>
      </c>
      <c r="S46" s="398">
        <f>'FY20  CoE_ESM'!S5</f>
        <v>1104.6175537008342</v>
      </c>
      <c r="T46" s="398">
        <f>'FY20  CoE_ESM'!T5</f>
        <v>902.89057357078707</v>
      </c>
      <c r="U46" s="398">
        <f>'FY20  CoE_ESM'!U5</f>
        <v>890.46061664765602</v>
      </c>
      <c r="V46" s="398">
        <f>'FY20  CoE_ESM'!V5</f>
        <v>707.22247108455542</v>
      </c>
      <c r="W46" s="398">
        <f>'FY20  CoE_ESM'!W5</f>
        <v>1318.6880762402513</v>
      </c>
      <c r="X46" s="398">
        <f>'FY20  CoE_ESM'!X5</f>
        <v>1949.0894526751929</v>
      </c>
      <c r="Y46" s="398">
        <f>'FY20  CoE_ESM'!Y5</f>
        <v>0</v>
      </c>
      <c r="Z46" s="398">
        <f>'FY20  CoE_ESM'!Z5</f>
        <v>758.06378628769971</v>
      </c>
      <c r="AA46" s="398">
        <f>'FY20  CoE_ESM'!AA5</f>
        <v>981.25528097277117</v>
      </c>
      <c r="AB46" s="398">
        <f>'FY20  CoE_ESM'!AB5</f>
        <v>1177.4256374697084</v>
      </c>
      <c r="AC46" s="398">
        <f>'FY20  CoE_ESM'!AC5</f>
        <v>1058.2552952698211</v>
      </c>
      <c r="AD46" s="398">
        <f>'FY20  CoE_ESM'!AD5</f>
        <v>804.61907595785783</v>
      </c>
      <c r="AE46" s="398">
        <f>'FY20  CoE_ESM'!AE5</f>
        <v>852.22707924612041</v>
      </c>
      <c r="AF46" s="398">
        <f>'FY20  CoE_ESM'!AF5</f>
        <v>888.40338963390332</v>
      </c>
      <c r="AG46" s="398">
        <f>'FY20  CoE_ESM'!AG5</f>
        <v>867.25045516211844</v>
      </c>
      <c r="AH46" s="398">
        <f>'FY20  CoE_ESM'!AH5</f>
        <v>736.80396382214587</v>
      </c>
      <c r="AI46" s="398">
        <f>'FY20  CoE_ESM'!AI5</f>
        <v>824.53205122733243</v>
      </c>
      <c r="AJ46" s="398">
        <f>'FY20  CoE_ESM'!AJ5</f>
        <v>789.66140144884514</v>
      </c>
      <c r="AK46" s="398">
        <f>'FY20  CoE_ESM'!AK5</f>
        <v>649.00258350167621</v>
      </c>
      <c r="AL46" s="398">
        <f>'FY20  CoE_ESM'!AL5</f>
        <v>821.38903511686021</v>
      </c>
      <c r="AM46" s="398">
        <f>'FY20  CoE_ESM'!AM5</f>
        <v>674.66178747936488</v>
      </c>
      <c r="AN46" s="398">
        <f>'FY20  CoE_ESM'!AN5</f>
        <v>803.90164621462634</v>
      </c>
      <c r="AO46" s="398">
        <f>'FY20  CoE_ESM'!AO5</f>
        <v>700.0475311891488</v>
      </c>
      <c r="AP46" s="398">
        <f>'FY20  CoE_ESM'!AP5</f>
        <v>854.2919335702727</v>
      </c>
      <c r="AQ46" s="398">
        <f>'FY20  CoE_ESM'!AQ5</f>
        <v>1148.3924966046218</v>
      </c>
      <c r="AR46" s="398">
        <f>'FY20  CoE_ESM'!AR5</f>
        <v>1175.3961599704435</v>
      </c>
      <c r="AS46" s="398">
        <f>'FY20  CoE_ESM'!AS5</f>
        <v>1134.4194098546625</v>
      </c>
      <c r="AT46" s="398">
        <f>'FY20  CoE_ESM'!AT5</f>
        <v>962.90491348246928</v>
      </c>
      <c r="AU46" s="398">
        <f>'FY20  CoE_ESM'!AU5</f>
        <v>912.43394726445331</v>
      </c>
      <c r="AV46" s="398">
        <f>'FY20  CoE_ESM'!AV5</f>
        <v>990.86196186573466</v>
      </c>
      <c r="AW46" s="398">
        <f>'FY20  CoE_ESM'!AW5</f>
        <v>921.29917738734162</v>
      </c>
    </row>
    <row r="47" spans="1:51" x14ac:dyDescent="0.35">
      <c r="A47" s="26" t="s">
        <v>366</v>
      </c>
      <c r="B47" s="398">
        <f>'FY20  CoE_ESM'!B6</f>
        <v>465.10996319242855</v>
      </c>
      <c r="C47" s="398">
        <f>'FY20  CoE_ESM'!C6</f>
        <v>627.85278589450002</v>
      </c>
      <c r="D47" s="398">
        <f>'FY20  CoE_ESM'!D6</f>
        <v>712.68553129392808</v>
      </c>
      <c r="E47" s="398">
        <f>'FY20  CoE_ESM'!E6</f>
        <v>807.33254726232872</v>
      </c>
      <c r="F47" s="398">
        <f>'FY20  CoE_ESM'!F6</f>
        <v>335.36441963412796</v>
      </c>
      <c r="G47" s="398">
        <f>'FY20  CoE_ESM'!G6</f>
        <v>558.94069939021324</v>
      </c>
      <c r="H47" s="398">
        <f>'FY20  CoE_ESM'!H6</f>
        <v>960.59809007006163</v>
      </c>
      <c r="I47" s="398">
        <f>'FY20  CoE_ESM'!I6</f>
        <v>1694.0968638042923</v>
      </c>
      <c r="J47" s="398">
        <f>'FY20  CoE_ESM'!J6</f>
        <v>909.84745010031736</v>
      </c>
      <c r="K47" s="398">
        <f>'FY20  CoE_ESM'!K6</f>
        <v>734.0363674564004</v>
      </c>
      <c r="L47" s="398">
        <f>'FY20  CoE_ESM'!L6</f>
        <v>807.09773999800871</v>
      </c>
      <c r="M47" s="398">
        <f>'FY20  CoE_ESM'!M6</f>
        <v>647.50457954342028</v>
      </c>
      <c r="N47" s="398">
        <f>'FY20  CoE_ESM'!N6</f>
        <v>439.73439550953827</v>
      </c>
      <c r="O47" s="398">
        <f>'FY20  CoE_ESM'!O6</f>
        <v>486.20937076568026</v>
      </c>
      <c r="P47" s="398">
        <f>'FY20  CoE_ESM'!P6</f>
        <v>410.335151902804</v>
      </c>
      <c r="Q47" s="398">
        <f>'FY20  CoE_ESM'!Q6</f>
        <v>429.03588268704152</v>
      </c>
      <c r="R47" s="398">
        <f>'FY20  CoE_ESM'!R6</f>
        <v>310.98050424091565</v>
      </c>
      <c r="S47" s="398">
        <f>'FY20  CoE_ESM'!S6</f>
        <v>377.61065145824023</v>
      </c>
      <c r="T47" s="398">
        <f>'FY20  CoE_ESM'!T6</f>
        <v>326.83572392654895</v>
      </c>
      <c r="U47" s="398">
        <f>'FY20  CoE_ESM'!U6</f>
        <v>324.30533916757861</v>
      </c>
      <c r="V47" s="398">
        <f>'FY20  CoE_ESM'!V6</f>
        <v>121.77870475841188</v>
      </c>
      <c r="W47" s="398">
        <f>'FY20  CoE_ESM'!W6</f>
        <v>248.06819695690206</v>
      </c>
      <c r="X47" s="398">
        <f>'FY20  CoE_ESM'!X6</f>
        <v>388.15373007337706</v>
      </c>
      <c r="Y47" s="398">
        <f>'FY20  CoE_ESM'!Y6</f>
        <v>0</v>
      </c>
      <c r="Z47" s="398">
        <f>'FY20  CoE_ESM'!Z6</f>
        <v>599.99524687574171</v>
      </c>
      <c r="AA47" s="398">
        <f>'FY20  CoE_ESM'!AA6</f>
        <v>993.61951972533416</v>
      </c>
      <c r="AB47" s="398">
        <f>'FY20  CoE_ESM'!AB6</f>
        <v>1431.5608285064966</v>
      </c>
      <c r="AC47" s="398">
        <f>'FY20  CoE_ESM'!AC6</f>
        <v>1396.8592504686919</v>
      </c>
      <c r="AD47" s="398">
        <f>'FY20  CoE_ESM'!AD6</f>
        <v>1372.7766451063458</v>
      </c>
      <c r="AE47" s="398">
        <f>'FY20  CoE_ESM'!AE6</f>
        <v>1470.5557231573616</v>
      </c>
      <c r="AF47" s="398">
        <f>'FY20  CoE_ESM'!AF6</f>
        <v>1302.2286597814375</v>
      </c>
      <c r="AG47" s="398">
        <f>'FY20  CoE_ESM'!AG6</f>
        <v>974.98911410731012</v>
      </c>
      <c r="AH47" s="398">
        <f>'FY20  CoE_ESM'!AH6</f>
        <v>1084.84997812645</v>
      </c>
      <c r="AI47" s="398">
        <f>'FY20  CoE_ESM'!AI6</f>
        <v>1216.352283249217</v>
      </c>
      <c r="AJ47" s="398">
        <f>'FY20  CoE_ESM'!AJ6</f>
        <v>1094.9890868355446</v>
      </c>
      <c r="AK47" s="398">
        <f>'FY20  CoE_ESM'!AK6</f>
        <v>975.5433977368366</v>
      </c>
      <c r="AL47" s="398">
        <f>'FY20  CoE_ESM'!AL6</f>
        <v>986.45997984392113</v>
      </c>
      <c r="AM47" s="398">
        <f>'FY20  CoE_ESM'!AM6</f>
        <v>779.52449159963453</v>
      </c>
      <c r="AN47" s="398">
        <f>'FY20  CoE_ESM'!AN6</f>
        <v>1056.9915899061643</v>
      </c>
      <c r="AO47" s="398">
        <f>'FY20  CoE_ESM'!AO6</f>
        <v>1069.3768655328886</v>
      </c>
      <c r="AP47" s="398">
        <f>'FY20  CoE_ESM'!AP6</f>
        <v>792.91613810787987</v>
      </c>
      <c r="AQ47" s="398">
        <f>'FY20  CoE_ESM'!AQ6</f>
        <v>873.57165915742098</v>
      </c>
      <c r="AR47" s="398">
        <f>'FY20  CoE_ESM'!AR6</f>
        <v>768.25745860065251</v>
      </c>
      <c r="AS47" s="398">
        <f>'FY20  CoE_ESM'!AS6</f>
        <v>908.68049681307366</v>
      </c>
      <c r="AT47" s="398">
        <f>'FY20  CoE_ESM'!AT6</f>
        <v>542.58400011583524</v>
      </c>
      <c r="AU47" s="398">
        <f>'FY20  CoE_ESM'!AU6</f>
        <v>385.89386602097551</v>
      </c>
      <c r="AV47" s="398">
        <f>'FY20  CoE_ESM'!AV6</f>
        <v>396.37042374088253</v>
      </c>
      <c r="AW47" s="398">
        <f>'FY20  CoE_ESM'!AW6</f>
        <v>401.53860779683839</v>
      </c>
    </row>
    <row r="48" spans="1:51" x14ac:dyDescent="0.35">
      <c r="A48" s="26" t="s">
        <v>367</v>
      </c>
      <c r="B48" s="398">
        <f>'FY20  CoE_ESM'!B7</f>
        <v>642.88211661517153</v>
      </c>
      <c r="C48" s="398">
        <f>'FY20  CoE_ESM'!C7</f>
        <v>1143.2503847351795</v>
      </c>
      <c r="D48" s="398">
        <f>'FY20  CoE_ESM'!D7</f>
        <v>2671.8291447248248</v>
      </c>
      <c r="E48" s="398">
        <f>'FY20  CoE_ESM'!E7</f>
        <v>3102.0383539248246</v>
      </c>
      <c r="F48" s="398">
        <f>'FY20  CoE_ESM'!F7</f>
        <v>968.34014177338156</v>
      </c>
      <c r="G48" s="398">
        <f>'FY20  CoE_ESM'!G7</f>
        <v>1613.9002362889696</v>
      </c>
      <c r="H48" s="398">
        <f>'FY20  CoE_ESM'!H7</f>
        <v>2515.2546702560994</v>
      </c>
      <c r="I48" s="398">
        <f>'FY20  CoE_ESM'!I7</f>
        <v>3880.0049516815493</v>
      </c>
      <c r="J48" s="398">
        <f>'FY20  CoE_ESM'!J7</f>
        <v>1757.8702080168794</v>
      </c>
      <c r="K48" s="398">
        <f>'FY20  CoE_ESM'!K7</f>
        <v>1722.5457723218867</v>
      </c>
      <c r="L48" s="398">
        <f>'FY20  CoE_ESM'!L7</f>
        <v>1906.4546353538331</v>
      </c>
      <c r="M48" s="398">
        <f>'FY20  CoE_ESM'!M7</f>
        <v>1835.6293843074004</v>
      </c>
      <c r="N48" s="398">
        <f>'FY20  CoE_ESM'!N7</f>
        <v>1722.1015286423465</v>
      </c>
      <c r="O48" s="398">
        <f>'FY20  CoE_ESM'!O7</f>
        <v>2715.4860137105056</v>
      </c>
      <c r="P48" s="398">
        <f>'FY20  CoE_ESM'!P7</f>
        <v>4149.2591994326722</v>
      </c>
      <c r="Q48" s="398">
        <f>'FY20  CoE_ESM'!Q7</f>
        <v>4575.6532582144737</v>
      </c>
      <c r="R48" s="398">
        <f>'FY20  CoE_ESM'!R7</f>
        <v>4123.5455163967827</v>
      </c>
      <c r="S48" s="398">
        <f>'FY20  CoE_ESM'!S7</f>
        <v>3721.5887875901494</v>
      </c>
      <c r="T48" s="398">
        <f>'FY20  CoE_ESM'!T7</f>
        <v>2818.9680228602547</v>
      </c>
      <c r="U48" s="398">
        <f>'FY20  CoE_ESM'!U7</f>
        <v>2295.8976731528128</v>
      </c>
      <c r="V48" s="398">
        <f>'FY20  CoE_ESM'!V7</f>
        <v>826.92272947481763</v>
      </c>
      <c r="W48" s="398">
        <f>'FY20  CoE_ESM'!W7</f>
        <v>2909.8661500162261</v>
      </c>
      <c r="X48" s="398">
        <f>'FY20  CoE_ESM'!X7</f>
        <v>5038.2111205089577</v>
      </c>
      <c r="Y48" s="398">
        <f>'FY20  CoE_ESM'!Y7</f>
        <v>0</v>
      </c>
      <c r="Z48" s="398">
        <f>'FY20  CoE_ESM'!Z7</f>
        <v>3038.3319562392689</v>
      </c>
      <c r="AA48" s="398">
        <f>'FY20  CoE_ESM'!AA7</f>
        <v>4612.0090031096106</v>
      </c>
      <c r="AB48" s="398">
        <f>'FY20  CoE_ESM'!AB7</f>
        <v>6267.6227470798012</v>
      </c>
      <c r="AC48" s="398">
        <f>'FY20  CoE_ESM'!AC7</f>
        <v>4982.0362935713192</v>
      </c>
      <c r="AD48" s="398">
        <f>'FY20  CoE_ESM'!AD7</f>
        <v>5110.8124006359258</v>
      </c>
      <c r="AE48" s="398">
        <f>'FY20  CoE_ESM'!AE7</f>
        <v>5606.2988871224125</v>
      </c>
      <c r="AF48" s="398">
        <f>'FY20  CoE_ESM'!AF7</f>
        <v>5057.5993640699571</v>
      </c>
      <c r="AG48" s="398">
        <f>'FY20  CoE_ESM'!AG7</f>
        <v>3125.2893481717088</v>
      </c>
      <c r="AH48" s="398">
        <f>'FY20  CoE_ESM'!AH7</f>
        <v>3508.4975533484917</v>
      </c>
      <c r="AI48" s="398">
        <f>'FY20  CoE_ESM'!AI7</f>
        <v>3962.0159878197628</v>
      </c>
      <c r="AJ48" s="398">
        <f>'FY20  CoE_ESM'!AJ7</f>
        <v>3187.950888331442</v>
      </c>
      <c r="AK48" s="398">
        <f>'FY20  CoE_ESM'!AK7</f>
        <v>2369.0355705003026</v>
      </c>
      <c r="AL48" s="398">
        <f>'FY20  CoE_ESM'!AL7</f>
        <v>1822.6257477263621</v>
      </c>
      <c r="AM48" s="398">
        <f>'FY20  CoE_ESM'!AM7</f>
        <v>1676.2782092297552</v>
      </c>
      <c r="AN48" s="398">
        <f>'FY20  CoE_ESM'!AN7</f>
        <v>3242.3812480840124</v>
      </c>
      <c r="AO48" s="398">
        <f>'FY20  CoE_ESM'!AO7</f>
        <v>3383.7147949598707</v>
      </c>
      <c r="AP48" s="398">
        <f>'FY20  CoE_ESM'!AP7</f>
        <v>2439.5533870556528</v>
      </c>
      <c r="AQ48" s="398">
        <f>'FY20  CoE_ESM'!AQ7</f>
        <v>2086.260970605786</v>
      </c>
      <c r="AR48" s="398">
        <f>'FY20  CoE_ESM'!AR7</f>
        <v>1990.3971509461915</v>
      </c>
      <c r="AS48" s="398">
        <f>'FY20  CoE_ESM'!AS7</f>
        <v>1718.7884913923706</v>
      </c>
      <c r="AT48" s="398">
        <f>'FY20  CoE_ESM'!AT7</f>
        <v>1769.3794416243661</v>
      </c>
      <c r="AU48" s="398">
        <f>'FY20  CoE_ESM'!AU7</f>
        <v>1202.185279187818</v>
      </c>
      <c r="AV48" s="398">
        <f>'FY20  CoE_ESM'!AV7</f>
        <v>2505.4606598984769</v>
      </c>
      <c r="AW48" s="398">
        <f>'FY20  CoE_ESM'!AW7</f>
        <v>1677.9746192893394</v>
      </c>
    </row>
    <row r="49" spans="1:51" x14ac:dyDescent="0.35">
      <c r="A49" s="26"/>
      <c r="B49" s="220"/>
      <c r="C49" s="220"/>
      <c r="D49" s="220"/>
      <c r="E49" s="220"/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220"/>
      <c r="AP49" s="220"/>
      <c r="AQ49" s="220"/>
      <c r="AR49" s="220"/>
      <c r="AS49" s="220"/>
      <c r="AT49" s="220"/>
      <c r="AU49" s="220"/>
      <c r="AV49" s="220"/>
      <c r="AW49" s="220"/>
    </row>
    <row r="50" spans="1:51" x14ac:dyDescent="0.35">
      <c r="A50" s="26"/>
      <c r="B50" s="220"/>
      <c r="C50" s="220"/>
      <c r="D50" s="220"/>
      <c r="E50" s="220"/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R50" s="220"/>
      <c r="AS50" s="220"/>
      <c r="AT50" s="220"/>
      <c r="AU50" s="220"/>
      <c r="AV50" s="220"/>
      <c r="AW50" s="220"/>
    </row>
    <row r="51" spans="1:51" x14ac:dyDescent="0.35">
      <c r="A51" s="26"/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>SUM(B25:B51)</f>
        <v>17892.62624129223</v>
      </c>
      <c r="C52" s="221">
        <f t="shared" ref="C52:AW52" si="0">SUM(C25:C51)</f>
        <v>23352.574404423405</v>
      </c>
      <c r="D52" s="221">
        <f t="shared" si="0"/>
        <v>33837.525085262401</v>
      </c>
      <c r="E52" s="221">
        <f t="shared" si="0"/>
        <v>36655.718554545601</v>
      </c>
      <c r="F52" s="221">
        <f t="shared" si="0"/>
        <v>29911.91518325845</v>
      </c>
      <c r="G52" s="221">
        <f t="shared" si="0"/>
        <v>33894.812757531021</v>
      </c>
      <c r="H52" s="221">
        <f t="shared" si="0"/>
        <v>33618.813326095347</v>
      </c>
      <c r="I52" s="221">
        <f t="shared" si="0"/>
        <v>38203.077078384849</v>
      </c>
      <c r="J52" s="221">
        <f t="shared" si="0"/>
        <v>30799.717460338994</v>
      </c>
      <c r="K52" s="221">
        <f t="shared" si="0"/>
        <v>28598.858952727096</v>
      </c>
      <c r="L52" s="221">
        <f t="shared" si="0"/>
        <v>29336.823008656942</v>
      </c>
      <c r="M52" s="221">
        <f t="shared" si="0"/>
        <v>27799.844104223826</v>
      </c>
      <c r="N52" s="221">
        <f t="shared" si="0"/>
        <v>23848.544879217123</v>
      </c>
      <c r="O52" s="221">
        <f t="shared" si="0"/>
        <v>30950.993358402175</v>
      </c>
      <c r="P52" s="221">
        <f t="shared" si="0"/>
        <v>37670.006261084505</v>
      </c>
      <c r="Q52" s="221">
        <f t="shared" si="0"/>
        <v>39706.311746809326</v>
      </c>
      <c r="R52" s="221">
        <f t="shared" si="0"/>
        <v>36820.015432251479</v>
      </c>
      <c r="S52" s="221">
        <f t="shared" si="0"/>
        <v>37046.201220437193</v>
      </c>
      <c r="T52" s="221">
        <f t="shared" si="0"/>
        <v>30234.770895091577</v>
      </c>
      <c r="U52" s="221">
        <f t="shared" si="0"/>
        <v>27305.594253314302</v>
      </c>
      <c r="V52" s="221">
        <f t="shared" si="0"/>
        <v>12529.838670640216</v>
      </c>
      <c r="W52" s="221">
        <f t="shared" si="0"/>
        <v>30988.160795058233</v>
      </c>
      <c r="X52" s="221">
        <f t="shared" si="0"/>
        <v>49254.871669514898</v>
      </c>
      <c r="Y52" s="221">
        <f t="shared" si="0"/>
        <v>0</v>
      </c>
      <c r="Z52" s="221">
        <f t="shared" si="0"/>
        <v>26993.480052141404</v>
      </c>
      <c r="AA52" s="221">
        <f t="shared" si="0"/>
        <v>41283.76436487482</v>
      </c>
      <c r="AB52" s="221">
        <f t="shared" si="0"/>
        <v>54616.849222585945</v>
      </c>
      <c r="AC52" s="221">
        <f t="shared" si="0"/>
        <v>44898.275869956975</v>
      </c>
      <c r="AD52" s="221">
        <f t="shared" si="0"/>
        <v>46175.254923238943</v>
      </c>
      <c r="AE52" s="221">
        <f t="shared" si="0"/>
        <v>50136.280528816082</v>
      </c>
      <c r="AF52" s="221">
        <f t="shared" si="0"/>
        <v>47214.617279439466</v>
      </c>
      <c r="AG52" s="221">
        <f t="shared" si="0"/>
        <v>34496.389698487961</v>
      </c>
      <c r="AH52" s="221">
        <f t="shared" si="0"/>
        <v>41827.174862495078</v>
      </c>
      <c r="AI52" s="221">
        <f t="shared" si="0"/>
        <v>44771.30183781356</v>
      </c>
      <c r="AJ52" s="221">
        <f t="shared" si="0"/>
        <v>38715.821648344448</v>
      </c>
      <c r="AK52" s="221">
        <f t="shared" si="0"/>
        <v>30503.157496908349</v>
      </c>
      <c r="AL52" s="221">
        <f t="shared" si="0"/>
        <v>30181.646463886791</v>
      </c>
      <c r="AM52" s="221">
        <f t="shared" si="0"/>
        <v>25812.686240483319</v>
      </c>
      <c r="AN52" s="221">
        <f t="shared" si="0"/>
        <v>39014.102224736867</v>
      </c>
      <c r="AO52" s="221">
        <f t="shared" si="0"/>
        <v>40223.355284037927</v>
      </c>
      <c r="AP52" s="221">
        <f t="shared" si="0"/>
        <v>29445.529944264417</v>
      </c>
      <c r="AQ52" s="221">
        <f t="shared" si="0"/>
        <v>31524.593911094045</v>
      </c>
      <c r="AR52" s="221">
        <f t="shared" si="0"/>
        <v>31066.673166099856</v>
      </c>
      <c r="AS52" s="221">
        <f t="shared" si="0"/>
        <v>30364.442793577382</v>
      </c>
      <c r="AT52" s="221">
        <f t="shared" si="0"/>
        <v>24808.854719136038</v>
      </c>
      <c r="AU52" s="221">
        <f t="shared" si="0"/>
        <v>19540.449234402531</v>
      </c>
      <c r="AV52" s="221">
        <f t="shared" si="0"/>
        <v>29089.301331460487</v>
      </c>
      <c r="AW52" s="221">
        <f t="shared" si="0"/>
        <v>24238.381563156054</v>
      </c>
      <c r="AX52" s="12">
        <f>SUM(B52:AW52)</f>
        <v>1577200.0000000005</v>
      </c>
      <c r="AY52" s="28"/>
    </row>
    <row r="53" spans="1:51" s="6" customFormat="1" ht="20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x14ac:dyDescent="0.35">
      <c r="A54" s="36" t="s">
        <v>18</v>
      </c>
      <c r="B54" s="39"/>
      <c r="C54" s="23"/>
      <c r="D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x14ac:dyDescent="0.35">
      <c r="A55" s="106" t="s">
        <v>19</v>
      </c>
      <c r="B55" s="105">
        <f t="shared" ref="B55:AW55" si="1">B111/$E$2</f>
        <v>65.345639443030564</v>
      </c>
      <c r="C55" s="105">
        <f t="shared" si="1"/>
        <v>65.345639443030549</v>
      </c>
      <c r="D55" s="105">
        <f t="shared" si="1"/>
        <v>65.345639443030549</v>
      </c>
      <c r="E55" s="105">
        <f t="shared" si="1"/>
        <v>65.345639443030549</v>
      </c>
      <c r="F55" s="105">
        <f t="shared" si="1"/>
        <v>71.693999166387201</v>
      </c>
      <c r="G55" s="105">
        <f t="shared" si="1"/>
        <v>71.693999166387201</v>
      </c>
      <c r="H55" s="105">
        <f t="shared" si="1"/>
        <v>71.693999166387201</v>
      </c>
      <c r="I55" s="105">
        <f t="shared" si="1"/>
        <v>71.693999166387201</v>
      </c>
      <c r="J55" s="105">
        <f t="shared" si="1"/>
        <v>65.209579132298131</v>
      </c>
      <c r="K55" s="105">
        <f t="shared" si="1"/>
        <v>65.209579132298131</v>
      </c>
      <c r="L55" s="105">
        <f t="shared" si="1"/>
        <v>65.209579132298131</v>
      </c>
      <c r="M55" s="105">
        <f t="shared" si="1"/>
        <v>65.209579132298131</v>
      </c>
      <c r="N55" s="105">
        <f t="shared" si="1"/>
        <v>68.673299537751333</v>
      </c>
      <c r="O55" s="105">
        <f t="shared" si="1"/>
        <v>68.673299537751333</v>
      </c>
      <c r="P55" s="105">
        <f t="shared" si="1"/>
        <v>68.673299537751333</v>
      </c>
      <c r="Q55" s="105">
        <f t="shared" si="1"/>
        <v>68.673299537751333</v>
      </c>
      <c r="R55" s="105">
        <f t="shared" si="1"/>
        <v>69.965653660933313</v>
      </c>
      <c r="S55" s="105">
        <f t="shared" si="1"/>
        <v>69.965653660933285</v>
      </c>
      <c r="T55" s="105">
        <f t="shared" si="1"/>
        <v>69.965653660933285</v>
      </c>
      <c r="U55" s="105">
        <f t="shared" si="1"/>
        <v>69.965653660933285</v>
      </c>
      <c r="V55" s="105">
        <f t="shared" si="1"/>
        <v>62.314397642127297</v>
      </c>
      <c r="W55" s="105">
        <f t="shared" si="1"/>
        <v>62.314397642127297</v>
      </c>
      <c r="X55" s="105">
        <f t="shared" si="1"/>
        <v>62.314397642127297</v>
      </c>
      <c r="Y55" s="105">
        <f t="shared" si="1"/>
        <v>62.314397642127297</v>
      </c>
      <c r="Z55" s="105">
        <f t="shared" si="1"/>
        <v>69.609488072881021</v>
      </c>
      <c r="AA55" s="105">
        <f t="shared" si="1"/>
        <v>69.609488072881021</v>
      </c>
      <c r="AB55" s="105">
        <f t="shared" si="1"/>
        <v>69.609488072881021</v>
      </c>
      <c r="AC55" s="105">
        <f t="shared" si="1"/>
        <v>69.609488072881021</v>
      </c>
      <c r="AD55" s="105">
        <f t="shared" si="1"/>
        <v>78.662680883540418</v>
      </c>
      <c r="AE55" s="105">
        <f t="shared" si="1"/>
        <v>78.662680883540418</v>
      </c>
      <c r="AF55" s="105">
        <f t="shared" si="1"/>
        <v>78.662680883540418</v>
      </c>
      <c r="AG55" s="105">
        <f t="shared" si="1"/>
        <v>78.662680883540418</v>
      </c>
      <c r="AH55" s="105">
        <f t="shared" si="1"/>
        <v>81.958783565283056</v>
      </c>
      <c r="AI55" s="105">
        <f t="shared" si="1"/>
        <v>81.958783565283042</v>
      </c>
      <c r="AJ55" s="105">
        <f t="shared" si="1"/>
        <v>81.958783565283042</v>
      </c>
      <c r="AK55" s="105">
        <f t="shared" si="1"/>
        <v>81.958783565283042</v>
      </c>
      <c r="AL55" s="105">
        <f t="shared" si="1"/>
        <v>42.394139015801407</v>
      </c>
      <c r="AM55" s="105">
        <f t="shared" si="1"/>
        <v>42.3941390158014</v>
      </c>
      <c r="AN55" s="105">
        <f t="shared" si="1"/>
        <v>42.3941390158014</v>
      </c>
      <c r="AO55" s="105">
        <f t="shared" si="1"/>
        <v>42.3941390158014</v>
      </c>
      <c r="AP55" s="105">
        <f t="shared" si="1"/>
        <v>83.320730358074798</v>
      </c>
      <c r="AQ55" s="105">
        <f t="shared" si="1"/>
        <v>83.320730358074798</v>
      </c>
      <c r="AR55" s="105">
        <f t="shared" si="1"/>
        <v>83.320730358074798</v>
      </c>
      <c r="AS55" s="105">
        <f t="shared" si="1"/>
        <v>83.320730358074798</v>
      </c>
      <c r="AT55" s="105">
        <f t="shared" si="1"/>
        <v>40.408196849085201</v>
      </c>
      <c r="AU55" s="105">
        <f t="shared" si="1"/>
        <v>40.408196849085201</v>
      </c>
      <c r="AV55" s="105">
        <f t="shared" si="1"/>
        <v>40.408196849085201</v>
      </c>
      <c r="AW55" s="105">
        <f t="shared" si="1"/>
        <v>40.408196849085201</v>
      </c>
      <c r="AX55" s="30"/>
    </row>
    <row r="56" spans="1:51" s="26" customFormat="1" x14ac:dyDescent="0.35">
      <c r="A56" s="103" t="s">
        <v>24</v>
      </c>
      <c r="B56" s="37">
        <f>'Headcount Source'!B10</f>
        <v>31</v>
      </c>
      <c r="C56" s="37">
        <f>'Headcount Source'!B10</f>
        <v>31</v>
      </c>
      <c r="D56" s="37">
        <f>'Headcount Source'!B10</f>
        <v>31</v>
      </c>
      <c r="E56" s="37">
        <f>'Headcount Source'!B10</f>
        <v>31</v>
      </c>
      <c r="F56" s="37">
        <f>B56*(100%-F$161)</f>
        <v>30.597000000000001</v>
      </c>
      <c r="G56" s="37">
        <f>C56*(100%-G$161)</f>
        <v>30.597000000000001</v>
      </c>
      <c r="H56" s="37">
        <f>D56*(100%-H$161)</f>
        <v>30.597000000000001</v>
      </c>
      <c r="I56" s="37">
        <f>E56*(100%-I$161)</f>
        <v>30.597000000000001</v>
      </c>
      <c r="J56" s="37">
        <f>F56*(100%-J$161)</f>
        <v>30.321626999999999</v>
      </c>
      <c r="K56" s="37">
        <f>G56*(100%-K$161)</f>
        <v>30.321626999999999</v>
      </c>
      <c r="L56" s="37">
        <f>H56*(100%-L$161)</f>
        <v>30.321626999999999</v>
      </c>
      <c r="M56" s="37">
        <f>I56*(100%-M$161)</f>
        <v>30.321626999999999</v>
      </c>
      <c r="N56" s="37">
        <f>J56*(100%-N$161)</f>
        <v>29.260370054999999</v>
      </c>
      <c r="O56" s="37">
        <f>K56*(100%-O$161)</f>
        <v>29.260370054999999</v>
      </c>
      <c r="P56" s="37">
        <f>L56*(100%-P$161)</f>
        <v>29.260370054999999</v>
      </c>
      <c r="Q56" s="37">
        <f>M56*(100%-Q$161)</f>
        <v>29.260370054999999</v>
      </c>
      <c r="R56" s="37">
        <f>N56*(100%-R$161)</f>
        <v>28.55812117368</v>
      </c>
      <c r="S56" s="37">
        <f>O56*(100%-S$161)</f>
        <v>28.55812117368</v>
      </c>
      <c r="T56" s="37">
        <f>P56*(100%-T$161)</f>
        <v>28.55812117368</v>
      </c>
      <c r="U56" s="37">
        <f>Q56*(100%-U$161)</f>
        <v>28.55812117368</v>
      </c>
      <c r="V56" s="37">
        <f>IF(R56*(100%-V$161)&lt;0,0,R56*(100%-V$161))</f>
        <v>26.701843297390802</v>
      </c>
      <c r="W56" s="37">
        <f>IF(S56*(100%-W$161)&lt;0,0,S56*(100%-W$161))</f>
        <v>26.701843297390802</v>
      </c>
      <c r="X56" s="37">
        <f>IF(T56*(100%-X$161)&lt;0,0,T56*(100%-X$161))</f>
        <v>26.701843297390802</v>
      </c>
      <c r="Y56" s="37">
        <f>IF(U56*(100%-Y$161)&lt;0,0,U56*(100%-Y$161))</f>
        <v>26.701843297390802</v>
      </c>
      <c r="Z56" s="37">
        <f>IF(V56*(100%-Z$161)&lt;0,0,V56*(100%-Z$161))</f>
        <v>26.114402744848203</v>
      </c>
      <c r="AA56" s="37">
        <f>IF(W56*(100%-AA$161)&lt;0,0,W56*(100%-AA$161))</f>
        <v>26.114402744848203</v>
      </c>
      <c r="AB56" s="37">
        <f>IF(X56*(100%-AB$161)&lt;0,0,X56*(100%-AB$161))</f>
        <v>26.114402744848203</v>
      </c>
      <c r="AC56" s="37">
        <f>IF(Y56*(100%-AC$161)&lt;0,0,Y56*(100%-AC$161))</f>
        <v>26.114402744848203</v>
      </c>
      <c r="AD56" s="37">
        <f>Z56*(100%-AD$161)</f>
        <v>25.095941037799122</v>
      </c>
      <c r="AE56" s="37">
        <f>AA56*(100%-AE$161)</f>
        <v>25.095941037799122</v>
      </c>
      <c r="AF56" s="37">
        <f>AB56*(100%-AF$161)</f>
        <v>25.095941037799122</v>
      </c>
      <c r="AG56" s="37">
        <f>AC56*(100%-AG$161)</f>
        <v>25.095941037799122</v>
      </c>
      <c r="AH56" s="37">
        <f>AD56*(100%-AH$161)</f>
        <v>24.418350629778544</v>
      </c>
      <c r="AI56" s="37">
        <f>AE56*(100%-AI$161)</f>
        <v>24.418350629778544</v>
      </c>
      <c r="AJ56" s="37">
        <f>AF56*(100%-AJ$161)</f>
        <v>24.418350629778544</v>
      </c>
      <c r="AK56" s="37">
        <f>AG56*(100%-AK$161)</f>
        <v>24.418350629778544</v>
      </c>
      <c r="AL56" s="37">
        <f>AH56*(100%-AL$161)</f>
        <v>23.795682688719193</v>
      </c>
      <c r="AM56" s="37">
        <f>AI56*(100%-AM$161)</f>
        <v>23.795682688719193</v>
      </c>
      <c r="AN56" s="37">
        <f>AJ56*(100%-AN$161)</f>
        <v>23.795682688719193</v>
      </c>
      <c r="AO56" s="37">
        <f>AK56*(100%-AO$161)</f>
        <v>23.795682688719193</v>
      </c>
      <c r="AP56" s="37">
        <f>AL56*(100%-AP$161)</f>
        <v>23.391196535671536</v>
      </c>
      <c r="AQ56" s="37">
        <f>AM56*(100%-AQ$161)</f>
        <v>23.391196535671536</v>
      </c>
      <c r="AR56" s="37">
        <f>AN56*(100%-AR$161)</f>
        <v>23.391196535671536</v>
      </c>
      <c r="AS56" s="37">
        <f>AO56*(100%-AS$161)</f>
        <v>23.391196535671536</v>
      </c>
      <c r="AT56" s="37">
        <f>AP56*(100%-AT$161)</f>
        <v>23.19233160008422</v>
      </c>
      <c r="AU56" s="37">
        <f>AQ56*(100%-AU$161)</f>
        <v>23.19233160008422</v>
      </c>
      <c r="AV56" s="37">
        <f>AR56*(100%-AV$161)</f>
        <v>23.19233160008422</v>
      </c>
      <c r="AW56" s="37">
        <f>AS56*(100%-AW$161)</f>
        <v>23.19233160008422</v>
      </c>
      <c r="AX56" s="30"/>
    </row>
    <row r="57" spans="1:51" s="26" customFormat="1" x14ac:dyDescent="0.35">
      <c r="A57" s="103" t="s">
        <v>119</v>
      </c>
      <c r="B57" s="107">
        <f>IF(B55-B56&lt;0,0,B55-B56)</f>
        <v>34.345639443030564</v>
      </c>
      <c r="C57" s="107">
        <f t="shared" ref="C57" si="2">IF(C55-C56&lt;0,0,C55-C56)</f>
        <v>34.345639443030549</v>
      </c>
      <c r="D57" s="107">
        <f t="shared" ref="D57" si="3">IF(D55-D56&lt;0,0,D55-D56)</f>
        <v>34.345639443030549</v>
      </c>
      <c r="E57" s="108">
        <f t="shared" ref="E57" si="4">IF(E55-E56&lt;0,0,E55-E56)</f>
        <v>34.345639443030549</v>
      </c>
      <c r="F57" s="37">
        <f>IF(B57*(100%-F$161)&lt;0,0,B57*(100%-F$161))</f>
        <v>33.899146130271163</v>
      </c>
      <c r="G57" s="37">
        <f>IF(C57*(100%-G$161)&lt;0,0,C57*(100%-G$161))</f>
        <v>33.899146130271149</v>
      </c>
      <c r="H57" s="37">
        <f>IF(D57*(100%-H$161)&lt;0,0,D57*(100%-H$161))</f>
        <v>33.899146130271149</v>
      </c>
      <c r="I57" s="37">
        <f>IF(E57*(100%-I$161)&lt;0,0,E57*(100%-I$161))</f>
        <v>33.899146130271149</v>
      </c>
      <c r="J57" s="37">
        <f>IF(F57*(100%-J$161)&lt;0,0,F57*(100%-J$161))</f>
        <v>33.594053815098725</v>
      </c>
      <c r="K57" s="37">
        <f>IF(G57*(100%-K$161)&lt;0,0,G57*(100%-K$161))</f>
        <v>33.594053815098711</v>
      </c>
      <c r="L57" s="37">
        <f>IF(H57*(100%-L$161)&lt;0,0,H57*(100%-L$161))</f>
        <v>33.594053815098711</v>
      </c>
      <c r="M57" s="37">
        <f>IF(I57*(100%-M$161)&lt;0,0,I57*(100%-M$161))</f>
        <v>33.594053815098711</v>
      </c>
      <c r="N57" s="37">
        <f>IF(J57*(100%-N$161)&lt;0,0,J57*(100%-N$161))</f>
        <v>32.418261931570271</v>
      </c>
      <c r="O57" s="37">
        <f>IF(K57*(100%-O$161)&lt;0,0,K57*(100%-O$161))</f>
        <v>32.418261931570257</v>
      </c>
      <c r="P57" s="37">
        <f>IF(L57*(100%-P$161)&lt;0,0,L57*(100%-P$161))</f>
        <v>32.418261931570257</v>
      </c>
      <c r="Q57" s="37">
        <f>IF(M57*(100%-Q$161)&lt;0,0,M57*(100%-Q$161))</f>
        <v>32.418261931570257</v>
      </c>
      <c r="R57" s="37">
        <f>IF(N57*(100%-R$161)&lt;0,0,N57*(100%-R$161))</f>
        <v>31.640223645212583</v>
      </c>
      <c r="S57" s="37">
        <f>IF(O57*(100%-S$161)&lt;0,0,O57*(100%-S$161))</f>
        <v>31.640223645212568</v>
      </c>
      <c r="T57" s="37">
        <f>IF(P57*(100%-T$161)&lt;0,0,P57*(100%-T$161))</f>
        <v>31.640223645212568</v>
      </c>
      <c r="U57" s="37">
        <f>IF(Q57*(100%-U$161)&lt;0,0,Q57*(100%-U$161))</f>
        <v>31.640223645212568</v>
      </c>
      <c r="V57" s="37">
        <f>IF(R57*(100%-V$161)&lt;0,0,R57*(100%-V$161))</f>
        <v>29.583609108273766</v>
      </c>
      <c r="W57" s="37">
        <f>IF(S57*(100%-W$161)&lt;0,0,S57*(100%-W$161))</f>
        <v>29.583609108273752</v>
      </c>
      <c r="X57" s="37">
        <f>IF(T57*(100%-X$161)&lt;0,0,T57*(100%-X$161))</f>
        <v>29.583609108273752</v>
      </c>
      <c r="Y57" s="37">
        <f>IF(U57*(100%-Y$161)&lt;0,0,U57*(100%-Y$161))</f>
        <v>29.583609108273752</v>
      </c>
      <c r="Z57" s="37">
        <f>IF(V57*(100%-Z$161)&lt;0,0,V57*(100%-Z$161))</f>
        <v>28.932769707891744</v>
      </c>
      <c r="AA57" s="37">
        <f>IF(W57*(100%-AA$161)&lt;0,0,W57*(100%-AA$161))</f>
        <v>28.93276970789173</v>
      </c>
      <c r="AB57" s="37">
        <f>IF(X57*(100%-AB$161)&lt;0,0,X57*(100%-AB$161))</f>
        <v>28.93276970789173</v>
      </c>
      <c r="AC57" s="37">
        <f>IF(Y57*(100%-AC$161)&lt;0,0,Y57*(100%-AC$161))</f>
        <v>28.93276970789173</v>
      </c>
      <c r="AD57" s="37">
        <f>IF(Z57*(100%-AD$161)&lt;0,0,Z57*(100%-AD$161))</f>
        <v>27.804391689283964</v>
      </c>
      <c r="AE57" s="37">
        <f>IF(AA57*(100%-AE$161)&lt;0,0,AA57*(100%-AE$161))</f>
        <v>27.80439168928395</v>
      </c>
      <c r="AF57" s="37">
        <f>IF(AB57*(100%-AF$161)&lt;0,0,AB57*(100%-AF$161))</f>
        <v>27.80439168928395</v>
      </c>
      <c r="AG57" s="37">
        <f>IF(AC57*(100%-AG$161)&lt;0,0,AC57*(100%-AG$161))</f>
        <v>27.80439168928395</v>
      </c>
      <c r="AH57" s="37">
        <f>IF(AD57*(100%-AH$161)&lt;0,0,AD57*(100%-AH$161))</f>
        <v>27.053673113673295</v>
      </c>
      <c r="AI57" s="37">
        <f>IF(AE57*(100%-AI$161)&lt;0,0,AE57*(100%-AI$161))</f>
        <v>27.053673113673284</v>
      </c>
      <c r="AJ57" s="37">
        <f>IF(AF57*(100%-AJ$161)&lt;0,0,AF57*(100%-AJ$161))</f>
        <v>27.053673113673284</v>
      </c>
      <c r="AK57" s="37">
        <f>IF(AG57*(100%-AK$161)&lt;0,0,AG57*(100%-AK$161))</f>
        <v>27.053673113673284</v>
      </c>
      <c r="AL57" s="37">
        <f>IF(AH57*(100%-AL$161)&lt;0,0,AH57*(100%-AL$161))</f>
        <v>26.363804449274628</v>
      </c>
      <c r="AM57" s="37">
        <f>IF(AI57*(100%-AM$161)&lt;0,0,AI57*(100%-AM$161))</f>
        <v>26.363804449274618</v>
      </c>
      <c r="AN57" s="37">
        <f>IF(AJ57*(100%-AN$161)&lt;0,0,AJ57*(100%-AN$161))</f>
        <v>26.363804449274618</v>
      </c>
      <c r="AO57" s="37">
        <f>IF(AK57*(100%-AO$161)&lt;0,0,AK57*(100%-AO$161))</f>
        <v>26.363804449274618</v>
      </c>
      <c r="AP57" s="37">
        <f>IF(AL57*(100%-AP$161)&lt;0,0,AL57*(100%-AP$161))</f>
        <v>25.915664592104523</v>
      </c>
      <c r="AQ57" s="37">
        <f>IF(AM57*(100%-AQ$161)&lt;0,0,AM57*(100%-AQ$161))</f>
        <v>25.915664592104513</v>
      </c>
      <c r="AR57" s="37">
        <f>IF(AN57*(100%-AR$161)&lt;0,0,AN57*(100%-AR$161))</f>
        <v>25.915664592104513</v>
      </c>
      <c r="AS57" s="37">
        <f>IF(AO57*(100%-AS$161)&lt;0,0,AO57*(100%-AS$161))</f>
        <v>25.915664592104513</v>
      </c>
      <c r="AT57" s="37">
        <f>IF(AP57*(100%-AT$161)&lt;0,0,AP57*(100%-AT$161))</f>
        <v>25.695337386441828</v>
      </c>
      <c r="AU57" s="37">
        <f>IF(AQ57*(100%-AU$161)&lt;0,0,AQ57*(100%-AU$161))</f>
        <v>25.695337386441818</v>
      </c>
      <c r="AV57" s="37">
        <f>IF(AR57*(100%-AV$161)&lt;0,0,AR57*(100%-AV$161))</f>
        <v>25.695337386441818</v>
      </c>
      <c r="AW57" s="37">
        <f>IF(AS57*(100%-AW$161)&lt;0,0,AS57*(100%-AW$161))</f>
        <v>25.695337386441818</v>
      </c>
      <c r="AX57" s="30"/>
    </row>
    <row r="58" spans="1:51" s="26" customFormat="1" x14ac:dyDescent="0.35">
      <c r="A58" s="103" t="s">
        <v>120</v>
      </c>
      <c r="B58" s="37"/>
      <c r="C58" s="12"/>
      <c r="D58" s="12"/>
      <c r="E58" s="12"/>
      <c r="F58" s="107">
        <f>IF(F55-SUM(F56:F57)&lt;0,0,F55-SUM(F56:F57))</f>
        <v>7.1978530361160296</v>
      </c>
      <c r="G58" s="107">
        <f t="shared" ref="G58" si="5">IF(G55-SUM(G56:G57)&lt;0,0,G55-SUM(G56:G57))</f>
        <v>7.197853036116058</v>
      </c>
      <c r="H58" s="107">
        <f t="shared" ref="H58" si="6">IF(H55-SUM(H56:H57)&lt;0,0,H55-SUM(H56:H57))</f>
        <v>7.197853036116058</v>
      </c>
      <c r="I58" s="108">
        <f t="shared" ref="I58" si="7">IF(I55-SUM(I56:I57)&lt;0,0,I55-SUM(I56:I57))</f>
        <v>7.197853036116058</v>
      </c>
      <c r="J58" s="37">
        <f>IF(F58*(100%-J$161)&lt;0,0,F58*(100%-J$161))</f>
        <v>7.1330723587909857</v>
      </c>
      <c r="K58" s="37">
        <f>IF(G58*(100%-K$161)&lt;0,0,G58*(100%-K$161))</f>
        <v>7.1330723587910132</v>
      </c>
      <c r="L58" s="37">
        <f>IF(H58*(100%-L$161)&lt;0,0,H58*(100%-L$161))</f>
        <v>7.1330723587910132</v>
      </c>
      <c r="M58" s="37">
        <f>IF(I58*(100%-M$161)&lt;0,0,I58*(100%-M$161))</f>
        <v>7.1330723587910132</v>
      </c>
      <c r="N58" s="37">
        <f>IF(J58*(100%-N$161)&lt;0,0,J58*(100%-N$161))</f>
        <v>6.8834148262333006</v>
      </c>
      <c r="O58" s="37">
        <f>IF(K58*(100%-O$161)&lt;0,0,K58*(100%-O$161))</f>
        <v>6.8834148262333272</v>
      </c>
      <c r="P58" s="37">
        <f>IF(L58*(100%-P$161)&lt;0,0,L58*(100%-P$161))</f>
        <v>6.8834148262333272</v>
      </c>
      <c r="Q58" s="37">
        <f>IF(M58*(100%-Q$161)&lt;0,0,M58*(100%-Q$161))</f>
        <v>6.8834148262333272</v>
      </c>
      <c r="R58" s="37">
        <f>IF(N58*(100%-R$161)&lt;0,0,N58*(100%-R$161))</f>
        <v>6.7182128704037014</v>
      </c>
      <c r="S58" s="37">
        <f>IF(O58*(100%-S$161)&lt;0,0,O58*(100%-S$161))</f>
        <v>6.7182128704037272</v>
      </c>
      <c r="T58" s="37">
        <f>IF(P58*(100%-T$161)&lt;0,0,P58*(100%-T$161))</f>
        <v>6.7182128704037272</v>
      </c>
      <c r="U58" s="37">
        <f>IF(Q58*(100%-U$161)&lt;0,0,Q58*(100%-U$161))</f>
        <v>6.7182128704037272</v>
      </c>
      <c r="V58" s="37">
        <f>IF(R58*(100%-V$161)&lt;0,0,R58*(100%-V$161))</f>
        <v>6.2815290338274608</v>
      </c>
      <c r="W58" s="37">
        <f>IF(S58*(100%-W$161)&lt;0,0,S58*(100%-W$161))</f>
        <v>6.2815290338274856</v>
      </c>
      <c r="X58" s="37">
        <f>IF(T58*(100%-X$161)&lt;0,0,T58*(100%-X$161))</f>
        <v>6.2815290338274856</v>
      </c>
      <c r="Y58" s="37">
        <f>IF(U58*(100%-Y$161)&lt;0,0,U58*(100%-Y$161))</f>
        <v>6.2815290338274856</v>
      </c>
      <c r="Z58" s="37">
        <f>IF(V58*(100%-Z$161)&lt;0,0,V58*(100%-Z$161))</f>
        <v>6.1433353950832563</v>
      </c>
      <c r="AA58" s="37">
        <f>IF(W58*(100%-AA$161)&lt;0,0,W58*(100%-AA$161))</f>
        <v>6.1433353950832812</v>
      </c>
      <c r="AB58" s="37">
        <f>IF(X58*(100%-AB$161)&lt;0,0,X58*(100%-AB$161))</f>
        <v>6.1433353950832812</v>
      </c>
      <c r="AC58" s="37">
        <f>IF(Y58*(100%-AC$161)&lt;0,0,Y58*(100%-AC$161))</f>
        <v>6.1433353950832812</v>
      </c>
      <c r="AD58" s="37">
        <f>IF(Z58*(100%-AD$161)&lt;0,0,Z58*(100%-AD$161))</f>
        <v>5.9037453146750094</v>
      </c>
      <c r="AE58" s="37">
        <f>IF(AA58*(100%-AE$161)&lt;0,0,AA58*(100%-AE$161))</f>
        <v>5.9037453146750334</v>
      </c>
      <c r="AF58" s="37">
        <f>IF(AB58*(100%-AF$161)&lt;0,0,AB58*(100%-AF$161))</f>
        <v>5.9037453146750334</v>
      </c>
      <c r="AG58" s="37">
        <f>IF(AC58*(100%-AG$161)&lt;0,0,AC58*(100%-AG$161))</f>
        <v>5.9037453146750334</v>
      </c>
      <c r="AH58" s="37">
        <f>IF(AD58*(100%-AH$161)&lt;0,0,AD58*(100%-AH$161))</f>
        <v>5.7443441911787838</v>
      </c>
      <c r="AI58" s="37">
        <f>IF(AE58*(100%-AI$161)&lt;0,0,AE58*(100%-AI$161))</f>
        <v>5.7443441911788069</v>
      </c>
      <c r="AJ58" s="37">
        <f>IF(AF58*(100%-AJ$161)&lt;0,0,AF58*(100%-AJ$161))</f>
        <v>5.7443441911788069</v>
      </c>
      <c r="AK58" s="37">
        <f>IF(AG58*(100%-AK$161)&lt;0,0,AG58*(100%-AK$161))</f>
        <v>5.7443441911788069</v>
      </c>
      <c r="AL58" s="37">
        <f>IF(AH58*(100%-AL$161)&lt;0,0,AH58*(100%-AL$161))</f>
        <v>5.5978634143037249</v>
      </c>
      <c r="AM58" s="37">
        <f>IF(AI58*(100%-AM$161)&lt;0,0,AI58*(100%-AM$161))</f>
        <v>5.5978634143037471</v>
      </c>
      <c r="AN58" s="37">
        <f>IF(AJ58*(100%-AN$161)&lt;0,0,AJ58*(100%-AN$161))</f>
        <v>5.5978634143037471</v>
      </c>
      <c r="AO58" s="37">
        <f>IF(AK58*(100%-AO$161)&lt;0,0,AK58*(100%-AO$161))</f>
        <v>5.5978634143037471</v>
      </c>
      <c r="AP58" s="37">
        <f>IF(AL58*(100%-AP$161)&lt;0,0,AL58*(100%-AP$161))</f>
        <v>5.5027092526283656</v>
      </c>
      <c r="AQ58" s="37">
        <f>IF(AM58*(100%-AQ$161)&lt;0,0,AM58*(100%-AQ$161))</f>
        <v>5.5027092526283878</v>
      </c>
      <c r="AR58" s="37">
        <f>IF(AN58*(100%-AR$161)&lt;0,0,AN58*(100%-AR$161))</f>
        <v>5.5027092526283878</v>
      </c>
      <c r="AS58" s="37">
        <f>IF(AO58*(100%-AS$161)&lt;0,0,AO58*(100%-AS$161))</f>
        <v>5.5027092526283878</v>
      </c>
      <c r="AT58" s="37">
        <f>IF(AP58*(100%-AT$161)&lt;0,0,AP58*(100%-AT$161))</f>
        <v>5.4559268693752951</v>
      </c>
      <c r="AU58" s="37">
        <f>IF(AQ58*(100%-AU$161)&lt;0,0,AQ58*(100%-AU$161))</f>
        <v>5.4559268693753173</v>
      </c>
      <c r="AV58" s="37">
        <f>IF(AR58*(100%-AV$161)&lt;0,0,AR58*(100%-AV$161))</f>
        <v>5.4559268693753173</v>
      </c>
      <c r="AW58" s="37">
        <f>IF(AS58*(100%-AW$161)&lt;0,0,AS58*(100%-AW$161))</f>
        <v>5.4559268693753173</v>
      </c>
      <c r="AX58" s="30"/>
    </row>
    <row r="59" spans="1:51" s="26" customFormat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IF(J55-SUM(J56:J58)&lt;0,0,J55-SUM(J56:J58))</f>
        <v>0</v>
      </c>
      <c r="K59" s="107">
        <f t="shared" ref="K59" si="8">IF(K55-SUM(K56:K58)&lt;0,0,K55-SUM(K56:K58))</f>
        <v>0</v>
      </c>
      <c r="L59" s="107">
        <f t="shared" ref="L59" si="9">IF(L55-SUM(L56:L58)&lt;0,0,L55-SUM(L56:L58))</f>
        <v>0</v>
      </c>
      <c r="M59" s="108">
        <f t="shared" ref="M59" si="10">IF(M55-SUM(M56:M58)&lt;0,0,M55-SUM(M56:M58))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IF(N55-SUM(N56:N59)&lt;0,0,N55-SUM(N56:N59))</f>
        <v>0.11125272494776084</v>
      </c>
      <c r="O60" s="107">
        <f t="shared" ref="O60" si="11">IF(O55-SUM(O56:O59)&lt;0,0,O55-SUM(O56:O59))</f>
        <v>0.11125272494776084</v>
      </c>
      <c r="P60" s="107">
        <f t="shared" ref="P60" si="12">IF(P55-SUM(P56:P59)&lt;0,0,P55-SUM(P56:P59))</f>
        <v>0.11125272494776084</v>
      </c>
      <c r="Q60" s="108">
        <f t="shared" ref="Q60" si="13">IF(Q55-SUM(Q56:Q59)&lt;0,0,Q55-SUM(Q56:Q59))</f>
        <v>0.11125272494776084</v>
      </c>
      <c r="R60" s="37">
        <f>IF(N60*(100%-R$161)&lt;0,0,N60*(100%-R$161))</f>
        <v>0.10858265954901458</v>
      </c>
      <c r="S60" s="37">
        <f>IF(O60*(100%-S$161)&lt;0,0,O60*(100%-S$161))</f>
        <v>0.10858265954901458</v>
      </c>
      <c r="T60" s="37">
        <f>IF(P60*(100%-T$161)&lt;0,0,P60*(100%-T$161))</f>
        <v>0.10858265954901458</v>
      </c>
      <c r="U60" s="37">
        <f>IF(Q60*(100%-U$161)&lt;0,0,Q60*(100%-U$161))</f>
        <v>0.10858265954901458</v>
      </c>
      <c r="V60" s="37">
        <f>IF(R60*(100%-V$161)&lt;0,0,R60*(100%-V$161))</f>
        <v>0.10152478667832864</v>
      </c>
      <c r="W60" s="37">
        <f>IF(S60*(100%-W$161)&lt;0,0,S60*(100%-W$161))</f>
        <v>0.10152478667832864</v>
      </c>
      <c r="X60" s="37">
        <f>IF(T60*(100%-X$161)&lt;0,0,T60*(100%-X$161))</f>
        <v>0.10152478667832864</v>
      </c>
      <c r="Y60" s="37">
        <f>IF(U60*(100%-Y$161)&lt;0,0,U60*(100%-Y$161))</f>
        <v>0.10152478667832864</v>
      </c>
      <c r="Z60" s="37">
        <f>IF(V60*(100%-Z$161)&lt;0,0,V60*(100%-Z$161))</f>
        <v>9.9291241371405409E-2</v>
      </c>
      <c r="AA60" s="37">
        <f>IF(W60*(100%-AA$161)&lt;0,0,W60*(100%-AA$161))</f>
        <v>9.9291241371405409E-2</v>
      </c>
      <c r="AB60" s="37">
        <f>IF(X60*(100%-AB$161)&lt;0,0,X60*(100%-AB$161))</f>
        <v>9.9291241371405409E-2</v>
      </c>
      <c r="AC60" s="37">
        <f>IF(Y60*(100%-AC$161)&lt;0,0,Y60*(100%-AC$161))</f>
        <v>9.9291241371405409E-2</v>
      </c>
      <c r="AD60" s="37">
        <f>IF(Z60*(100%-AD$161)&lt;0,0,Z60*(100%-AD$161))</f>
        <v>9.54188829579206E-2</v>
      </c>
      <c r="AE60" s="37">
        <f>IF(AA60*(100%-AE$161)&lt;0,0,AA60*(100%-AE$161))</f>
        <v>9.54188829579206E-2</v>
      </c>
      <c r="AF60" s="37">
        <f>IF(AB60*(100%-AF$161)&lt;0,0,AB60*(100%-AF$161))</f>
        <v>9.54188829579206E-2</v>
      </c>
      <c r="AG60" s="37">
        <f>IF(AC60*(100%-AG$161)&lt;0,0,AC60*(100%-AG$161))</f>
        <v>9.54188829579206E-2</v>
      </c>
      <c r="AH60" s="37">
        <f>IF(AD60*(100%-AH$161)&lt;0,0,AD60*(100%-AH$161))</f>
        <v>9.2842573118056743E-2</v>
      </c>
      <c r="AI60" s="37">
        <f>IF(AE60*(100%-AI$161)&lt;0,0,AE60*(100%-AI$161))</f>
        <v>9.2842573118056743E-2</v>
      </c>
      <c r="AJ60" s="37">
        <f>IF(AF60*(100%-AJ$161)&lt;0,0,AF60*(100%-AJ$161))</f>
        <v>9.2842573118056743E-2</v>
      </c>
      <c r="AK60" s="37">
        <f>IF(AG60*(100%-AK$161)&lt;0,0,AG60*(100%-AK$161))</f>
        <v>9.2842573118056743E-2</v>
      </c>
      <c r="AL60" s="37">
        <f>IF(AH60*(100%-AL$161)&lt;0,0,AH60*(100%-AL$161))</f>
        <v>9.0475087503546298E-2</v>
      </c>
      <c r="AM60" s="37">
        <f>IF(AI60*(100%-AM$161)&lt;0,0,AI60*(100%-AM$161))</f>
        <v>9.0475087503546298E-2</v>
      </c>
      <c r="AN60" s="37">
        <f>IF(AJ60*(100%-AN$161)&lt;0,0,AJ60*(100%-AN$161))</f>
        <v>9.0475087503546298E-2</v>
      </c>
      <c r="AO60" s="37">
        <f>IF(AK60*(100%-AO$161)&lt;0,0,AK60*(100%-AO$161))</f>
        <v>9.0475087503546298E-2</v>
      </c>
      <c r="AP60" s="37">
        <f>IF(AL60*(100%-AP$161)&lt;0,0,AL60*(100%-AP$161))</f>
        <v>8.8937164823634771E-2</v>
      </c>
      <c r="AQ60" s="37">
        <f>IF(AM60*(100%-AQ$161)&lt;0,0,AM60*(100%-AQ$161))</f>
        <v>8.8937164823634771E-2</v>
      </c>
      <c r="AR60" s="37">
        <f>IF(AN60*(100%-AR$161)&lt;0,0,AN60*(100%-AR$161))</f>
        <v>8.8937164823634771E-2</v>
      </c>
      <c r="AS60" s="37">
        <f>IF(AO60*(100%-AS$161)&lt;0,0,AO60*(100%-AS$161))</f>
        <v>8.8937164823634771E-2</v>
      </c>
      <c r="AT60" s="37">
        <f>IF(AP60*(100%-AT$161)&lt;0,0,AP60*(100%-AT$161))</f>
        <v>8.8181047729453677E-2</v>
      </c>
      <c r="AU60" s="37">
        <f>IF(AQ60*(100%-AU$161)&lt;0,0,AQ60*(100%-AU$161))</f>
        <v>8.8181047729453677E-2</v>
      </c>
      <c r="AV60" s="37">
        <f>IF(AR60*(100%-AV$161)&lt;0,0,AR60*(100%-AV$161))</f>
        <v>8.8181047729453677E-2</v>
      </c>
      <c r="AW60" s="37">
        <f>IF(AS60*(100%-AW$161)&lt;0,0,AS60*(100%-AW$161))</f>
        <v>8.8181047729453677E-2</v>
      </c>
      <c r="AX60" s="30"/>
    </row>
    <row r="61" spans="1:51" s="26" customFormat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IF(R55-SUM(R56:R60)&lt;0,0,R55-SUM(R56:R60))</f>
        <v>2.9405133120880151</v>
      </c>
      <c r="S61" s="107">
        <f t="shared" ref="S61" si="14">IF(S55-SUM(S56:S60)&lt;0,0,S55-SUM(S56:S60))</f>
        <v>2.9405133120879725</v>
      </c>
      <c r="T61" s="107">
        <f t="shared" ref="T61" si="15">IF(T55-SUM(T56:T60)&lt;0,0,T55-SUM(T56:T60))</f>
        <v>2.9405133120879725</v>
      </c>
      <c r="U61" s="108">
        <f t="shared" ref="U61" si="16">IF(U55-SUM(U56:U60)&lt;0,0,U55-SUM(U56:U60))</f>
        <v>2.9405133120879725</v>
      </c>
      <c r="V61" s="37">
        <f>IF(R61*(100%-V$161)&lt;0,0,R61*(100%-V$161))</f>
        <v>2.7493799468022941</v>
      </c>
      <c r="W61" s="37">
        <f>IF(S61*(100%-W$161)&lt;0,0,S61*(100%-W$161))</f>
        <v>2.7493799468022546</v>
      </c>
      <c r="X61" s="37">
        <f>IF(T61*(100%-X$161)&lt;0,0,T61*(100%-X$161))</f>
        <v>2.7493799468022546</v>
      </c>
      <c r="Y61" s="37">
        <f>IF(U61*(100%-Y$161)&lt;0,0,U61*(100%-Y$161))</f>
        <v>2.7493799468022546</v>
      </c>
      <c r="Z61" s="37">
        <f>IF(V61*(100%-Z$161)&lt;0,0,V61*(100%-Z$161))</f>
        <v>2.6888935879726437</v>
      </c>
      <c r="AA61" s="37">
        <f>IF(W61*(100%-AA$161)&lt;0,0,W61*(100%-AA$161))</f>
        <v>2.688893587972605</v>
      </c>
      <c r="AB61" s="37">
        <f>IF(X61*(100%-AB$161)&lt;0,0,X61*(100%-AB$161))</f>
        <v>2.688893587972605</v>
      </c>
      <c r="AC61" s="37">
        <f>IF(Y61*(100%-AC$161)&lt;0,0,Y61*(100%-AC$161))</f>
        <v>2.688893587972605</v>
      </c>
      <c r="AD61" s="37">
        <f>IF(Z61*(100%-AD$161)&lt;0,0,Z61*(100%-AD$161))</f>
        <v>2.5840267380417106</v>
      </c>
      <c r="AE61" s="37">
        <f>IF(AA61*(100%-AE$161)&lt;0,0,AA61*(100%-AE$161))</f>
        <v>2.5840267380416733</v>
      </c>
      <c r="AF61" s="37">
        <f>IF(AB61*(100%-AF$161)&lt;0,0,AB61*(100%-AF$161))</f>
        <v>2.5840267380416733</v>
      </c>
      <c r="AG61" s="37">
        <f>IF(AC61*(100%-AG$161)&lt;0,0,AC61*(100%-AG$161))</f>
        <v>2.5840267380416733</v>
      </c>
      <c r="AH61" s="37">
        <f>IF(AD61*(100%-AH$161)&lt;0,0,AD61*(100%-AH$161))</f>
        <v>2.5142580161145842</v>
      </c>
      <c r="AI61" s="37">
        <f>IF(AE61*(100%-AI$161)&lt;0,0,AE61*(100%-AI$161))</f>
        <v>2.5142580161145482</v>
      </c>
      <c r="AJ61" s="37">
        <f>IF(AF61*(100%-AJ$161)&lt;0,0,AF61*(100%-AJ$161))</f>
        <v>2.5142580161145482</v>
      </c>
      <c r="AK61" s="37">
        <f>IF(AG61*(100%-AK$161)&lt;0,0,AG61*(100%-AK$161))</f>
        <v>2.5142580161145482</v>
      </c>
      <c r="AL61" s="37">
        <f>IF(AH61*(100%-AL$161)&lt;0,0,AH61*(100%-AL$161))</f>
        <v>2.4501444367036624</v>
      </c>
      <c r="AM61" s="37">
        <f>IF(AI61*(100%-AM$161)&lt;0,0,AI61*(100%-AM$161))</f>
        <v>2.4501444367036274</v>
      </c>
      <c r="AN61" s="37">
        <f>IF(AJ61*(100%-AN$161)&lt;0,0,AJ61*(100%-AN$161))</f>
        <v>2.4501444367036274</v>
      </c>
      <c r="AO61" s="37">
        <f>IF(AK61*(100%-AO$161)&lt;0,0,AK61*(100%-AO$161))</f>
        <v>2.4501444367036274</v>
      </c>
      <c r="AP61" s="37">
        <f>IF(AL61*(100%-AP$161)&lt;0,0,AL61*(100%-AP$161))</f>
        <v>2.4084961465252426</v>
      </c>
      <c r="AQ61" s="37">
        <f>IF(AM61*(100%-AQ$161)&lt;0,0,AM61*(100%-AQ$161))</f>
        <v>2.4084961465252079</v>
      </c>
      <c r="AR61" s="37">
        <f>IF(AN61*(100%-AR$161)&lt;0,0,AN61*(100%-AR$161))</f>
        <v>2.4084961465252079</v>
      </c>
      <c r="AS61" s="37">
        <f>IF(AO61*(100%-AS$161)&lt;0,0,AO61*(100%-AS$161))</f>
        <v>2.4084961465252079</v>
      </c>
      <c r="AT61" s="37">
        <f>IF(AP61*(100%-AT$161)&lt;0,0,AP61*(100%-AT$161))</f>
        <v>2.3880198348363288</v>
      </c>
      <c r="AU61" s="37">
        <f>IF(AQ61*(100%-AU$161)&lt;0,0,AQ61*(100%-AU$161))</f>
        <v>2.3880198348362947</v>
      </c>
      <c r="AV61" s="37">
        <f>IF(AR61*(100%-AV$161)&lt;0,0,AR61*(100%-AV$161))</f>
        <v>2.3880198348362947</v>
      </c>
      <c r="AW61" s="37">
        <f>IF(AS61*(100%-AW$161)&lt;0,0,AS61*(100%-AW$161))</f>
        <v>2.3880198348362947</v>
      </c>
      <c r="AX61" s="30"/>
    </row>
    <row r="62" spans="1:51" s="26" customFormat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IF(V55-SUM(V56:V61)&lt;0,0,V55-SUM(V56:V61))</f>
        <v>0</v>
      </c>
      <c r="W62" s="107">
        <f t="shared" ref="W62" si="17">IF(W55-SUM(W56:W61)&lt;0,0,W55-SUM(W56:W61))</f>
        <v>0</v>
      </c>
      <c r="X62" s="107">
        <f t="shared" ref="X62" si="18">IF(X55-SUM(X56:X61)&lt;0,0,X55-SUM(X56:X61))</f>
        <v>0</v>
      </c>
      <c r="Y62" s="108">
        <f t="shared" ref="Y62" si="19">IF(Y55-SUM(Y56:Y61)&lt;0,0,Y55-SUM(Y56:Y61))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IF(Z55-SUM(Z56:Z62)&lt;0,0,Z55-SUM(Z56:Z62))</f>
        <v>5.6307953957137755</v>
      </c>
      <c r="AA63" s="107">
        <f t="shared" ref="AA63" si="20">IF(AA55-SUM(AA56:AA62)&lt;0,0,AA55-SUM(AA56:AA62))</f>
        <v>5.6307953957137968</v>
      </c>
      <c r="AB63" s="107">
        <f t="shared" ref="AB63" si="21">IF(AB55-SUM(AB56:AB62)&lt;0,0,AB55-SUM(AB56:AB62))</f>
        <v>5.6307953957137968</v>
      </c>
      <c r="AC63" s="108">
        <f>IF(AC55-SUM(AC56:AC62)&lt;0,0,AC55-SUM(AC56:AC62))</f>
        <v>5.6307953957137968</v>
      </c>
      <c r="AD63" s="37">
        <f>IF(Z63*(100%-AD$161)&lt;0,0,Z63*(100%-AD$161))</f>
        <v>5.4111943752809379</v>
      </c>
      <c r="AE63" s="37">
        <f>IF(AA63*(100%-AE$161)&lt;0,0,AA63*(100%-AE$161))</f>
        <v>5.4111943752809584</v>
      </c>
      <c r="AF63" s="37">
        <f>IF(AB63*(100%-AF$161)&lt;0,0,AB63*(100%-AF$161))</f>
        <v>5.4111943752809584</v>
      </c>
      <c r="AG63" s="37">
        <f>IF(AC63*(100%-AG$161)&lt;0,0,AC63*(100%-AG$161))</f>
        <v>5.4111943752809584</v>
      </c>
      <c r="AH63" s="37">
        <f>IF(AD63*(100%-AH$161)&lt;0,0,AD63*(100%-AH$161))</f>
        <v>5.2650921271483524</v>
      </c>
      <c r="AI63" s="37">
        <f>IF(AE63*(100%-AI$161)&lt;0,0,AE63*(100%-AI$161))</f>
        <v>5.2650921271483719</v>
      </c>
      <c r="AJ63" s="37">
        <f>IF(AF63*(100%-AJ$161)&lt;0,0,AF63*(100%-AJ$161))</f>
        <v>5.2650921271483719</v>
      </c>
      <c r="AK63" s="37">
        <f>IF(AG63*(100%-AK$161)&lt;0,0,AG63*(100%-AK$161))</f>
        <v>5.2650921271483719</v>
      </c>
      <c r="AL63" s="37">
        <f>IF(AH63*(100%-AL$161)&lt;0,0,AH63*(100%-AL$161))</f>
        <v>5.1308322779060695</v>
      </c>
      <c r="AM63" s="37">
        <f>IF(AI63*(100%-AM$161)&lt;0,0,AI63*(100%-AM$161))</f>
        <v>5.1308322779060882</v>
      </c>
      <c r="AN63" s="37">
        <f>IF(AJ63*(100%-AN$161)&lt;0,0,AJ63*(100%-AN$161))</f>
        <v>5.1308322779060882</v>
      </c>
      <c r="AO63" s="37">
        <f>IF(AK63*(100%-AO$161)&lt;0,0,AK63*(100%-AO$161))</f>
        <v>5.1308322779060882</v>
      </c>
      <c r="AP63" s="37">
        <f>IF(AL63*(100%-AP$161)&lt;0,0,AL63*(100%-AP$161))</f>
        <v>5.0436168515965383</v>
      </c>
      <c r="AQ63" s="37">
        <f>IF(AM63*(100%-AQ$161)&lt;0,0,AM63*(100%-AQ$161))</f>
        <v>5.0436168515965569</v>
      </c>
      <c r="AR63" s="37">
        <f>IF(AN63*(100%-AR$161)&lt;0,0,AN63*(100%-AR$161))</f>
        <v>5.0436168515965569</v>
      </c>
      <c r="AS63" s="37">
        <f>IF(AO63*(100%-AS$161)&lt;0,0,AO63*(100%-AS$161))</f>
        <v>5.0436168515965569</v>
      </c>
      <c r="AT63" s="37">
        <f>IF(AP63*(100%-AT$161)&lt;0,0,AP63*(100%-AT$161))</f>
        <v>5.0007375342093203</v>
      </c>
      <c r="AU63" s="37">
        <f>IF(AQ63*(100%-AU$161)&lt;0,0,AQ63*(100%-AU$161))</f>
        <v>5.000737534209339</v>
      </c>
      <c r="AV63" s="37">
        <f>IF(AR63*(100%-AV$161)&lt;0,0,AR63*(100%-AV$161))</f>
        <v>5.000737534209339</v>
      </c>
      <c r="AW63" s="37">
        <f>IF(AS63*(100%-AW$161)&lt;0,0,AS63*(100%-AW$161))</f>
        <v>5.000737534209339</v>
      </c>
      <c r="AX63" s="30"/>
    </row>
    <row r="64" spans="1:51" s="26" customFormat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IF(AD55-SUM(AD56:AD63)&lt;0,0,AD55-SUM(AD56:AD63))</f>
        <v>11.767962845501756</v>
      </c>
      <c r="AE64" s="107">
        <f t="shared" ref="AE64" si="22">IF(AE55-SUM(AE56:AE63)&lt;0,0,AE55-SUM(AE56:AE63))</f>
        <v>11.767962845501756</v>
      </c>
      <c r="AF64" s="107">
        <f t="shared" ref="AF64" si="23">IF(AF55-SUM(AF56:AF63)&lt;0,0,AF55-SUM(AF56:AF63))</f>
        <v>11.767962845501756</v>
      </c>
      <c r="AG64" s="108">
        <f t="shared" ref="AG64" si="24">IF(AG55-SUM(AG56:AG63)&lt;0,0,AG55-SUM(AG56:AG63))</f>
        <v>11.767962845501756</v>
      </c>
      <c r="AH64" s="37">
        <f>IF(AD64*(100%-AH$161)&lt;0,0,AD64*(100%-AH$161))</f>
        <v>11.450227848673208</v>
      </c>
      <c r="AI64" s="37">
        <f>IF(AE64*(100%-AI$161)&lt;0,0,AE64*(100%-AI$161))</f>
        <v>11.450227848673208</v>
      </c>
      <c r="AJ64" s="37">
        <f>IF(AF64*(100%-AJ$161)&lt;0,0,AF64*(100%-AJ$161))</f>
        <v>11.450227848673208</v>
      </c>
      <c r="AK64" s="37">
        <f>IF(AG64*(100%-AK$161)&lt;0,0,AG64*(100%-AK$161))</f>
        <v>11.450227848673208</v>
      </c>
      <c r="AL64" s="37">
        <f>IF(AH64*(100%-AL$161)&lt;0,0,AH64*(100%-AL$161))</f>
        <v>11.158247038532041</v>
      </c>
      <c r="AM64" s="37">
        <f>IF(AI64*(100%-AM$161)&lt;0,0,AI64*(100%-AM$161))</f>
        <v>11.158247038532041</v>
      </c>
      <c r="AN64" s="37">
        <f>IF(AJ64*(100%-AN$161)&lt;0,0,AJ64*(100%-AN$161))</f>
        <v>11.158247038532041</v>
      </c>
      <c r="AO64" s="37">
        <f>IF(AK64*(100%-AO$161)&lt;0,0,AK64*(100%-AO$161))</f>
        <v>11.158247038532041</v>
      </c>
      <c r="AP64" s="37">
        <f>IF(AL64*(100%-AP$161)&lt;0,0,AL64*(100%-AP$161))</f>
        <v>10.968575807896961</v>
      </c>
      <c r="AQ64" s="37">
        <f>IF(AM64*(100%-AQ$161)&lt;0,0,AM64*(100%-AQ$161))</f>
        <v>10.968575807896961</v>
      </c>
      <c r="AR64" s="37">
        <f>IF(AN64*(100%-AR$161)&lt;0,0,AN64*(100%-AR$161))</f>
        <v>10.968575807896961</v>
      </c>
      <c r="AS64" s="37">
        <f>IF(AO64*(100%-AS$161)&lt;0,0,AO64*(100%-AS$161))</f>
        <v>10.968575807896961</v>
      </c>
      <c r="AT64" s="37">
        <f>IF(AP64*(100%-AT$161)&lt;0,0,AP64*(100%-AT$161))</f>
        <v>10.875324266950964</v>
      </c>
      <c r="AU64" s="37">
        <f>IF(AQ64*(100%-AU$161)&lt;0,0,AQ64*(100%-AU$161))</f>
        <v>10.875324266950964</v>
      </c>
      <c r="AV64" s="37">
        <f>IF(AR64*(100%-AV$161)&lt;0,0,AR64*(100%-AV$161))</f>
        <v>10.875324266950964</v>
      </c>
      <c r="AW64" s="37">
        <f>IF(AS64*(100%-AW$161)&lt;0,0,AS64*(100%-AW$161))</f>
        <v>10.875324266950964</v>
      </c>
      <c r="AX64" s="30"/>
    </row>
    <row r="65" spans="1:50" s="26" customFormat="1" x14ac:dyDescent="0.35">
      <c r="A65" s="103" t="s">
        <v>127</v>
      </c>
      <c r="B65" s="37"/>
      <c r="C65" s="12"/>
      <c r="D65" s="12" t="s">
        <v>348</v>
      </c>
      <c r="E65" s="12"/>
      <c r="F65" s="37"/>
      <c r="G65" s="12"/>
      <c r="H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IF(AH55-SUM(AH56:AH64)&lt;0,0,AH55-SUM(AH56:AH64))</f>
        <v>5.4199950655982292</v>
      </c>
      <c r="AI65" s="107">
        <f t="shared" ref="AI65" si="25">IF(AI55-SUM(AI56:AI64)&lt;0,0,AI55-SUM(AI56:AI64))</f>
        <v>5.4199950655982292</v>
      </c>
      <c r="AJ65" s="107">
        <f t="shared" ref="AJ65" si="26">IF(AJ55-SUM(AJ56:AJ64)&lt;0,0,AJ55-SUM(AJ56:AJ64))</f>
        <v>5.4199950655982292</v>
      </c>
      <c r="AK65" s="108">
        <f t="shared" ref="AK65" si="27">IF(AK55-SUM(AK56:AK64)&lt;0,0,AK55-SUM(AK56:AK64))</f>
        <v>5.4199950655982292</v>
      </c>
      <c r="AL65" s="37">
        <f>IF(AH65*(100%-AL$161)&lt;0,0,AH65*(100%-AL$161))</f>
        <v>5.2817851914254748</v>
      </c>
      <c r="AM65" s="37">
        <f>IF(AI65*(100%-AM$161)&lt;0,0,AI65*(100%-AM$161))</f>
        <v>5.2817851914254748</v>
      </c>
      <c r="AN65" s="37">
        <f>IF(AJ65*(100%-AN$161)&lt;0,0,AJ65*(100%-AN$161))</f>
        <v>5.2817851914254748</v>
      </c>
      <c r="AO65" s="37">
        <f>IF(AK65*(100%-AO$161)&lt;0,0,AK65*(100%-AO$161))</f>
        <v>5.2817851914254748</v>
      </c>
      <c r="AP65" s="37">
        <f>IF(AL65*(100%-AP$161)&lt;0,0,AL65*(100%-AP$161))</f>
        <v>5.1920038222060674</v>
      </c>
      <c r="AQ65" s="37">
        <f>IF(AM65*(100%-AQ$161)&lt;0,0,AM65*(100%-AQ$161))</f>
        <v>5.1920038222060674</v>
      </c>
      <c r="AR65" s="37">
        <f>IF(AN65*(100%-AR$161)&lt;0,0,AN65*(100%-AR$161))</f>
        <v>5.1920038222060674</v>
      </c>
      <c r="AS65" s="37">
        <f>IF(AO65*(100%-AS$161)&lt;0,0,AO65*(100%-AS$161))</f>
        <v>5.1920038222060674</v>
      </c>
      <c r="AT65" s="37">
        <f>IF(AP65*(100%-AT$161)&lt;0,0,AP65*(100%-AT$161))</f>
        <v>5.1478629633108186</v>
      </c>
      <c r="AU65" s="37">
        <f>IF(AQ65*(100%-AU$161)&lt;0,0,AQ65*(100%-AU$161))</f>
        <v>5.1478629633108186</v>
      </c>
      <c r="AV65" s="37">
        <f>IF(AR65*(100%-AV$161)&lt;0,0,AR65*(100%-AV$161))</f>
        <v>5.1478629633108186</v>
      </c>
      <c r="AW65" s="37">
        <f>IF(AS65*(100%-AW$161)&lt;0,0,AS65*(100%-AW$161))</f>
        <v>5.1478629633108186</v>
      </c>
      <c r="AX65" s="30"/>
    </row>
    <row r="66" spans="1:50" s="26" customFormat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IF(AL55-SUM(AL56:AL65)&lt;0,0,AL55-SUM(AL56:AL65))</f>
        <v>0</v>
      </c>
      <c r="AM66" s="107">
        <f t="shared" ref="AM66" si="28">IF(AM55-SUM(AM56:AM65)&lt;0,0,AM55-SUM(AM56:AM65))</f>
        <v>0</v>
      </c>
      <c r="AN66" s="107">
        <f t="shared" ref="AN66" si="29">IF(AN55-SUM(AN56:AN65)&lt;0,0,AN55-SUM(AN56:AN65))</f>
        <v>0</v>
      </c>
      <c r="AO66" s="108">
        <f t="shared" ref="AO66" si="30">IF(AO55-SUM(AO56:AO65)&lt;0,0,AO55-SUM(AO56:AO65))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IF(AP55-SUM(AP56:AP66)&lt;0,0,AP55-SUM(AP56:AP66))</f>
        <v>4.8095301846219343</v>
      </c>
      <c r="AQ67" s="107">
        <f t="shared" ref="AQ67" si="31">IF(AQ55-SUM(AQ56:AQ66)&lt;0,0,AQ55-SUM(AQ56:AQ66))</f>
        <v>4.8095301846219343</v>
      </c>
      <c r="AR67" s="107">
        <f t="shared" ref="AR67" si="32">IF(AR55-SUM(AR56:AR66)&lt;0,0,AR55-SUM(AR56:AR66))</f>
        <v>4.8095301846219343</v>
      </c>
      <c r="AS67" s="108">
        <f t="shared" ref="AS67" si="33">IF(AS55-SUM(AS56:AS66)&lt;0,0,AS55-SUM(AS56:AS66))</f>
        <v>4.8095301846219343</v>
      </c>
      <c r="AT67" s="37">
        <f>IF(AP67*(100%-AT$161)&lt;0,0,AP67*(100%-AT$161))</f>
        <v>4.7686410018513339</v>
      </c>
      <c r="AU67" s="37">
        <f>IF(AQ67*(100%-AU$161)&lt;0,0,AQ67*(100%-AU$161))</f>
        <v>4.7686410018513339</v>
      </c>
      <c r="AV67" s="37">
        <f>IF(AR67*(100%-AV$161)&lt;0,0,AR67*(100%-AV$161))</f>
        <v>4.7686410018513339</v>
      </c>
      <c r="AW67" s="37">
        <f>IF(AS67*(100%-AW$161)&lt;0,0,AS67*(100%-AW$161))</f>
        <v>4.7686410018513339</v>
      </c>
      <c r="AX67" s="30"/>
    </row>
    <row r="68" spans="1:50" s="26" customFormat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IF(AT55-SUM(AT56:AT67)&lt;0,0,AT55-SUM(AT56:AT67))</f>
        <v>0</v>
      </c>
      <c r="AU68" s="107">
        <f t="shared" ref="AU68" si="34">IF(AU55-SUM(AU56:AU67)&lt;0,0,AU55-SUM(AU56:AU67))</f>
        <v>0</v>
      </c>
      <c r="AV68" s="107">
        <f t="shared" ref="AV68" si="35">IF(AV55-SUM(AV56:AV67)&lt;0,0,AV55-SUM(AV56:AV67))</f>
        <v>0</v>
      </c>
      <c r="AW68" s="108">
        <f t="shared" ref="AW68" si="36">IF(AW55-SUM(AW56:AW67)&lt;0,0,AW55-SUM(AW56:AW67))</f>
        <v>0</v>
      </c>
      <c r="AX68" s="30"/>
    </row>
    <row r="69" spans="1:50" s="26" customFormat="1" x14ac:dyDescent="0.35">
      <c r="A69" s="106" t="s">
        <v>20</v>
      </c>
      <c r="B69" s="105">
        <f t="shared" ref="B69:AW69" si="37">B111/$E$3</f>
        <v>81.682049303788204</v>
      </c>
      <c r="C69" s="105">
        <f t="shared" si="37"/>
        <v>81.68204930378819</v>
      </c>
      <c r="D69" s="105">
        <f t="shared" si="37"/>
        <v>81.68204930378819</v>
      </c>
      <c r="E69" s="105">
        <f t="shared" si="37"/>
        <v>81.68204930378819</v>
      </c>
      <c r="F69" s="105">
        <f t="shared" si="37"/>
        <v>89.617498957984012</v>
      </c>
      <c r="G69" s="105">
        <f t="shared" si="37"/>
        <v>89.617498957984012</v>
      </c>
      <c r="H69" s="105">
        <f t="shared" si="37"/>
        <v>89.617498957984012</v>
      </c>
      <c r="I69" s="105">
        <f t="shared" si="37"/>
        <v>89.617498957984012</v>
      </c>
      <c r="J69" s="105">
        <f t="shared" si="37"/>
        <v>81.511973915372664</v>
      </c>
      <c r="K69" s="105">
        <f t="shared" si="37"/>
        <v>81.511973915372664</v>
      </c>
      <c r="L69" s="105">
        <f t="shared" si="37"/>
        <v>81.511973915372664</v>
      </c>
      <c r="M69" s="105">
        <f t="shared" si="37"/>
        <v>81.511973915372664</v>
      </c>
      <c r="N69" s="105">
        <f t="shared" si="37"/>
        <v>85.84162442218917</v>
      </c>
      <c r="O69" s="105">
        <f t="shared" si="37"/>
        <v>85.84162442218917</v>
      </c>
      <c r="P69" s="105">
        <f t="shared" si="37"/>
        <v>85.84162442218917</v>
      </c>
      <c r="Q69" s="105">
        <f t="shared" si="37"/>
        <v>85.84162442218917</v>
      </c>
      <c r="R69" s="105">
        <f t="shared" si="37"/>
        <v>87.457067076166638</v>
      </c>
      <c r="S69" s="105">
        <f t="shared" si="37"/>
        <v>87.457067076166609</v>
      </c>
      <c r="T69" s="105">
        <f t="shared" si="37"/>
        <v>87.457067076166609</v>
      </c>
      <c r="U69" s="105">
        <f t="shared" si="37"/>
        <v>87.457067076166609</v>
      </c>
      <c r="V69" s="105">
        <f t="shared" si="37"/>
        <v>77.892997052659112</v>
      </c>
      <c r="W69" s="105">
        <f t="shared" si="37"/>
        <v>77.892997052659112</v>
      </c>
      <c r="X69" s="105">
        <f t="shared" si="37"/>
        <v>77.892997052659112</v>
      </c>
      <c r="Y69" s="105">
        <f t="shared" si="37"/>
        <v>77.892997052659112</v>
      </c>
      <c r="Z69" s="105">
        <f t="shared" si="37"/>
        <v>87.011860091101269</v>
      </c>
      <c r="AA69" s="105">
        <f t="shared" si="37"/>
        <v>87.011860091101269</v>
      </c>
      <c r="AB69" s="105">
        <f t="shared" si="37"/>
        <v>87.011860091101269</v>
      </c>
      <c r="AC69" s="105">
        <f t="shared" si="37"/>
        <v>87.011860091101269</v>
      </c>
      <c r="AD69" s="105">
        <f t="shared" si="37"/>
        <v>98.328351104425522</v>
      </c>
      <c r="AE69" s="105">
        <f t="shared" si="37"/>
        <v>98.328351104425522</v>
      </c>
      <c r="AF69" s="105">
        <f t="shared" si="37"/>
        <v>98.328351104425522</v>
      </c>
      <c r="AG69" s="105">
        <f t="shared" si="37"/>
        <v>98.328351104425522</v>
      </c>
      <c r="AH69" s="105">
        <f t="shared" si="37"/>
        <v>102.44847945660382</v>
      </c>
      <c r="AI69" s="105">
        <f t="shared" si="37"/>
        <v>102.44847945660381</v>
      </c>
      <c r="AJ69" s="105">
        <f t="shared" si="37"/>
        <v>102.44847945660381</v>
      </c>
      <c r="AK69" s="105">
        <f t="shared" si="37"/>
        <v>102.44847945660381</v>
      </c>
      <c r="AL69" s="105">
        <f t="shared" si="37"/>
        <v>52.992673769751754</v>
      </c>
      <c r="AM69" s="105">
        <f t="shared" si="37"/>
        <v>52.992673769751747</v>
      </c>
      <c r="AN69" s="105">
        <f t="shared" si="37"/>
        <v>52.992673769751747</v>
      </c>
      <c r="AO69" s="105">
        <f t="shared" si="37"/>
        <v>52.992673769751747</v>
      </c>
      <c r="AP69" s="105">
        <f t="shared" si="37"/>
        <v>104.1509129475935</v>
      </c>
      <c r="AQ69" s="105">
        <f t="shared" si="37"/>
        <v>104.1509129475935</v>
      </c>
      <c r="AR69" s="105">
        <f t="shared" si="37"/>
        <v>104.1509129475935</v>
      </c>
      <c r="AS69" s="105">
        <f t="shared" si="37"/>
        <v>104.1509129475935</v>
      </c>
      <c r="AT69" s="105">
        <f t="shared" si="37"/>
        <v>50.510246061356497</v>
      </c>
      <c r="AU69" s="105">
        <f t="shared" si="37"/>
        <v>50.510246061356497</v>
      </c>
      <c r="AV69" s="105">
        <f t="shared" si="37"/>
        <v>50.510246061356497</v>
      </c>
      <c r="AW69" s="105">
        <f t="shared" si="37"/>
        <v>50.510246061356497</v>
      </c>
      <c r="AX69" s="30"/>
    </row>
    <row r="70" spans="1:50" s="26" customFormat="1" x14ac:dyDescent="0.35">
      <c r="A70" s="103" t="s">
        <v>24</v>
      </c>
      <c r="B70" s="37">
        <f>'Headcount Source'!B9</f>
        <v>25.9</v>
      </c>
      <c r="C70" s="37">
        <f>'Headcount Source'!B9</f>
        <v>25.9</v>
      </c>
      <c r="D70" s="37">
        <f>'Headcount Source'!B9</f>
        <v>25.9</v>
      </c>
      <c r="E70" s="37">
        <f>'Headcount Source'!B9</f>
        <v>25.9</v>
      </c>
      <c r="F70" s="37">
        <f>B70*(100%-F$161)</f>
        <v>25.563299999999998</v>
      </c>
      <c r="G70" s="37">
        <f>C70*(100%-G$161)</f>
        <v>25.563299999999998</v>
      </c>
      <c r="H70" s="37">
        <f>D70*(100%-H$161)</f>
        <v>25.563299999999998</v>
      </c>
      <c r="I70" s="37">
        <f>E70*(100%-I$161)</f>
        <v>25.563299999999998</v>
      </c>
      <c r="J70" s="37">
        <f>F70*(100%-J$161)</f>
        <v>25.333230299999997</v>
      </c>
      <c r="K70" s="37">
        <f>G70*(100%-K$161)</f>
        <v>25.333230299999997</v>
      </c>
      <c r="L70" s="37">
        <f>H70*(100%-L$161)</f>
        <v>25.333230299999997</v>
      </c>
      <c r="M70" s="37">
        <f>I70*(100%-M$161)</f>
        <v>25.333230299999997</v>
      </c>
      <c r="N70" s="37">
        <f>J70*(100%-N$161)</f>
        <v>24.446567239499995</v>
      </c>
      <c r="O70" s="37">
        <f>K70*(100%-O$161)</f>
        <v>24.446567239499995</v>
      </c>
      <c r="P70" s="37">
        <f>L70*(100%-P$161)</f>
        <v>24.446567239499995</v>
      </c>
      <c r="Q70" s="37">
        <f>M70*(100%-Q$161)</f>
        <v>24.446567239499995</v>
      </c>
      <c r="R70" s="37">
        <f>N70*(100%-R$161)</f>
        <v>23.859849625751995</v>
      </c>
      <c r="S70" s="37">
        <f>O70*(100%-S$161)</f>
        <v>23.859849625751995</v>
      </c>
      <c r="T70" s="37">
        <f>P70*(100%-T$161)</f>
        <v>23.859849625751995</v>
      </c>
      <c r="U70" s="37">
        <f>Q70*(100%-U$161)</f>
        <v>23.859849625751995</v>
      </c>
      <c r="V70" s="37">
        <f>IF(R70*(100%-V$161)&lt;0,0,R70*(100%-V$161))</f>
        <v>22.308959400078116</v>
      </c>
      <c r="W70" s="37">
        <f>IF(S70*(100%-W$161)&lt;0,0,S70*(100%-W$161))</f>
        <v>22.308959400078116</v>
      </c>
      <c r="X70" s="37">
        <f>IF(T70*(100%-X$161)&lt;0,0,T70*(100%-X$161))</f>
        <v>22.308959400078116</v>
      </c>
      <c r="Y70" s="37">
        <f>IF(U70*(100%-Y$161)&lt;0,0,U70*(100%-Y$161))</f>
        <v>22.308959400078116</v>
      </c>
      <c r="Z70" s="37">
        <f>IF(V70*(100%-Z$161)&lt;0,0,V70*(100%-Z$161))</f>
        <v>21.818162293276398</v>
      </c>
      <c r="AA70" s="37">
        <f>IF(W70*(100%-AA$161)&lt;0,0,W70*(100%-AA$161))</f>
        <v>21.818162293276398</v>
      </c>
      <c r="AB70" s="37">
        <f>IF(X70*(100%-AB$161)&lt;0,0,X70*(100%-AB$161))</f>
        <v>21.818162293276398</v>
      </c>
      <c r="AC70" s="37">
        <f>IF(Y70*(100%-AC$161)&lt;0,0,Y70*(100%-AC$161))</f>
        <v>21.818162293276398</v>
      </c>
      <c r="AD70" s="37">
        <f>Z70*(100%-AD$161)</f>
        <v>20.967253963838619</v>
      </c>
      <c r="AE70" s="37">
        <f>AA70*(100%-AE$161)</f>
        <v>20.967253963838619</v>
      </c>
      <c r="AF70" s="37">
        <f>AB70*(100%-AF$161)</f>
        <v>20.967253963838619</v>
      </c>
      <c r="AG70" s="37">
        <f>AC70*(100%-AG$161)</f>
        <v>20.967253963838619</v>
      </c>
      <c r="AH70" s="37">
        <f>AD70*(100%-AH$161)</f>
        <v>20.401138106814976</v>
      </c>
      <c r="AI70" s="37">
        <f>AE70*(100%-AI$161)</f>
        <v>20.401138106814976</v>
      </c>
      <c r="AJ70" s="37">
        <f>AF70*(100%-AJ$161)</f>
        <v>20.401138106814976</v>
      </c>
      <c r="AK70" s="37">
        <f>AG70*(100%-AK$161)</f>
        <v>20.401138106814976</v>
      </c>
      <c r="AL70" s="37">
        <f>AH70*(100%-AL$161)</f>
        <v>19.880909085091194</v>
      </c>
      <c r="AM70" s="37">
        <f>AI70*(100%-AM$161)</f>
        <v>19.880909085091194</v>
      </c>
      <c r="AN70" s="37">
        <f>AJ70*(100%-AN$161)</f>
        <v>19.880909085091194</v>
      </c>
      <c r="AO70" s="37">
        <f>AK70*(100%-AO$161)</f>
        <v>19.880909085091194</v>
      </c>
      <c r="AP70" s="37">
        <f>AL70*(100%-AP$161)</f>
        <v>19.542967428190089</v>
      </c>
      <c r="AQ70" s="37">
        <f>AM70*(100%-AQ$161)</f>
        <v>19.542967428190089</v>
      </c>
      <c r="AR70" s="37">
        <f>AN70*(100%-AR$161)</f>
        <v>19.542967428190089</v>
      </c>
      <c r="AS70" s="37">
        <f>AO70*(100%-AS$161)</f>
        <v>19.542967428190089</v>
      </c>
      <c r="AT70" s="37">
        <f>AP70*(100%-AT$161)</f>
        <v>19.376818982005847</v>
      </c>
      <c r="AU70" s="37">
        <f>AQ70*(100%-AU$161)</f>
        <v>19.376818982005847</v>
      </c>
      <c r="AV70" s="37">
        <f>AR70*(100%-AV$161)</f>
        <v>19.376818982005847</v>
      </c>
      <c r="AW70" s="37">
        <f>AS70*(100%-AW$161)</f>
        <v>19.376818982005847</v>
      </c>
      <c r="AX70" s="30"/>
    </row>
    <row r="71" spans="1:50" s="26" customFormat="1" x14ac:dyDescent="0.35">
      <c r="A71" s="103" t="s">
        <v>119</v>
      </c>
      <c r="B71" s="107">
        <f>IF(B69-B70&lt;0,0,B69-B70)</f>
        <v>55.782049303788206</v>
      </c>
      <c r="C71" s="107">
        <f t="shared" ref="C71" si="38">IF(C69-C70&lt;0,0,C69-C70)</f>
        <v>55.782049303788192</v>
      </c>
      <c r="D71" s="107">
        <f t="shared" ref="D71" si="39">IF(D69-D70&lt;0,0,D69-D70)</f>
        <v>55.782049303788192</v>
      </c>
      <c r="E71" s="108">
        <f t="shared" ref="E71" si="40">IF(E69-E70&lt;0,0,E69-E70)</f>
        <v>55.782049303788192</v>
      </c>
      <c r="F71" s="37">
        <f>IF(B71*(100%-F$161)&lt;0,0,B71*(100%-F$161))</f>
        <v>55.056882662838959</v>
      </c>
      <c r="G71" s="37">
        <f>IF(C71*(100%-G$161)&lt;0,0,C71*(100%-G$161))</f>
        <v>55.056882662838944</v>
      </c>
      <c r="H71" s="37">
        <f>IF(D71*(100%-H$161)&lt;0,0,D71*(100%-H$161))</f>
        <v>55.056882662838944</v>
      </c>
      <c r="I71" s="37">
        <f>IF(E71*(100%-I$161)&lt;0,0,E71*(100%-I$161))</f>
        <v>55.056882662838944</v>
      </c>
      <c r="J71" s="37">
        <f>IF(F71*(100%-J$161)&lt;0,0,F71*(100%-J$161))</f>
        <v>54.561370718873405</v>
      </c>
      <c r="K71" s="37">
        <f>IF(G71*(100%-K$161)&lt;0,0,G71*(100%-K$161))</f>
        <v>54.561370718873391</v>
      </c>
      <c r="L71" s="37">
        <f>IF(H71*(100%-L$161)&lt;0,0,H71*(100%-L$161))</f>
        <v>54.561370718873391</v>
      </c>
      <c r="M71" s="37">
        <f>IF(I71*(100%-M$161)&lt;0,0,I71*(100%-M$161))</f>
        <v>54.561370718873391</v>
      </c>
      <c r="N71" s="37">
        <f>IF(J71*(100%-N$161)&lt;0,0,J71*(100%-N$161))</f>
        <v>52.651722743712831</v>
      </c>
      <c r="O71" s="37">
        <f>IF(K71*(100%-O$161)&lt;0,0,K71*(100%-O$161))</f>
        <v>52.651722743712824</v>
      </c>
      <c r="P71" s="37">
        <f>IF(L71*(100%-P$161)&lt;0,0,L71*(100%-P$161))</f>
        <v>52.651722743712824</v>
      </c>
      <c r="Q71" s="37">
        <f>IF(M71*(100%-Q$161)&lt;0,0,M71*(100%-Q$161))</f>
        <v>52.651722743712824</v>
      </c>
      <c r="R71" s="37">
        <f>IF(N71*(100%-R$161)&lt;0,0,N71*(100%-R$161))</f>
        <v>51.388081397863722</v>
      </c>
      <c r="S71" s="37">
        <f>IF(O71*(100%-S$161)&lt;0,0,O71*(100%-S$161))</f>
        <v>51.388081397863715</v>
      </c>
      <c r="T71" s="37">
        <f>IF(P71*(100%-T$161)&lt;0,0,P71*(100%-T$161))</f>
        <v>51.388081397863715</v>
      </c>
      <c r="U71" s="37">
        <f>IF(Q71*(100%-U$161)&lt;0,0,Q71*(100%-U$161))</f>
        <v>51.388081397863715</v>
      </c>
      <c r="V71" s="37">
        <f>IF(R71*(100%-V$161)&lt;0,0,R71*(100%-V$161))</f>
        <v>48.04785610700258</v>
      </c>
      <c r="W71" s="37">
        <f>IF(S71*(100%-W$161)&lt;0,0,S71*(100%-W$161))</f>
        <v>48.047856107002573</v>
      </c>
      <c r="X71" s="37">
        <f>IF(T71*(100%-X$161)&lt;0,0,T71*(100%-X$161))</f>
        <v>48.047856107002573</v>
      </c>
      <c r="Y71" s="37">
        <f>IF(U71*(100%-Y$161)&lt;0,0,U71*(100%-Y$161))</f>
        <v>48.047856107002573</v>
      </c>
      <c r="Z71" s="37">
        <f>IF(V71*(100%-Z$161)&lt;0,0,V71*(100%-Z$161))</f>
        <v>46.99080327264852</v>
      </c>
      <c r="AA71" s="37">
        <f>IF(W71*(100%-AA$161)&lt;0,0,W71*(100%-AA$161))</f>
        <v>46.990803272648513</v>
      </c>
      <c r="AB71" s="37">
        <f>IF(X71*(100%-AB$161)&lt;0,0,X71*(100%-AB$161))</f>
        <v>46.990803272648513</v>
      </c>
      <c r="AC71" s="37">
        <f>IF(Y71*(100%-AC$161)&lt;0,0,Y71*(100%-AC$161))</f>
        <v>46.990803272648513</v>
      </c>
      <c r="AD71" s="37">
        <f>IF(Z71*(100%-AD$161)&lt;0,0,Z71*(100%-AD$161))</f>
        <v>45.158161945015223</v>
      </c>
      <c r="AE71" s="37">
        <f>IF(AA71*(100%-AE$161)&lt;0,0,AA71*(100%-AE$161))</f>
        <v>45.158161945015216</v>
      </c>
      <c r="AF71" s="37">
        <f>IF(AB71*(100%-AF$161)&lt;0,0,AB71*(100%-AF$161))</f>
        <v>45.158161945015216</v>
      </c>
      <c r="AG71" s="37">
        <f>IF(AC71*(100%-AG$161)&lt;0,0,AC71*(100%-AG$161))</f>
        <v>45.158161945015216</v>
      </c>
      <c r="AH71" s="37">
        <f>IF(AD71*(100%-AH$161)&lt;0,0,AD71*(100%-AH$161))</f>
        <v>43.938891572499813</v>
      </c>
      <c r="AI71" s="37">
        <f>IF(AE71*(100%-AI$161)&lt;0,0,AE71*(100%-AI$161))</f>
        <v>43.938891572499806</v>
      </c>
      <c r="AJ71" s="37">
        <f>IF(AF71*(100%-AJ$161)&lt;0,0,AF71*(100%-AJ$161))</f>
        <v>43.938891572499806</v>
      </c>
      <c r="AK71" s="37">
        <f>IF(AG71*(100%-AK$161)&lt;0,0,AG71*(100%-AK$161))</f>
        <v>43.938891572499806</v>
      </c>
      <c r="AL71" s="37">
        <f>IF(AH71*(100%-AL$161)&lt;0,0,AH71*(100%-AL$161))</f>
        <v>42.818449837401069</v>
      </c>
      <c r="AM71" s="37">
        <f>IF(AI71*(100%-AM$161)&lt;0,0,AI71*(100%-AM$161))</f>
        <v>42.818449837401062</v>
      </c>
      <c r="AN71" s="37">
        <f>IF(AJ71*(100%-AN$161)&lt;0,0,AJ71*(100%-AN$161))</f>
        <v>42.818449837401062</v>
      </c>
      <c r="AO71" s="37">
        <f>IF(AK71*(100%-AO$161)&lt;0,0,AK71*(100%-AO$161))</f>
        <v>42.818449837401062</v>
      </c>
      <c r="AP71" s="37">
        <f>IF(AL71*(100%-AP$161)&lt;0,0,AL71*(100%-AP$161))</f>
        <v>42.090608981529975</v>
      </c>
      <c r="AQ71" s="37">
        <f>IF(AM71*(100%-AQ$161)&lt;0,0,AM71*(100%-AQ$161))</f>
        <v>42.090608981529968</v>
      </c>
      <c r="AR71" s="37">
        <f>IF(AN71*(100%-AR$161)&lt;0,0,AN71*(100%-AR$161))</f>
        <v>42.090608981529968</v>
      </c>
      <c r="AS71" s="37">
        <f>IF(AO71*(100%-AS$161)&lt;0,0,AO71*(100%-AS$161))</f>
        <v>42.090608981529968</v>
      </c>
      <c r="AT71" s="37">
        <f>IF(AP71*(100%-AT$161)&lt;0,0,AP71*(100%-AT$161))</f>
        <v>41.732767251151706</v>
      </c>
      <c r="AU71" s="37">
        <f>IF(AQ71*(100%-AU$161)&lt;0,0,AQ71*(100%-AU$161))</f>
        <v>41.732767251151699</v>
      </c>
      <c r="AV71" s="37">
        <f>IF(AR71*(100%-AV$161)&lt;0,0,AR71*(100%-AV$161))</f>
        <v>41.732767251151699</v>
      </c>
      <c r="AW71" s="37">
        <f>IF(AS71*(100%-AW$161)&lt;0,0,AS71*(100%-AW$161))</f>
        <v>41.732767251151699</v>
      </c>
      <c r="AX71" s="30"/>
    </row>
    <row r="72" spans="1:50" s="26" customFormat="1" x14ac:dyDescent="0.35">
      <c r="A72" s="103" t="s">
        <v>120</v>
      </c>
      <c r="B72" s="37"/>
      <c r="C72" s="12"/>
      <c r="D72" s="12"/>
      <c r="E72" s="12"/>
      <c r="F72" s="107">
        <f>IF(F69-SUM(F70:F71)&lt;0,0,F69-SUM(F70:F71))</f>
        <v>8.9973162951450547</v>
      </c>
      <c r="G72" s="107">
        <f t="shared" ref="G72" si="41">IF(G69-SUM(G70:G71)&lt;0,0,G69-SUM(G70:G71))</f>
        <v>8.9973162951450689</v>
      </c>
      <c r="H72" s="107">
        <f t="shared" ref="H72" si="42">IF(H69-SUM(H70:H71)&lt;0,0,H69-SUM(H70:H71))</f>
        <v>8.9973162951450689</v>
      </c>
      <c r="I72" s="108">
        <f t="shared" ref="I72" si="43">IF(I69-SUM(I70:I71)&lt;0,0,I69-SUM(I70:I71))</f>
        <v>8.9973162951450689</v>
      </c>
      <c r="J72" s="37">
        <f>IF(F72*(100%-J$161)&lt;0,0,F72*(100%-J$161))</f>
        <v>8.9163404484887483</v>
      </c>
      <c r="K72" s="37">
        <f>IF(G72*(100%-K$161)&lt;0,0,G72*(100%-K$161))</f>
        <v>8.9163404484887625</v>
      </c>
      <c r="L72" s="37">
        <f>IF(H72*(100%-L$161)&lt;0,0,H72*(100%-L$161))</f>
        <v>8.9163404484887625</v>
      </c>
      <c r="M72" s="37">
        <f>IF(I72*(100%-M$161)&lt;0,0,I72*(100%-M$161))</f>
        <v>8.9163404484887625</v>
      </c>
      <c r="N72" s="37">
        <f>IF(J72*(100%-N$161)&lt;0,0,J72*(100%-N$161))</f>
        <v>8.6042685327916413</v>
      </c>
      <c r="O72" s="37">
        <f>IF(K72*(100%-O$161)&lt;0,0,K72*(100%-O$161))</f>
        <v>8.6042685327916555</v>
      </c>
      <c r="P72" s="37">
        <f>IF(L72*(100%-P$161)&lt;0,0,L72*(100%-P$161))</f>
        <v>8.6042685327916555</v>
      </c>
      <c r="Q72" s="37">
        <f>IF(M72*(100%-Q$161)&lt;0,0,M72*(100%-Q$161))</f>
        <v>8.6042685327916555</v>
      </c>
      <c r="R72" s="37">
        <f>IF(N72*(100%-R$161)&lt;0,0,N72*(100%-R$161))</f>
        <v>8.3977660880046425</v>
      </c>
      <c r="S72" s="37">
        <f>IF(O72*(100%-S$161)&lt;0,0,O72*(100%-S$161))</f>
        <v>8.397766088004655</v>
      </c>
      <c r="T72" s="37">
        <f>IF(P72*(100%-T$161)&lt;0,0,P72*(100%-T$161))</f>
        <v>8.397766088004655</v>
      </c>
      <c r="U72" s="37">
        <f>IF(Q72*(100%-U$161)&lt;0,0,Q72*(100%-U$161))</f>
        <v>8.397766088004655</v>
      </c>
      <c r="V72" s="37">
        <f>IF(R72*(100%-V$161)&lt;0,0,R72*(100%-V$161))</f>
        <v>7.851911292284341</v>
      </c>
      <c r="W72" s="37">
        <f>IF(S72*(100%-W$161)&lt;0,0,S72*(100%-W$161))</f>
        <v>7.8519112922843526</v>
      </c>
      <c r="X72" s="37">
        <f>IF(T72*(100%-X$161)&lt;0,0,T72*(100%-X$161))</f>
        <v>7.8519112922843526</v>
      </c>
      <c r="Y72" s="37">
        <f>IF(U72*(100%-Y$161)&lt;0,0,U72*(100%-Y$161))</f>
        <v>7.8519112922843526</v>
      </c>
      <c r="Z72" s="37">
        <f>IF(V72*(100%-Z$161)&lt;0,0,V72*(100%-Z$161))</f>
        <v>7.6791692438540853</v>
      </c>
      <c r="AA72" s="37">
        <f>IF(W72*(100%-AA$161)&lt;0,0,W72*(100%-AA$161))</f>
        <v>7.6791692438540968</v>
      </c>
      <c r="AB72" s="37">
        <f>IF(X72*(100%-AB$161)&lt;0,0,X72*(100%-AB$161))</f>
        <v>7.6791692438540968</v>
      </c>
      <c r="AC72" s="37">
        <f>IF(Y72*(100%-AC$161)&lt;0,0,Y72*(100%-AC$161))</f>
        <v>7.6791692438540968</v>
      </c>
      <c r="AD72" s="37">
        <f>IF(Z72*(100%-AD$161)&lt;0,0,Z72*(100%-AD$161))</f>
        <v>7.3796816433437753</v>
      </c>
      <c r="AE72" s="37">
        <f>IF(AA72*(100%-AE$161)&lt;0,0,AA72*(100%-AE$161))</f>
        <v>7.3796816433437868</v>
      </c>
      <c r="AF72" s="37">
        <f>IF(AB72*(100%-AF$161)&lt;0,0,AB72*(100%-AF$161))</f>
        <v>7.3796816433437868</v>
      </c>
      <c r="AG72" s="37">
        <f>IF(AC72*(100%-AG$161)&lt;0,0,AC72*(100%-AG$161))</f>
        <v>7.3796816433437868</v>
      </c>
      <c r="AH72" s="37">
        <f>IF(AD72*(100%-AH$161)&lt;0,0,AD72*(100%-AH$161))</f>
        <v>7.1804302389734929</v>
      </c>
      <c r="AI72" s="37">
        <f>IF(AE72*(100%-AI$161)&lt;0,0,AE72*(100%-AI$161))</f>
        <v>7.1804302389735044</v>
      </c>
      <c r="AJ72" s="37">
        <f>IF(AF72*(100%-AJ$161)&lt;0,0,AF72*(100%-AJ$161))</f>
        <v>7.1804302389735044</v>
      </c>
      <c r="AK72" s="37">
        <f>IF(AG72*(100%-AK$161)&lt;0,0,AG72*(100%-AK$161))</f>
        <v>7.1804302389735044</v>
      </c>
      <c r="AL72" s="37">
        <f>IF(AH72*(100%-AL$161)&lt;0,0,AH72*(100%-AL$161))</f>
        <v>6.9973292678796692</v>
      </c>
      <c r="AM72" s="37">
        <f>IF(AI72*(100%-AM$161)&lt;0,0,AI72*(100%-AM$161))</f>
        <v>6.9973292678796799</v>
      </c>
      <c r="AN72" s="37">
        <f>IF(AJ72*(100%-AN$161)&lt;0,0,AJ72*(100%-AN$161))</f>
        <v>6.9973292678796799</v>
      </c>
      <c r="AO72" s="37">
        <f>IF(AK72*(100%-AO$161)&lt;0,0,AK72*(100%-AO$161))</f>
        <v>6.9973292678796799</v>
      </c>
      <c r="AP72" s="37">
        <f>IF(AL72*(100%-AP$161)&lt;0,0,AL72*(100%-AP$161))</f>
        <v>6.8783865657854699</v>
      </c>
      <c r="AQ72" s="37">
        <f>IF(AM72*(100%-AQ$161)&lt;0,0,AM72*(100%-AQ$161))</f>
        <v>6.8783865657854806</v>
      </c>
      <c r="AR72" s="37">
        <f>IF(AN72*(100%-AR$161)&lt;0,0,AN72*(100%-AR$161))</f>
        <v>6.8783865657854806</v>
      </c>
      <c r="AS72" s="37">
        <f>IF(AO72*(100%-AS$161)&lt;0,0,AO72*(100%-AS$161))</f>
        <v>6.8783865657854806</v>
      </c>
      <c r="AT72" s="37">
        <f>IF(AP72*(100%-AT$161)&lt;0,0,AP72*(100%-AT$161))</f>
        <v>6.8199085867191318</v>
      </c>
      <c r="AU72" s="37">
        <f>IF(AQ72*(100%-AU$161)&lt;0,0,AQ72*(100%-AU$161))</f>
        <v>6.8199085867191425</v>
      </c>
      <c r="AV72" s="37">
        <f>IF(AR72*(100%-AV$161)&lt;0,0,AR72*(100%-AV$161))</f>
        <v>6.8199085867191425</v>
      </c>
      <c r="AW72" s="37">
        <f>IF(AS72*(100%-AW$161)&lt;0,0,AS72*(100%-AW$161))</f>
        <v>6.8199085867191425</v>
      </c>
      <c r="AX72" s="30"/>
    </row>
    <row r="73" spans="1:50" s="26" customFormat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IF(J69-SUM(J70:J72)&lt;0,0,J69-SUM(J70:J72))</f>
        <v>0</v>
      </c>
      <c r="K73" s="107">
        <f t="shared" ref="K73" si="44">IF(K69-SUM(K70:K72)&lt;0,0,K69-SUM(K70:K72))</f>
        <v>0</v>
      </c>
      <c r="L73" s="107">
        <f t="shared" ref="L73" si="45">IF(L69-SUM(L70:L72)&lt;0,0,L69-SUM(L70:L72))</f>
        <v>0</v>
      </c>
      <c r="M73" s="108">
        <f t="shared" ref="M73" si="46">IF(M69-SUM(M70:M72)&lt;0,0,M69-SUM(M70:M72))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IF(N69-SUM(N70:N73)&lt;0,0,N69-SUM(N70:N73))</f>
        <v>0.13906590618471171</v>
      </c>
      <c r="O74" s="107">
        <f t="shared" ref="O74" si="47">IF(O69-SUM(O70:O73)&lt;0,0,O69-SUM(O70:O73))</f>
        <v>0.1390659061846975</v>
      </c>
      <c r="P74" s="107">
        <f t="shared" ref="P74" si="48">IF(P69-SUM(P70:P73)&lt;0,0,P69-SUM(P70:P73))</f>
        <v>0.1390659061846975</v>
      </c>
      <c r="Q74" s="108">
        <f t="shared" ref="Q74" si="49">IF(Q69-SUM(Q70:Q73)&lt;0,0,Q69-SUM(Q70:Q73))</f>
        <v>0.1390659061846975</v>
      </c>
      <c r="R74" s="37">
        <f>IF(N74*(100%-R$161)&lt;0,0,N74*(100%-R$161))</f>
        <v>0.13572832443627864</v>
      </c>
      <c r="S74" s="37">
        <f>IF(O74*(100%-S$161)&lt;0,0,O74*(100%-S$161))</f>
        <v>0.13572832443626476</v>
      </c>
      <c r="T74" s="37">
        <f>IF(P74*(100%-T$161)&lt;0,0,P74*(100%-T$161))</f>
        <v>0.13572832443626476</v>
      </c>
      <c r="U74" s="37">
        <f>IF(Q74*(100%-U$161)&lt;0,0,Q74*(100%-U$161))</f>
        <v>0.13572832443626476</v>
      </c>
      <c r="V74" s="37">
        <f>IF(R74*(100%-V$161)&lt;0,0,R74*(100%-V$161))</f>
        <v>0.12690598334792053</v>
      </c>
      <c r="W74" s="37">
        <f>IF(S74*(100%-W$161)&lt;0,0,S74*(100%-W$161))</f>
        <v>0.12690598334790756</v>
      </c>
      <c r="X74" s="37">
        <f>IF(T74*(100%-X$161)&lt;0,0,T74*(100%-X$161))</f>
        <v>0.12690598334790756</v>
      </c>
      <c r="Y74" s="37">
        <f>IF(U74*(100%-Y$161)&lt;0,0,U74*(100%-Y$161))</f>
        <v>0.12690598334790756</v>
      </c>
      <c r="Z74" s="37">
        <f>IF(V74*(100%-Z$161)&lt;0,0,V74*(100%-Z$161))</f>
        <v>0.12411405171426627</v>
      </c>
      <c r="AA74" s="37">
        <f>IF(W74*(100%-AA$161)&lt;0,0,W74*(100%-AA$161))</f>
        <v>0.12411405171425359</v>
      </c>
      <c r="AB74" s="37">
        <f>IF(X74*(100%-AB$161)&lt;0,0,X74*(100%-AB$161))</f>
        <v>0.12411405171425359</v>
      </c>
      <c r="AC74" s="37">
        <f>IF(Y74*(100%-AC$161)&lt;0,0,Y74*(100%-AC$161))</f>
        <v>0.12411405171425359</v>
      </c>
      <c r="AD74" s="37">
        <f>IF(Z74*(100%-AD$161)&lt;0,0,Z74*(100%-AD$161))</f>
        <v>0.11927360369740989</v>
      </c>
      <c r="AE74" s="37">
        <f>IF(AA74*(100%-AE$161)&lt;0,0,AA74*(100%-AE$161))</f>
        <v>0.1192736036973977</v>
      </c>
      <c r="AF74" s="37">
        <f>IF(AB74*(100%-AF$161)&lt;0,0,AB74*(100%-AF$161))</f>
        <v>0.1192736036973977</v>
      </c>
      <c r="AG74" s="37">
        <f>IF(AC74*(100%-AG$161)&lt;0,0,AC74*(100%-AG$161))</f>
        <v>0.1192736036973977</v>
      </c>
      <c r="AH74" s="37">
        <f>IF(AD74*(100%-AH$161)&lt;0,0,AD74*(100%-AH$161))</f>
        <v>0.11605321639757982</v>
      </c>
      <c r="AI74" s="37">
        <f>IF(AE74*(100%-AI$161)&lt;0,0,AE74*(100%-AI$161))</f>
        <v>0.11605321639756797</v>
      </c>
      <c r="AJ74" s="37">
        <f>IF(AF74*(100%-AJ$161)&lt;0,0,AF74*(100%-AJ$161))</f>
        <v>0.11605321639756797</v>
      </c>
      <c r="AK74" s="37">
        <f>IF(AG74*(100%-AK$161)&lt;0,0,AG74*(100%-AK$161))</f>
        <v>0.11605321639756797</v>
      </c>
      <c r="AL74" s="37">
        <f>IF(AH74*(100%-AL$161)&lt;0,0,AH74*(100%-AL$161))</f>
        <v>0.11309385937944154</v>
      </c>
      <c r="AM74" s="37">
        <f>IF(AI74*(100%-AM$161)&lt;0,0,AI74*(100%-AM$161))</f>
        <v>0.11309385937942999</v>
      </c>
      <c r="AN74" s="37">
        <f>IF(AJ74*(100%-AN$161)&lt;0,0,AJ74*(100%-AN$161))</f>
        <v>0.11309385937942999</v>
      </c>
      <c r="AO74" s="37">
        <f>IF(AK74*(100%-AO$161)&lt;0,0,AK74*(100%-AO$161))</f>
        <v>0.11309385937942999</v>
      </c>
      <c r="AP74" s="37">
        <f>IF(AL74*(100%-AP$161)&lt;0,0,AL74*(100%-AP$161))</f>
        <v>0.11117145602955197</v>
      </c>
      <c r="AQ74" s="37">
        <f>IF(AM74*(100%-AQ$161)&lt;0,0,AM74*(100%-AQ$161))</f>
        <v>0.11117145602954062</v>
      </c>
      <c r="AR74" s="37">
        <f>IF(AN74*(100%-AR$161)&lt;0,0,AN74*(100%-AR$161))</f>
        <v>0.11117145602954062</v>
      </c>
      <c r="AS74" s="37">
        <f>IF(AO74*(100%-AS$161)&lt;0,0,AO74*(100%-AS$161))</f>
        <v>0.11117145602954062</v>
      </c>
      <c r="AT74" s="37">
        <f>IF(AP74*(100%-AT$161)&lt;0,0,AP74*(100%-AT$161))</f>
        <v>0.11022630966182553</v>
      </c>
      <c r="AU74" s="37">
        <f>IF(AQ74*(100%-AU$161)&lt;0,0,AQ74*(100%-AU$161))</f>
        <v>0.11022630966181428</v>
      </c>
      <c r="AV74" s="37">
        <f>IF(AR74*(100%-AV$161)&lt;0,0,AR74*(100%-AV$161))</f>
        <v>0.11022630966181428</v>
      </c>
      <c r="AW74" s="37">
        <f>IF(AS74*(100%-AW$161)&lt;0,0,AS74*(100%-AW$161))</f>
        <v>0.11022630966181428</v>
      </c>
      <c r="AX74" s="30"/>
    </row>
    <row r="75" spans="1:50" s="26" customFormat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IF(R69-SUM(R70:R74)&lt;0,0,R69-SUM(R70:R74))</f>
        <v>3.6756416401100012</v>
      </c>
      <c r="S75" s="107">
        <f t="shared" ref="S75" si="50">IF(S69-SUM(S70:S74)&lt;0,0,S69-SUM(S70:S74))</f>
        <v>3.675641640109987</v>
      </c>
      <c r="T75" s="107">
        <f t="shared" ref="T75" si="51">IF(T69-SUM(T70:T74)&lt;0,0,T69-SUM(T70:T74))</f>
        <v>3.675641640109987</v>
      </c>
      <c r="U75" s="108">
        <f t="shared" ref="U75" si="52">IF(U69-SUM(U70:U74)&lt;0,0,U69-SUM(U70:U74))</f>
        <v>3.675641640109987</v>
      </c>
      <c r="V75" s="37">
        <f>IF(R75*(100%-V$161)&lt;0,0,R75*(100%-V$161))</f>
        <v>3.4367249335028514</v>
      </c>
      <c r="W75" s="37">
        <f>IF(S75*(100%-W$161)&lt;0,0,S75*(100%-W$161))</f>
        <v>3.436724933502838</v>
      </c>
      <c r="X75" s="37">
        <f>IF(T75*(100%-X$161)&lt;0,0,T75*(100%-X$161))</f>
        <v>3.436724933502838</v>
      </c>
      <c r="Y75" s="37">
        <f>IF(U75*(100%-Y$161)&lt;0,0,U75*(100%-Y$161))</f>
        <v>3.436724933502838</v>
      </c>
      <c r="Z75" s="37">
        <f>IF(V75*(100%-Z$161)&lt;0,0,V75*(100%-Z$161))</f>
        <v>3.3611169849657885</v>
      </c>
      <c r="AA75" s="37">
        <f>IF(W75*(100%-AA$161)&lt;0,0,W75*(100%-AA$161))</f>
        <v>3.3611169849657756</v>
      </c>
      <c r="AB75" s="37">
        <f>IF(X75*(100%-AB$161)&lt;0,0,X75*(100%-AB$161))</f>
        <v>3.3611169849657756</v>
      </c>
      <c r="AC75" s="37">
        <f>IF(Y75*(100%-AC$161)&lt;0,0,Y75*(100%-AC$161))</f>
        <v>3.3611169849657756</v>
      </c>
      <c r="AD75" s="37">
        <f>IF(Z75*(100%-AD$161)&lt;0,0,Z75*(100%-AD$161))</f>
        <v>3.2300334225521228</v>
      </c>
      <c r="AE75" s="37">
        <f>IF(AA75*(100%-AE$161)&lt;0,0,AA75*(100%-AE$161))</f>
        <v>3.2300334225521103</v>
      </c>
      <c r="AF75" s="37">
        <f>IF(AB75*(100%-AF$161)&lt;0,0,AB75*(100%-AF$161))</f>
        <v>3.2300334225521103</v>
      </c>
      <c r="AG75" s="37">
        <f>IF(AC75*(100%-AG$161)&lt;0,0,AC75*(100%-AG$161))</f>
        <v>3.2300334225521103</v>
      </c>
      <c r="AH75" s="37">
        <f>IF(AD75*(100%-AH$161)&lt;0,0,AD75*(100%-AH$161))</f>
        <v>3.1428225201432154</v>
      </c>
      <c r="AI75" s="37">
        <f>IF(AE75*(100%-AI$161)&lt;0,0,AE75*(100%-AI$161))</f>
        <v>3.1428225201432034</v>
      </c>
      <c r="AJ75" s="37">
        <f>IF(AF75*(100%-AJ$161)&lt;0,0,AF75*(100%-AJ$161))</f>
        <v>3.1428225201432034</v>
      </c>
      <c r="AK75" s="37">
        <f>IF(AG75*(100%-AK$161)&lt;0,0,AG75*(100%-AK$161))</f>
        <v>3.1428225201432034</v>
      </c>
      <c r="AL75" s="37">
        <f>IF(AH75*(100%-AL$161)&lt;0,0,AH75*(100%-AL$161))</f>
        <v>3.0626805458795636</v>
      </c>
      <c r="AM75" s="37">
        <f>IF(AI75*(100%-AM$161)&lt;0,0,AI75*(100%-AM$161))</f>
        <v>3.0626805458795516</v>
      </c>
      <c r="AN75" s="37">
        <f>IF(AJ75*(100%-AN$161)&lt;0,0,AJ75*(100%-AN$161))</f>
        <v>3.0626805458795516</v>
      </c>
      <c r="AO75" s="37">
        <f>IF(AK75*(100%-AO$161)&lt;0,0,AK75*(100%-AO$161))</f>
        <v>3.0626805458795516</v>
      </c>
      <c r="AP75" s="37">
        <f>IF(AL75*(100%-AP$161)&lt;0,0,AL75*(100%-AP$161))</f>
        <v>3.0106201831565391</v>
      </c>
      <c r="AQ75" s="37">
        <f>IF(AM75*(100%-AQ$161)&lt;0,0,AM75*(100%-AQ$161))</f>
        <v>3.0106201831565271</v>
      </c>
      <c r="AR75" s="37">
        <f>IF(AN75*(100%-AR$161)&lt;0,0,AN75*(100%-AR$161))</f>
        <v>3.0106201831565271</v>
      </c>
      <c r="AS75" s="37">
        <f>IF(AO75*(100%-AS$161)&lt;0,0,AO75*(100%-AS$161))</f>
        <v>3.0106201831565271</v>
      </c>
      <c r="AT75" s="37">
        <f>IF(AP75*(100%-AT$161)&lt;0,0,AP75*(100%-AT$161))</f>
        <v>2.9850247935453975</v>
      </c>
      <c r="AU75" s="37">
        <f>IF(AQ75*(100%-AU$161)&lt;0,0,AQ75*(100%-AU$161))</f>
        <v>2.9850247935453855</v>
      </c>
      <c r="AV75" s="37">
        <f>IF(AR75*(100%-AV$161)&lt;0,0,AR75*(100%-AV$161))</f>
        <v>2.9850247935453855</v>
      </c>
      <c r="AW75" s="37">
        <f>IF(AS75*(100%-AW$161)&lt;0,0,AS75*(100%-AW$161))</f>
        <v>2.9850247935453855</v>
      </c>
      <c r="AX75" s="30"/>
    </row>
    <row r="76" spans="1:50" s="26" customFormat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IF(V69-SUM(V70:V75)&lt;0,0,V69-SUM(V70:V75))</f>
        <v>0</v>
      </c>
      <c r="W76" s="107">
        <f t="shared" ref="W76" si="53">IF(W69-SUM(W70:W75)&lt;0,0,W69-SUM(W70:W75))</f>
        <v>0</v>
      </c>
      <c r="X76" s="107">
        <f t="shared" ref="X76" si="54">IF(X69-SUM(X70:X75)&lt;0,0,X69-SUM(X70:X75))</f>
        <v>0</v>
      </c>
      <c r="Y76" s="108">
        <f t="shared" ref="Y76" si="55">IF(Y69-SUM(Y70:Y75)&lt;0,0,Y69-SUM(Y70:Y75))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IF(Z69-SUM(Z70:Z76)&lt;0,0,Z69-SUM(Z70:Z76))</f>
        <v>7.0384942446421945</v>
      </c>
      <c r="AA77" s="107">
        <f t="shared" ref="AA77" si="56">IF(AA69-SUM(AA70:AA76)&lt;0,0,AA69-SUM(AA70:AA76))</f>
        <v>7.0384942446422372</v>
      </c>
      <c r="AB77" s="107">
        <f t="shared" ref="AB77" si="57">IF(AB69-SUM(AB70:AB76)&lt;0,0,AB69-SUM(AB70:AB76))</f>
        <v>7.0384942446422372</v>
      </c>
      <c r="AC77" s="108">
        <f>IF(AC69-SUM(AC70:AC76)&lt;0,0,AC69-SUM(AC70:AC76))</f>
        <v>7.0384942446422372</v>
      </c>
      <c r="AD77" s="37">
        <f>IF(Z77*(100%-AD$161)&lt;0,0,Z77*(100%-AD$161))</f>
        <v>6.7639929691011487</v>
      </c>
      <c r="AE77" s="37">
        <f>IF(AA77*(100%-AE$161)&lt;0,0,AA77*(100%-AE$161))</f>
        <v>6.7639929691011895</v>
      </c>
      <c r="AF77" s="37">
        <f>IF(AB77*(100%-AF$161)&lt;0,0,AB77*(100%-AF$161))</f>
        <v>6.7639929691011895</v>
      </c>
      <c r="AG77" s="37">
        <f>IF(AC77*(100%-AG$161)&lt;0,0,AC77*(100%-AG$161))</f>
        <v>6.7639929691011895</v>
      </c>
      <c r="AH77" s="37">
        <f>IF(AD77*(100%-AH$161)&lt;0,0,AD77*(100%-AH$161))</f>
        <v>6.5813651589354176</v>
      </c>
      <c r="AI77" s="37">
        <f>IF(AE77*(100%-AI$161)&lt;0,0,AE77*(100%-AI$161))</f>
        <v>6.5813651589354576</v>
      </c>
      <c r="AJ77" s="37">
        <f>IF(AF77*(100%-AJ$161)&lt;0,0,AF77*(100%-AJ$161))</f>
        <v>6.5813651589354576</v>
      </c>
      <c r="AK77" s="37">
        <f>IF(AG77*(100%-AK$161)&lt;0,0,AG77*(100%-AK$161))</f>
        <v>6.5813651589354576</v>
      </c>
      <c r="AL77" s="37">
        <f>IF(AH77*(100%-AL$161)&lt;0,0,AH77*(100%-AL$161))</f>
        <v>6.4135403473825647</v>
      </c>
      <c r="AM77" s="37">
        <f>IF(AI77*(100%-AM$161)&lt;0,0,AI77*(100%-AM$161))</f>
        <v>6.4135403473826038</v>
      </c>
      <c r="AN77" s="37">
        <f>IF(AJ77*(100%-AN$161)&lt;0,0,AJ77*(100%-AN$161))</f>
        <v>6.4135403473826038</v>
      </c>
      <c r="AO77" s="37">
        <f>IF(AK77*(100%-AO$161)&lt;0,0,AK77*(100%-AO$161))</f>
        <v>6.4135403473826038</v>
      </c>
      <c r="AP77" s="37">
        <f>IF(AL77*(100%-AP$161)&lt;0,0,AL77*(100%-AP$161))</f>
        <v>6.3045210644956517</v>
      </c>
      <c r="AQ77" s="37">
        <f>IF(AM77*(100%-AQ$161)&lt;0,0,AM77*(100%-AQ$161))</f>
        <v>6.3045210644956899</v>
      </c>
      <c r="AR77" s="37">
        <f>IF(AN77*(100%-AR$161)&lt;0,0,AN77*(100%-AR$161))</f>
        <v>6.3045210644956899</v>
      </c>
      <c r="AS77" s="37">
        <f>IF(AO77*(100%-AS$161)&lt;0,0,AO77*(100%-AS$161))</f>
        <v>6.3045210644956899</v>
      </c>
      <c r="AT77" s="37">
        <f>IF(AP77*(100%-AT$161)&lt;0,0,AP77*(100%-AT$161))</f>
        <v>6.2509219177616293</v>
      </c>
      <c r="AU77" s="37">
        <f>IF(AQ77*(100%-AU$161)&lt;0,0,AQ77*(100%-AU$161))</f>
        <v>6.2509219177616675</v>
      </c>
      <c r="AV77" s="37">
        <f>IF(AR77*(100%-AV$161)&lt;0,0,AR77*(100%-AV$161))</f>
        <v>6.2509219177616675</v>
      </c>
      <c r="AW77" s="37">
        <f>IF(AS77*(100%-AW$161)&lt;0,0,AS77*(100%-AW$161))</f>
        <v>6.2509219177616675</v>
      </c>
      <c r="AX77" s="30"/>
    </row>
    <row r="78" spans="1:50" s="26" customFormat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IF(AD69-SUM(AD70:AD77)&lt;0,0,AD69-SUM(AD70:AD77))</f>
        <v>14.709953556877224</v>
      </c>
      <c r="AE78" s="107">
        <f t="shared" ref="AE78" si="58">IF(AE69-SUM(AE70:AE77)&lt;0,0,AE69-SUM(AE70:AE77))</f>
        <v>14.709953556877196</v>
      </c>
      <c r="AF78" s="107">
        <f t="shared" ref="AF78" si="59">IF(AF69-SUM(AF70:AF77)&lt;0,0,AF69-SUM(AF70:AF77))</f>
        <v>14.709953556877196</v>
      </c>
      <c r="AG78" s="108">
        <f t="shared" ref="AG78" si="60">IF(AG69-SUM(AG70:AG77)&lt;0,0,AG69-SUM(AG70:AG77))</f>
        <v>14.709953556877196</v>
      </c>
      <c r="AH78" s="37">
        <f>IF(AD78*(100%-AH$161)&lt;0,0,AD78*(100%-AH$161))</f>
        <v>14.312784810841539</v>
      </c>
      <c r="AI78" s="37">
        <f>IF(AE78*(100%-AI$161)&lt;0,0,AE78*(100%-AI$161))</f>
        <v>14.31278481084151</v>
      </c>
      <c r="AJ78" s="37">
        <f>IF(AF78*(100%-AJ$161)&lt;0,0,AF78*(100%-AJ$161))</f>
        <v>14.31278481084151</v>
      </c>
      <c r="AK78" s="37">
        <f>IF(AG78*(100%-AK$161)&lt;0,0,AG78*(100%-AK$161))</f>
        <v>14.31278481084151</v>
      </c>
      <c r="AL78" s="37">
        <f>IF(AH78*(100%-AL$161)&lt;0,0,AH78*(100%-AL$161))</f>
        <v>13.947808798165079</v>
      </c>
      <c r="AM78" s="37">
        <f>IF(AI78*(100%-AM$161)&lt;0,0,AI78*(100%-AM$161))</f>
        <v>13.947808798165052</v>
      </c>
      <c r="AN78" s="37">
        <f>IF(AJ78*(100%-AN$161)&lt;0,0,AJ78*(100%-AN$161))</f>
        <v>13.947808798165052</v>
      </c>
      <c r="AO78" s="37">
        <f>IF(AK78*(100%-AO$161)&lt;0,0,AK78*(100%-AO$161))</f>
        <v>13.947808798165052</v>
      </c>
      <c r="AP78" s="37">
        <f>IF(AL78*(100%-AP$161)&lt;0,0,AL78*(100%-AP$161))</f>
        <v>13.71071975987123</v>
      </c>
      <c r="AQ78" s="37">
        <f>IF(AM78*(100%-AQ$161)&lt;0,0,AM78*(100%-AQ$161))</f>
        <v>13.710719759871203</v>
      </c>
      <c r="AR78" s="37">
        <f>IF(AN78*(100%-AR$161)&lt;0,0,AN78*(100%-AR$161))</f>
        <v>13.710719759871203</v>
      </c>
      <c r="AS78" s="37">
        <f>IF(AO78*(100%-AS$161)&lt;0,0,AO78*(100%-AS$161))</f>
        <v>13.710719759871203</v>
      </c>
      <c r="AT78" s="37">
        <f>IF(AP78*(100%-AT$161)&lt;0,0,AP78*(100%-AT$161))</f>
        <v>13.594155333688734</v>
      </c>
      <c r="AU78" s="37">
        <f>IF(AQ78*(100%-AU$161)&lt;0,0,AQ78*(100%-AU$161))</f>
        <v>13.594155333688708</v>
      </c>
      <c r="AV78" s="37">
        <f>IF(AR78*(100%-AV$161)&lt;0,0,AR78*(100%-AV$161))</f>
        <v>13.594155333688708</v>
      </c>
      <c r="AW78" s="37">
        <f>IF(AS78*(100%-AW$161)&lt;0,0,AS78*(100%-AW$161))</f>
        <v>13.594155333688708</v>
      </c>
      <c r="AX78" s="30"/>
    </row>
    <row r="79" spans="1:50" s="26" customFormat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IF(AH69-SUM(AH70:AH78)&lt;0,0,AH69-SUM(AH70:AH78))</f>
        <v>6.7749938319978043</v>
      </c>
      <c r="AI79" s="107">
        <f t="shared" ref="AI79" si="61">IF(AI69-SUM(AI70:AI78)&lt;0,0,AI69-SUM(AI70:AI78))</f>
        <v>6.77499383199779</v>
      </c>
      <c r="AJ79" s="107">
        <f t="shared" ref="AJ79" si="62">IF(AJ69-SUM(AJ70:AJ78)&lt;0,0,AJ69-SUM(AJ70:AJ78))</f>
        <v>6.77499383199779</v>
      </c>
      <c r="AK79" s="108">
        <f t="shared" ref="AK79" si="63">IF(AK69-SUM(AK70:AK78)&lt;0,0,AK69-SUM(AK70:AK78))</f>
        <v>6.77499383199779</v>
      </c>
      <c r="AL79" s="37">
        <f>IF(AH79*(100%-AL$161)&lt;0,0,AH79*(100%-AL$161))</f>
        <v>6.6022314892818601</v>
      </c>
      <c r="AM79" s="37">
        <f>IF(AI79*(100%-AM$161)&lt;0,0,AI79*(100%-AM$161))</f>
        <v>6.6022314892818468</v>
      </c>
      <c r="AN79" s="37">
        <f>IF(AJ79*(100%-AN$161)&lt;0,0,AJ79*(100%-AN$161))</f>
        <v>6.6022314892818468</v>
      </c>
      <c r="AO79" s="37">
        <f>IF(AK79*(100%-AO$161)&lt;0,0,AK79*(100%-AO$161))</f>
        <v>6.6022314892818468</v>
      </c>
      <c r="AP79" s="37">
        <f>IF(AL79*(100%-AP$161)&lt;0,0,AL79*(100%-AP$161))</f>
        <v>6.4900047777576004</v>
      </c>
      <c r="AQ79" s="37">
        <f>IF(AM79*(100%-AQ$161)&lt;0,0,AM79*(100%-AQ$161))</f>
        <v>6.4900047777575871</v>
      </c>
      <c r="AR79" s="37">
        <f>IF(AN79*(100%-AR$161)&lt;0,0,AN79*(100%-AR$161))</f>
        <v>6.4900047777575871</v>
      </c>
      <c r="AS79" s="37">
        <f>IF(AO79*(100%-AS$161)&lt;0,0,AO79*(100%-AS$161))</f>
        <v>6.4900047777575871</v>
      </c>
      <c r="AT79" s="37">
        <f>IF(AP79*(100%-AT$161)&lt;0,0,AP79*(100%-AT$161))</f>
        <v>6.434828704138539</v>
      </c>
      <c r="AU79" s="37">
        <f>IF(AQ79*(100%-AU$161)&lt;0,0,AQ79*(100%-AU$161))</f>
        <v>6.4348287041385257</v>
      </c>
      <c r="AV79" s="37">
        <f>IF(AR79*(100%-AV$161)&lt;0,0,AR79*(100%-AV$161))</f>
        <v>6.4348287041385257</v>
      </c>
      <c r="AW79" s="37">
        <f>IF(AS79*(100%-AW$161)&lt;0,0,AS79*(100%-AW$161))</f>
        <v>6.4348287041385257</v>
      </c>
      <c r="AX79" s="30"/>
    </row>
    <row r="80" spans="1:50" s="26" customFormat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IF(AL69-SUM(AL70:AL79)&lt;0,0,AL69-SUM(AL70:AL79))</f>
        <v>0</v>
      </c>
      <c r="AM80" s="107">
        <f t="shared" ref="AM80" si="64">IF(AM69-SUM(AM70:AM79)&lt;0,0,AM69-SUM(AM70:AM79))</f>
        <v>0</v>
      </c>
      <c r="AN80" s="107">
        <f t="shared" ref="AN80" si="65">IF(AN69-SUM(AN70:AN79)&lt;0,0,AN69-SUM(AN70:AN79))</f>
        <v>0</v>
      </c>
      <c r="AO80" s="108">
        <f t="shared" ref="AO80" si="66">IF(AO69-SUM(AO70:AO79)&lt;0,0,AO69-SUM(AO70:AO79))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IF(AP69-SUM(AP70:AP80)&lt;0,0,AP69-SUM(AP70:AP80))</f>
        <v>6.0119127307773965</v>
      </c>
      <c r="AQ81" s="107">
        <f t="shared" ref="AQ81" si="67">IF(AQ69-SUM(AQ70:AQ80)&lt;0,0,AQ69-SUM(AQ70:AQ80))</f>
        <v>6.0119127307774107</v>
      </c>
      <c r="AR81" s="107">
        <f t="shared" ref="AR81" si="68">IF(AR69-SUM(AR70:AR80)&lt;0,0,AR69-SUM(AR70:AR80))</f>
        <v>6.0119127307774107</v>
      </c>
      <c r="AS81" s="108">
        <f t="shared" ref="AS81" si="69">IF(AS69-SUM(AS70:AS80)&lt;0,0,AS69-SUM(AS70:AS80))</f>
        <v>6.0119127307774107</v>
      </c>
      <c r="AT81" s="37">
        <f>IF(AP81*(100%-AT$161)&lt;0,0,AP81*(100%-AT$161))</f>
        <v>5.9608012523141465</v>
      </c>
      <c r="AU81" s="37">
        <f>IF(AQ81*(100%-AU$161)&lt;0,0,AQ81*(100%-AU$161))</f>
        <v>5.9608012523141607</v>
      </c>
      <c r="AV81" s="37">
        <f>IF(AR81*(100%-AV$161)&lt;0,0,AR81*(100%-AV$161))</f>
        <v>5.9608012523141607</v>
      </c>
      <c r="AW81" s="37">
        <f>IF(AS81*(100%-AW$161)&lt;0,0,AS81*(100%-AW$161))</f>
        <v>5.9608012523141607</v>
      </c>
      <c r="AX81" s="30"/>
    </row>
    <row r="82" spans="1:50" s="26" customFormat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IF(AT69-SUM(AT70:AT81)&lt;0,0,AT69-SUM(AT70:AT81))</f>
        <v>0</v>
      </c>
      <c r="AU82" s="107">
        <f t="shared" ref="AU82" si="70">IF(AU69-SUM(AU70:AU81)&lt;0,0,AU69-SUM(AU70:AU81))</f>
        <v>0</v>
      </c>
      <c r="AV82" s="107">
        <f t="shared" ref="AV82" si="71">IF(AV69-SUM(AV70:AV81)&lt;0,0,AV69-SUM(AV70:AV81))</f>
        <v>0</v>
      </c>
      <c r="AW82" s="108">
        <f t="shared" ref="AW82" si="72">IF(AW69-SUM(AW70:AW81)&lt;0,0,AW69-SUM(AW70:AW81))</f>
        <v>0</v>
      </c>
      <c r="AX82" s="30"/>
    </row>
    <row r="83" spans="1:50" s="26" customFormat="1" x14ac:dyDescent="0.35">
      <c r="A83" s="106" t="s">
        <v>21</v>
      </c>
      <c r="B83" s="105">
        <f>B111/$E$3</f>
        <v>81.682049303788204</v>
      </c>
      <c r="C83" s="105">
        <f t="shared" ref="C83:AW83" si="73">C111/$E$3</f>
        <v>81.68204930378819</v>
      </c>
      <c r="D83" s="105">
        <f t="shared" si="73"/>
        <v>81.68204930378819</v>
      </c>
      <c r="E83" s="105">
        <f t="shared" si="73"/>
        <v>81.68204930378819</v>
      </c>
      <c r="F83" s="105">
        <f t="shared" si="73"/>
        <v>89.617498957984012</v>
      </c>
      <c r="G83" s="105">
        <f t="shared" si="73"/>
        <v>89.617498957984012</v>
      </c>
      <c r="H83" s="105">
        <f t="shared" si="73"/>
        <v>89.617498957984012</v>
      </c>
      <c r="I83" s="105">
        <f t="shared" si="73"/>
        <v>89.617498957984012</v>
      </c>
      <c r="J83" s="105">
        <f t="shared" si="73"/>
        <v>81.511973915372664</v>
      </c>
      <c r="K83" s="105">
        <f t="shared" si="73"/>
        <v>81.511973915372664</v>
      </c>
      <c r="L83" s="105">
        <f t="shared" si="73"/>
        <v>81.511973915372664</v>
      </c>
      <c r="M83" s="105">
        <f t="shared" si="73"/>
        <v>81.511973915372664</v>
      </c>
      <c r="N83" s="105">
        <f t="shared" si="73"/>
        <v>85.84162442218917</v>
      </c>
      <c r="O83" s="105">
        <f t="shared" si="73"/>
        <v>85.84162442218917</v>
      </c>
      <c r="P83" s="105">
        <f t="shared" si="73"/>
        <v>85.84162442218917</v>
      </c>
      <c r="Q83" s="105">
        <f t="shared" si="73"/>
        <v>85.84162442218917</v>
      </c>
      <c r="R83" s="105">
        <f t="shared" si="73"/>
        <v>87.457067076166638</v>
      </c>
      <c r="S83" s="105">
        <f t="shared" si="73"/>
        <v>87.457067076166609</v>
      </c>
      <c r="T83" s="105">
        <f t="shared" si="73"/>
        <v>87.457067076166609</v>
      </c>
      <c r="U83" s="105">
        <f t="shared" si="73"/>
        <v>87.457067076166609</v>
      </c>
      <c r="V83" s="105">
        <f t="shared" si="73"/>
        <v>77.892997052659112</v>
      </c>
      <c r="W83" s="105">
        <f t="shared" si="73"/>
        <v>77.892997052659112</v>
      </c>
      <c r="X83" s="105">
        <f t="shared" si="73"/>
        <v>77.892997052659112</v>
      </c>
      <c r="Y83" s="105">
        <f t="shared" si="73"/>
        <v>77.892997052659112</v>
      </c>
      <c r="Z83" s="105">
        <f t="shared" si="73"/>
        <v>87.011860091101269</v>
      </c>
      <c r="AA83" s="105">
        <f t="shared" si="73"/>
        <v>87.011860091101269</v>
      </c>
      <c r="AB83" s="105">
        <f t="shared" si="73"/>
        <v>87.011860091101269</v>
      </c>
      <c r="AC83" s="105">
        <f t="shared" si="73"/>
        <v>87.011860091101269</v>
      </c>
      <c r="AD83" s="105">
        <f t="shared" si="73"/>
        <v>98.328351104425522</v>
      </c>
      <c r="AE83" s="105">
        <f t="shared" si="73"/>
        <v>98.328351104425522</v>
      </c>
      <c r="AF83" s="105">
        <f t="shared" si="73"/>
        <v>98.328351104425522</v>
      </c>
      <c r="AG83" s="105">
        <f t="shared" si="73"/>
        <v>98.328351104425522</v>
      </c>
      <c r="AH83" s="105">
        <f t="shared" si="73"/>
        <v>102.44847945660382</v>
      </c>
      <c r="AI83" s="105">
        <f t="shared" si="73"/>
        <v>102.44847945660381</v>
      </c>
      <c r="AJ83" s="105">
        <f t="shared" si="73"/>
        <v>102.44847945660381</v>
      </c>
      <c r="AK83" s="105">
        <f t="shared" si="73"/>
        <v>102.44847945660381</v>
      </c>
      <c r="AL83" s="105">
        <f t="shared" si="73"/>
        <v>52.992673769751754</v>
      </c>
      <c r="AM83" s="105">
        <f t="shared" si="73"/>
        <v>52.992673769751747</v>
      </c>
      <c r="AN83" s="105">
        <f t="shared" si="73"/>
        <v>52.992673769751747</v>
      </c>
      <c r="AO83" s="105">
        <f t="shared" si="73"/>
        <v>52.992673769751747</v>
      </c>
      <c r="AP83" s="105">
        <f t="shared" si="73"/>
        <v>104.1509129475935</v>
      </c>
      <c r="AQ83" s="105">
        <f t="shared" si="73"/>
        <v>104.1509129475935</v>
      </c>
      <c r="AR83" s="105">
        <f t="shared" si="73"/>
        <v>104.1509129475935</v>
      </c>
      <c r="AS83" s="105">
        <f t="shared" si="73"/>
        <v>104.1509129475935</v>
      </c>
      <c r="AT83" s="105">
        <f t="shared" si="73"/>
        <v>50.510246061356497</v>
      </c>
      <c r="AU83" s="105">
        <f t="shared" si="73"/>
        <v>50.510246061356497</v>
      </c>
      <c r="AV83" s="105">
        <f t="shared" si="73"/>
        <v>50.510246061356497</v>
      </c>
      <c r="AW83" s="105">
        <f t="shared" si="73"/>
        <v>50.510246061356497</v>
      </c>
      <c r="AX83" s="30"/>
    </row>
    <row r="84" spans="1:50" s="26" customFormat="1" x14ac:dyDescent="0.35">
      <c r="A84" s="103" t="s">
        <v>24</v>
      </c>
      <c r="B84" s="37">
        <f>'Headcount Source'!B8</f>
        <v>55.8</v>
      </c>
      <c r="C84" s="37">
        <f>'Headcount Source'!B8</f>
        <v>55.8</v>
      </c>
      <c r="D84" s="37">
        <f>'Headcount Source'!B8</f>
        <v>55.8</v>
      </c>
      <c r="E84" s="37">
        <f>'Headcount Source'!B8</f>
        <v>55.8</v>
      </c>
      <c r="F84" s="37">
        <f>B84*(100%-F$161)</f>
        <v>55.074599999999997</v>
      </c>
      <c r="G84" s="37">
        <f>C84*(100%-G$161)</f>
        <v>55.074599999999997</v>
      </c>
      <c r="H84" s="37">
        <f>D84*(100%-H$161)</f>
        <v>55.074599999999997</v>
      </c>
      <c r="I84" s="37">
        <f>E84*(100%-I$161)</f>
        <v>55.074599999999997</v>
      </c>
      <c r="J84" s="37">
        <f>F84*(100%-J$161)</f>
        <v>54.578928599999998</v>
      </c>
      <c r="K84" s="37">
        <f>G84*(100%-K$161)</f>
        <v>54.578928599999998</v>
      </c>
      <c r="L84" s="37">
        <f>H84*(100%-L$161)</f>
        <v>54.578928599999998</v>
      </c>
      <c r="M84" s="37">
        <f>I84*(100%-M$161)</f>
        <v>54.578928599999998</v>
      </c>
      <c r="N84" s="37">
        <f>J84*(100%-N$161)</f>
        <v>52.668666098999999</v>
      </c>
      <c r="O84" s="37">
        <f>K84*(100%-O$161)</f>
        <v>52.668666098999999</v>
      </c>
      <c r="P84" s="37">
        <f>L84*(100%-P$161)</f>
        <v>52.668666098999999</v>
      </c>
      <c r="Q84" s="37">
        <f>M84*(100%-Q$161)</f>
        <v>52.668666098999999</v>
      </c>
      <c r="R84" s="37">
        <f>N84*(100%-R$161)</f>
        <v>51.404618112624</v>
      </c>
      <c r="S84" s="37">
        <f>O84*(100%-S$161)</f>
        <v>51.404618112624</v>
      </c>
      <c r="T84" s="37">
        <f>P84*(100%-T$161)</f>
        <v>51.404618112624</v>
      </c>
      <c r="U84" s="37">
        <f>Q84*(100%-U$161)</f>
        <v>51.404618112624</v>
      </c>
      <c r="V84" s="37">
        <f>IF(R84*(100%-V$161)&lt;0,0,R84*(100%-V$161))</f>
        <v>48.063317935303445</v>
      </c>
      <c r="W84" s="37">
        <f>IF(S84*(100%-W$161)&lt;0,0,S84*(100%-W$161))</f>
        <v>48.063317935303445</v>
      </c>
      <c r="X84" s="37">
        <f>IF(T84*(100%-X$161)&lt;0,0,T84*(100%-X$161))</f>
        <v>48.063317935303445</v>
      </c>
      <c r="Y84" s="37">
        <f>IF(U84*(100%-Y$161)&lt;0,0,U84*(100%-Y$161))</f>
        <v>48.063317935303445</v>
      </c>
      <c r="Z84" s="37">
        <f>IF(V84*(100%-Z$161)&lt;0,0,V84*(100%-Z$161))</f>
        <v>47.005924940726771</v>
      </c>
      <c r="AA84" s="37">
        <f>IF(W84*(100%-AA$161)&lt;0,0,W84*(100%-AA$161))</f>
        <v>47.005924940726771</v>
      </c>
      <c r="AB84" s="37">
        <f>IF(X84*(100%-AB$161)&lt;0,0,X84*(100%-AB$161))</f>
        <v>47.005924940726771</v>
      </c>
      <c r="AC84" s="37">
        <f>IF(Y84*(100%-AC$161)&lt;0,0,Y84*(100%-AC$161))</f>
        <v>47.005924940726771</v>
      </c>
      <c r="AD84" s="37">
        <f>Z84*(100%-AD$161)</f>
        <v>45.172693868038422</v>
      </c>
      <c r="AE84" s="37">
        <f>AA84*(100%-AE$161)</f>
        <v>45.172693868038422</v>
      </c>
      <c r="AF84" s="37">
        <f>AB84*(100%-AF$161)</f>
        <v>45.172693868038422</v>
      </c>
      <c r="AG84" s="37">
        <f>AC84*(100%-AG$161)</f>
        <v>45.172693868038422</v>
      </c>
      <c r="AH84" s="37">
        <f>AD84*(100%-AH$161)</f>
        <v>43.953031133601385</v>
      </c>
      <c r="AI84" s="37">
        <f>AE84*(100%-AI$161)</f>
        <v>43.953031133601385</v>
      </c>
      <c r="AJ84" s="37">
        <f>AF84*(100%-AJ$161)</f>
        <v>43.953031133601385</v>
      </c>
      <c r="AK84" s="37">
        <f>AG84*(100%-AK$161)</f>
        <v>43.953031133601385</v>
      </c>
      <c r="AL84" s="37">
        <f>AH84*(100%-AL$161)</f>
        <v>42.832228839694551</v>
      </c>
      <c r="AM84" s="37">
        <f>AI84*(100%-AM$161)</f>
        <v>42.832228839694551</v>
      </c>
      <c r="AN84" s="37">
        <f>AJ84*(100%-AN$161)</f>
        <v>42.832228839694551</v>
      </c>
      <c r="AO84" s="37">
        <f>AK84*(100%-AO$161)</f>
        <v>42.832228839694551</v>
      </c>
      <c r="AP84" s="37">
        <f>AL84*(100%-AP$161)</f>
        <v>42.104153764208768</v>
      </c>
      <c r="AQ84" s="37">
        <f>AM84*(100%-AQ$161)</f>
        <v>42.104153764208768</v>
      </c>
      <c r="AR84" s="37">
        <f>AN84*(100%-AR$161)</f>
        <v>42.104153764208768</v>
      </c>
      <c r="AS84" s="37">
        <f>AO84*(100%-AS$161)</f>
        <v>42.104153764208768</v>
      </c>
      <c r="AT84" s="37">
        <f>AP84*(100%-AT$161)</f>
        <v>41.746196880151594</v>
      </c>
      <c r="AU84" s="37">
        <f>AQ84*(100%-AU$161)</f>
        <v>41.746196880151594</v>
      </c>
      <c r="AV84" s="37">
        <f>AR84*(100%-AV$161)</f>
        <v>41.746196880151594</v>
      </c>
      <c r="AW84" s="37">
        <f>AS84*(100%-AW$161)</f>
        <v>41.746196880151594</v>
      </c>
      <c r="AX84" s="30"/>
    </row>
    <row r="85" spans="1:50" s="26" customFormat="1" x14ac:dyDescent="0.35">
      <c r="A85" s="103" t="s">
        <v>119</v>
      </c>
      <c r="B85" s="107">
        <f>IF(B83-B84&lt;0,0,B83-B84)</f>
        <v>25.882049303788207</v>
      </c>
      <c r="C85" s="107">
        <f t="shared" ref="C85" si="74">IF(C83-C84&lt;0,0,C83-C84)</f>
        <v>25.882049303788193</v>
      </c>
      <c r="D85" s="107">
        <f t="shared" ref="D85" si="75">IF(D83-D84&lt;0,0,D83-D84)</f>
        <v>25.882049303788193</v>
      </c>
      <c r="E85" s="108">
        <f t="shared" ref="E85" si="76">IF(E83-E84&lt;0,0,E83-E84)</f>
        <v>25.882049303788193</v>
      </c>
      <c r="F85" s="37">
        <f>IF(B85*(100%-F$161)&lt;0,0,B85*(100%-F$161))</f>
        <v>25.54558266283896</v>
      </c>
      <c r="G85" s="37">
        <f>IF(C85*(100%-G$161)&lt;0,0,C85*(100%-G$161))</f>
        <v>25.545582662838946</v>
      </c>
      <c r="H85" s="37">
        <f>IF(D85*(100%-H$161)&lt;0,0,D85*(100%-H$161))</f>
        <v>25.545582662838946</v>
      </c>
      <c r="I85" s="37">
        <f>IF(E85*(100%-I$161)&lt;0,0,E85*(100%-I$161))</f>
        <v>25.545582662838946</v>
      </c>
      <c r="J85" s="37">
        <f>IF(F85*(100%-J$161)&lt;0,0,F85*(100%-J$161))</f>
        <v>25.315672418873408</v>
      </c>
      <c r="K85" s="37">
        <f>IF(G85*(100%-K$161)&lt;0,0,G85*(100%-K$161))</f>
        <v>25.315672418873394</v>
      </c>
      <c r="L85" s="37">
        <f>IF(H85*(100%-L$161)&lt;0,0,H85*(100%-L$161))</f>
        <v>25.315672418873394</v>
      </c>
      <c r="M85" s="37">
        <f>IF(I85*(100%-M$161)&lt;0,0,I85*(100%-M$161))</f>
        <v>25.315672418873394</v>
      </c>
      <c r="N85" s="37">
        <f>IF(J85*(100%-N$161)&lt;0,0,J85*(100%-N$161))</f>
        <v>24.429623884212837</v>
      </c>
      <c r="O85" s="37">
        <f>IF(K85*(100%-O$161)&lt;0,0,K85*(100%-O$161))</f>
        <v>24.429623884212823</v>
      </c>
      <c r="P85" s="37">
        <f>IF(L85*(100%-P$161)&lt;0,0,L85*(100%-P$161))</f>
        <v>24.429623884212823</v>
      </c>
      <c r="Q85" s="37">
        <f>IF(M85*(100%-Q$161)&lt;0,0,M85*(100%-Q$161))</f>
        <v>24.429623884212823</v>
      </c>
      <c r="R85" s="37">
        <f>IF(N85*(100%-R$161)&lt;0,0,N85*(100%-R$161))</f>
        <v>23.843312910991727</v>
      </c>
      <c r="S85" s="37">
        <f>IF(O85*(100%-S$161)&lt;0,0,O85*(100%-S$161))</f>
        <v>23.843312910991713</v>
      </c>
      <c r="T85" s="37">
        <f>IF(P85*(100%-T$161)&lt;0,0,P85*(100%-T$161))</f>
        <v>23.843312910991713</v>
      </c>
      <c r="U85" s="37">
        <f>IF(Q85*(100%-U$161)&lt;0,0,Q85*(100%-U$161))</f>
        <v>23.843312910991713</v>
      </c>
      <c r="V85" s="37">
        <f>IF(R85*(100%-V$161)&lt;0,0,R85*(100%-V$161))</f>
        <v>22.293497571777266</v>
      </c>
      <c r="W85" s="37">
        <f>IF(S85*(100%-W$161)&lt;0,0,S85*(100%-W$161))</f>
        <v>22.293497571777252</v>
      </c>
      <c r="X85" s="37">
        <f>IF(T85*(100%-X$161)&lt;0,0,T85*(100%-X$161))</f>
        <v>22.293497571777252</v>
      </c>
      <c r="Y85" s="37">
        <f>IF(U85*(100%-Y$161)&lt;0,0,U85*(100%-Y$161))</f>
        <v>22.293497571777252</v>
      </c>
      <c r="Z85" s="37">
        <f>IF(V85*(100%-Z$161)&lt;0,0,V85*(100%-Z$161))</f>
        <v>21.803040625198165</v>
      </c>
      <c r="AA85" s="37">
        <f>IF(W85*(100%-AA$161)&lt;0,0,W85*(100%-AA$161))</f>
        <v>21.80304062519815</v>
      </c>
      <c r="AB85" s="37">
        <f>IF(X85*(100%-AB$161)&lt;0,0,X85*(100%-AB$161))</f>
        <v>21.80304062519815</v>
      </c>
      <c r="AC85" s="37">
        <f>IF(Y85*(100%-AC$161)&lt;0,0,Y85*(100%-AC$161))</f>
        <v>21.80304062519815</v>
      </c>
      <c r="AD85" s="37">
        <f>IF(Z85*(100%-AD$161)&lt;0,0,Z85*(100%-AD$161))</f>
        <v>20.952722040815434</v>
      </c>
      <c r="AE85" s="37">
        <f>IF(AA85*(100%-AE$161)&lt;0,0,AA85*(100%-AE$161))</f>
        <v>20.95272204081542</v>
      </c>
      <c r="AF85" s="37">
        <f>IF(AB85*(100%-AF$161)&lt;0,0,AB85*(100%-AF$161))</f>
        <v>20.95272204081542</v>
      </c>
      <c r="AG85" s="37">
        <f>IF(AC85*(100%-AG$161)&lt;0,0,AC85*(100%-AG$161))</f>
        <v>20.95272204081542</v>
      </c>
      <c r="AH85" s="37">
        <f>IF(AD85*(100%-AH$161)&lt;0,0,AD85*(100%-AH$161))</f>
        <v>20.386998545713418</v>
      </c>
      <c r="AI85" s="37">
        <f>IF(AE85*(100%-AI$161)&lt;0,0,AE85*(100%-AI$161))</f>
        <v>20.386998545713404</v>
      </c>
      <c r="AJ85" s="37">
        <f>IF(AF85*(100%-AJ$161)&lt;0,0,AF85*(100%-AJ$161))</f>
        <v>20.386998545713404</v>
      </c>
      <c r="AK85" s="37">
        <f>IF(AG85*(100%-AK$161)&lt;0,0,AG85*(100%-AK$161))</f>
        <v>20.386998545713404</v>
      </c>
      <c r="AL85" s="37">
        <f>IF(AH85*(100%-AL$161)&lt;0,0,AH85*(100%-AL$161))</f>
        <v>19.867130082797726</v>
      </c>
      <c r="AM85" s="37">
        <f>IF(AI85*(100%-AM$161)&lt;0,0,AI85*(100%-AM$161))</f>
        <v>19.867130082797711</v>
      </c>
      <c r="AN85" s="37">
        <f>IF(AJ85*(100%-AN$161)&lt;0,0,AJ85*(100%-AN$161))</f>
        <v>19.867130082797711</v>
      </c>
      <c r="AO85" s="37">
        <f>IF(AK85*(100%-AO$161)&lt;0,0,AK85*(100%-AO$161))</f>
        <v>19.867130082797711</v>
      </c>
      <c r="AP85" s="37">
        <f>IF(AL85*(100%-AP$161)&lt;0,0,AL85*(100%-AP$161))</f>
        <v>19.529422645511303</v>
      </c>
      <c r="AQ85" s="37">
        <f>IF(AM85*(100%-AQ$161)&lt;0,0,AM85*(100%-AQ$161))</f>
        <v>19.529422645511289</v>
      </c>
      <c r="AR85" s="37">
        <f>IF(AN85*(100%-AR$161)&lt;0,0,AN85*(100%-AR$161))</f>
        <v>19.529422645511289</v>
      </c>
      <c r="AS85" s="37">
        <f>IF(AO85*(100%-AS$161)&lt;0,0,AO85*(100%-AS$161))</f>
        <v>19.529422645511289</v>
      </c>
      <c r="AT85" s="37">
        <f>IF(AP85*(100%-AT$161)&lt;0,0,AP85*(100%-AT$161))</f>
        <v>19.36338935300596</v>
      </c>
      <c r="AU85" s="37">
        <f>IF(AQ85*(100%-AU$161)&lt;0,0,AQ85*(100%-AU$161))</f>
        <v>19.363389353005946</v>
      </c>
      <c r="AV85" s="37">
        <f>IF(AR85*(100%-AV$161)&lt;0,0,AR85*(100%-AV$161))</f>
        <v>19.363389353005946</v>
      </c>
      <c r="AW85" s="37">
        <f>IF(AS85*(100%-AW$161)&lt;0,0,AS85*(100%-AW$161))</f>
        <v>19.363389353005946</v>
      </c>
      <c r="AX85" s="30"/>
    </row>
    <row r="86" spans="1:50" s="26" customFormat="1" x14ac:dyDescent="0.35">
      <c r="A86" s="103" t="s">
        <v>120</v>
      </c>
      <c r="B86" s="37"/>
      <c r="C86" s="12"/>
      <c r="D86" s="12"/>
      <c r="E86" s="12"/>
      <c r="F86" s="107">
        <f>IF(F83-SUM(F84:F85)&lt;0,0,F83-SUM(F84:F85))</f>
        <v>8.9973162951450547</v>
      </c>
      <c r="G86" s="107">
        <f t="shared" ref="G86" si="77">IF(G83-SUM(G84:G85)&lt;0,0,G83-SUM(G84:G85))</f>
        <v>8.9973162951450689</v>
      </c>
      <c r="H86" s="107">
        <f t="shared" ref="H86" si="78">IF(H83-SUM(H84:H85)&lt;0,0,H83-SUM(H84:H85))</f>
        <v>8.9973162951450689</v>
      </c>
      <c r="I86" s="108">
        <f t="shared" ref="I86" si="79">IF(I83-SUM(I84:I85)&lt;0,0,I83-SUM(I84:I85))</f>
        <v>8.9973162951450689</v>
      </c>
      <c r="J86" s="37">
        <f>IF(F86*(100%-J$161)&lt;0,0,F86*(100%-J$161))</f>
        <v>8.9163404484887483</v>
      </c>
      <c r="K86" s="37">
        <f>IF(G86*(100%-K$161)&lt;0,0,G86*(100%-K$161))</f>
        <v>8.9163404484887625</v>
      </c>
      <c r="L86" s="37">
        <f>IF(H86*(100%-L$161)&lt;0,0,H86*(100%-L$161))</f>
        <v>8.9163404484887625</v>
      </c>
      <c r="M86" s="37">
        <f>IF(I86*(100%-M$161)&lt;0,0,I86*(100%-M$161))</f>
        <v>8.9163404484887625</v>
      </c>
      <c r="N86" s="37">
        <f>IF(J86*(100%-N$161)&lt;0,0,J86*(100%-N$161))</f>
        <v>8.6042685327916413</v>
      </c>
      <c r="O86" s="37">
        <f>IF(K86*(100%-O$161)&lt;0,0,K86*(100%-O$161))</f>
        <v>8.6042685327916555</v>
      </c>
      <c r="P86" s="37">
        <f>IF(L86*(100%-P$161)&lt;0,0,L86*(100%-P$161))</f>
        <v>8.6042685327916555</v>
      </c>
      <c r="Q86" s="37">
        <f>IF(M86*(100%-Q$161)&lt;0,0,M86*(100%-Q$161))</f>
        <v>8.6042685327916555</v>
      </c>
      <c r="R86" s="37">
        <f>IF(N86*(100%-R$161)&lt;0,0,N86*(100%-R$161))</f>
        <v>8.3977660880046425</v>
      </c>
      <c r="S86" s="37">
        <f>IF(O86*(100%-S$161)&lt;0,0,O86*(100%-S$161))</f>
        <v>8.397766088004655</v>
      </c>
      <c r="T86" s="37">
        <f>IF(P86*(100%-T$161)&lt;0,0,P86*(100%-T$161))</f>
        <v>8.397766088004655</v>
      </c>
      <c r="U86" s="37">
        <f>IF(Q86*(100%-U$161)&lt;0,0,Q86*(100%-U$161))</f>
        <v>8.397766088004655</v>
      </c>
      <c r="V86" s="37">
        <f>IF(R86*(100%-V$161)&lt;0,0,R86*(100%-V$161))</f>
        <v>7.851911292284341</v>
      </c>
      <c r="W86" s="37">
        <f>IF(S86*(100%-W$161)&lt;0,0,S86*(100%-W$161))</f>
        <v>7.8519112922843526</v>
      </c>
      <c r="X86" s="37">
        <f>IF(T86*(100%-X$161)&lt;0,0,T86*(100%-X$161))</f>
        <v>7.8519112922843526</v>
      </c>
      <c r="Y86" s="37">
        <f>IF(U86*(100%-Y$161)&lt;0,0,U86*(100%-Y$161))</f>
        <v>7.8519112922843526</v>
      </c>
      <c r="Z86" s="37">
        <f>IF(V86*(100%-Z$161)&lt;0,0,V86*(100%-Z$161))</f>
        <v>7.6791692438540853</v>
      </c>
      <c r="AA86" s="37">
        <f>IF(W86*(100%-AA$161)&lt;0,0,W86*(100%-AA$161))</f>
        <v>7.6791692438540968</v>
      </c>
      <c r="AB86" s="37">
        <f>IF(X86*(100%-AB$161)&lt;0,0,X86*(100%-AB$161))</f>
        <v>7.6791692438540968</v>
      </c>
      <c r="AC86" s="37">
        <f>IF(Y86*(100%-AC$161)&lt;0,0,Y86*(100%-AC$161))</f>
        <v>7.6791692438540968</v>
      </c>
      <c r="AD86" s="37">
        <f>IF(Z86*(100%-AD$161)&lt;0,0,Z86*(100%-AD$161))</f>
        <v>7.3796816433437753</v>
      </c>
      <c r="AE86" s="37">
        <f>IF(AA86*(100%-AE$161)&lt;0,0,AA86*(100%-AE$161))</f>
        <v>7.3796816433437868</v>
      </c>
      <c r="AF86" s="37">
        <f>IF(AB86*(100%-AF$161)&lt;0,0,AB86*(100%-AF$161))</f>
        <v>7.3796816433437868</v>
      </c>
      <c r="AG86" s="37">
        <f>IF(AC86*(100%-AG$161)&lt;0,0,AC86*(100%-AG$161))</f>
        <v>7.3796816433437868</v>
      </c>
      <c r="AH86" s="37">
        <f>IF(AD86*(100%-AH$161)&lt;0,0,AD86*(100%-AH$161))</f>
        <v>7.1804302389734929</v>
      </c>
      <c r="AI86" s="37">
        <f>IF(AE86*(100%-AI$161)&lt;0,0,AE86*(100%-AI$161))</f>
        <v>7.1804302389735044</v>
      </c>
      <c r="AJ86" s="37">
        <f>IF(AF86*(100%-AJ$161)&lt;0,0,AF86*(100%-AJ$161))</f>
        <v>7.1804302389735044</v>
      </c>
      <c r="AK86" s="37">
        <f>IF(AG86*(100%-AK$161)&lt;0,0,AG86*(100%-AK$161))</f>
        <v>7.1804302389735044</v>
      </c>
      <c r="AL86" s="37">
        <f>IF(AH86*(100%-AL$161)&lt;0,0,AH86*(100%-AL$161))</f>
        <v>6.9973292678796692</v>
      </c>
      <c r="AM86" s="37">
        <f>IF(AI86*(100%-AM$161)&lt;0,0,AI86*(100%-AM$161))</f>
        <v>6.9973292678796799</v>
      </c>
      <c r="AN86" s="37">
        <f>IF(AJ86*(100%-AN$161)&lt;0,0,AJ86*(100%-AN$161))</f>
        <v>6.9973292678796799</v>
      </c>
      <c r="AO86" s="37">
        <f>IF(AK86*(100%-AO$161)&lt;0,0,AK86*(100%-AO$161))</f>
        <v>6.9973292678796799</v>
      </c>
      <c r="AP86" s="37">
        <f>IF(AL86*(100%-AP$161)&lt;0,0,AL86*(100%-AP$161))</f>
        <v>6.8783865657854699</v>
      </c>
      <c r="AQ86" s="37">
        <f>IF(AM86*(100%-AQ$161)&lt;0,0,AM86*(100%-AQ$161))</f>
        <v>6.8783865657854806</v>
      </c>
      <c r="AR86" s="37">
        <f>IF(AN86*(100%-AR$161)&lt;0,0,AN86*(100%-AR$161))</f>
        <v>6.8783865657854806</v>
      </c>
      <c r="AS86" s="37">
        <f>IF(AO86*(100%-AS$161)&lt;0,0,AO86*(100%-AS$161))</f>
        <v>6.8783865657854806</v>
      </c>
      <c r="AT86" s="37">
        <f>IF(AP86*(100%-AT$161)&lt;0,0,AP86*(100%-AT$161))</f>
        <v>6.8199085867191318</v>
      </c>
      <c r="AU86" s="37">
        <f>IF(AQ86*(100%-AU$161)&lt;0,0,AQ86*(100%-AU$161))</f>
        <v>6.8199085867191425</v>
      </c>
      <c r="AV86" s="37">
        <f>IF(AR86*(100%-AV$161)&lt;0,0,AR86*(100%-AV$161))</f>
        <v>6.8199085867191425</v>
      </c>
      <c r="AW86" s="37">
        <f>IF(AS86*(100%-AW$161)&lt;0,0,AS86*(100%-AW$161))</f>
        <v>6.8199085867191425</v>
      </c>
      <c r="AX86" s="30"/>
    </row>
    <row r="87" spans="1:50" s="26" customFormat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IF(J83-SUM(J84:J86)&lt;0,0,J83-SUM(J84:J86))</f>
        <v>0</v>
      </c>
      <c r="K87" s="107">
        <f t="shared" ref="K87" si="80">IF(K83-SUM(K84:K86)&lt;0,0,K83-SUM(K84:K86))</f>
        <v>0</v>
      </c>
      <c r="L87" s="107">
        <f t="shared" ref="L87" si="81">IF(L83-SUM(L84:L86)&lt;0,0,L83-SUM(L84:L86))</f>
        <v>0</v>
      </c>
      <c r="M87" s="108">
        <f t="shared" ref="M87" si="82">IF(M83-SUM(M84:M86)&lt;0,0,M83-SUM(M84:M86))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IF(N83-SUM(N84:N87)&lt;0,0,N83-SUM(N84:N87))</f>
        <v>0.1390659061846975</v>
      </c>
      <c r="O88" s="107">
        <f t="shared" ref="O88" si="83">IF(O83-SUM(O84:O87)&lt;0,0,O83-SUM(O84:O87))</f>
        <v>0.1390659061846975</v>
      </c>
      <c r="P88" s="107">
        <f t="shared" ref="P88" si="84">IF(P83-SUM(P84:P87)&lt;0,0,P83-SUM(P84:P87))</f>
        <v>0.1390659061846975</v>
      </c>
      <c r="Q88" s="108">
        <f t="shared" ref="Q88" si="85">IF(Q83-SUM(Q84:Q87)&lt;0,0,Q83-SUM(Q84:Q87))</f>
        <v>0.1390659061846975</v>
      </c>
      <c r="R88" s="37">
        <f>IF(N88*(100%-R$161)&lt;0,0,N88*(100%-R$161))</f>
        <v>0.13572832443626476</v>
      </c>
      <c r="S88" s="37">
        <f>IF(O88*(100%-S$161)&lt;0,0,O88*(100%-S$161))</f>
        <v>0.13572832443626476</v>
      </c>
      <c r="T88" s="37">
        <f>IF(P88*(100%-T$161)&lt;0,0,P88*(100%-T$161))</f>
        <v>0.13572832443626476</v>
      </c>
      <c r="U88" s="37">
        <f>IF(Q88*(100%-U$161)&lt;0,0,Q88*(100%-U$161))</f>
        <v>0.13572832443626476</v>
      </c>
      <c r="V88" s="37">
        <f>IF(R88*(100%-V$161)&lt;0,0,R88*(100%-V$161))</f>
        <v>0.12690598334790756</v>
      </c>
      <c r="W88" s="37">
        <f>IF(S88*(100%-W$161)&lt;0,0,S88*(100%-W$161))</f>
        <v>0.12690598334790756</v>
      </c>
      <c r="X88" s="37">
        <f>IF(T88*(100%-X$161)&lt;0,0,T88*(100%-X$161))</f>
        <v>0.12690598334790756</v>
      </c>
      <c r="Y88" s="37">
        <f>IF(U88*(100%-Y$161)&lt;0,0,U88*(100%-Y$161))</f>
        <v>0.12690598334790756</v>
      </c>
      <c r="Z88" s="37">
        <f>IF(V88*(100%-Z$161)&lt;0,0,V88*(100%-Z$161))</f>
        <v>0.12411405171425359</v>
      </c>
      <c r="AA88" s="37">
        <f>IF(W88*(100%-AA$161)&lt;0,0,W88*(100%-AA$161))</f>
        <v>0.12411405171425359</v>
      </c>
      <c r="AB88" s="37">
        <f>IF(X88*(100%-AB$161)&lt;0,0,X88*(100%-AB$161))</f>
        <v>0.12411405171425359</v>
      </c>
      <c r="AC88" s="37">
        <f>IF(Y88*(100%-AC$161)&lt;0,0,Y88*(100%-AC$161))</f>
        <v>0.12411405171425359</v>
      </c>
      <c r="AD88" s="37">
        <f>IF(Z88*(100%-AD$161)&lt;0,0,Z88*(100%-AD$161))</f>
        <v>0.1192736036973977</v>
      </c>
      <c r="AE88" s="37">
        <f>IF(AA88*(100%-AE$161)&lt;0,0,AA88*(100%-AE$161))</f>
        <v>0.1192736036973977</v>
      </c>
      <c r="AF88" s="37">
        <f>IF(AB88*(100%-AF$161)&lt;0,0,AB88*(100%-AF$161))</f>
        <v>0.1192736036973977</v>
      </c>
      <c r="AG88" s="37">
        <f>IF(AC88*(100%-AG$161)&lt;0,0,AC88*(100%-AG$161))</f>
        <v>0.1192736036973977</v>
      </c>
      <c r="AH88" s="37">
        <f>IF(AD88*(100%-AH$161)&lt;0,0,AD88*(100%-AH$161))</f>
        <v>0.11605321639756797</v>
      </c>
      <c r="AI88" s="37">
        <f>IF(AE88*(100%-AI$161)&lt;0,0,AE88*(100%-AI$161))</f>
        <v>0.11605321639756797</v>
      </c>
      <c r="AJ88" s="37">
        <f>IF(AF88*(100%-AJ$161)&lt;0,0,AF88*(100%-AJ$161))</f>
        <v>0.11605321639756797</v>
      </c>
      <c r="AK88" s="37">
        <f>IF(AG88*(100%-AK$161)&lt;0,0,AG88*(100%-AK$161))</f>
        <v>0.11605321639756797</v>
      </c>
      <c r="AL88" s="37">
        <f>IF(AH88*(100%-AL$161)&lt;0,0,AH88*(100%-AL$161))</f>
        <v>0.11309385937942999</v>
      </c>
      <c r="AM88" s="37">
        <f>IF(AI88*(100%-AM$161)&lt;0,0,AI88*(100%-AM$161))</f>
        <v>0.11309385937942999</v>
      </c>
      <c r="AN88" s="37">
        <f>IF(AJ88*(100%-AN$161)&lt;0,0,AJ88*(100%-AN$161))</f>
        <v>0.11309385937942999</v>
      </c>
      <c r="AO88" s="37">
        <f>IF(AK88*(100%-AO$161)&lt;0,0,AK88*(100%-AO$161))</f>
        <v>0.11309385937942999</v>
      </c>
      <c r="AP88" s="37">
        <f>IF(AL88*(100%-AP$161)&lt;0,0,AL88*(100%-AP$161))</f>
        <v>0.11117145602954062</v>
      </c>
      <c r="AQ88" s="37">
        <f>IF(AM88*(100%-AQ$161)&lt;0,0,AM88*(100%-AQ$161))</f>
        <v>0.11117145602954062</v>
      </c>
      <c r="AR88" s="37">
        <f>IF(AN88*(100%-AR$161)&lt;0,0,AN88*(100%-AR$161))</f>
        <v>0.11117145602954062</v>
      </c>
      <c r="AS88" s="37">
        <f>IF(AO88*(100%-AS$161)&lt;0,0,AO88*(100%-AS$161))</f>
        <v>0.11117145602954062</v>
      </c>
      <c r="AT88" s="37">
        <f>IF(AP88*(100%-AT$161)&lt;0,0,AP88*(100%-AT$161))</f>
        <v>0.11022630966181428</v>
      </c>
      <c r="AU88" s="37">
        <f>IF(AQ88*(100%-AU$161)&lt;0,0,AQ88*(100%-AU$161))</f>
        <v>0.11022630966181428</v>
      </c>
      <c r="AV88" s="37">
        <f>IF(AR88*(100%-AV$161)&lt;0,0,AR88*(100%-AV$161))</f>
        <v>0.11022630966181428</v>
      </c>
      <c r="AW88" s="37">
        <f>IF(AS88*(100%-AW$161)&lt;0,0,AS88*(100%-AW$161))</f>
        <v>0.11022630966181428</v>
      </c>
      <c r="AX88" s="30"/>
    </row>
    <row r="89" spans="1:50" s="26" customFormat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IF(R83-SUM(R84:R88)&lt;0,0,R83-SUM(R84:R88))</f>
        <v>3.6756416401100012</v>
      </c>
      <c r="S89" s="107">
        <f t="shared" ref="S89" si="86">IF(S83-SUM(S84:S88)&lt;0,0,S83-SUM(S84:S88))</f>
        <v>3.675641640109987</v>
      </c>
      <c r="T89" s="107">
        <f t="shared" ref="T89" si="87">IF(T83-SUM(T84:T88)&lt;0,0,T83-SUM(T84:T88))</f>
        <v>3.675641640109987</v>
      </c>
      <c r="U89" s="108">
        <f t="shared" ref="U89" si="88">IF(U83-SUM(U84:U88)&lt;0,0,U83-SUM(U84:U88))</f>
        <v>3.675641640109987</v>
      </c>
      <c r="V89" s="37">
        <f>IF(R89*(100%-V$161)&lt;0,0,R89*(100%-V$161))</f>
        <v>3.4367249335028514</v>
      </c>
      <c r="W89" s="37">
        <f>IF(S89*(100%-W$161)&lt;0,0,S89*(100%-W$161))</f>
        <v>3.436724933502838</v>
      </c>
      <c r="X89" s="37">
        <f>IF(T89*(100%-X$161)&lt;0,0,T89*(100%-X$161))</f>
        <v>3.436724933502838</v>
      </c>
      <c r="Y89" s="37">
        <f>IF(U89*(100%-Y$161)&lt;0,0,U89*(100%-Y$161))</f>
        <v>3.436724933502838</v>
      </c>
      <c r="Z89" s="37">
        <f>IF(V89*(100%-Z$161)&lt;0,0,V89*(100%-Z$161))</f>
        <v>3.3611169849657885</v>
      </c>
      <c r="AA89" s="37">
        <f>IF(W89*(100%-AA$161)&lt;0,0,W89*(100%-AA$161))</f>
        <v>3.3611169849657756</v>
      </c>
      <c r="AB89" s="37">
        <f>IF(X89*(100%-AB$161)&lt;0,0,X89*(100%-AB$161))</f>
        <v>3.3611169849657756</v>
      </c>
      <c r="AC89" s="37">
        <f>IF(Y89*(100%-AC$161)&lt;0,0,Y89*(100%-AC$161))</f>
        <v>3.3611169849657756</v>
      </c>
      <c r="AD89" s="37">
        <f>IF(Z89*(100%-AD$161)&lt;0,0,Z89*(100%-AD$161))</f>
        <v>3.2300334225521228</v>
      </c>
      <c r="AE89" s="37">
        <f>IF(AA89*(100%-AE$161)&lt;0,0,AA89*(100%-AE$161))</f>
        <v>3.2300334225521103</v>
      </c>
      <c r="AF89" s="37">
        <f>IF(AB89*(100%-AF$161)&lt;0,0,AB89*(100%-AF$161))</f>
        <v>3.2300334225521103</v>
      </c>
      <c r="AG89" s="37">
        <f>IF(AC89*(100%-AG$161)&lt;0,0,AC89*(100%-AG$161))</f>
        <v>3.2300334225521103</v>
      </c>
      <c r="AH89" s="37">
        <f>IF(AD89*(100%-AH$161)&lt;0,0,AD89*(100%-AH$161))</f>
        <v>3.1428225201432154</v>
      </c>
      <c r="AI89" s="37">
        <f>IF(AE89*(100%-AI$161)&lt;0,0,AE89*(100%-AI$161))</f>
        <v>3.1428225201432034</v>
      </c>
      <c r="AJ89" s="37">
        <f>IF(AF89*(100%-AJ$161)&lt;0,0,AF89*(100%-AJ$161))</f>
        <v>3.1428225201432034</v>
      </c>
      <c r="AK89" s="37">
        <f>IF(AG89*(100%-AK$161)&lt;0,0,AG89*(100%-AK$161))</f>
        <v>3.1428225201432034</v>
      </c>
      <c r="AL89" s="37">
        <f>IF(AH89*(100%-AL$161)&lt;0,0,AH89*(100%-AL$161))</f>
        <v>3.0626805458795636</v>
      </c>
      <c r="AM89" s="37">
        <f>IF(AI89*(100%-AM$161)&lt;0,0,AI89*(100%-AM$161))</f>
        <v>3.0626805458795516</v>
      </c>
      <c r="AN89" s="37">
        <f>IF(AJ89*(100%-AN$161)&lt;0,0,AJ89*(100%-AN$161))</f>
        <v>3.0626805458795516</v>
      </c>
      <c r="AO89" s="37">
        <f>IF(AK89*(100%-AO$161)&lt;0,0,AK89*(100%-AO$161))</f>
        <v>3.0626805458795516</v>
      </c>
      <c r="AP89" s="37">
        <f>IF(AL89*(100%-AP$161)&lt;0,0,AL89*(100%-AP$161))</f>
        <v>3.0106201831565391</v>
      </c>
      <c r="AQ89" s="37">
        <f>IF(AM89*(100%-AQ$161)&lt;0,0,AM89*(100%-AQ$161))</f>
        <v>3.0106201831565271</v>
      </c>
      <c r="AR89" s="37">
        <f>IF(AN89*(100%-AR$161)&lt;0,0,AN89*(100%-AR$161))</f>
        <v>3.0106201831565271</v>
      </c>
      <c r="AS89" s="37">
        <f>IF(AO89*(100%-AS$161)&lt;0,0,AO89*(100%-AS$161))</f>
        <v>3.0106201831565271</v>
      </c>
      <c r="AT89" s="37">
        <f>IF(AP89*(100%-AT$161)&lt;0,0,AP89*(100%-AT$161))</f>
        <v>2.9850247935453975</v>
      </c>
      <c r="AU89" s="37">
        <f>IF(AQ89*(100%-AU$161)&lt;0,0,AQ89*(100%-AU$161))</f>
        <v>2.9850247935453855</v>
      </c>
      <c r="AV89" s="37">
        <f>IF(AR89*(100%-AV$161)&lt;0,0,AR89*(100%-AV$161))</f>
        <v>2.9850247935453855</v>
      </c>
      <c r="AW89" s="37">
        <f>IF(AS89*(100%-AW$161)&lt;0,0,AS89*(100%-AW$161))</f>
        <v>2.9850247935453855</v>
      </c>
      <c r="AX89" s="30"/>
    </row>
    <row r="90" spans="1:50" s="26" customFormat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IF(V83-SUM(V84:V89)&lt;0,0,V83-SUM(V84:V89))</f>
        <v>0</v>
      </c>
      <c r="W90" s="107">
        <f t="shared" ref="W90" si="89">IF(W83-SUM(W84:W89)&lt;0,0,W83-SUM(W84:W89))</f>
        <v>0</v>
      </c>
      <c r="X90" s="107">
        <f t="shared" ref="X90" si="90">IF(X83-SUM(X84:X89)&lt;0,0,X83-SUM(X84:X89))</f>
        <v>0</v>
      </c>
      <c r="Y90" s="108">
        <f t="shared" ref="Y90" si="91">IF(Y83-SUM(Y84:Y89)&lt;0,0,Y83-SUM(Y84:Y89))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IF(Z83-SUM(Z84:Z90)&lt;0,0,Z83-SUM(Z84:Z90))</f>
        <v>7.0384942446421945</v>
      </c>
      <c r="AA91" s="107">
        <f t="shared" ref="AA91" si="92">IF(AA83-SUM(AA84:AA90)&lt;0,0,AA83-SUM(AA84:AA90))</f>
        <v>7.038494244642223</v>
      </c>
      <c r="AB91" s="107">
        <f t="shared" ref="AB91" si="93">IF(AB83-SUM(AB84:AB90)&lt;0,0,AB83-SUM(AB84:AB90))</f>
        <v>7.038494244642223</v>
      </c>
      <c r="AC91" s="108">
        <f>IF(AC83-SUM(AC84:AC90)&lt;0,0,AC83-SUM(AC84:AC90))</f>
        <v>7.038494244642223</v>
      </c>
      <c r="AD91" s="37">
        <f>IF(Z91*(100%-AD$161)&lt;0,0,Z91*(100%-AD$161))</f>
        <v>6.7639929691011487</v>
      </c>
      <c r="AE91" s="37">
        <f>IF(AA91*(100%-AE$161)&lt;0,0,AA91*(100%-AE$161))</f>
        <v>6.7639929691011762</v>
      </c>
      <c r="AF91" s="37">
        <f>IF(AB91*(100%-AF$161)&lt;0,0,AB91*(100%-AF$161))</f>
        <v>6.7639929691011762</v>
      </c>
      <c r="AG91" s="37">
        <f>IF(AC91*(100%-AG$161)&lt;0,0,AC91*(100%-AG$161))</f>
        <v>6.7639929691011762</v>
      </c>
      <c r="AH91" s="37">
        <f>IF(AD91*(100%-AH$161)&lt;0,0,AD91*(100%-AH$161))</f>
        <v>6.5813651589354176</v>
      </c>
      <c r="AI91" s="37">
        <f>IF(AE91*(100%-AI$161)&lt;0,0,AE91*(100%-AI$161))</f>
        <v>6.5813651589354443</v>
      </c>
      <c r="AJ91" s="37">
        <f>IF(AF91*(100%-AJ$161)&lt;0,0,AF91*(100%-AJ$161))</f>
        <v>6.5813651589354443</v>
      </c>
      <c r="AK91" s="37">
        <f>IF(AG91*(100%-AK$161)&lt;0,0,AG91*(100%-AK$161))</f>
        <v>6.5813651589354443</v>
      </c>
      <c r="AL91" s="37">
        <f>IF(AH91*(100%-AL$161)&lt;0,0,AH91*(100%-AL$161))</f>
        <v>6.4135403473825647</v>
      </c>
      <c r="AM91" s="37">
        <f>IF(AI91*(100%-AM$161)&lt;0,0,AI91*(100%-AM$161))</f>
        <v>6.4135403473825905</v>
      </c>
      <c r="AN91" s="37">
        <f>IF(AJ91*(100%-AN$161)&lt;0,0,AJ91*(100%-AN$161))</f>
        <v>6.4135403473825905</v>
      </c>
      <c r="AO91" s="37">
        <f>IF(AK91*(100%-AO$161)&lt;0,0,AK91*(100%-AO$161))</f>
        <v>6.4135403473825905</v>
      </c>
      <c r="AP91" s="37">
        <f>IF(AL91*(100%-AP$161)&lt;0,0,AL91*(100%-AP$161))</f>
        <v>6.3045210644956517</v>
      </c>
      <c r="AQ91" s="37">
        <f>IF(AM91*(100%-AQ$161)&lt;0,0,AM91*(100%-AQ$161))</f>
        <v>6.3045210644956766</v>
      </c>
      <c r="AR91" s="37">
        <f>IF(AN91*(100%-AR$161)&lt;0,0,AN91*(100%-AR$161))</f>
        <v>6.3045210644956766</v>
      </c>
      <c r="AS91" s="37">
        <f>IF(AO91*(100%-AS$161)&lt;0,0,AO91*(100%-AS$161))</f>
        <v>6.3045210644956766</v>
      </c>
      <c r="AT91" s="37">
        <f>IF(AP91*(100%-AT$161)&lt;0,0,AP91*(100%-AT$161))</f>
        <v>6.2509219177616293</v>
      </c>
      <c r="AU91" s="37">
        <f>IF(AQ91*(100%-AU$161)&lt;0,0,AQ91*(100%-AU$161))</f>
        <v>6.2509219177616542</v>
      </c>
      <c r="AV91" s="37">
        <f>IF(AR91*(100%-AV$161)&lt;0,0,AR91*(100%-AV$161))</f>
        <v>6.2509219177616542</v>
      </c>
      <c r="AW91" s="37">
        <f>IF(AS91*(100%-AW$161)&lt;0,0,AS91*(100%-AW$161))</f>
        <v>6.2509219177616542</v>
      </c>
      <c r="AX91" s="30"/>
    </row>
    <row r="92" spans="1:50" s="26" customFormat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IF(AD83-SUM(AD84:AD91)&lt;0,0,AD83-SUM(AD84:AD91))</f>
        <v>14.709953556877224</v>
      </c>
      <c r="AE92" s="107">
        <f t="shared" ref="AE92" si="94">IF(AE83-SUM(AE84:AE91)&lt;0,0,AE83-SUM(AE84:AE91))</f>
        <v>14.70995355687721</v>
      </c>
      <c r="AF92" s="107">
        <f t="shared" ref="AF92" si="95">IF(AF83-SUM(AF84:AF91)&lt;0,0,AF83-SUM(AF84:AF91))</f>
        <v>14.70995355687721</v>
      </c>
      <c r="AG92" s="108">
        <f t="shared" ref="AG92" si="96">IF(AG83-SUM(AG84:AG91)&lt;0,0,AG83-SUM(AG84:AG91))</f>
        <v>14.70995355687721</v>
      </c>
      <c r="AH92" s="37">
        <f>IF(AD92*(100%-AH$161)&lt;0,0,AD92*(100%-AH$161))</f>
        <v>14.312784810841539</v>
      </c>
      <c r="AI92" s="37">
        <f>IF(AE92*(100%-AI$161)&lt;0,0,AE92*(100%-AI$161))</f>
        <v>14.312784810841524</v>
      </c>
      <c r="AJ92" s="37">
        <f>IF(AF92*(100%-AJ$161)&lt;0,0,AF92*(100%-AJ$161))</f>
        <v>14.312784810841524</v>
      </c>
      <c r="AK92" s="37">
        <f>IF(AG92*(100%-AK$161)&lt;0,0,AG92*(100%-AK$161))</f>
        <v>14.312784810841524</v>
      </c>
      <c r="AL92" s="37">
        <f>IF(AH92*(100%-AL$161)&lt;0,0,AH92*(100%-AL$161))</f>
        <v>13.947808798165079</v>
      </c>
      <c r="AM92" s="37">
        <f>IF(AI92*(100%-AM$161)&lt;0,0,AI92*(100%-AM$161))</f>
        <v>13.947808798165067</v>
      </c>
      <c r="AN92" s="37">
        <f>IF(AJ92*(100%-AN$161)&lt;0,0,AJ92*(100%-AN$161))</f>
        <v>13.947808798165067</v>
      </c>
      <c r="AO92" s="37">
        <f>IF(AK92*(100%-AO$161)&lt;0,0,AK92*(100%-AO$161))</f>
        <v>13.947808798165067</v>
      </c>
      <c r="AP92" s="37">
        <f>IF(AL92*(100%-AP$161)&lt;0,0,AL92*(100%-AP$161))</f>
        <v>13.71071975987123</v>
      </c>
      <c r="AQ92" s="37">
        <f>IF(AM92*(100%-AQ$161)&lt;0,0,AM92*(100%-AQ$161))</f>
        <v>13.710719759871218</v>
      </c>
      <c r="AR92" s="37">
        <f>IF(AN92*(100%-AR$161)&lt;0,0,AN92*(100%-AR$161))</f>
        <v>13.710719759871218</v>
      </c>
      <c r="AS92" s="37">
        <f>IF(AO92*(100%-AS$161)&lt;0,0,AO92*(100%-AS$161))</f>
        <v>13.710719759871218</v>
      </c>
      <c r="AT92" s="37">
        <f>IF(AP92*(100%-AT$161)&lt;0,0,AP92*(100%-AT$161))</f>
        <v>13.594155333688734</v>
      </c>
      <c r="AU92" s="37">
        <f>IF(AQ92*(100%-AU$161)&lt;0,0,AQ92*(100%-AU$161))</f>
        <v>13.594155333688722</v>
      </c>
      <c r="AV92" s="37">
        <f>IF(AR92*(100%-AV$161)&lt;0,0,AR92*(100%-AV$161))</f>
        <v>13.594155333688722</v>
      </c>
      <c r="AW92" s="37">
        <f>IF(AS92*(100%-AW$161)&lt;0,0,AS92*(100%-AW$161))</f>
        <v>13.594155333688722</v>
      </c>
      <c r="AX92" s="30"/>
    </row>
    <row r="93" spans="1:50" s="26" customFormat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IF(AH83-SUM(AH84:AH92)&lt;0,0,AH83-SUM(AH84:AH92))</f>
        <v>6.7749938319978043</v>
      </c>
      <c r="AI93" s="107">
        <f t="shared" ref="AI93" si="97">IF(AI83-SUM(AI84:AI92)&lt;0,0,AI83-SUM(AI84:AI92))</f>
        <v>6.7749938319977758</v>
      </c>
      <c r="AJ93" s="107">
        <f t="shared" ref="AJ93" si="98">IF(AJ83-SUM(AJ84:AJ92)&lt;0,0,AJ83-SUM(AJ84:AJ92))</f>
        <v>6.7749938319977758</v>
      </c>
      <c r="AK93" s="108">
        <f t="shared" ref="AK93" si="99">IF(AK83-SUM(AK84:AK92)&lt;0,0,AK83-SUM(AK84:AK92))</f>
        <v>6.7749938319977758</v>
      </c>
      <c r="AL93" s="37">
        <f>IF(AH93*(100%-AL$161)&lt;0,0,AH93*(100%-AL$161))</f>
        <v>6.6022314892818601</v>
      </c>
      <c r="AM93" s="37">
        <f>IF(AI93*(100%-AM$161)&lt;0,0,AI93*(100%-AM$161))</f>
        <v>6.6022314892818326</v>
      </c>
      <c r="AN93" s="37">
        <f>IF(AJ93*(100%-AN$161)&lt;0,0,AJ93*(100%-AN$161))</f>
        <v>6.6022314892818326</v>
      </c>
      <c r="AO93" s="37">
        <f>IF(AK93*(100%-AO$161)&lt;0,0,AK93*(100%-AO$161))</f>
        <v>6.6022314892818326</v>
      </c>
      <c r="AP93" s="37">
        <f>IF(AL93*(100%-AP$161)&lt;0,0,AL93*(100%-AP$161))</f>
        <v>6.4900047777576004</v>
      </c>
      <c r="AQ93" s="37">
        <f>IF(AM93*(100%-AQ$161)&lt;0,0,AM93*(100%-AQ$161))</f>
        <v>6.4900047777575729</v>
      </c>
      <c r="AR93" s="37">
        <f>IF(AN93*(100%-AR$161)&lt;0,0,AN93*(100%-AR$161))</f>
        <v>6.4900047777575729</v>
      </c>
      <c r="AS93" s="37">
        <f>IF(AO93*(100%-AS$161)&lt;0,0,AO93*(100%-AS$161))</f>
        <v>6.4900047777575729</v>
      </c>
      <c r="AT93" s="37">
        <f>IF(AP93*(100%-AT$161)&lt;0,0,AP93*(100%-AT$161))</f>
        <v>6.434828704138539</v>
      </c>
      <c r="AU93" s="37">
        <f>IF(AQ93*(100%-AU$161)&lt;0,0,AQ93*(100%-AU$161))</f>
        <v>6.4348287041385115</v>
      </c>
      <c r="AV93" s="37">
        <f>IF(AR93*(100%-AV$161)&lt;0,0,AR93*(100%-AV$161))</f>
        <v>6.4348287041385115</v>
      </c>
      <c r="AW93" s="37">
        <f>IF(AS93*(100%-AW$161)&lt;0,0,AS93*(100%-AW$161))</f>
        <v>6.4348287041385115</v>
      </c>
      <c r="AX93" s="30"/>
    </row>
    <row r="94" spans="1:50" s="26" customFormat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IF(AL83-SUM(AL84:AL93)&lt;0,0,AL83-SUM(AL84:AL93))</f>
        <v>0</v>
      </c>
      <c r="AM94" s="107">
        <f t="shared" ref="AM94" si="100">IF(AM83-SUM(AM84:AM93)&lt;0,0,AM83-SUM(AM84:AM93))</f>
        <v>0</v>
      </c>
      <c r="AN94" s="107">
        <f t="shared" ref="AN94" si="101">IF(AN83-SUM(AN84:AN93)&lt;0,0,AN83-SUM(AN84:AN93))</f>
        <v>0</v>
      </c>
      <c r="AO94" s="108">
        <f t="shared" ref="AO94" si="102">IF(AO83-SUM(AO84:AO93)&lt;0,0,AO83-SUM(AO84:AO93))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IF(AP83-SUM(AP84:AP94)&lt;0,0,AP83-SUM(AP84:AP94))</f>
        <v>6.0119127307774107</v>
      </c>
      <c r="AQ95" s="107">
        <f t="shared" ref="AQ95" si="103">IF(AQ83-SUM(AQ84:AQ94)&lt;0,0,AQ83-SUM(AQ84:AQ94))</f>
        <v>6.0119127307774249</v>
      </c>
      <c r="AR95" s="107">
        <f t="shared" ref="AR95" si="104">IF(AR83-SUM(AR84:AR94)&lt;0,0,AR83-SUM(AR84:AR94))</f>
        <v>6.0119127307774249</v>
      </c>
      <c r="AS95" s="108">
        <f t="shared" ref="AS95" si="105">IF(AS83-SUM(AS84:AS94)&lt;0,0,AS83-SUM(AS84:AS94))</f>
        <v>6.0119127307774249</v>
      </c>
      <c r="AT95" s="37">
        <f>IF(AP95*(100%-AT$161)&lt;0,0,AP95*(100%-AT$161))</f>
        <v>5.9608012523141607</v>
      </c>
      <c r="AU95" s="37">
        <f>IF(AQ95*(100%-AU$161)&lt;0,0,AQ95*(100%-AU$161))</f>
        <v>5.9608012523141749</v>
      </c>
      <c r="AV95" s="37">
        <f>IF(AR95*(100%-AV$161)&lt;0,0,AR95*(100%-AV$161))</f>
        <v>5.9608012523141749</v>
      </c>
      <c r="AW95" s="37">
        <f>IF(AS95*(100%-AW$161)&lt;0,0,AS95*(100%-AW$161))</f>
        <v>5.9608012523141749</v>
      </c>
      <c r="AX95" s="30"/>
    </row>
    <row r="96" spans="1:50" s="26" customFormat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IF(AT83-SUM(AT84:AT95)&lt;0,0,AT83-SUM(AT84:AT95))</f>
        <v>0</v>
      </c>
      <c r="AU96" s="107">
        <f t="shared" ref="AU96" si="106">IF(AU83-SUM(AU84:AU95)&lt;0,0,AU83-SUM(AU84:AU95))</f>
        <v>0</v>
      </c>
      <c r="AV96" s="107">
        <f t="shared" ref="AV96" si="107">IF(AV83-SUM(AV84:AV95)&lt;0,0,AV83-SUM(AV84:AV95))</f>
        <v>0</v>
      </c>
      <c r="AW96" s="108">
        <f t="shared" ref="AW96" si="108">IF(AW83-SUM(AW84:AW95)&lt;0,0,AW83-SUM(AW84:AW95))</f>
        <v>0</v>
      </c>
      <c r="AX96" s="30"/>
    </row>
    <row r="97" spans="1:50" s="26" customFormat="1" x14ac:dyDescent="0.35">
      <c r="A97" s="106" t="s">
        <v>22</v>
      </c>
      <c r="B97" s="132">
        <f>B111/$E$6</f>
        <v>65.345639443030564</v>
      </c>
      <c r="C97" s="132">
        <f t="shared" ref="C97:AW97" si="109">C111/$E$6</f>
        <v>65.345639443030549</v>
      </c>
      <c r="D97" s="132">
        <f t="shared" si="109"/>
        <v>65.345639443030549</v>
      </c>
      <c r="E97" s="132">
        <f>E111/$E$6</f>
        <v>65.345639443030549</v>
      </c>
      <c r="F97" s="132">
        <f t="shared" si="109"/>
        <v>71.693999166387201</v>
      </c>
      <c r="G97" s="132">
        <f t="shared" si="109"/>
        <v>71.693999166387201</v>
      </c>
      <c r="H97" s="132">
        <f t="shared" si="109"/>
        <v>71.693999166387201</v>
      </c>
      <c r="I97" s="132">
        <f t="shared" si="109"/>
        <v>71.693999166387201</v>
      </c>
      <c r="J97" s="132">
        <f t="shared" si="109"/>
        <v>65.209579132298131</v>
      </c>
      <c r="K97" s="132">
        <f t="shared" si="109"/>
        <v>65.209579132298131</v>
      </c>
      <c r="L97" s="132">
        <f t="shared" si="109"/>
        <v>65.209579132298131</v>
      </c>
      <c r="M97" s="132">
        <f t="shared" si="109"/>
        <v>65.209579132298131</v>
      </c>
      <c r="N97" s="132">
        <f t="shared" si="109"/>
        <v>68.673299537751333</v>
      </c>
      <c r="O97" s="132">
        <f t="shared" si="109"/>
        <v>68.673299537751333</v>
      </c>
      <c r="P97" s="132">
        <f t="shared" si="109"/>
        <v>68.673299537751333</v>
      </c>
      <c r="Q97" s="132">
        <f t="shared" si="109"/>
        <v>68.673299537751333</v>
      </c>
      <c r="R97" s="132">
        <f t="shared" si="109"/>
        <v>69.965653660933313</v>
      </c>
      <c r="S97" s="132">
        <f t="shared" si="109"/>
        <v>69.965653660933285</v>
      </c>
      <c r="T97" s="132">
        <f t="shared" si="109"/>
        <v>69.965653660933285</v>
      </c>
      <c r="U97" s="132">
        <f t="shared" si="109"/>
        <v>69.965653660933285</v>
      </c>
      <c r="V97" s="132">
        <f t="shared" si="109"/>
        <v>62.314397642127297</v>
      </c>
      <c r="W97" s="132">
        <f t="shared" si="109"/>
        <v>62.314397642127297</v>
      </c>
      <c r="X97" s="132">
        <f t="shared" si="109"/>
        <v>62.314397642127297</v>
      </c>
      <c r="Y97" s="132">
        <f t="shared" si="109"/>
        <v>62.314397642127297</v>
      </c>
      <c r="Z97" s="132">
        <f t="shared" si="109"/>
        <v>69.609488072881021</v>
      </c>
      <c r="AA97" s="132">
        <f t="shared" si="109"/>
        <v>69.609488072881021</v>
      </c>
      <c r="AB97" s="132">
        <f t="shared" si="109"/>
        <v>69.609488072881021</v>
      </c>
      <c r="AC97" s="132">
        <f t="shared" si="109"/>
        <v>69.609488072881021</v>
      </c>
      <c r="AD97" s="132">
        <f t="shared" si="109"/>
        <v>78.662680883540418</v>
      </c>
      <c r="AE97" s="132">
        <f t="shared" si="109"/>
        <v>78.662680883540418</v>
      </c>
      <c r="AF97" s="132">
        <f t="shared" si="109"/>
        <v>78.662680883540418</v>
      </c>
      <c r="AG97" s="132">
        <f t="shared" si="109"/>
        <v>78.662680883540418</v>
      </c>
      <c r="AH97" s="132">
        <f t="shared" si="109"/>
        <v>81.958783565283056</v>
      </c>
      <c r="AI97" s="132">
        <f t="shared" si="109"/>
        <v>81.958783565283042</v>
      </c>
      <c r="AJ97" s="132">
        <f t="shared" si="109"/>
        <v>81.958783565283042</v>
      </c>
      <c r="AK97" s="132">
        <f t="shared" si="109"/>
        <v>81.958783565283042</v>
      </c>
      <c r="AL97" s="132">
        <f t="shared" si="109"/>
        <v>42.394139015801407</v>
      </c>
      <c r="AM97" s="132">
        <f t="shared" si="109"/>
        <v>42.3941390158014</v>
      </c>
      <c r="AN97" s="132">
        <f t="shared" si="109"/>
        <v>42.3941390158014</v>
      </c>
      <c r="AO97" s="132">
        <f t="shared" si="109"/>
        <v>42.3941390158014</v>
      </c>
      <c r="AP97" s="132">
        <f t="shared" si="109"/>
        <v>83.320730358074798</v>
      </c>
      <c r="AQ97" s="132">
        <f t="shared" si="109"/>
        <v>83.320730358074798</v>
      </c>
      <c r="AR97" s="132">
        <f t="shared" si="109"/>
        <v>83.320730358074798</v>
      </c>
      <c r="AS97" s="132">
        <f t="shared" si="109"/>
        <v>83.320730358074798</v>
      </c>
      <c r="AT97" s="132">
        <f t="shared" si="109"/>
        <v>40.408196849085201</v>
      </c>
      <c r="AU97" s="132">
        <f t="shared" si="109"/>
        <v>40.408196849085201</v>
      </c>
      <c r="AV97" s="132">
        <f t="shared" si="109"/>
        <v>40.408196849085201</v>
      </c>
      <c r="AW97" s="132">
        <f t="shared" si="109"/>
        <v>40.408196849085201</v>
      </c>
      <c r="AX97" s="30"/>
    </row>
    <row r="98" spans="1:50" s="26" customFormat="1" x14ac:dyDescent="0.35">
      <c r="A98" s="103" t="s">
        <v>24</v>
      </c>
      <c r="B98" s="37">
        <f>'Headcount Source'!B7</f>
        <v>6.1000000000000005</v>
      </c>
      <c r="C98" s="37">
        <f>'Headcount Source'!B7</f>
        <v>6.1000000000000005</v>
      </c>
      <c r="D98" s="37">
        <f>'Headcount Source'!B7</f>
        <v>6.1000000000000005</v>
      </c>
      <c r="E98" s="37">
        <f>'Headcount Source'!B7</f>
        <v>6.1000000000000005</v>
      </c>
      <c r="F98" s="37">
        <f>B98*(100%-F$161)</f>
        <v>6.0207000000000006</v>
      </c>
      <c r="G98" s="37">
        <f>C98*(100%-G$161)</f>
        <v>6.0207000000000006</v>
      </c>
      <c r="H98" s="37">
        <f>D98*(100%-H$161)</f>
        <v>6.0207000000000006</v>
      </c>
      <c r="I98" s="37">
        <f>E98*(100%-I$161)</f>
        <v>6.0207000000000006</v>
      </c>
      <c r="J98" s="37">
        <f>F98*(100%-J$161)</f>
        <v>5.9665137000000001</v>
      </c>
      <c r="K98" s="37">
        <f>G98*(100%-K$161)</f>
        <v>5.9665137000000001</v>
      </c>
      <c r="L98" s="37">
        <f>H98*(100%-L$161)</f>
        <v>5.9665137000000001</v>
      </c>
      <c r="M98" s="37">
        <f>I98*(100%-M$161)</f>
        <v>5.9665137000000001</v>
      </c>
      <c r="N98" s="37">
        <f>J98*(100%-N$161)</f>
        <v>5.7576857204999996</v>
      </c>
      <c r="O98" s="37">
        <f>K98*(100%-O$161)</f>
        <v>5.7576857204999996</v>
      </c>
      <c r="P98" s="37">
        <f>L98*(100%-P$161)</f>
        <v>5.7576857204999996</v>
      </c>
      <c r="Q98" s="37">
        <f>M98*(100%-Q$161)</f>
        <v>5.7576857204999996</v>
      </c>
      <c r="R98" s="37">
        <f>N98*(100%-R$161)</f>
        <v>5.6195012632079999</v>
      </c>
      <c r="S98" s="37">
        <f>O98*(100%-S$161)</f>
        <v>5.6195012632079999</v>
      </c>
      <c r="T98" s="37">
        <f>P98*(100%-T$161)</f>
        <v>5.6195012632079999</v>
      </c>
      <c r="U98" s="37">
        <f>Q98*(100%-U$161)</f>
        <v>5.6195012632079999</v>
      </c>
      <c r="V98" s="37">
        <f>IF(R98*(100%-V$161)&lt;0,0,R98*(100%-V$161))</f>
        <v>5.2542336810994801</v>
      </c>
      <c r="W98" s="37">
        <f>IF(S98*(100%-W$161)&lt;0,0,S98*(100%-W$161))</f>
        <v>5.2542336810994801</v>
      </c>
      <c r="X98" s="37">
        <f>IF(T98*(100%-X$161)&lt;0,0,T98*(100%-X$161))</f>
        <v>5.2542336810994801</v>
      </c>
      <c r="Y98" s="37">
        <f>IF(U98*(100%-Y$161)&lt;0,0,U98*(100%-Y$161))</f>
        <v>5.2542336810994801</v>
      </c>
      <c r="Z98" s="37">
        <f>IF(V98*(100%-Z$161)&lt;0,0,V98*(100%-Z$161))</f>
        <v>5.1386405401152917</v>
      </c>
      <c r="AA98" s="37">
        <f>IF(W98*(100%-AA$161)&lt;0,0,W98*(100%-AA$161))</f>
        <v>5.1386405401152917</v>
      </c>
      <c r="AB98" s="37">
        <f>IF(X98*(100%-AB$161)&lt;0,0,X98*(100%-AB$161))</f>
        <v>5.1386405401152917</v>
      </c>
      <c r="AC98" s="37">
        <f>IF(Y98*(100%-AC$161)&lt;0,0,Y98*(100%-AC$161))</f>
        <v>5.1386405401152917</v>
      </c>
      <c r="AD98" s="37">
        <f>Z98*(100%-AD$161)</f>
        <v>4.9382335590507953</v>
      </c>
      <c r="AE98" s="37">
        <f>AA98*(100%-AE$161)</f>
        <v>4.9382335590507953</v>
      </c>
      <c r="AF98" s="37">
        <f>AB98*(100%-AF$161)</f>
        <v>4.9382335590507953</v>
      </c>
      <c r="AG98" s="37">
        <f>AC98*(100%-AG$161)</f>
        <v>4.9382335590507953</v>
      </c>
      <c r="AH98" s="37">
        <f>AD98*(100%-AH$161)</f>
        <v>4.8049012529564239</v>
      </c>
      <c r="AI98" s="37">
        <f>AE98*(100%-AI$161)</f>
        <v>4.8049012529564239</v>
      </c>
      <c r="AJ98" s="37">
        <f>AF98*(100%-AJ$161)</f>
        <v>4.8049012529564239</v>
      </c>
      <c r="AK98" s="37">
        <f>AG98*(100%-AK$161)</f>
        <v>4.8049012529564239</v>
      </c>
      <c r="AL98" s="37">
        <f>AH98*(100%-AL$161)</f>
        <v>4.682376271006035</v>
      </c>
      <c r="AM98" s="37">
        <f>AI98*(100%-AM$161)</f>
        <v>4.682376271006035</v>
      </c>
      <c r="AN98" s="37">
        <f>AJ98*(100%-AN$161)</f>
        <v>4.682376271006035</v>
      </c>
      <c r="AO98" s="37">
        <f>AK98*(100%-AO$161)</f>
        <v>4.682376271006035</v>
      </c>
      <c r="AP98" s="37">
        <f>AL98*(100%-AP$161)</f>
        <v>4.6027838344385934</v>
      </c>
      <c r="AQ98" s="37">
        <f>AM98*(100%-AQ$161)</f>
        <v>4.6027838344385934</v>
      </c>
      <c r="AR98" s="37">
        <f>AN98*(100%-AR$161)</f>
        <v>4.6027838344385934</v>
      </c>
      <c r="AS98" s="37">
        <f>AO98*(100%-AS$161)</f>
        <v>4.6027838344385934</v>
      </c>
      <c r="AT98" s="37">
        <f>AP98*(100%-AT$161)</f>
        <v>4.5636523471133472</v>
      </c>
      <c r="AU98" s="37">
        <f>AQ98*(100%-AU$161)</f>
        <v>4.5636523471133472</v>
      </c>
      <c r="AV98" s="37">
        <f>AR98*(100%-AV$161)</f>
        <v>4.5636523471133472</v>
      </c>
      <c r="AW98" s="37">
        <f>AS98*(100%-AW$161)</f>
        <v>4.5636523471133472</v>
      </c>
      <c r="AX98" s="30"/>
    </row>
    <row r="99" spans="1:50" s="26" customFormat="1" x14ac:dyDescent="0.35">
      <c r="A99" s="103" t="s">
        <v>119</v>
      </c>
      <c r="B99" s="107">
        <f>IF(B97-B98&lt;0,0,B97-B98)</f>
        <v>59.245639443030562</v>
      </c>
      <c r="C99" s="107">
        <f>IF(C97-C98&lt;0,0,C97-C98)</f>
        <v>59.245639443030548</v>
      </c>
      <c r="D99" s="107">
        <f t="shared" ref="D99" si="110">IF(D97-D98&lt;0,0,D97-D98)</f>
        <v>59.245639443030548</v>
      </c>
      <c r="E99" s="107">
        <f>IF(E97-E98&lt;0,0,E97-E98)</f>
        <v>59.245639443030548</v>
      </c>
      <c r="F99" s="37">
        <f>IF(B99*(100%-F$161)&lt;0,0,B99*(100%-F$161))</f>
        <v>58.475446130271166</v>
      </c>
      <c r="G99" s="37">
        <f>IF(C99*(100%-G$161)&lt;0,0,C99*(100%-G$161))</f>
        <v>58.475446130271152</v>
      </c>
      <c r="H99" s="37">
        <f>IF(D99*(100%-H$161)&lt;0,0,D99*(100%-H$161))</f>
        <v>58.475446130271152</v>
      </c>
      <c r="I99" s="37">
        <f>IF(E99*(100%-I$161)&lt;0,0,E99*(100%-I$161))</f>
        <v>58.475446130271152</v>
      </c>
      <c r="J99" s="37">
        <f>IF(F99*(100%-J$161)&lt;0,0,F99*(100%-J$161))</f>
        <v>57.949167115098724</v>
      </c>
      <c r="K99" s="37">
        <f>IF(G99*(100%-K$161)&lt;0,0,G99*(100%-K$161))</f>
        <v>57.94916711509871</v>
      </c>
      <c r="L99" s="37">
        <f>IF(H99*(100%-L$161)&lt;0,0,H99*(100%-L$161))</f>
        <v>57.94916711509871</v>
      </c>
      <c r="M99" s="37">
        <f>IF(I99*(100%-M$161)&lt;0,0,I99*(100%-M$161))</f>
        <v>57.94916711509871</v>
      </c>
      <c r="N99" s="37">
        <f>IF(J99*(100%-N$161)&lt;0,0,J99*(100%-N$161))</f>
        <v>55.920946266070267</v>
      </c>
      <c r="O99" s="37">
        <f>IF(K99*(100%-O$161)&lt;0,0,K99*(100%-O$161))</f>
        <v>55.920946266070253</v>
      </c>
      <c r="P99" s="37">
        <f>IF(L99*(100%-P$161)&lt;0,0,L99*(100%-P$161))</f>
        <v>55.920946266070253</v>
      </c>
      <c r="Q99" s="37">
        <f>IF(M99*(100%-Q$161)&lt;0,0,M99*(100%-Q$161))</f>
        <v>55.920946266070253</v>
      </c>
      <c r="R99" s="37">
        <f>IF(N99*(100%-R$161)&lt;0,0,N99*(100%-R$161))</f>
        <v>54.578843555684578</v>
      </c>
      <c r="S99" s="37">
        <f>IF(O99*(100%-S$161)&lt;0,0,O99*(100%-S$161))</f>
        <v>54.578843555684564</v>
      </c>
      <c r="T99" s="37">
        <f>IF(P99*(100%-T$161)&lt;0,0,P99*(100%-T$161))</f>
        <v>54.578843555684564</v>
      </c>
      <c r="U99" s="37">
        <f>IF(Q99*(100%-U$161)&lt;0,0,Q99*(100%-U$161))</f>
        <v>54.578843555684564</v>
      </c>
      <c r="V99" s="37">
        <f>IF(R99*(100%-V$161)&lt;0,0,R99*(100%-V$161))</f>
        <v>51.031218724565086</v>
      </c>
      <c r="W99" s="37">
        <f>IF(S99*(100%-W$161)&lt;0,0,S99*(100%-W$161))</f>
        <v>51.031218724565072</v>
      </c>
      <c r="X99" s="37">
        <f>IF(T99*(100%-X$161)&lt;0,0,T99*(100%-X$161))</f>
        <v>51.031218724565072</v>
      </c>
      <c r="Y99" s="37">
        <f>IF(U99*(100%-Y$161)&lt;0,0,U99*(100%-Y$161))</f>
        <v>51.031218724565072</v>
      </c>
      <c r="Z99" s="37">
        <f>IF(V99*(100%-Z$161)&lt;0,0,V99*(100%-Z$161))</f>
        <v>49.908531912624653</v>
      </c>
      <c r="AA99" s="37">
        <f>IF(W99*(100%-AA$161)&lt;0,0,W99*(100%-AA$161))</f>
        <v>49.908531912624639</v>
      </c>
      <c r="AB99" s="37">
        <f>IF(X99*(100%-AB$161)&lt;0,0,X99*(100%-AB$161))</f>
        <v>49.908531912624639</v>
      </c>
      <c r="AC99" s="37">
        <f>IF(Y99*(100%-AC$161)&lt;0,0,Y99*(100%-AC$161))</f>
        <v>49.908531912624639</v>
      </c>
      <c r="AD99" s="37">
        <f>IF(Z99*(100%-AD$161)&lt;0,0,Z99*(100%-AD$161))</f>
        <v>47.962099168032289</v>
      </c>
      <c r="AE99" s="37">
        <f>IF(AA99*(100%-AE$161)&lt;0,0,AA99*(100%-AE$161))</f>
        <v>47.962099168032275</v>
      </c>
      <c r="AF99" s="37">
        <f>IF(AB99*(100%-AF$161)&lt;0,0,AB99*(100%-AF$161))</f>
        <v>47.962099168032275</v>
      </c>
      <c r="AG99" s="37">
        <f>IF(AC99*(100%-AG$161)&lt;0,0,AC99*(100%-AG$161))</f>
        <v>47.962099168032275</v>
      </c>
      <c r="AH99" s="37">
        <f>IF(AD99*(100%-AH$161)&lt;0,0,AD99*(100%-AH$161))</f>
        <v>46.667122490495416</v>
      </c>
      <c r="AI99" s="37">
        <f>IF(AE99*(100%-AI$161)&lt;0,0,AE99*(100%-AI$161))</f>
        <v>46.667122490495402</v>
      </c>
      <c r="AJ99" s="37">
        <f>IF(AF99*(100%-AJ$161)&lt;0,0,AF99*(100%-AJ$161))</f>
        <v>46.667122490495402</v>
      </c>
      <c r="AK99" s="37">
        <f>IF(AG99*(100%-AK$161)&lt;0,0,AG99*(100%-AK$161))</f>
        <v>46.667122490495402</v>
      </c>
      <c r="AL99" s="37">
        <f>IF(AH99*(100%-AL$161)&lt;0,0,AH99*(100%-AL$161))</f>
        <v>45.477110866987786</v>
      </c>
      <c r="AM99" s="37">
        <f>IF(AI99*(100%-AM$161)&lt;0,0,AI99*(100%-AM$161))</f>
        <v>45.477110866987772</v>
      </c>
      <c r="AN99" s="37">
        <f>IF(AJ99*(100%-AN$161)&lt;0,0,AJ99*(100%-AN$161))</f>
        <v>45.477110866987772</v>
      </c>
      <c r="AO99" s="37">
        <f>IF(AK99*(100%-AO$161)&lt;0,0,AK99*(100%-AO$161))</f>
        <v>45.477110866987772</v>
      </c>
      <c r="AP99" s="37">
        <f>IF(AL99*(100%-AP$161)&lt;0,0,AL99*(100%-AP$161))</f>
        <v>44.70407729333747</v>
      </c>
      <c r="AQ99" s="37">
        <f>IF(AM99*(100%-AQ$161)&lt;0,0,AM99*(100%-AQ$161))</f>
        <v>44.704077293337456</v>
      </c>
      <c r="AR99" s="37">
        <f>IF(AN99*(100%-AR$161)&lt;0,0,AN99*(100%-AR$161))</f>
        <v>44.704077293337456</v>
      </c>
      <c r="AS99" s="37">
        <f>IF(AO99*(100%-AS$161)&lt;0,0,AO99*(100%-AS$161))</f>
        <v>44.704077293337456</v>
      </c>
      <c r="AT99" s="37">
        <f>IF(AP99*(100%-AT$161)&lt;0,0,AP99*(100%-AT$161))</f>
        <v>44.324016639412704</v>
      </c>
      <c r="AU99" s="37">
        <f>IF(AQ99*(100%-AU$161)&lt;0,0,AQ99*(100%-AU$161))</f>
        <v>44.32401663941269</v>
      </c>
      <c r="AV99" s="37">
        <f>IF(AR99*(100%-AV$161)&lt;0,0,AR99*(100%-AV$161))</f>
        <v>44.32401663941269</v>
      </c>
      <c r="AW99" s="37">
        <f>IF(AS99*(100%-AW$161)&lt;0,0,AS99*(100%-AW$161))</f>
        <v>44.32401663941269</v>
      </c>
      <c r="AX99" s="30"/>
    </row>
    <row r="100" spans="1:50" s="26" customFormat="1" x14ac:dyDescent="0.35">
      <c r="A100" s="103" t="s">
        <v>120</v>
      </c>
      <c r="B100" s="37"/>
      <c r="C100" s="12"/>
      <c r="D100" s="12"/>
      <c r="E100" s="12"/>
      <c r="F100" s="107">
        <f>IF(F97-SUM(F98:F99)&lt;0,0,F97-SUM(F98:F99))</f>
        <v>7.1978530361160296</v>
      </c>
      <c r="G100" s="107">
        <f t="shared" ref="G100" si="111">IF(G97-SUM(G98:G99)&lt;0,0,G97-SUM(G98:G99))</f>
        <v>7.1978530361160438</v>
      </c>
      <c r="H100" s="107">
        <f t="shared" ref="H100" si="112">IF(H97-SUM(H98:H99)&lt;0,0,H97-SUM(H98:H99))</f>
        <v>7.1978530361160438</v>
      </c>
      <c r="I100" s="108">
        <f t="shared" ref="I100" si="113">IF(I97-SUM(I98:I99)&lt;0,0,I97-SUM(I98:I99))</f>
        <v>7.1978530361160438</v>
      </c>
      <c r="J100" s="37">
        <f>IF(F100*(100%-J$161)&lt;0,0,F100*(100%-J$161))</f>
        <v>7.1330723587909857</v>
      </c>
      <c r="K100" s="37">
        <f>IF(G100*(100%-K$161)&lt;0,0,G100*(100%-K$161))</f>
        <v>7.133072358790999</v>
      </c>
      <c r="L100" s="37">
        <f>IF(H100*(100%-L$161)&lt;0,0,H100*(100%-L$161))</f>
        <v>7.133072358790999</v>
      </c>
      <c r="M100" s="37">
        <f>IF(I100*(100%-M$161)&lt;0,0,I100*(100%-M$161))</f>
        <v>7.133072358790999</v>
      </c>
      <c r="N100" s="37">
        <f>IF(J100*(100%-N$161)&lt;0,0,J100*(100%-N$161))</f>
        <v>6.8834148262333006</v>
      </c>
      <c r="O100" s="37">
        <f>IF(K100*(100%-O$161)&lt;0,0,K100*(100%-O$161))</f>
        <v>6.8834148262333139</v>
      </c>
      <c r="P100" s="37">
        <f>IF(L100*(100%-P$161)&lt;0,0,L100*(100%-P$161))</f>
        <v>6.8834148262333139</v>
      </c>
      <c r="Q100" s="37">
        <f>IF(M100*(100%-Q$161)&lt;0,0,M100*(100%-Q$161))</f>
        <v>6.8834148262333139</v>
      </c>
      <c r="R100" s="37">
        <f>IF(N100*(100%-R$161)&lt;0,0,N100*(100%-R$161))</f>
        <v>6.7182128704037014</v>
      </c>
      <c r="S100" s="37">
        <f>IF(O100*(100%-S$161)&lt;0,0,O100*(100%-S$161))</f>
        <v>6.7182128704037138</v>
      </c>
      <c r="T100" s="37">
        <f>IF(P100*(100%-T$161)&lt;0,0,P100*(100%-T$161))</f>
        <v>6.7182128704037138</v>
      </c>
      <c r="U100" s="37">
        <f>IF(Q100*(100%-U$161)&lt;0,0,Q100*(100%-U$161))</f>
        <v>6.7182128704037138</v>
      </c>
      <c r="V100" s="37">
        <f>IF(R100*(100%-V$161)&lt;0,0,R100*(100%-V$161))</f>
        <v>6.2815290338274608</v>
      </c>
      <c r="W100" s="37">
        <f>IF(S100*(100%-W$161)&lt;0,0,S100*(100%-W$161))</f>
        <v>6.2815290338274732</v>
      </c>
      <c r="X100" s="37">
        <f>IF(T100*(100%-X$161)&lt;0,0,T100*(100%-X$161))</f>
        <v>6.2815290338274732</v>
      </c>
      <c r="Y100" s="37">
        <f>IF(U100*(100%-Y$161)&lt;0,0,U100*(100%-Y$161))</f>
        <v>6.2815290338274732</v>
      </c>
      <c r="Z100" s="37">
        <f>IF(V100*(100%-Z$161)&lt;0,0,V100*(100%-Z$161))</f>
        <v>6.1433353950832563</v>
      </c>
      <c r="AA100" s="37">
        <f>IF(W100*(100%-AA$161)&lt;0,0,W100*(100%-AA$161))</f>
        <v>6.1433353950832688</v>
      </c>
      <c r="AB100" s="37">
        <f>IF(X100*(100%-AB$161)&lt;0,0,X100*(100%-AB$161))</f>
        <v>6.1433353950832688</v>
      </c>
      <c r="AC100" s="37">
        <f>IF(Y100*(100%-AC$161)&lt;0,0,Y100*(100%-AC$161))</f>
        <v>6.1433353950832688</v>
      </c>
      <c r="AD100" s="37">
        <f>IF(Z100*(100%-AD$161)&lt;0,0,Z100*(100%-AD$161))</f>
        <v>5.9037453146750094</v>
      </c>
      <c r="AE100" s="37">
        <f>IF(AA100*(100%-AE$161)&lt;0,0,AA100*(100%-AE$161))</f>
        <v>5.9037453146750209</v>
      </c>
      <c r="AF100" s="37">
        <f>IF(AB100*(100%-AF$161)&lt;0,0,AB100*(100%-AF$161))</f>
        <v>5.9037453146750209</v>
      </c>
      <c r="AG100" s="37">
        <f>IF(AC100*(100%-AG$161)&lt;0,0,AC100*(100%-AG$161))</f>
        <v>5.9037453146750209</v>
      </c>
      <c r="AH100" s="37">
        <f>IF(AD100*(100%-AH$161)&lt;0,0,AD100*(100%-AH$161))</f>
        <v>5.7443441911787838</v>
      </c>
      <c r="AI100" s="37">
        <f>IF(AE100*(100%-AI$161)&lt;0,0,AE100*(100%-AI$161))</f>
        <v>5.7443441911787954</v>
      </c>
      <c r="AJ100" s="37">
        <f>IF(AF100*(100%-AJ$161)&lt;0,0,AF100*(100%-AJ$161))</f>
        <v>5.7443441911787954</v>
      </c>
      <c r="AK100" s="37">
        <f>IF(AG100*(100%-AK$161)&lt;0,0,AG100*(100%-AK$161))</f>
        <v>5.7443441911787954</v>
      </c>
      <c r="AL100" s="37">
        <f>IF(AH100*(100%-AL$161)&lt;0,0,AH100*(100%-AL$161))</f>
        <v>5.5978634143037249</v>
      </c>
      <c r="AM100" s="37">
        <f>IF(AI100*(100%-AM$161)&lt;0,0,AI100*(100%-AM$161))</f>
        <v>5.5978634143037365</v>
      </c>
      <c r="AN100" s="37">
        <f>IF(AJ100*(100%-AN$161)&lt;0,0,AJ100*(100%-AN$161))</f>
        <v>5.5978634143037365</v>
      </c>
      <c r="AO100" s="37">
        <f>IF(AK100*(100%-AO$161)&lt;0,0,AK100*(100%-AO$161))</f>
        <v>5.5978634143037365</v>
      </c>
      <c r="AP100" s="37">
        <f>IF(AL100*(100%-AP$161)&lt;0,0,AL100*(100%-AP$161))</f>
        <v>5.5027092526283656</v>
      </c>
      <c r="AQ100" s="37">
        <f>IF(AM100*(100%-AQ$161)&lt;0,0,AM100*(100%-AQ$161))</f>
        <v>5.5027092526283772</v>
      </c>
      <c r="AR100" s="37">
        <f>IF(AN100*(100%-AR$161)&lt;0,0,AN100*(100%-AR$161))</f>
        <v>5.5027092526283772</v>
      </c>
      <c r="AS100" s="37">
        <f>IF(AO100*(100%-AS$161)&lt;0,0,AO100*(100%-AS$161))</f>
        <v>5.5027092526283772</v>
      </c>
      <c r="AT100" s="37">
        <f>IF(AP100*(100%-AT$161)&lt;0,0,AP100*(100%-AT$161))</f>
        <v>5.4559268693752951</v>
      </c>
      <c r="AU100" s="37">
        <f>IF(AQ100*(100%-AU$161)&lt;0,0,AQ100*(100%-AU$161))</f>
        <v>5.4559268693753067</v>
      </c>
      <c r="AV100" s="37">
        <f>IF(AR100*(100%-AV$161)&lt;0,0,AR100*(100%-AV$161))</f>
        <v>5.4559268693753067</v>
      </c>
      <c r="AW100" s="37">
        <f>IF(AS100*(100%-AW$161)&lt;0,0,AS100*(100%-AW$161))</f>
        <v>5.4559268693753067</v>
      </c>
      <c r="AX100" s="30"/>
    </row>
    <row r="101" spans="1:50" s="26" customFormat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IF(J97-SUM(J98:J100)&lt;0,0,J97-SUM(J98:J100))</f>
        <v>0</v>
      </c>
      <c r="K101" s="107">
        <f t="shared" ref="K101" si="114">IF(K97-SUM(K98:K100)&lt;0,0,K97-SUM(K98:K100))</f>
        <v>0</v>
      </c>
      <c r="L101" s="107">
        <f t="shared" ref="L101" si="115">IF(L97-SUM(L98:L100)&lt;0,0,L97-SUM(L98:L100))</f>
        <v>0</v>
      </c>
      <c r="M101" s="108">
        <f t="shared" ref="M101" si="116">IF(M97-SUM(M98:M100)&lt;0,0,M97-SUM(M98:M100))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IF(N97-SUM(N98:N101)&lt;0,0,N97-SUM(N98:N101))</f>
        <v>0.11125272494776084</v>
      </c>
      <c r="O102" s="107">
        <f t="shared" ref="O102" si="117">IF(O97-SUM(O98:O101)&lt;0,0,O97-SUM(O98:O101))</f>
        <v>0.11125272494776084</v>
      </c>
      <c r="P102" s="107">
        <f t="shared" ref="P102" si="118">IF(P97-SUM(P98:P101)&lt;0,0,P97-SUM(P98:P101))</f>
        <v>0.11125272494776084</v>
      </c>
      <c r="Q102" s="108">
        <f t="shared" ref="Q102" si="119">IF(Q97-SUM(Q98:Q101)&lt;0,0,Q97-SUM(Q98:Q101))</f>
        <v>0.11125272494776084</v>
      </c>
      <c r="R102" s="37">
        <f>IF(N102*(100%-R$161)&lt;0,0,N102*(100%-R$161))</f>
        <v>0.10858265954901458</v>
      </c>
      <c r="S102" s="37">
        <f>IF(O102*(100%-S$161)&lt;0,0,O102*(100%-S$161))</f>
        <v>0.10858265954901458</v>
      </c>
      <c r="T102" s="37">
        <f>IF(P102*(100%-T$161)&lt;0,0,P102*(100%-T$161))</f>
        <v>0.10858265954901458</v>
      </c>
      <c r="U102" s="37">
        <f>IF(Q102*(100%-U$161)&lt;0,0,Q102*(100%-U$161))</f>
        <v>0.10858265954901458</v>
      </c>
      <c r="V102" s="37">
        <f>IF(R102*(100%-V$161)&lt;0,0,R102*(100%-V$161))</f>
        <v>0.10152478667832864</v>
      </c>
      <c r="W102" s="37">
        <f>IF(S102*(100%-W$161)&lt;0,0,S102*(100%-W$161))</f>
        <v>0.10152478667832864</v>
      </c>
      <c r="X102" s="37">
        <f>IF(T102*(100%-X$161)&lt;0,0,T102*(100%-X$161))</f>
        <v>0.10152478667832864</v>
      </c>
      <c r="Y102" s="37">
        <f>IF(U102*(100%-Y$161)&lt;0,0,U102*(100%-Y$161))</f>
        <v>0.10152478667832864</v>
      </c>
      <c r="Z102" s="37">
        <f>IF(V102*(100%-Z$161)&lt;0,0,V102*(100%-Z$161))</f>
        <v>9.9291241371405409E-2</v>
      </c>
      <c r="AA102" s="37">
        <f>IF(W102*(100%-AA$161)&lt;0,0,W102*(100%-AA$161))</f>
        <v>9.9291241371405409E-2</v>
      </c>
      <c r="AB102" s="37">
        <f>IF(X102*(100%-AB$161)&lt;0,0,X102*(100%-AB$161))</f>
        <v>9.9291241371405409E-2</v>
      </c>
      <c r="AC102" s="37">
        <f>IF(Y102*(100%-AC$161)&lt;0,0,Y102*(100%-AC$161))</f>
        <v>9.9291241371405409E-2</v>
      </c>
      <c r="AD102" s="37">
        <f>IF(Z102*(100%-AD$161)&lt;0,0,Z102*(100%-AD$161))</f>
        <v>9.54188829579206E-2</v>
      </c>
      <c r="AE102" s="37">
        <f>IF(AA102*(100%-AE$161)&lt;0,0,AA102*(100%-AE$161))</f>
        <v>9.54188829579206E-2</v>
      </c>
      <c r="AF102" s="37">
        <f>IF(AB102*(100%-AF$161)&lt;0,0,AB102*(100%-AF$161))</f>
        <v>9.54188829579206E-2</v>
      </c>
      <c r="AG102" s="37">
        <f>IF(AC102*(100%-AG$161)&lt;0,0,AC102*(100%-AG$161))</f>
        <v>9.54188829579206E-2</v>
      </c>
      <c r="AH102" s="37">
        <f>IF(AD102*(100%-AH$161)&lt;0,0,AD102*(100%-AH$161))</f>
        <v>9.2842573118056743E-2</v>
      </c>
      <c r="AI102" s="37">
        <f>IF(AE102*(100%-AI$161)&lt;0,0,AE102*(100%-AI$161))</f>
        <v>9.2842573118056743E-2</v>
      </c>
      <c r="AJ102" s="37">
        <f>IF(AF102*(100%-AJ$161)&lt;0,0,AF102*(100%-AJ$161))</f>
        <v>9.2842573118056743E-2</v>
      </c>
      <c r="AK102" s="37">
        <f>IF(AG102*(100%-AK$161)&lt;0,0,AG102*(100%-AK$161))</f>
        <v>9.2842573118056743E-2</v>
      </c>
      <c r="AL102" s="37">
        <f>IF(AH102*(100%-AL$161)&lt;0,0,AH102*(100%-AL$161))</f>
        <v>9.0475087503546298E-2</v>
      </c>
      <c r="AM102" s="37">
        <f>IF(AI102*(100%-AM$161)&lt;0,0,AI102*(100%-AM$161))</f>
        <v>9.0475087503546298E-2</v>
      </c>
      <c r="AN102" s="37">
        <f>IF(AJ102*(100%-AN$161)&lt;0,0,AJ102*(100%-AN$161))</f>
        <v>9.0475087503546298E-2</v>
      </c>
      <c r="AO102" s="37">
        <f>IF(AK102*(100%-AO$161)&lt;0,0,AK102*(100%-AO$161))</f>
        <v>9.0475087503546298E-2</v>
      </c>
      <c r="AP102" s="37">
        <f>IF(AL102*(100%-AP$161)&lt;0,0,AL102*(100%-AP$161))</f>
        <v>8.8937164823634771E-2</v>
      </c>
      <c r="AQ102" s="37">
        <f>IF(AM102*(100%-AQ$161)&lt;0,0,AM102*(100%-AQ$161))</f>
        <v>8.8937164823634771E-2</v>
      </c>
      <c r="AR102" s="37">
        <f>IF(AN102*(100%-AR$161)&lt;0,0,AN102*(100%-AR$161))</f>
        <v>8.8937164823634771E-2</v>
      </c>
      <c r="AS102" s="37">
        <f>IF(AO102*(100%-AS$161)&lt;0,0,AO102*(100%-AS$161))</f>
        <v>8.8937164823634771E-2</v>
      </c>
      <c r="AT102" s="37">
        <f>IF(AP102*(100%-AT$161)&lt;0,0,AP102*(100%-AT$161))</f>
        <v>8.8181047729453677E-2</v>
      </c>
      <c r="AU102" s="37">
        <f>IF(AQ102*(100%-AU$161)&lt;0,0,AQ102*(100%-AU$161))</f>
        <v>8.8181047729453677E-2</v>
      </c>
      <c r="AV102" s="37">
        <f>IF(AR102*(100%-AV$161)&lt;0,0,AR102*(100%-AV$161))</f>
        <v>8.8181047729453677E-2</v>
      </c>
      <c r="AW102" s="37">
        <f>IF(AS102*(100%-AW$161)&lt;0,0,AS102*(100%-AW$161))</f>
        <v>8.8181047729453677E-2</v>
      </c>
      <c r="AX102" s="30"/>
    </row>
    <row r="103" spans="1:50" s="26" customFormat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IF(R97-SUM(R98:R102)&lt;0,0,R97-SUM(R98:R102))</f>
        <v>2.9405133120880151</v>
      </c>
      <c r="S103" s="107">
        <f t="shared" ref="S103" si="120">IF(S97-SUM(S98:S102)&lt;0,0,S97-SUM(S98:S102))</f>
        <v>2.9405133120879867</v>
      </c>
      <c r="T103" s="107">
        <f t="shared" ref="T103" si="121">IF(T97-SUM(T98:T102)&lt;0,0,T97-SUM(T98:T102))</f>
        <v>2.9405133120879867</v>
      </c>
      <c r="U103" s="108">
        <f t="shared" ref="U103" si="122">IF(U97-SUM(U98:U102)&lt;0,0,U97-SUM(U98:U102))</f>
        <v>2.9405133120879867</v>
      </c>
      <c r="V103" s="37">
        <f>IF(R103*(100%-V$161)&lt;0,0,R103*(100%-V$161))</f>
        <v>2.7493799468022941</v>
      </c>
      <c r="W103" s="37">
        <f>IF(S103*(100%-W$161)&lt;0,0,S103*(100%-W$161))</f>
        <v>2.7493799468022679</v>
      </c>
      <c r="X103" s="37">
        <f>IF(T103*(100%-X$161)&lt;0,0,T103*(100%-X$161))</f>
        <v>2.7493799468022679</v>
      </c>
      <c r="Y103" s="37">
        <f>IF(U103*(100%-Y$161)&lt;0,0,U103*(100%-Y$161))</f>
        <v>2.7493799468022679</v>
      </c>
      <c r="Z103" s="37">
        <f>IF(V103*(100%-Z$161)&lt;0,0,V103*(100%-Z$161))</f>
        <v>2.6888935879726437</v>
      </c>
      <c r="AA103" s="37">
        <f>IF(W103*(100%-AA$161)&lt;0,0,W103*(100%-AA$161))</f>
        <v>2.6888935879726179</v>
      </c>
      <c r="AB103" s="37">
        <f>IF(X103*(100%-AB$161)&lt;0,0,X103*(100%-AB$161))</f>
        <v>2.6888935879726179</v>
      </c>
      <c r="AC103" s="37">
        <f>IF(Y103*(100%-AC$161)&lt;0,0,Y103*(100%-AC$161))</f>
        <v>2.6888935879726179</v>
      </c>
      <c r="AD103" s="37">
        <f>IF(Z103*(100%-AD$161)&lt;0,0,Z103*(100%-AD$161))</f>
        <v>2.5840267380417106</v>
      </c>
      <c r="AE103" s="37">
        <f>IF(AA103*(100%-AE$161)&lt;0,0,AA103*(100%-AE$161))</f>
        <v>2.5840267380416857</v>
      </c>
      <c r="AF103" s="37">
        <f>IF(AB103*(100%-AF$161)&lt;0,0,AB103*(100%-AF$161))</f>
        <v>2.5840267380416857</v>
      </c>
      <c r="AG103" s="37">
        <f>IF(AC103*(100%-AG$161)&lt;0,0,AC103*(100%-AG$161))</f>
        <v>2.5840267380416857</v>
      </c>
      <c r="AH103" s="37">
        <f>IF(AD103*(100%-AH$161)&lt;0,0,AD103*(100%-AH$161))</f>
        <v>2.5142580161145842</v>
      </c>
      <c r="AI103" s="37">
        <f>IF(AE103*(100%-AI$161)&lt;0,0,AE103*(100%-AI$161))</f>
        <v>2.5142580161145602</v>
      </c>
      <c r="AJ103" s="37">
        <f>IF(AF103*(100%-AJ$161)&lt;0,0,AF103*(100%-AJ$161))</f>
        <v>2.5142580161145602</v>
      </c>
      <c r="AK103" s="37">
        <f>IF(AG103*(100%-AK$161)&lt;0,0,AG103*(100%-AK$161))</f>
        <v>2.5142580161145602</v>
      </c>
      <c r="AL103" s="37">
        <f>IF(AH103*(100%-AL$161)&lt;0,0,AH103*(100%-AL$161))</f>
        <v>2.4501444367036624</v>
      </c>
      <c r="AM103" s="37">
        <f>IF(AI103*(100%-AM$161)&lt;0,0,AI103*(100%-AM$161))</f>
        <v>2.4501444367036389</v>
      </c>
      <c r="AN103" s="37">
        <f>IF(AJ103*(100%-AN$161)&lt;0,0,AJ103*(100%-AN$161))</f>
        <v>2.4501444367036389</v>
      </c>
      <c r="AO103" s="37">
        <f>IF(AK103*(100%-AO$161)&lt;0,0,AK103*(100%-AO$161))</f>
        <v>2.4501444367036389</v>
      </c>
      <c r="AP103" s="37">
        <f>IF(AL103*(100%-AP$161)&lt;0,0,AL103*(100%-AP$161))</f>
        <v>2.4084961465252426</v>
      </c>
      <c r="AQ103" s="37">
        <f>IF(AM103*(100%-AQ$161)&lt;0,0,AM103*(100%-AQ$161))</f>
        <v>2.4084961465252195</v>
      </c>
      <c r="AR103" s="37">
        <f>IF(AN103*(100%-AR$161)&lt;0,0,AN103*(100%-AR$161))</f>
        <v>2.4084961465252195</v>
      </c>
      <c r="AS103" s="37">
        <f>IF(AO103*(100%-AS$161)&lt;0,0,AO103*(100%-AS$161))</f>
        <v>2.4084961465252195</v>
      </c>
      <c r="AT103" s="37">
        <f>IF(AP103*(100%-AT$161)&lt;0,0,AP103*(100%-AT$161))</f>
        <v>2.3880198348363288</v>
      </c>
      <c r="AU103" s="37">
        <f>IF(AQ103*(100%-AU$161)&lt;0,0,AQ103*(100%-AU$161))</f>
        <v>2.3880198348363062</v>
      </c>
      <c r="AV103" s="37">
        <f>IF(AR103*(100%-AV$161)&lt;0,0,AR103*(100%-AV$161))</f>
        <v>2.3880198348363062</v>
      </c>
      <c r="AW103" s="37">
        <f>IF(AS103*(100%-AW$161)&lt;0,0,AS103*(100%-AW$161))</f>
        <v>2.3880198348363062</v>
      </c>
      <c r="AX103" s="30"/>
    </row>
    <row r="104" spans="1:50" s="26" customFormat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IF(V97-SUM(V98:V103)&lt;0,0,V97-SUM(V98:V103))</f>
        <v>0</v>
      </c>
      <c r="W104" s="107">
        <f t="shared" ref="W104" si="123">IF(W97-SUM(W98:W103)&lt;0,0,W97-SUM(W98:W103))</f>
        <v>0</v>
      </c>
      <c r="X104" s="107">
        <f t="shared" ref="X104" si="124">IF(X97-SUM(X98:X103)&lt;0,0,X97-SUM(X98:X103))</f>
        <v>0</v>
      </c>
      <c r="Y104" s="108">
        <f t="shared" ref="Y104" si="125">IF(Y97-SUM(Y98:Y103)&lt;0,0,Y97-SUM(Y98:Y103))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IF(Z97-SUM(Z98:Z104)&lt;0,0,Z97-SUM(Z98:Z104))</f>
        <v>5.6307953957137755</v>
      </c>
      <c r="AA105" s="107">
        <f t="shared" ref="AA105" si="126">IF(AA97-SUM(AA98:AA104)&lt;0,0,AA97-SUM(AA98:AA104))</f>
        <v>5.6307953957138039</v>
      </c>
      <c r="AB105" s="107">
        <f t="shared" ref="AB105" si="127">IF(AB97-SUM(AB98:AB104)&lt;0,0,AB97-SUM(AB98:AB104))</f>
        <v>5.6307953957138039</v>
      </c>
      <c r="AC105" s="108">
        <f>IF(AC97-SUM(AC98:AC104)&lt;0,0,AC97-SUM(AC98:AC104))</f>
        <v>5.6307953957138039</v>
      </c>
      <c r="AD105" s="37">
        <f>IF(Z105*(100%-AD$161)&lt;0,0,Z105*(100%-AD$161))</f>
        <v>5.4111943752809379</v>
      </c>
      <c r="AE105" s="37">
        <f>IF(AA105*(100%-AE$161)&lt;0,0,AA105*(100%-AE$161))</f>
        <v>5.4111943752809655</v>
      </c>
      <c r="AF105" s="37">
        <f>IF(AB105*(100%-AF$161)&lt;0,0,AB105*(100%-AF$161))</f>
        <v>5.4111943752809655</v>
      </c>
      <c r="AG105" s="37">
        <f>IF(AC105*(100%-AG$161)&lt;0,0,AC105*(100%-AG$161))</f>
        <v>5.4111943752809655</v>
      </c>
      <c r="AH105" s="37">
        <f>IF(AD105*(100%-AH$161)&lt;0,0,AD105*(100%-AH$161))</f>
        <v>5.2650921271483524</v>
      </c>
      <c r="AI105" s="37">
        <f>IF(AE105*(100%-AI$161)&lt;0,0,AE105*(100%-AI$161))</f>
        <v>5.265092127148379</v>
      </c>
      <c r="AJ105" s="37">
        <f>IF(AF105*(100%-AJ$161)&lt;0,0,AF105*(100%-AJ$161))</f>
        <v>5.265092127148379</v>
      </c>
      <c r="AK105" s="37">
        <f>IF(AG105*(100%-AK$161)&lt;0,0,AG105*(100%-AK$161))</f>
        <v>5.265092127148379</v>
      </c>
      <c r="AL105" s="37">
        <f>IF(AH105*(100%-AL$161)&lt;0,0,AH105*(100%-AL$161))</f>
        <v>5.1308322779060695</v>
      </c>
      <c r="AM105" s="37">
        <f>IF(AI105*(100%-AM$161)&lt;0,0,AI105*(100%-AM$161))</f>
        <v>5.1308322779060953</v>
      </c>
      <c r="AN105" s="37">
        <f>IF(AJ105*(100%-AN$161)&lt;0,0,AJ105*(100%-AN$161))</f>
        <v>5.1308322779060953</v>
      </c>
      <c r="AO105" s="37">
        <f>IF(AK105*(100%-AO$161)&lt;0,0,AK105*(100%-AO$161))</f>
        <v>5.1308322779060953</v>
      </c>
      <c r="AP105" s="37">
        <f>IF(AL105*(100%-AP$161)&lt;0,0,AL105*(100%-AP$161))</f>
        <v>5.0436168515965383</v>
      </c>
      <c r="AQ105" s="37">
        <f>IF(AM105*(100%-AQ$161)&lt;0,0,AM105*(100%-AQ$161))</f>
        <v>5.043616851596564</v>
      </c>
      <c r="AR105" s="37">
        <f>IF(AN105*(100%-AR$161)&lt;0,0,AN105*(100%-AR$161))</f>
        <v>5.043616851596564</v>
      </c>
      <c r="AS105" s="37">
        <f>IF(AO105*(100%-AS$161)&lt;0,0,AO105*(100%-AS$161))</f>
        <v>5.043616851596564</v>
      </c>
      <c r="AT105" s="37">
        <f>IF(AP105*(100%-AT$161)&lt;0,0,AP105*(100%-AT$161))</f>
        <v>5.0007375342093203</v>
      </c>
      <c r="AU105" s="37">
        <f>IF(AQ105*(100%-AU$161)&lt;0,0,AQ105*(100%-AU$161))</f>
        <v>5.0007375342093461</v>
      </c>
      <c r="AV105" s="37">
        <f>IF(AR105*(100%-AV$161)&lt;0,0,AR105*(100%-AV$161))</f>
        <v>5.0007375342093461</v>
      </c>
      <c r="AW105" s="37">
        <f>IF(AS105*(100%-AW$161)&lt;0,0,AS105*(100%-AW$161))</f>
        <v>5.0007375342093461</v>
      </c>
      <c r="AX105" s="30"/>
    </row>
    <row r="106" spans="1:50" s="26" customFormat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IF(AD97-SUM(AD98:AD105)&lt;0,0,AD97-SUM(AD98:AD105))</f>
        <v>11.767962845501756</v>
      </c>
      <c r="AE106" s="107">
        <f t="shared" ref="AE106" si="128">IF(AE97-SUM(AE98:AE105)&lt;0,0,AE97-SUM(AE98:AE105))</f>
        <v>11.767962845501756</v>
      </c>
      <c r="AF106" s="107">
        <f t="shared" ref="AF106" si="129">IF(AF97-SUM(AF98:AF105)&lt;0,0,AF97-SUM(AF98:AF105))</f>
        <v>11.767962845501756</v>
      </c>
      <c r="AG106" s="108">
        <f t="shared" ref="AG106" si="130">IF(AG97-SUM(AG98:AG105)&lt;0,0,AG97-SUM(AG98:AG105))</f>
        <v>11.767962845501756</v>
      </c>
      <c r="AH106" s="37">
        <f>IF(AD106*(100%-AH$161)&lt;0,0,AD106*(100%-AH$161))</f>
        <v>11.450227848673208</v>
      </c>
      <c r="AI106" s="37">
        <f>IF(AE106*(100%-AI$161)&lt;0,0,AE106*(100%-AI$161))</f>
        <v>11.450227848673208</v>
      </c>
      <c r="AJ106" s="37">
        <f>IF(AF106*(100%-AJ$161)&lt;0,0,AF106*(100%-AJ$161))</f>
        <v>11.450227848673208</v>
      </c>
      <c r="AK106" s="37">
        <f>IF(AG106*(100%-AK$161)&lt;0,0,AG106*(100%-AK$161))</f>
        <v>11.450227848673208</v>
      </c>
      <c r="AL106" s="37">
        <f>IF(AH106*(100%-AL$161)&lt;0,0,AH106*(100%-AL$161))</f>
        <v>11.158247038532041</v>
      </c>
      <c r="AM106" s="37">
        <f>IF(AI106*(100%-AM$161)&lt;0,0,AI106*(100%-AM$161))</f>
        <v>11.158247038532041</v>
      </c>
      <c r="AN106" s="37">
        <f>IF(AJ106*(100%-AN$161)&lt;0,0,AJ106*(100%-AN$161))</f>
        <v>11.158247038532041</v>
      </c>
      <c r="AO106" s="37">
        <f>IF(AK106*(100%-AO$161)&lt;0,0,AK106*(100%-AO$161))</f>
        <v>11.158247038532041</v>
      </c>
      <c r="AP106" s="37">
        <f>IF(AL106*(100%-AP$161)&lt;0,0,AL106*(100%-AP$161))</f>
        <v>10.968575807896961</v>
      </c>
      <c r="AQ106" s="37">
        <f>IF(AM106*(100%-AQ$161)&lt;0,0,AM106*(100%-AQ$161))</f>
        <v>10.968575807896961</v>
      </c>
      <c r="AR106" s="37">
        <f>IF(AN106*(100%-AR$161)&lt;0,0,AN106*(100%-AR$161))</f>
        <v>10.968575807896961</v>
      </c>
      <c r="AS106" s="37">
        <f>IF(AO106*(100%-AS$161)&lt;0,0,AO106*(100%-AS$161))</f>
        <v>10.968575807896961</v>
      </c>
      <c r="AT106" s="37">
        <f>IF(AP106*(100%-AT$161)&lt;0,0,AP106*(100%-AT$161))</f>
        <v>10.875324266950964</v>
      </c>
      <c r="AU106" s="37">
        <f>IF(AQ106*(100%-AU$161)&lt;0,0,AQ106*(100%-AU$161))</f>
        <v>10.875324266950964</v>
      </c>
      <c r="AV106" s="37">
        <f>IF(AR106*(100%-AV$161)&lt;0,0,AR106*(100%-AV$161))</f>
        <v>10.875324266950964</v>
      </c>
      <c r="AW106" s="37">
        <f>IF(AS106*(100%-AW$161)&lt;0,0,AS106*(100%-AW$161))</f>
        <v>10.875324266950964</v>
      </c>
      <c r="AX106" s="30"/>
    </row>
    <row r="107" spans="1:50" s="26" customFormat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IF(AH97-SUM(AH98:AH106)&lt;0,0,AH97-SUM(AH98:AH106))</f>
        <v>5.4199950655982292</v>
      </c>
      <c r="AI107" s="107">
        <f t="shared" ref="AI107" si="131">IF(AI97-SUM(AI98:AI106)&lt;0,0,AI97-SUM(AI98:AI106))</f>
        <v>5.419995065598215</v>
      </c>
      <c r="AJ107" s="107">
        <f t="shared" ref="AJ107" si="132">IF(AJ97-SUM(AJ98:AJ106)&lt;0,0,AJ97-SUM(AJ98:AJ106))</f>
        <v>5.419995065598215</v>
      </c>
      <c r="AK107" s="108">
        <f t="shared" ref="AK107" si="133">IF(AK97-SUM(AK98:AK106)&lt;0,0,AK97-SUM(AK98:AK106))</f>
        <v>5.419995065598215</v>
      </c>
      <c r="AL107" s="37">
        <f>IF(AH107*(100%-AL$161)&lt;0,0,AH107*(100%-AL$161))</f>
        <v>5.2817851914254748</v>
      </c>
      <c r="AM107" s="37">
        <f>IF(AI107*(100%-AM$161)&lt;0,0,AI107*(100%-AM$161))</f>
        <v>5.2817851914254605</v>
      </c>
      <c r="AN107" s="37">
        <f>IF(AJ107*(100%-AN$161)&lt;0,0,AJ107*(100%-AN$161))</f>
        <v>5.2817851914254605</v>
      </c>
      <c r="AO107" s="37">
        <f>IF(AK107*(100%-AO$161)&lt;0,0,AK107*(100%-AO$161))</f>
        <v>5.2817851914254605</v>
      </c>
      <c r="AP107" s="37">
        <f>IF(AL107*(100%-AP$161)&lt;0,0,AL107*(100%-AP$161))</f>
        <v>5.1920038222060674</v>
      </c>
      <c r="AQ107" s="37">
        <f>IF(AM107*(100%-AQ$161)&lt;0,0,AM107*(100%-AQ$161))</f>
        <v>5.1920038222060532</v>
      </c>
      <c r="AR107" s="37">
        <f>IF(AN107*(100%-AR$161)&lt;0,0,AN107*(100%-AR$161))</f>
        <v>5.1920038222060532</v>
      </c>
      <c r="AS107" s="37">
        <f>IF(AO107*(100%-AS$161)&lt;0,0,AO107*(100%-AS$161))</f>
        <v>5.1920038222060532</v>
      </c>
      <c r="AT107" s="37">
        <f>IF(AP107*(100%-AT$161)&lt;0,0,AP107*(100%-AT$161))</f>
        <v>5.1478629633108186</v>
      </c>
      <c r="AU107" s="37">
        <f>IF(AQ107*(100%-AU$161)&lt;0,0,AQ107*(100%-AU$161))</f>
        <v>5.1478629633108044</v>
      </c>
      <c r="AV107" s="37">
        <f>IF(AR107*(100%-AV$161)&lt;0,0,AR107*(100%-AV$161))</f>
        <v>5.1478629633108044</v>
      </c>
      <c r="AW107" s="37">
        <f>IF(AS107*(100%-AW$161)&lt;0,0,AS107*(100%-AW$161))</f>
        <v>5.1478629633108044</v>
      </c>
      <c r="AX107" s="30"/>
    </row>
    <row r="108" spans="1:50" s="26" customFormat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IF(AL97-SUM(AL98:AL107)&lt;0,0,AL97-SUM(AL98:AL107))</f>
        <v>0</v>
      </c>
      <c r="AM108" s="107">
        <f t="shared" ref="AM108" si="134">IF(AM97-SUM(AM98:AM107)&lt;0,0,AM97-SUM(AM98:AM107))</f>
        <v>0</v>
      </c>
      <c r="AN108" s="107">
        <f t="shared" ref="AN108" si="135">IF(AN97-SUM(AN98:AN107)&lt;0,0,AN97-SUM(AN98:AN107))</f>
        <v>0</v>
      </c>
      <c r="AO108" s="108">
        <f t="shared" ref="AO108" si="136">IF(AO97-SUM(AO98:AO107)&lt;0,0,AO97-SUM(AO98:AO107))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IF(AP97-SUM(AP98:AP108)&lt;0,0,AP97-SUM(AP98:AP108))</f>
        <v>4.8095301846219343</v>
      </c>
      <c r="AQ109" s="107">
        <f t="shared" ref="AQ109" si="137">IF(AQ97-SUM(AQ98:AQ108)&lt;0,0,AQ97-SUM(AQ98:AQ108))</f>
        <v>4.8095301846219485</v>
      </c>
      <c r="AR109" s="107">
        <f t="shared" ref="AR109" si="138">IF(AR97-SUM(AR98:AR108)&lt;0,0,AR97-SUM(AR98:AR108))</f>
        <v>4.8095301846219485</v>
      </c>
      <c r="AS109" s="108">
        <f t="shared" ref="AS109" si="139">IF(AS97-SUM(AS98:AS108)&lt;0,0,AS97-SUM(AS98:AS108))</f>
        <v>4.8095301846219485</v>
      </c>
      <c r="AT109" s="37">
        <f>IF(AP109*(100%-AT$161)&lt;0,0,AP109*(100%-AT$161))</f>
        <v>4.7686410018513339</v>
      </c>
      <c r="AU109" s="37">
        <f>IF(AQ109*(100%-AU$161)&lt;0,0,AQ109*(100%-AU$161))</f>
        <v>4.7686410018513481</v>
      </c>
      <c r="AV109" s="37">
        <f>IF(AR109*(100%-AV$161)&lt;0,0,AR109*(100%-AV$161))</f>
        <v>4.7686410018513481</v>
      </c>
      <c r="AW109" s="37">
        <f>IF(AS109*(100%-AW$161)&lt;0,0,AS109*(100%-AW$161))</f>
        <v>4.7686410018513481</v>
      </c>
      <c r="AX109" s="30"/>
    </row>
    <row r="110" spans="1:50" s="26" customFormat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IF(AT97-SUM(AT98:AT109)&lt;0,0,AT97-SUM(AT98:AT109))</f>
        <v>0</v>
      </c>
      <c r="AU110" s="107">
        <f t="shared" ref="AU110" si="140">IF(AU97-SUM(AU98:AU109)&lt;0,0,AU97-SUM(AU98:AU109))</f>
        <v>0</v>
      </c>
      <c r="AV110" s="107">
        <f t="shared" ref="AV110" si="141">IF(AV97-SUM(AV98:AV109)&lt;0,0,AV97-SUM(AV98:AV109))</f>
        <v>0</v>
      </c>
      <c r="AW110" s="108">
        <f t="shared" ref="AW110" si="142">IF(AW97-SUM(AW98:AW109)&lt;0,0,AW97-SUM(AW98:AW109))</f>
        <v>0</v>
      </c>
      <c r="AX110" s="30"/>
    </row>
    <row r="111" spans="1:50" s="26" customFormat="1" x14ac:dyDescent="0.35">
      <c r="A111" s="106" t="s">
        <v>23</v>
      </c>
      <c r="B111" s="105">
        <v>980.18459164545845</v>
      </c>
      <c r="C111" s="105">
        <v>980.18459164545834</v>
      </c>
      <c r="D111" s="105">
        <v>980.18459164545834</v>
      </c>
      <c r="E111" s="105">
        <v>980.18459164545834</v>
      </c>
      <c r="F111" s="105">
        <v>1075.4099874958081</v>
      </c>
      <c r="G111" s="105">
        <v>1075.4099874958081</v>
      </c>
      <c r="H111" s="105">
        <v>1075.4099874958081</v>
      </c>
      <c r="I111" s="105">
        <v>1075.4099874958081</v>
      </c>
      <c r="J111" s="105">
        <v>978.14368698447197</v>
      </c>
      <c r="K111" s="105">
        <v>978.14368698447197</v>
      </c>
      <c r="L111" s="105">
        <v>978.14368698447197</v>
      </c>
      <c r="M111" s="105">
        <v>978.14368698447197</v>
      </c>
      <c r="N111" s="105">
        <v>1030.09949306627</v>
      </c>
      <c r="O111" s="105">
        <v>1030.09949306627</v>
      </c>
      <c r="P111" s="105">
        <v>1030.09949306627</v>
      </c>
      <c r="Q111" s="105">
        <v>1030.09949306627</v>
      </c>
      <c r="R111" s="105">
        <v>1049.4848049139996</v>
      </c>
      <c r="S111" s="105">
        <v>1049.4848049139994</v>
      </c>
      <c r="T111" s="105">
        <v>1049.4848049139994</v>
      </c>
      <c r="U111" s="105">
        <v>1049.4848049139994</v>
      </c>
      <c r="V111" s="105">
        <v>934.7159646319094</v>
      </c>
      <c r="W111" s="105">
        <v>934.7159646319094</v>
      </c>
      <c r="X111" s="105">
        <v>934.7159646319094</v>
      </c>
      <c r="Y111" s="105">
        <v>934.7159646319094</v>
      </c>
      <c r="Z111" s="105">
        <v>1044.1423210932153</v>
      </c>
      <c r="AA111" s="105">
        <v>1044.1423210932153</v>
      </c>
      <c r="AB111" s="105">
        <v>1044.1423210932153</v>
      </c>
      <c r="AC111" s="105">
        <v>1044.1423210932153</v>
      </c>
      <c r="AD111" s="105">
        <v>1179.9402132531063</v>
      </c>
      <c r="AE111" s="105">
        <v>1179.9402132531063</v>
      </c>
      <c r="AF111" s="105">
        <v>1179.9402132531063</v>
      </c>
      <c r="AG111" s="105">
        <v>1179.9402132531063</v>
      </c>
      <c r="AH111" s="105">
        <v>1229.3817534792458</v>
      </c>
      <c r="AI111" s="105">
        <v>1229.3817534792456</v>
      </c>
      <c r="AJ111" s="105">
        <v>1229.3817534792456</v>
      </c>
      <c r="AK111" s="105">
        <v>1229.3817534792456</v>
      </c>
      <c r="AL111" s="105">
        <v>635.91208523702107</v>
      </c>
      <c r="AM111" s="105">
        <v>635.91208523702096</v>
      </c>
      <c r="AN111" s="105">
        <v>635.91208523702096</v>
      </c>
      <c r="AO111" s="105">
        <v>635.91208523702096</v>
      </c>
      <c r="AP111" s="105">
        <v>1249.810955371122</v>
      </c>
      <c r="AQ111" s="105">
        <v>1249.810955371122</v>
      </c>
      <c r="AR111" s="105">
        <v>1249.810955371122</v>
      </c>
      <c r="AS111" s="105">
        <v>1249.810955371122</v>
      </c>
      <c r="AT111" s="105">
        <v>606.12295273627797</v>
      </c>
      <c r="AU111" s="105">
        <v>606.12295273627797</v>
      </c>
      <c r="AV111" s="105">
        <v>606.12295273627797</v>
      </c>
      <c r="AW111" s="105">
        <v>606.12295273627797</v>
      </c>
      <c r="AX111" s="30"/>
    </row>
    <row r="112" spans="1:50" s="26" customFormat="1" x14ac:dyDescent="0.35">
      <c r="A112" s="103" t="s">
        <v>24</v>
      </c>
      <c r="B112" s="37">
        <f>'Headcount Source'!B6</f>
        <v>526.1</v>
      </c>
      <c r="C112" s="37">
        <f>'Headcount Source'!B6</f>
        <v>526.1</v>
      </c>
      <c r="D112" s="37">
        <f>'Headcount Source'!B6</f>
        <v>526.1</v>
      </c>
      <c r="E112" s="37">
        <f>'Headcount Source'!B6</f>
        <v>526.1</v>
      </c>
      <c r="F112" s="37">
        <f>B112*(100%-F$161)</f>
        <v>519.26070000000004</v>
      </c>
      <c r="G112" s="37">
        <f>C112*(100%-G$161)</f>
        <v>519.26070000000004</v>
      </c>
      <c r="H112" s="37">
        <f>D112*(100%-H$161)</f>
        <v>519.26070000000004</v>
      </c>
      <c r="I112" s="37">
        <f>E112*(100%-I$161)</f>
        <v>519.26070000000004</v>
      </c>
      <c r="J112" s="37">
        <f>F112*(100%-J$161)</f>
        <v>514.58735369999999</v>
      </c>
      <c r="K112" s="37">
        <f>G112*(100%-K$161)</f>
        <v>514.58735369999999</v>
      </c>
      <c r="L112" s="37">
        <f>H112*(100%-L$161)</f>
        <v>514.58735369999999</v>
      </c>
      <c r="M112" s="37">
        <f>I112*(100%-M$161)</f>
        <v>514.58735369999999</v>
      </c>
      <c r="N112" s="37">
        <f>J112*(100%-N$161)</f>
        <v>496.57679632049997</v>
      </c>
      <c r="O112" s="37">
        <f>K112*(100%-O$161)</f>
        <v>496.57679632049997</v>
      </c>
      <c r="P112" s="37">
        <f>L112*(100%-P$161)</f>
        <v>496.57679632049997</v>
      </c>
      <c r="Q112" s="37">
        <f>M112*(100%-Q$161)</f>
        <v>496.57679632049997</v>
      </c>
      <c r="R112" s="37">
        <f>N112*(100%-R$161)</f>
        <v>484.65895320880793</v>
      </c>
      <c r="S112" s="37">
        <f>O112*(100%-S$161)</f>
        <v>484.65895320880793</v>
      </c>
      <c r="T112" s="37">
        <f>P112*(100%-T$161)</f>
        <v>484.65895320880793</v>
      </c>
      <c r="U112" s="37">
        <f>Q112*(100%-U$161)</f>
        <v>484.65895320880793</v>
      </c>
      <c r="V112" s="37">
        <f>IF(R112*(100%-V$161)&lt;0,0,R112*(100%-V$161))</f>
        <v>453.15612125023546</v>
      </c>
      <c r="W112" s="37">
        <f>IF(S112*(100%-W$161)&lt;0,0,S112*(100%-W$161))</f>
        <v>453.15612125023546</v>
      </c>
      <c r="X112" s="37">
        <f>IF(T112*(100%-X$161)&lt;0,0,T112*(100%-X$161))</f>
        <v>453.15612125023546</v>
      </c>
      <c r="Y112" s="37">
        <f>IF(U112*(100%-Y$161)&lt;0,0,U112*(100%-Y$161))</f>
        <v>453.15612125023546</v>
      </c>
      <c r="Z112" s="37">
        <f>IF(V112*(100%-Z$161)&lt;0,0,V112*(100%-Z$161))</f>
        <v>443.18668658273026</v>
      </c>
      <c r="AA112" s="37">
        <f>IF(W112*(100%-AA$161)&lt;0,0,W112*(100%-AA$161))</f>
        <v>443.18668658273026</v>
      </c>
      <c r="AB112" s="37">
        <f>IF(X112*(100%-AB$161)&lt;0,0,X112*(100%-AB$161))</f>
        <v>443.18668658273026</v>
      </c>
      <c r="AC112" s="37">
        <f>IF(Y112*(100%-AC$161)&lt;0,0,Y112*(100%-AC$161))</f>
        <v>443.18668658273026</v>
      </c>
      <c r="AD112" s="37">
        <f>Z112*(100%-AD$161)</f>
        <v>425.90240580600374</v>
      </c>
      <c r="AE112" s="37">
        <f>AA112*(100%-AE$161)</f>
        <v>425.90240580600374</v>
      </c>
      <c r="AF112" s="37">
        <f>AB112*(100%-AF$161)</f>
        <v>425.90240580600374</v>
      </c>
      <c r="AG112" s="37">
        <f>AC112*(100%-AG$161)</f>
        <v>425.90240580600374</v>
      </c>
      <c r="AH112" s="37">
        <f>AD112*(100%-AH$161)</f>
        <v>414.40304084924162</v>
      </c>
      <c r="AI112" s="37">
        <f>AE112*(100%-AI$161)</f>
        <v>414.40304084924162</v>
      </c>
      <c r="AJ112" s="37">
        <f>AF112*(100%-AJ$161)</f>
        <v>414.40304084924162</v>
      </c>
      <c r="AK112" s="37">
        <f>AG112*(100%-AK$161)</f>
        <v>414.40304084924162</v>
      </c>
      <c r="AL112" s="37">
        <f>AH112*(100%-AL$161)</f>
        <v>403.83576330758598</v>
      </c>
      <c r="AM112" s="37">
        <f>AI112*(100%-AM$161)</f>
        <v>403.83576330758598</v>
      </c>
      <c r="AN112" s="37">
        <f>AJ112*(100%-AN$161)</f>
        <v>403.83576330758598</v>
      </c>
      <c r="AO112" s="37">
        <f>AK112*(100%-AO$161)</f>
        <v>403.83576330758598</v>
      </c>
      <c r="AP112" s="37">
        <f>AL112*(100%-AP$161)</f>
        <v>396.97124185215461</v>
      </c>
      <c r="AQ112" s="37">
        <f>AM112*(100%-AQ$161)</f>
        <v>396.97124185215461</v>
      </c>
      <c r="AR112" s="37">
        <f>AN112*(100%-AR$161)</f>
        <v>396.97124185215461</v>
      </c>
      <c r="AS112" s="37">
        <f>AO112*(100%-AS$161)</f>
        <v>396.97124185215461</v>
      </c>
      <c r="AT112" s="37">
        <f>AP112*(100%-AT$161)</f>
        <v>393.59631144530016</v>
      </c>
      <c r="AU112" s="37">
        <f>AQ112*(100%-AU$161)</f>
        <v>393.59631144530016</v>
      </c>
      <c r="AV112" s="37">
        <f>AR112*(100%-AV$161)</f>
        <v>393.59631144530016</v>
      </c>
      <c r="AW112" s="37">
        <f>AS112*(100%-AW$161)</f>
        <v>393.59631144530016</v>
      </c>
      <c r="AX112" s="30"/>
    </row>
    <row r="113" spans="1:50" s="26" customFormat="1" x14ac:dyDescent="0.35">
      <c r="A113" s="103" t="s">
        <v>119</v>
      </c>
      <c r="B113" s="107">
        <f>IF(B111-B112&lt;0,0,B111-B112)</f>
        <v>454.08459164545843</v>
      </c>
      <c r="C113" s="107">
        <f>IF(C111-C112&lt;0,0,C111-C112)</f>
        <v>454.08459164545832</v>
      </c>
      <c r="D113" s="107">
        <f t="shared" ref="D113" si="143">IF(D111-D112&lt;0,0,D111-D112)</f>
        <v>454.08459164545832</v>
      </c>
      <c r="E113" s="107">
        <f>IF(E111-E112&lt;0,0,E111-E112)</f>
        <v>454.08459164545832</v>
      </c>
      <c r="F113" s="37">
        <f>IF(B113*(100%-F$161)&lt;0,0,B113*(100%-F$161))</f>
        <v>448.18149195406744</v>
      </c>
      <c r="G113" s="37">
        <f>IF(C113*(100%-G$161)&lt;0,0,C113*(100%-G$161))</f>
        <v>448.18149195406733</v>
      </c>
      <c r="H113" s="37">
        <f>IF(D113*(100%-H$161)&lt;0,0,D113*(100%-H$161))</f>
        <v>448.18149195406733</v>
      </c>
      <c r="I113" s="37">
        <f>IF(E113*(100%-I$161)&lt;0,0,E113*(100%-I$161))</f>
        <v>448.18149195406733</v>
      </c>
      <c r="J113" s="37">
        <f>IF(F113*(100%-J$161)&lt;0,0,F113*(100%-J$161))</f>
        <v>444.14785852648083</v>
      </c>
      <c r="K113" s="37">
        <f>IF(G113*(100%-K$161)&lt;0,0,G113*(100%-K$161))</f>
        <v>444.14785852648072</v>
      </c>
      <c r="L113" s="37">
        <f>IF(H113*(100%-L$161)&lt;0,0,H113*(100%-L$161))</f>
        <v>444.14785852648072</v>
      </c>
      <c r="M113" s="37">
        <f>IF(I113*(100%-M$161)&lt;0,0,I113*(100%-M$161))</f>
        <v>444.14785852648072</v>
      </c>
      <c r="N113" s="37">
        <f>IF(J113*(100%-N$161)&lt;0,0,J113*(100%-N$161))</f>
        <v>428.60268347805396</v>
      </c>
      <c r="O113" s="37">
        <f>IF(K113*(100%-O$161)&lt;0,0,K113*(100%-O$161))</f>
        <v>428.6026834780539</v>
      </c>
      <c r="P113" s="37">
        <f>IF(L113*(100%-P$161)&lt;0,0,L113*(100%-P$161))</f>
        <v>428.6026834780539</v>
      </c>
      <c r="Q113" s="37">
        <f>IF(M113*(100%-Q$161)&lt;0,0,M113*(100%-Q$161))</f>
        <v>428.6026834780539</v>
      </c>
      <c r="R113" s="37">
        <f>IF(N113*(100%-R$161)&lt;0,0,N113*(100%-R$161))</f>
        <v>418.31621907458066</v>
      </c>
      <c r="S113" s="37">
        <f>IF(O113*(100%-S$161)&lt;0,0,O113*(100%-S$161))</f>
        <v>418.3162190745806</v>
      </c>
      <c r="T113" s="37">
        <f>IF(P113*(100%-T$161)&lt;0,0,P113*(100%-T$161))</f>
        <v>418.3162190745806</v>
      </c>
      <c r="U113" s="37">
        <f>IF(Q113*(100%-U$161)&lt;0,0,Q113*(100%-U$161))</f>
        <v>418.3162190745806</v>
      </c>
      <c r="V113" s="37">
        <f>IF(R113*(100%-V$161)&lt;0,0,R113*(100%-V$161))</f>
        <v>391.12566483473296</v>
      </c>
      <c r="W113" s="37">
        <f>IF(S113*(100%-W$161)&lt;0,0,S113*(100%-W$161))</f>
        <v>391.1256648347329</v>
      </c>
      <c r="X113" s="37">
        <f>IF(T113*(100%-X$161)&lt;0,0,T113*(100%-X$161))</f>
        <v>391.1256648347329</v>
      </c>
      <c r="Y113" s="37">
        <f>IF(U113*(100%-Y$161)&lt;0,0,U113*(100%-Y$161))</f>
        <v>391.1256648347329</v>
      </c>
      <c r="Z113" s="37">
        <f>IF(V113*(100%-Z$161)&lt;0,0,V113*(100%-Z$161))</f>
        <v>382.5209002083688</v>
      </c>
      <c r="AA113" s="37">
        <f>IF(W113*(100%-AA$161)&lt;0,0,W113*(100%-AA$161))</f>
        <v>382.52090020836874</v>
      </c>
      <c r="AB113" s="37">
        <f>IF(X113*(100%-AB$161)&lt;0,0,X113*(100%-AB$161))</f>
        <v>382.52090020836874</v>
      </c>
      <c r="AC113" s="37">
        <f>IF(Y113*(100%-AC$161)&lt;0,0,Y113*(100%-AC$161))</f>
        <v>382.52090020836874</v>
      </c>
      <c r="AD113" s="37">
        <f>IF(Z113*(100%-AD$161)&lt;0,0,Z113*(100%-AD$161))</f>
        <v>367.60258510024238</v>
      </c>
      <c r="AE113" s="37">
        <f>IF(AA113*(100%-AE$161)&lt;0,0,AA113*(100%-AE$161))</f>
        <v>367.60258510024232</v>
      </c>
      <c r="AF113" s="37">
        <f>IF(AB113*(100%-AF$161)&lt;0,0,AB113*(100%-AF$161))</f>
        <v>367.60258510024232</v>
      </c>
      <c r="AG113" s="37">
        <f>IF(AC113*(100%-AG$161)&lt;0,0,AC113*(100%-AG$161))</f>
        <v>367.60258510024232</v>
      </c>
      <c r="AH113" s="37">
        <f>IF(AD113*(100%-AH$161)&lt;0,0,AD113*(100%-AH$161))</f>
        <v>357.67731530253582</v>
      </c>
      <c r="AI113" s="37">
        <f>IF(AE113*(100%-AI$161)&lt;0,0,AE113*(100%-AI$161))</f>
        <v>357.67731530253576</v>
      </c>
      <c r="AJ113" s="37">
        <f>IF(AF113*(100%-AJ$161)&lt;0,0,AF113*(100%-AJ$161))</f>
        <v>357.67731530253576</v>
      </c>
      <c r="AK113" s="37">
        <f>IF(AG113*(100%-AK$161)&lt;0,0,AG113*(100%-AK$161))</f>
        <v>357.67731530253576</v>
      </c>
      <c r="AL113" s="37">
        <f>IF(AH113*(100%-AL$161)&lt;0,0,AH113*(100%-AL$161))</f>
        <v>348.55654376232116</v>
      </c>
      <c r="AM113" s="37">
        <f>IF(AI113*(100%-AM$161)&lt;0,0,AI113*(100%-AM$161))</f>
        <v>348.5565437623211</v>
      </c>
      <c r="AN113" s="37">
        <f>IF(AJ113*(100%-AN$161)&lt;0,0,AJ113*(100%-AN$161))</f>
        <v>348.5565437623211</v>
      </c>
      <c r="AO113" s="37">
        <f>IF(AK113*(100%-AO$161)&lt;0,0,AK113*(100%-AO$161))</f>
        <v>348.5565437623211</v>
      </c>
      <c r="AP113" s="37">
        <f>IF(AL113*(100%-AP$161)&lt;0,0,AL113*(100%-AP$161))</f>
        <v>342.6316750644861</v>
      </c>
      <c r="AQ113" s="37">
        <f>IF(AM113*(100%-AQ$161)&lt;0,0,AM113*(100%-AQ$161))</f>
        <v>342.63167506448605</v>
      </c>
      <c r="AR113" s="37">
        <f>IF(AN113*(100%-AR$161)&lt;0,0,AN113*(100%-AR$161))</f>
        <v>342.63167506448605</v>
      </c>
      <c r="AS113" s="37">
        <f>IF(AO113*(100%-AS$161)&lt;0,0,AO113*(100%-AS$161))</f>
        <v>342.63167506448605</v>
      </c>
      <c r="AT113" s="37">
        <f>IF(AP113*(100%-AT$161)&lt;0,0,AP113*(100%-AT$161))</f>
        <v>339.71872335259036</v>
      </c>
      <c r="AU113" s="37">
        <f>IF(AQ113*(100%-AU$161)&lt;0,0,AQ113*(100%-AU$161))</f>
        <v>339.7187233525903</v>
      </c>
      <c r="AV113" s="37">
        <f>IF(AR113*(100%-AV$161)&lt;0,0,AR113*(100%-AV$161))</f>
        <v>339.7187233525903</v>
      </c>
      <c r="AW113" s="37">
        <f>IF(AS113*(100%-AW$161)&lt;0,0,AS113*(100%-AW$161))</f>
        <v>339.7187233525903</v>
      </c>
      <c r="AX113" s="30"/>
    </row>
    <row r="114" spans="1:50" s="26" customFormat="1" x14ac:dyDescent="0.35">
      <c r="A114" s="103" t="s">
        <v>120</v>
      </c>
      <c r="B114" s="37"/>
      <c r="C114" s="12"/>
      <c r="D114" s="12"/>
      <c r="E114" s="12"/>
      <c r="F114" s="107">
        <f>IF(F111-SUM(F112:F113)&lt;0,0,F111-SUM(F112:F113))</f>
        <v>107.96779554174054</v>
      </c>
      <c r="G114" s="107">
        <f t="shared" ref="G114:I114" si="144">IF(G111-SUM(G112:G113)&lt;0,0,G111-SUM(G112:G113))</f>
        <v>107.96779554174077</v>
      </c>
      <c r="H114" s="107">
        <f t="shared" si="144"/>
        <v>107.96779554174077</v>
      </c>
      <c r="I114" s="108">
        <f t="shared" si="144"/>
        <v>107.96779554174077</v>
      </c>
      <c r="J114" s="37">
        <f>IF(F114*(100%-J$161)&lt;0,0,F114*(100%-J$161))</f>
        <v>106.99608538186487</v>
      </c>
      <c r="K114" s="37">
        <f>IF(G114*(100%-K$161)&lt;0,0,G114*(100%-K$161))</f>
        <v>106.9960853818651</v>
      </c>
      <c r="L114" s="37">
        <f>IF(H114*(100%-L$161)&lt;0,0,H114*(100%-L$161))</f>
        <v>106.9960853818651</v>
      </c>
      <c r="M114" s="37">
        <f>IF(I114*(100%-M$161)&lt;0,0,I114*(100%-M$161))</f>
        <v>106.9960853818651</v>
      </c>
      <c r="N114" s="37">
        <f>IF(J114*(100%-N$161)&lt;0,0,J114*(100%-N$161))</f>
        <v>103.2512223934996</v>
      </c>
      <c r="O114" s="37">
        <f>IF(K114*(100%-O$161)&lt;0,0,K114*(100%-O$161))</f>
        <v>103.25122239349982</v>
      </c>
      <c r="P114" s="37">
        <f>IF(L114*(100%-P$161)&lt;0,0,L114*(100%-P$161))</f>
        <v>103.25122239349982</v>
      </c>
      <c r="Q114" s="37">
        <f>IF(M114*(100%-Q$161)&lt;0,0,M114*(100%-Q$161))</f>
        <v>103.25122239349982</v>
      </c>
      <c r="R114" s="37">
        <f>IF(N114*(100%-R$161)&lt;0,0,N114*(100%-R$161))</f>
        <v>100.7731930560556</v>
      </c>
      <c r="S114" s="37">
        <f>IF(O114*(100%-S$161)&lt;0,0,O114*(100%-S$161))</f>
        <v>100.77319305605582</v>
      </c>
      <c r="T114" s="37">
        <f>IF(P114*(100%-T$161)&lt;0,0,P114*(100%-T$161))</f>
        <v>100.77319305605582</v>
      </c>
      <c r="U114" s="37">
        <f>IF(Q114*(100%-U$161)&lt;0,0,Q114*(100%-U$161))</f>
        <v>100.77319305605582</v>
      </c>
      <c r="V114" s="37">
        <f>IF(R114*(100%-V$161)&lt;0,0,R114*(100%-V$161))</f>
        <v>94.222935507411989</v>
      </c>
      <c r="W114" s="37">
        <f>IF(S114*(100%-W$161)&lt;0,0,S114*(100%-W$161))</f>
        <v>94.222935507412188</v>
      </c>
      <c r="X114" s="37">
        <f>IF(T114*(100%-X$161)&lt;0,0,T114*(100%-X$161))</f>
        <v>94.222935507412188</v>
      </c>
      <c r="Y114" s="37">
        <f>IF(U114*(100%-Y$161)&lt;0,0,U114*(100%-Y$161))</f>
        <v>94.222935507412188</v>
      </c>
      <c r="Z114" s="37">
        <f>IF(V114*(100%-Z$161)&lt;0,0,V114*(100%-Z$161))</f>
        <v>92.150030926248917</v>
      </c>
      <c r="AA114" s="37">
        <f>IF(W114*(100%-AA$161)&lt;0,0,W114*(100%-AA$161))</f>
        <v>92.150030926249116</v>
      </c>
      <c r="AB114" s="37">
        <f>IF(X114*(100%-AB$161)&lt;0,0,X114*(100%-AB$161))</f>
        <v>92.150030926249116</v>
      </c>
      <c r="AC114" s="37">
        <f>IF(Y114*(100%-AC$161)&lt;0,0,Y114*(100%-AC$161))</f>
        <v>92.150030926249116</v>
      </c>
      <c r="AD114" s="37">
        <f>IF(Z114*(100%-AD$161)&lt;0,0,Z114*(100%-AD$161))</f>
        <v>88.556179720125201</v>
      </c>
      <c r="AE114" s="37">
        <f>IF(AA114*(100%-AE$161)&lt;0,0,AA114*(100%-AE$161))</f>
        <v>88.5561797201254</v>
      </c>
      <c r="AF114" s="37">
        <f>IF(AB114*(100%-AF$161)&lt;0,0,AB114*(100%-AF$161))</f>
        <v>88.5561797201254</v>
      </c>
      <c r="AG114" s="37">
        <f>IF(AC114*(100%-AG$161)&lt;0,0,AC114*(100%-AG$161))</f>
        <v>88.5561797201254</v>
      </c>
      <c r="AH114" s="37">
        <f>IF(AD114*(100%-AH$161)&lt;0,0,AD114*(100%-AH$161))</f>
        <v>86.165162867681815</v>
      </c>
      <c r="AI114" s="37">
        <f>IF(AE114*(100%-AI$161)&lt;0,0,AE114*(100%-AI$161))</f>
        <v>86.165162867682014</v>
      </c>
      <c r="AJ114" s="37">
        <f>IF(AF114*(100%-AJ$161)&lt;0,0,AF114*(100%-AJ$161))</f>
        <v>86.165162867682014</v>
      </c>
      <c r="AK114" s="37">
        <f>IF(AG114*(100%-AK$161)&lt;0,0,AG114*(100%-AK$161))</f>
        <v>86.165162867682014</v>
      </c>
      <c r="AL114" s="37">
        <f>IF(AH114*(100%-AL$161)&lt;0,0,AH114*(100%-AL$161))</f>
        <v>83.967951214555924</v>
      </c>
      <c r="AM114" s="37">
        <f>IF(AI114*(100%-AM$161)&lt;0,0,AI114*(100%-AM$161))</f>
        <v>83.967951214556123</v>
      </c>
      <c r="AN114" s="37">
        <f>IF(AJ114*(100%-AN$161)&lt;0,0,AJ114*(100%-AN$161))</f>
        <v>83.967951214556123</v>
      </c>
      <c r="AO114" s="37">
        <f>IF(AK114*(100%-AO$161)&lt;0,0,AK114*(100%-AO$161))</f>
        <v>83.967951214556123</v>
      </c>
      <c r="AP114" s="37">
        <f>IF(AL114*(100%-AP$161)&lt;0,0,AL114*(100%-AP$161))</f>
        <v>82.540638789425543</v>
      </c>
      <c r="AQ114" s="37">
        <f>IF(AM114*(100%-AQ$161)&lt;0,0,AM114*(100%-AQ$161))</f>
        <v>82.540638789425728</v>
      </c>
      <c r="AR114" s="37">
        <f>IF(AN114*(100%-AR$161)&lt;0,0,AN114*(100%-AR$161))</f>
        <v>82.540638789425728</v>
      </c>
      <c r="AS114" s="37">
        <f>IF(AO114*(100%-AS$161)&lt;0,0,AO114*(100%-AS$161))</f>
        <v>82.540638789425728</v>
      </c>
      <c r="AT114" s="37">
        <f>IF(AP114*(100%-AT$161)&lt;0,0,AP114*(100%-AT$161))</f>
        <v>81.838903040629489</v>
      </c>
      <c r="AU114" s="37">
        <f>IF(AQ114*(100%-AU$161)&lt;0,0,AQ114*(100%-AU$161))</f>
        <v>81.838903040629674</v>
      </c>
      <c r="AV114" s="37">
        <f>IF(AR114*(100%-AV$161)&lt;0,0,AR114*(100%-AV$161))</f>
        <v>81.838903040629674</v>
      </c>
      <c r="AW114" s="37">
        <f>IF(AS114*(100%-AW$161)&lt;0,0,AS114*(100%-AW$161))</f>
        <v>81.838903040629674</v>
      </c>
      <c r="AX114" s="30"/>
    </row>
    <row r="115" spans="1:50" s="26" customFormat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IF(J111-SUM(J112:J114)&lt;0,0,J111-SUM(J112:J114))</f>
        <v>0</v>
      </c>
      <c r="K115" s="107">
        <f t="shared" ref="K115:M115" si="145">IF(K111-SUM(K112:K114)&lt;0,0,K111-SUM(K112:K114))</f>
        <v>0</v>
      </c>
      <c r="L115" s="107">
        <f t="shared" si="145"/>
        <v>0</v>
      </c>
      <c r="M115" s="108">
        <f t="shared" si="145"/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x14ac:dyDescent="0.35">
      <c r="A116" s="103" t="s">
        <v>122</v>
      </c>
      <c r="B116" s="37"/>
      <c r="C116" s="12"/>
      <c r="D116" s="12"/>
      <c r="E116" s="12"/>
      <c r="F116" s="37"/>
      <c r="G116" s="12"/>
      <c r="H116" s="12"/>
      <c r="I116" s="13"/>
      <c r="J116" s="37"/>
      <c r="K116" s="12"/>
      <c r="L116" s="12"/>
      <c r="M116" s="13"/>
      <c r="N116" s="107">
        <f>IF(N111-SUM(N112:N115)&lt;0,0,N111-SUM(N112:N115))</f>
        <v>1.6687908742164836</v>
      </c>
      <c r="O116" s="107">
        <f t="shared" ref="O116:Q116" si="146">IF(O111-SUM(O112:O115)&lt;0,0,O111-SUM(O112:O115))</f>
        <v>1.6687908742162563</v>
      </c>
      <c r="P116" s="107">
        <f t="shared" si="146"/>
        <v>1.6687908742162563</v>
      </c>
      <c r="Q116" s="108">
        <f t="shared" si="146"/>
        <v>1.6687908742162563</v>
      </c>
      <c r="R116" s="37">
        <f>IF(N116*(100%-R$161)&lt;0,0,N116*(100%-R$161))</f>
        <v>1.6287398932352879</v>
      </c>
      <c r="S116" s="37">
        <f>IF(O116*(100%-S$161)&lt;0,0,O116*(100%-S$161))</f>
        <v>1.6287398932350661</v>
      </c>
      <c r="T116" s="37">
        <f>IF(P116*(100%-T$161)&lt;0,0,P116*(100%-T$161))</f>
        <v>1.6287398932350661</v>
      </c>
      <c r="U116" s="37">
        <f>IF(Q116*(100%-U$161)&lt;0,0,Q116*(100%-U$161))</f>
        <v>1.6287398932350661</v>
      </c>
      <c r="V116" s="37">
        <f>IF(R116*(100%-V$161)&lt;0,0,R116*(100%-V$161))</f>
        <v>1.5228718001749944</v>
      </c>
      <c r="W116" s="37">
        <f>IF(S116*(100%-W$161)&lt;0,0,S116*(100%-W$161))</f>
        <v>1.522871800174787</v>
      </c>
      <c r="X116" s="37">
        <f>IF(T116*(100%-X$161)&lt;0,0,T116*(100%-X$161))</f>
        <v>1.522871800174787</v>
      </c>
      <c r="Y116" s="37">
        <f>IF(U116*(100%-Y$161)&lt;0,0,U116*(100%-Y$161))</f>
        <v>1.522871800174787</v>
      </c>
      <c r="Z116" s="37">
        <f>IF(V116*(100%-Z$161)&lt;0,0,V116*(100%-Z$161))</f>
        <v>1.4893686205711445</v>
      </c>
      <c r="AA116" s="37">
        <f>IF(W116*(100%-AA$161)&lt;0,0,W116*(100%-AA$161))</f>
        <v>1.4893686205709415</v>
      </c>
      <c r="AB116" s="37">
        <f>IF(X116*(100%-AB$161)&lt;0,0,X116*(100%-AB$161))</f>
        <v>1.4893686205709415</v>
      </c>
      <c r="AC116" s="37">
        <f>IF(Y116*(100%-AC$161)&lt;0,0,Y116*(100%-AC$161))</f>
        <v>1.4893686205709415</v>
      </c>
      <c r="AD116" s="37">
        <f>IF(Z116*(100%-AD$161)&lt;0,0,Z116*(100%-AD$161))</f>
        <v>1.4312832443688699</v>
      </c>
      <c r="AE116" s="37">
        <f>IF(AA116*(100%-AE$161)&lt;0,0,AA116*(100%-AE$161))</f>
        <v>1.4312832443686747</v>
      </c>
      <c r="AF116" s="37">
        <f>IF(AB116*(100%-AF$161)&lt;0,0,AB116*(100%-AF$161))</f>
        <v>1.4312832443686747</v>
      </c>
      <c r="AG116" s="37">
        <f>IF(AC116*(100%-AG$161)&lt;0,0,AC116*(100%-AG$161))</f>
        <v>1.4312832443686747</v>
      </c>
      <c r="AH116" s="37">
        <f>IF(AD116*(100%-AH$161)&lt;0,0,AD116*(100%-AH$161))</f>
        <v>1.3926385967709103</v>
      </c>
      <c r="AI116" s="37">
        <f>IF(AE116*(100%-AI$161)&lt;0,0,AE116*(100%-AI$161))</f>
        <v>1.3926385967707204</v>
      </c>
      <c r="AJ116" s="37">
        <f>IF(AF116*(100%-AJ$161)&lt;0,0,AF116*(100%-AJ$161))</f>
        <v>1.3926385967707204</v>
      </c>
      <c r="AK116" s="37">
        <f>IF(AG116*(100%-AK$161)&lt;0,0,AG116*(100%-AK$161))</f>
        <v>1.3926385967707204</v>
      </c>
      <c r="AL116" s="37">
        <f>IF(AH116*(100%-AL$161)&lt;0,0,AH116*(100%-AL$161))</f>
        <v>1.3571263125532522</v>
      </c>
      <c r="AM116" s="37">
        <f>IF(AI116*(100%-AM$161)&lt;0,0,AI116*(100%-AM$161))</f>
        <v>1.357126312553067</v>
      </c>
      <c r="AN116" s="37">
        <f>IF(AJ116*(100%-AN$161)&lt;0,0,AJ116*(100%-AN$161))</f>
        <v>1.357126312553067</v>
      </c>
      <c r="AO116" s="37">
        <f>IF(AK116*(100%-AO$161)&lt;0,0,AK116*(100%-AO$161))</f>
        <v>1.357126312553067</v>
      </c>
      <c r="AP116" s="37">
        <f>IF(AL116*(100%-AP$161)&lt;0,0,AL116*(100%-AP$161))</f>
        <v>1.3340574723545782</v>
      </c>
      <c r="AQ116" s="37">
        <f>IF(AM116*(100%-AQ$161)&lt;0,0,AM116*(100%-AQ$161))</f>
        <v>1.3340574723543963</v>
      </c>
      <c r="AR116" s="37">
        <f>IF(AN116*(100%-AR$161)&lt;0,0,AN116*(100%-AR$161))</f>
        <v>1.3340574723543963</v>
      </c>
      <c r="AS116" s="37">
        <f>IF(AO116*(100%-AS$161)&lt;0,0,AO116*(100%-AS$161))</f>
        <v>1.3340574723543963</v>
      </c>
      <c r="AT116" s="37">
        <f>IF(AP116*(100%-AT$161)&lt;0,0,AP116*(100%-AT$161))</f>
        <v>1.3227157159418612</v>
      </c>
      <c r="AU116" s="37">
        <f>IF(AQ116*(100%-AU$161)&lt;0,0,AQ116*(100%-AU$161))</f>
        <v>1.3227157159416809</v>
      </c>
      <c r="AV116" s="37">
        <f>IF(AR116*(100%-AV$161)&lt;0,0,AR116*(100%-AV$161))</f>
        <v>1.3227157159416809</v>
      </c>
      <c r="AW116" s="37">
        <f>IF(AS116*(100%-AW$161)&lt;0,0,AS116*(100%-AW$161))</f>
        <v>1.3227157159416809</v>
      </c>
      <c r="AX116" s="30"/>
    </row>
    <row r="117" spans="1:50" s="26" customFormat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IF(R111-SUM(R112:R116)&lt;0,0,R111-SUM(R112:R116))</f>
        <v>44.107699681320128</v>
      </c>
      <c r="S117" s="107">
        <f t="shared" ref="S117:U117" si="147">IF(S111-SUM(S112:S116)&lt;0,0,S111-SUM(S112:S116))</f>
        <v>44.107699681320014</v>
      </c>
      <c r="T117" s="107">
        <f t="shared" si="147"/>
        <v>44.107699681320014</v>
      </c>
      <c r="U117" s="108">
        <f t="shared" si="147"/>
        <v>44.107699681320014</v>
      </c>
      <c r="V117" s="37">
        <f>IF(R117*(100%-V$161)&lt;0,0,R117*(100%-V$161))</f>
        <v>41.240699202034321</v>
      </c>
      <c r="W117" s="37">
        <f>IF(S117*(100%-W$161)&lt;0,0,S117*(100%-W$161))</f>
        <v>41.240699202034214</v>
      </c>
      <c r="X117" s="37">
        <f>IF(T117*(100%-X$161)&lt;0,0,T117*(100%-X$161))</f>
        <v>41.240699202034214</v>
      </c>
      <c r="Y117" s="37">
        <f>IF(U117*(100%-Y$161)&lt;0,0,U117*(100%-Y$161))</f>
        <v>41.240699202034214</v>
      </c>
      <c r="Z117" s="37">
        <f>IF(V117*(100%-Z$161)&lt;0,0,V117*(100%-Z$161))</f>
        <v>40.333403819589563</v>
      </c>
      <c r="AA117" s="37">
        <f>IF(W117*(100%-AA$161)&lt;0,0,W117*(100%-AA$161))</f>
        <v>40.333403819589464</v>
      </c>
      <c r="AB117" s="37">
        <f>IF(X117*(100%-AB$161)&lt;0,0,X117*(100%-AB$161))</f>
        <v>40.333403819589464</v>
      </c>
      <c r="AC117" s="37">
        <f>IF(Y117*(100%-AC$161)&lt;0,0,Y117*(100%-AC$161))</f>
        <v>40.333403819589464</v>
      </c>
      <c r="AD117" s="37">
        <f>IF(Z117*(100%-AD$161)&lt;0,0,Z117*(100%-AD$161))</f>
        <v>38.760401070625569</v>
      </c>
      <c r="AE117" s="37">
        <f>IF(AA117*(100%-AE$161)&lt;0,0,AA117*(100%-AE$161))</f>
        <v>38.76040107062547</v>
      </c>
      <c r="AF117" s="37">
        <f>IF(AB117*(100%-AF$161)&lt;0,0,AB117*(100%-AF$161))</f>
        <v>38.76040107062547</v>
      </c>
      <c r="AG117" s="37">
        <f>IF(AC117*(100%-AG$161)&lt;0,0,AC117*(100%-AG$161))</f>
        <v>38.76040107062547</v>
      </c>
      <c r="AH117" s="37">
        <f>IF(AD117*(100%-AH$161)&lt;0,0,AD117*(100%-AH$161))</f>
        <v>37.713870241718681</v>
      </c>
      <c r="AI117" s="37">
        <f>IF(AE117*(100%-AI$161)&lt;0,0,AE117*(100%-AI$161))</f>
        <v>37.713870241718581</v>
      </c>
      <c r="AJ117" s="37">
        <f>IF(AF117*(100%-AJ$161)&lt;0,0,AF117*(100%-AJ$161))</f>
        <v>37.713870241718581</v>
      </c>
      <c r="AK117" s="37">
        <f>IF(AG117*(100%-AK$161)&lt;0,0,AG117*(100%-AK$161))</f>
        <v>37.713870241718581</v>
      </c>
      <c r="AL117" s="37">
        <f>IF(AH117*(100%-AL$161)&lt;0,0,AH117*(100%-AL$161))</f>
        <v>36.752166550554854</v>
      </c>
      <c r="AM117" s="37">
        <f>IF(AI117*(100%-AM$161)&lt;0,0,AI117*(100%-AM$161))</f>
        <v>36.752166550554762</v>
      </c>
      <c r="AN117" s="37">
        <f>IF(AJ117*(100%-AN$161)&lt;0,0,AJ117*(100%-AN$161))</f>
        <v>36.752166550554762</v>
      </c>
      <c r="AO117" s="37">
        <f>IF(AK117*(100%-AO$161)&lt;0,0,AK117*(100%-AO$161))</f>
        <v>36.752166550554762</v>
      </c>
      <c r="AP117" s="37">
        <f>IF(AL117*(100%-AP$161)&lt;0,0,AL117*(100%-AP$161))</f>
        <v>36.127442197878558</v>
      </c>
      <c r="AQ117" s="37">
        <f>IF(AM117*(100%-AQ$161)&lt;0,0,AM117*(100%-AQ$161))</f>
        <v>36.127442197878466</v>
      </c>
      <c r="AR117" s="37">
        <f>IF(AN117*(100%-AR$161)&lt;0,0,AN117*(100%-AR$161))</f>
        <v>36.127442197878466</v>
      </c>
      <c r="AS117" s="37">
        <f>IF(AO117*(100%-AS$161)&lt;0,0,AO117*(100%-AS$161))</f>
        <v>36.127442197878466</v>
      </c>
      <c r="AT117" s="37">
        <f>IF(AP117*(100%-AT$161)&lt;0,0,AP117*(100%-AT$161))</f>
        <v>35.820297522544855</v>
      </c>
      <c r="AU117" s="37">
        <f>IF(AQ117*(100%-AU$161)&lt;0,0,AQ117*(100%-AU$161))</f>
        <v>35.820297522544763</v>
      </c>
      <c r="AV117" s="37">
        <f>IF(AR117*(100%-AV$161)&lt;0,0,AR117*(100%-AV$161))</f>
        <v>35.820297522544763</v>
      </c>
      <c r="AW117" s="37">
        <f>IF(AS117*(100%-AW$161)&lt;0,0,AS117*(100%-AW$161))</f>
        <v>35.820297522544763</v>
      </c>
      <c r="AX117" s="30"/>
    </row>
    <row r="118" spans="1:50" s="26" customFormat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IF(V111-SUM(V112:V117)&lt;0,0,V111-SUM(V112:V117))</f>
        <v>0</v>
      </c>
      <c r="W118" s="107">
        <f t="shared" ref="W118:Y118" si="148">IF(W111-SUM(W112:W117)&lt;0,0,W111-SUM(W112:W117))</f>
        <v>0</v>
      </c>
      <c r="X118" s="107">
        <f t="shared" si="148"/>
        <v>0</v>
      </c>
      <c r="Y118" s="108">
        <f t="shared" si="148"/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IF(Z111-SUM(Z112:Z118)&lt;0,0,Z111-SUM(Z112:Z118))</f>
        <v>84.461930935706732</v>
      </c>
      <c r="AA119" s="107">
        <f t="shared" ref="AA119:AB119" si="149">IF(AA111-SUM(AA112:AA118)&lt;0,0,AA111-SUM(AA112:AA118))</f>
        <v>84.461930935706846</v>
      </c>
      <c r="AB119" s="107">
        <f t="shared" si="149"/>
        <v>84.461930935706846</v>
      </c>
      <c r="AC119" s="108">
        <f>IF(AC111-SUM(AC112:AC118)&lt;0,0,AC111-SUM(AC112:AC118))</f>
        <v>84.461930935706846</v>
      </c>
      <c r="AD119" s="37">
        <f>IF(Z119*(100%-AD$161)&lt;0,0,Z119*(100%-AD$161))</f>
        <v>81.167915629214164</v>
      </c>
      <c r="AE119" s="37">
        <f>IF(AA119*(100%-AE$161)&lt;0,0,AA119*(100%-AE$161))</f>
        <v>81.167915629214278</v>
      </c>
      <c r="AF119" s="37">
        <f>IF(AB119*(100%-AF$161)&lt;0,0,AB119*(100%-AF$161))</f>
        <v>81.167915629214278</v>
      </c>
      <c r="AG119" s="37">
        <f>IF(AC119*(100%-AG$161)&lt;0,0,AC119*(100%-AG$161))</f>
        <v>81.167915629214278</v>
      </c>
      <c r="AH119" s="37">
        <f>IF(AD119*(100%-AH$161)&lt;0,0,AD119*(100%-AH$161))</f>
        <v>78.976381907225374</v>
      </c>
      <c r="AI119" s="37">
        <f>IF(AE119*(100%-AI$161)&lt;0,0,AE119*(100%-AI$161))</f>
        <v>78.976381907225488</v>
      </c>
      <c r="AJ119" s="37">
        <f>IF(AF119*(100%-AJ$161)&lt;0,0,AF119*(100%-AJ$161))</f>
        <v>78.976381907225488</v>
      </c>
      <c r="AK119" s="37">
        <f>IF(AG119*(100%-AK$161)&lt;0,0,AG119*(100%-AK$161))</f>
        <v>78.976381907225488</v>
      </c>
      <c r="AL119" s="37">
        <f>IF(AH119*(100%-AL$161)&lt;0,0,AH119*(100%-AL$161))</f>
        <v>76.962484168591132</v>
      </c>
      <c r="AM119" s="37">
        <f>IF(AI119*(100%-AM$161)&lt;0,0,AI119*(100%-AM$161))</f>
        <v>76.962484168591246</v>
      </c>
      <c r="AN119" s="37">
        <f>IF(AJ119*(100%-AN$161)&lt;0,0,AJ119*(100%-AN$161))</f>
        <v>76.962484168591246</v>
      </c>
      <c r="AO119" s="37">
        <f>IF(AK119*(100%-AO$161)&lt;0,0,AK119*(100%-AO$161))</f>
        <v>76.962484168591246</v>
      </c>
      <c r="AP119" s="37">
        <f>IF(AL119*(100%-AP$161)&lt;0,0,AL119*(100%-AP$161))</f>
        <v>75.654252773948173</v>
      </c>
      <c r="AQ119" s="37">
        <f>IF(AM119*(100%-AQ$161)&lt;0,0,AM119*(100%-AQ$161))</f>
        <v>75.654252773948286</v>
      </c>
      <c r="AR119" s="37">
        <f>IF(AN119*(100%-AR$161)&lt;0,0,AN119*(100%-AR$161))</f>
        <v>75.654252773948286</v>
      </c>
      <c r="AS119" s="37">
        <f>IF(AO119*(100%-AS$161)&lt;0,0,AO119*(100%-AS$161))</f>
        <v>75.654252773948286</v>
      </c>
      <c r="AT119" s="37">
        <f>IF(AP119*(100%-AT$161)&lt;0,0,AP119*(100%-AT$161))</f>
        <v>75.011063013139903</v>
      </c>
      <c r="AU119" s="37">
        <f>IF(AQ119*(100%-AU$161)&lt;0,0,AQ119*(100%-AU$161))</f>
        <v>75.011063013140017</v>
      </c>
      <c r="AV119" s="37">
        <f>IF(AR119*(100%-AV$161)&lt;0,0,AR119*(100%-AV$161))</f>
        <v>75.011063013140017</v>
      </c>
      <c r="AW119" s="37">
        <f>IF(AS119*(100%-AW$161)&lt;0,0,AS119*(100%-AW$161))</f>
        <v>75.011063013140017</v>
      </c>
      <c r="AX119" s="30"/>
    </row>
    <row r="120" spans="1:50" s="26" customFormat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IF(AD111-SUM(AD112:AD119)&lt;0,0,AD111-SUM(AD112:AD119))</f>
        <v>176.51944268252646</v>
      </c>
      <c r="AE120" s="107">
        <f t="shared" ref="AE120:AG120" si="150">IF(AE111-SUM(AE112:AE119)&lt;0,0,AE111-SUM(AE112:AE119))</f>
        <v>176.51944268252635</v>
      </c>
      <c r="AF120" s="107">
        <f t="shared" si="150"/>
        <v>176.51944268252635</v>
      </c>
      <c r="AG120" s="108">
        <f t="shared" si="150"/>
        <v>176.51944268252635</v>
      </c>
      <c r="AH120" s="37">
        <f>IF(AD120*(100%-AH$161)&lt;0,0,AD120*(100%-AH$161))</f>
        <v>171.75341773009825</v>
      </c>
      <c r="AI120" s="37">
        <f>IF(AE120*(100%-AI$161)&lt;0,0,AE120*(100%-AI$161))</f>
        <v>171.75341773009814</v>
      </c>
      <c r="AJ120" s="37">
        <f>IF(AF120*(100%-AJ$161)&lt;0,0,AF120*(100%-AJ$161))</f>
        <v>171.75341773009814</v>
      </c>
      <c r="AK120" s="37">
        <f>IF(AG120*(100%-AK$161)&lt;0,0,AG120*(100%-AK$161))</f>
        <v>171.75341773009814</v>
      </c>
      <c r="AL120" s="37">
        <f>IF(AH120*(100%-AL$161)&lt;0,0,AH120*(100%-AL$161))</f>
        <v>167.37370557798076</v>
      </c>
      <c r="AM120" s="37">
        <f>IF(AI120*(100%-AM$161)&lt;0,0,AI120*(100%-AM$161))</f>
        <v>167.37370557798064</v>
      </c>
      <c r="AN120" s="37">
        <f>IF(AJ120*(100%-AN$161)&lt;0,0,AJ120*(100%-AN$161))</f>
        <v>167.37370557798064</v>
      </c>
      <c r="AO120" s="37">
        <f>IF(AK120*(100%-AO$161)&lt;0,0,AK120*(100%-AO$161))</f>
        <v>167.37370557798064</v>
      </c>
      <c r="AP120" s="37">
        <f>IF(AL120*(100%-AP$161)&lt;0,0,AL120*(100%-AP$161))</f>
        <v>164.52863711845455</v>
      </c>
      <c r="AQ120" s="37">
        <f>IF(AM120*(100%-AQ$161)&lt;0,0,AM120*(100%-AQ$161))</f>
        <v>164.52863711845444</v>
      </c>
      <c r="AR120" s="37">
        <f>IF(AN120*(100%-AR$161)&lt;0,0,AN120*(100%-AR$161))</f>
        <v>164.52863711845444</v>
      </c>
      <c r="AS120" s="37">
        <f>IF(AO120*(100%-AS$161)&lt;0,0,AO120*(100%-AS$161))</f>
        <v>164.52863711845444</v>
      </c>
      <c r="AT120" s="37">
        <f>IF(AP120*(100%-AT$161)&lt;0,0,AP120*(100%-AT$161))</f>
        <v>163.12986400426459</v>
      </c>
      <c r="AU120" s="37">
        <f>IF(AQ120*(100%-AU$161)&lt;0,0,AQ120*(100%-AU$161))</f>
        <v>163.12986400426448</v>
      </c>
      <c r="AV120" s="37">
        <f>IF(AR120*(100%-AV$161)&lt;0,0,AR120*(100%-AV$161))</f>
        <v>163.12986400426448</v>
      </c>
      <c r="AW120" s="37">
        <f>IF(AS120*(100%-AW$161)&lt;0,0,AS120*(100%-AW$161))</f>
        <v>163.12986400426448</v>
      </c>
      <c r="AX120" s="30"/>
    </row>
    <row r="121" spans="1:50" s="26" customFormat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IF(AH111-SUM(AH112:AH120)&lt;0,0,AH111-SUM(AH112:AH120))</f>
        <v>81.299925983973253</v>
      </c>
      <c r="AI121" s="107">
        <f t="shared" ref="AI121:AK121" si="151">IF(AI111-SUM(AI112:AI120)&lt;0,0,AI111-SUM(AI112:AI120))</f>
        <v>81.29992598397348</v>
      </c>
      <c r="AJ121" s="107">
        <f t="shared" si="151"/>
        <v>81.29992598397348</v>
      </c>
      <c r="AK121" s="108">
        <f t="shared" si="151"/>
        <v>81.29992598397348</v>
      </c>
      <c r="AL121" s="37">
        <f>IF(AH121*(100%-AL$161)&lt;0,0,AH121*(100%-AL$161))</f>
        <v>79.226777871381941</v>
      </c>
      <c r="AM121" s="37">
        <f>IF(AI121*(100%-AM$161)&lt;0,0,AI121*(100%-AM$161))</f>
        <v>79.226777871382154</v>
      </c>
      <c r="AN121" s="37">
        <f>IF(AJ121*(100%-AN$161)&lt;0,0,AJ121*(100%-AN$161))</f>
        <v>79.226777871382154</v>
      </c>
      <c r="AO121" s="37">
        <f>IF(AK121*(100%-AO$161)&lt;0,0,AK121*(100%-AO$161))</f>
        <v>79.226777871382154</v>
      </c>
      <c r="AP121" s="37">
        <f>IF(AL121*(100%-AP$161)&lt;0,0,AL121*(100%-AP$161))</f>
        <v>77.880057333090832</v>
      </c>
      <c r="AQ121" s="37">
        <f>IF(AM121*(100%-AQ$161)&lt;0,0,AM121*(100%-AQ$161))</f>
        <v>77.880057333091031</v>
      </c>
      <c r="AR121" s="37">
        <f>IF(AN121*(100%-AR$161)&lt;0,0,AN121*(100%-AR$161))</f>
        <v>77.880057333091031</v>
      </c>
      <c r="AS121" s="37">
        <f>IF(AO121*(100%-AS$161)&lt;0,0,AO121*(100%-AS$161))</f>
        <v>77.880057333091031</v>
      </c>
      <c r="AT121" s="37">
        <f>IF(AP121*(100%-AT$161)&lt;0,0,AP121*(100%-AT$161))</f>
        <v>77.217944449662099</v>
      </c>
      <c r="AU121" s="37">
        <f>IF(AQ121*(100%-AU$161)&lt;0,0,AQ121*(100%-AU$161))</f>
        <v>77.217944449662298</v>
      </c>
      <c r="AV121" s="37">
        <f>IF(AR121*(100%-AV$161)&lt;0,0,AR121*(100%-AV$161))</f>
        <v>77.217944449662298</v>
      </c>
      <c r="AW121" s="37">
        <f>IF(AS121*(100%-AW$161)&lt;0,0,AS121*(100%-AW$161))</f>
        <v>77.217944449662298</v>
      </c>
      <c r="AX121" s="30"/>
    </row>
    <row r="122" spans="1:50" s="26" customFormat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IF(AL111-SUM(AL112:AL121)&lt;0,0,AL111-SUM(AL112:AL121))</f>
        <v>0</v>
      </c>
      <c r="AM122" s="107">
        <f t="shared" ref="AM122:AO122" si="152">IF(AM111-SUM(AM112:AM121)&lt;0,0,AM111-SUM(AM112:AM121))</f>
        <v>0</v>
      </c>
      <c r="AN122" s="107">
        <f t="shared" si="152"/>
        <v>0</v>
      </c>
      <c r="AO122" s="108">
        <f t="shared" si="152"/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IF(AP111-SUM(AP112:AP122)&lt;0,0,AP111-SUM(AP112:AP122))</f>
        <v>72.142952769328986</v>
      </c>
      <c r="AQ123" s="107">
        <f t="shared" ref="AQ123:AS123" si="153">IF(AQ111-SUM(AQ112:AQ122)&lt;0,0,AQ111-SUM(AQ112:AQ122))</f>
        <v>72.142952769328986</v>
      </c>
      <c r="AR123" s="107">
        <f t="shared" si="153"/>
        <v>72.142952769328986</v>
      </c>
      <c r="AS123" s="108">
        <f t="shared" si="153"/>
        <v>72.142952769328986</v>
      </c>
      <c r="AT123" s="37">
        <f>IF(AP123*(100%-AT$161)&lt;0,0,AP123*(100%-AT$161))</f>
        <v>71.529615027769992</v>
      </c>
      <c r="AU123" s="37">
        <f>IF(AQ123*(100%-AU$161)&lt;0,0,AQ123*(100%-AU$161))</f>
        <v>71.529615027769992</v>
      </c>
      <c r="AV123" s="37">
        <f>IF(AR123*(100%-AV$161)&lt;0,0,AR123*(100%-AV$161))</f>
        <v>71.529615027769992</v>
      </c>
      <c r="AW123" s="37">
        <f>IF(AS123*(100%-AW$161)&lt;0,0,AS123*(100%-AW$161))</f>
        <v>71.529615027769992</v>
      </c>
      <c r="AX123" s="30"/>
    </row>
    <row r="124" spans="1:50" s="26" customFormat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 t="shared" ref="AT124:AW124" si="154">IF(AT111-SUM(AT112:AT123)&lt;0,0,AT111-SUM(AT112:AT123))</f>
        <v>0</v>
      </c>
      <c r="AU124" s="107">
        <f t="shared" si="154"/>
        <v>0</v>
      </c>
      <c r="AV124" s="107">
        <f t="shared" si="154"/>
        <v>0</v>
      </c>
      <c r="AW124" s="108">
        <f t="shared" si="154"/>
        <v>0</v>
      </c>
      <c r="AX124" s="30"/>
    </row>
    <row r="125" spans="1:50" s="26" customFormat="1" x14ac:dyDescent="0.35">
      <c r="A125" s="106" t="s">
        <v>25</v>
      </c>
      <c r="B125" s="132">
        <f>(B111/$E$6)-B139</f>
        <v>65.345639443030564</v>
      </c>
      <c r="C125" s="132">
        <f t="shared" ref="C125:AW125" si="155">(C111/$E$6)-C139</f>
        <v>65.345639443030549</v>
      </c>
      <c r="D125" s="132">
        <f t="shared" si="155"/>
        <v>65.345639443030549</v>
      </c>
      <c r="E125" s="132">
        <f t="shared" si="155"/>
        <v>65.345639443030549</v>
      </c>
      <c r="F125" s="132">
        <f t="shared" si="155"/>
        <v>71.693999166387201</v>
      </c>
      <c r="G125" s="132">
        <f t="shared" si="155"/>
        <v>71.693999166387201</v>
      </c>
      <c r="H125" s="132">
        <f t="shared" si="155"/>
        <v>71.693999166387201</v>
      </c>
      <c r="I125" s="132">
        <f t="shared" si="155"/>
        <v>71.693999166387201</v>
      </c>
      <c r="J125" s="132">
        <f t="shared" si="155"/>
        <v>65.209579132298131</v>
      </c>
      <c r="K125" s="132">
        <f t="shared" si="155"/>
        <v>65.209579132298131</v>
      </c>
      <c r="L125" s="132">
        <f t="shared" si="155"/>
        <v>65.209579132298131</v>
      </c>
      <c r="M125" s="132">
        <f t="shared" si="155"/>
        <v>65.209579132298131</v>
      </c>
      <c r="N125" s="132">
        <f t="shared" si="155"/>
        <v>68.673299537751333</v>
      </c>
      <c r="O125" s="132">
        <f t="shared" si="155"/>
        <v>68.673299537751333</v>
      </c>
      <c r="P125" s="132">
        <f t="shared" si="155"/>
        <v>68.673299537751333</v>
      </c>
      <c r="Q125" s="132">
        <f t="shared" si="155"/>
        <v>68.673299537751333</v>
      </c>
      <c r="R125" s="132">
        <f t="shared" si="155"/>
        <v>69.965653660933313</v>
      </c>
      <c r="S125" s="132">
        <f t="shared" si="155"/>
        <v>69.965653660933285</v>
      </c>
      <c r="T125" s="132">
        <f t="shared" si="155"/>
        <v>69.965653660933285</v>
      </c>
      <c r="U125" s="132">
        <f t="shared" si="155"/>
        <v>69.965653660933285</v>
      </c>
      <c r="V125" s="132">
        <f t="shared" si="155"/>
        <v>62.314397642127297</v>
      </c>
      <c r="W125" s="132">
        <f t="shared" si="155"/>
        <v>62.314397642127297</v>
      </c>
      <c r="X125" s="132">
        <f t="shared" si="155"/>
        <v>62.314397642127297</v>
      </c>
      <c r="Y125" s="132">
        <f t="shared" si="155"/>
        <v>62.314397642127297</v>
      </c>
      <c r="Z125" s="132">
        <f t="shared" si="155"/>
        <v>69.609488072881021</v>
      </c>
      <c r="AA125" s="132">
        <f t="shared" si="155"/>
        <v>69.609488072881021</v>
      </c>
      <c r="AB125" s="132">
        <f t="shared" si="155"/>
        <v>69.609488072881021</v>
      </c>
      <c r="AC125" s="132">
        <f t="shared" si="155"/>
        <v>69.609488072881021</v>
      </c>
      <c r="AD125" s="132">
        <f t="shared" si="155"/>
        <v>78.662680883540418</v>
      </c>
      <c r="AE125" s="132">
        <f t="shared" si="155"/>
        <v>78.662680883540418</v>
      </c>
      <c r="AF125" s="132">
        <f t="shared" si="155"/>
        <v>78.662680883540418</v>
      </c>
      <c r="AG125" s="132">
        <f t="shared" si="155"/>
        <v>78.662680883540418</v>
      </c>
      <c r="AH125" s="132">
        <f t="shared" si="155"/>
        <v>81.958783565283056</v>
      </c>
      <c r="AI125" s="132">
        <f t="shared" si="155"/>
        <v>81.958783565283042</v>
      </c>
      <c r="AJ125" s="132">
        <f t="shared" si="155"/>
        <v>81.958783565283042</v>
      </c>
      <c r="AK125" s="132">
        <f t="shared" si="155"/>
        <v>81.958783565283042</v>
      </c>
      <c r="AL125" s="132">
        <f t="shared" si="155"/>
        <v>42.394139015801407</v>
      </c>
      <c r="AM125" s="132">
        <f t="shared" si="155"/>
        <v>42.3941390158014</v>
      </c>
      <c r="AN125" s="132">
        <f t="shared" si="155"/>
        <v>42.3941390158014</v>
      </c>
      <c r="AO125" s="132">
        <f t="shared" si="155"/>
        <v>42.3941390158014</v>
      </c>
      <c r="AP125" s="132">
        <f t="shared" si="155"/>
        <v>83.320730358074798</v>
      </c>
      <c r="AQ125" s="132">
        <f t="shared" si="155"/>
        <v>83.320730358074798</v>
      </c>
      <c r="AR125" s="132">
        <f t="shared" si="155"/>
        <v>83.320730358074798</v>
      </c>
      <c r="AS125" s="132">
        <f t="shared" si="155"/>
        <v>83.320730358074798</v>
      </c>
      <c r="AT125" s="132">
        <f t="shared" si="155"/>
        <v>40.408196849085201</v>
      </c>
      <c r="AU125" s="132">
        <f t="shared" si="155"/>
        <v>40.408196849085201</v>
      </c>
      <c r="AV125" s="132">
        <f t="shared" si="155"/>
        <v>40.408196849085201</v>
      </c>
      <c r="AW125" s="132">
        <f t="shared" si="155"/>
        <v>40.408196849085201</v>
      </c>
      <c r="AX125" s="30"/>
    </row>
    <row r="126" spans="1:50" s="26" customFormat="1" x14ac:dyDescent="0.35">
      <c r="A126" s="103" t="s">
        <v>24</v>
      </c>
      <c r="B126" s="25">
        <f>'Headcount Source'!B5</f>
        <v>183.9</v>
      </c>
      <c r="C126" s="25">
        <f>'Headcount Source'!B5</f>
        <v>183.9</v>
      </c>
      <c r="D126" s="25">
        <f>'Headcount Source'!B5</f>
        <v>183.9</v>
      </c>
      <c r="E126" s="25">
        <f>'Headcount Source'!B5</f>
        <v>183.9</v>
      </c>
      <c r="F126" s="37">
        <f>B126*(100%-F$161)</f>
        <v>181.5093</v>
      </c>
      <c r="G126" s="37">
        <f>C126*(100%-G$161)</f>
        <v>181.5093</v>
      </c>
      <c r="H126" s="37">
        <f>D126*(100%-H$161)</f>
        <v>181.5093</v>
      </c>
      <c r="I126" s="37">
        <f>E126*(100%-I$161)</f>
        <v>181.5093</v>
      </c>
      <c r="J126" s="37">
        <f>F126*(100%-J$161)</f>
        <v>179.87571629999999</v>
      </c>
      <c r="K126" s="37">
        <f>G126*(100%-K$161)</f>
        <v>179.87571629999999</v>
      </c>
      <c r="L126" s="37">
        <f>H126*(100%-L$161)</f>
        <v>179.87571629999999</v>
      </c>
      <c r="M126" s="37">
        <f>I126*(100%-M$161)</f>
        <v>179.87571629999999</v>
      </c>
      <c r="N126" s="37">
        <f>J126*(100%-N$161)</f>
        <v>173.58006622949998</v>
      </c>
      <c r="O126" s="37">
        <f>K126*(100%-O$161)</f>
        <v>173.58006622949998</v>
      </c>
      <c r="P126" s="37">
        <f>L126*(100%-P$161)</f>
        <v>173.58006622949998</v>
      </c>
      <c r="Q126" s="37">
        <f>M126*(100%-Q$161)</f>
        <v>173.58006622949998</v>
      </c>
      <c r="R126" s="37">
        <f>N126*(100%-R$161)</f>
        <v>169.41414463999197</v>
      </c>
      <c r="S126" s="37">
        <f>O126*(100%-S$161)</f>
        <v>169.41414463999197</v>
      </c>
      <c r="T126" s="37">
        <f>P126*(100%-T$161)</f>
        <v>169.41414463999197</v>
      </c>
      <c r="U126" s="37">
        <f>Q126*(100%-U$161)</f>
        <v>169.41414463999197</v>
      </c>
      <c r="V126" s="37">
        <f>IF(R126*(100%-V$161)&lt;0,0,R126*(100%-V$161))</f>
        <v>158.4022252383925</v>
      </c>
      <c r="W126" s="37">
        <f>IF(S126*(100%-W$161)&lt;0,0,S126*(100%-W$161))</f>
        <v>158.4022252383925</v>
      </c>
      <c r="X126" s="37">
        <f>IF(T126*(100%-X$161)&lt;0,0,T126*(100%-X$161))</f>
        <v>158.4022252383925</v>
      </c>
      <c r="Y126" s="37">
        <f>IF(U126*(100%-Y$161)&lt;0,0,U126*(100%-Y$161))</f>
        <v>158.4022252383925</v>
      </c>
      <c r="Z126" s="37">
        <f>IF(V126*(100%-Z$161)&lt;0,0,V126*(100%-Z$161))</f>
        <v>154.91737628314786</v>
      </c>
      <c r="AA126" s="37">
        <f>IF(W126*(100%-AA$161)&lt;0,0,W126*(100%-AA$161))</f>
        <v>154.91737628314786</v>
      </c>
      <c r="AB126" s="37">
        <f>IF(X126*(100%-AB$161)&lt;0,0,X126*(100%-AB$161))</f>
        <v>154.91737628314786</v>
      </c>
      <c r="AC126" s="37">
        <f>IF(Y126*(100%-AC$161)&lt;0,0,Y126*(100%-AC$161))</f>
        <v>154.91737628314786</v>
      </c>
      <c r="AD126" s="37">
        <f>Z126*(100%-AD$161)</f>
        <v>148.87559860810509</v>
      </c>
      <c r="AE126" s="37">
        <f>AA126*(100%-AE$161)</f>
        <v>148.87559860810509</v>
      </c>
      <c r="AF126" s="37">
        <f>AB126*(100%-AF$161)</f>
        <v>148.87559860810509</v>
      </c>
      <c r="AG126" s="37">
        <f>AC126*(100%-AG$161)</f>
        <v>148.87559860810509</v>
      </c>
      <c r="AH126" s="37">
        <f>AD126*(100%-AH$161)</f>
        <v>144.85595744568624</v>
      </c>
      <c r="AI126" s="37">
        <f>AE126*(100%-AI$161)</f>
        <v>144.85595744568624</v>
      </c>
      <c r="AJ126" s="37">
        <f>AF126*(100%-AJ$161)</f>
        <v>144.85595744568624</v>
      </c>
      <c r="AK126" s="37">
        <f>AG126*(100%-AK$161)</f>
        <v>144.85595744568624</v>
      </c>
      <c r="AL126" s="37">
        <f>AH126*(100%-AL$161)</f>
        <v>141.16213053082126</v>
      </c>
      <c r="AM126" s="37">
        <f>AI126*(100%-AM$161)</f>
        <v>141.16213053082126</v>
      </c>
      <c r="AN126" s="37">
        <f>AJ126*(100%-AN$161)</f>
        <v>141.16213053082126</v>
      </c>
      <c r="AO126" s="37">
        <f>AK126*(100%-AO$161)</f>
        <v>141.16213053082126</v>
      </c>
      <c r="AP126" s="37">
        <f>AL126*(100%-AP$161)</f>
        <v>138.76261428741918</v>
      </c>
      <c r="AQ126" s="37">
        <f>AM126*(100%-AQ$161)</f>
        <v>138.76261428741918</v>
      </c>
      <c r="AR126" s="37">
        <f>AN126*(100%-AR$161)</f>
        <v>138.76261428741918</v>
      </c>
      <c r="AS126" s="37">
        <f>AO126*(100%-AS$161)</f>
        <v>138.76261428741918</v>
      </c>
      <c r="AT126" s="37">
        <f>AP126*(100%-AT$161)</f>
        <v>137.58289616953184</v>
      </c>
      <c r="AU126" s="37">
        <f>AQ126*(100%-AU$161)</f>
        <v>137.58289616953184</v>
      </c>
      <c r="AV126" s="37">
        <f>AR126*(100%-AV$161)</f>
        <v>137.58289616953184</v>
      </c>
      <c r="AW126" s="37">
        <f>AS126*(100%-AW$161)</f>
        <v>137.58289616953184</v>
      </c>
      <c r="AX126" s="30"/>
    </row>
    <row r="127" spans="1:50" s="26" customFormat="1" x14ac:dyDescent="0.35">
      <c r="A127" s="103" t="s">
        <v>119</v>
      </c>
      <c r="B127" s="107">
        <f>IF(B125-B126&lt;0,0,B125-B126)</f>
        <v>0</v>
      </c>
      <c r="C127" s="107">
        <f t="shared" ref="C127" si="156">IF(C125-C126&lt;0,0,C125-C126)</f>
        <v>0</v>
      </c>
      <c r="D127" s="107">
        <f t="shared" ref="D127" si="157">IF(D125-D126&lt;0,0,D125-D126)</f>
        <v>0</v>
      </c>
      <c r="E127" s="108">
        <f t="shared" ref="E127" si="158">IF(E125-E126&lt;0,0,E125-E126)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x14ac:dyDescent="0.35">
      <c r="A128" s="103" t="s">
        <v>120</v>
      </c>
      <c r="B128" s="25"/>
      <c r="C128" s="25"/>
      <c r="D128" s="25"/>
      <c r="E128" s="25"/>
      <c r="F128" s="107">
        <f>IF(F125-SUM(F126:F127)&lt;0,0,F125-SUM(F126:F127))</f>
        <v>0</v>
      </c>
      <c r="G128" s="107">
        <f t="shared" ref="G128" si="159">IF(G125-SUM(G126:G127)&lt;0,0,G125-SUM(G126:G127))</f>
        <v>0</v>
      </c>
      <c r="H128" s="107">
        <f t="shared" ref="H128" si="160">IF(H125-SUM(H126:H127)&lt;0,0,H125-SUM(H126:H127))</f>
        <v>0</v>
      </c>
      <c r="I128" s="108">
        <f t="shared" ref="I128" si="161">IF(I125-SUM(I126:I127)&lt;0,0,I125-SUM(I126:I127))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IF(J125-SUM(J126:J128)&lt;0,0,J125-SUM(J126:J128))</f>
        <v>0</v>
      </c>
      <c r="K129" s="107">
        <f t="shared" ref="K129" si="162">IF(K125-SUM(K126:K128)&lt;0,0,K125-SUM(K126:K128))</f>
        <v>0</v>
      </c>
      <c r="L129" s="107">
        <f t="shared" ref="L129" si="163">IF(L125-SUM(L126:L128)&lt;0,0,L125-SUM(L126:L128))</f>
        <v>0</v>
      </c>
      <c r="M129" s="108">
        <f t="shared" ref="M129" si="164">IF(M125-SUM(M126:M128)&lt;0,0,M125-SUM(M126:M128))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IF(N125-SUM(N126:N129)&lt;0,0,N125-SUM(N126:N129))</f>
        <v>0</v>
      </c>
      <c r="O130" s="107">
        <f t="shared" ref="O130" si="165">IF(O125-SUM(O126:O129)&lt;0,0,O125-SUM(O126:O129))</f>
        <v>0</v>
      </c>
      <c r="P130" s="107">
        <f t="shared" ref="P130" si="166">IF(P125-SUM(P126:P129)&lt;0,0,P125-SUM(P126:P129))</f>
        <v>0</v>
      </c>
      <c r="Q130" s="108">
        <f t="shared" ref="Q130" si="167">IF(Q125-SUM(Q126:Q129)&lt;0,0,Q125-SUM(Q126:Q129))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IF(R125-SUM(R126:R130)&lt;0,0,R125-SUM(R126:R130))</f>
        <v>0</v>
      </c>
      <c r="S131" s="107">
        <f t="shared" ref="S131" si="168">IF(S125-SUM(S126:S130)&lt;0,0,S125-SUM(S126:S130))</f>
        <v>0</v>
      </c>
      <c r="T131" s="107">
        <f t="shared" ref="T131" si="169">IF(T125-SUM(T126:T130)&lt;0,0,T125-SUM(T126:T130))</f>
        <v>0</v>
      </c>
      <c r="U131" s="108">
        <f t="shared" ref="U131" si="170">IF(U125-SUM(U126:U130)&lt;0,0,U125-SUM(U126:U130))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IF(V125-SUM(V126:V131)&lt;0,0,V125-SUM(V126:V131))</f>
        <v>0</v>
      </c>
      <c r="W132" s="107">
        <f t="shared" ref="W132" si="171">IF(W125-SUM(W126:W131)&lt;0,0,W125-SUM(W126:W131))</f>
        <v>0</v>
      </c>
      <c r="X132" s="107">
        <f t="shared" ref="X132" si="172">IF(X125-SUM(X126:X131)&lt;0,0,X125-SUM(X126:X131))</f>
        <v>0</v>
      </c>
      <c r="Y132" s="108">
        <f t="shared" ref="Y132" si="173">IF(Y125-SUM(Y126:Y131)&lt;0,0,Y125-SUM(Y126:Y131))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IF(Z125-SUM(Z126:Z132)&lt;0,0,Z125-SUM(Z126:Z132))</f>
        <v>0</v>
      </c>
      <c r="AA133" s="107">
        <f t="shared" ref="AA133" si="174">IF(AA125-SUM(AA126:AA132)&lt;0,0,AA125-SUM(AA126:AA132))</f>
        <v>0</v>
      </c>
      <c r="AB133" s="107">
        <f t="shared" ref="AB133" si="175">IF(AB125-SUM(AB126:AB132)&lt;0,0,AB125-SUM(AB126:AB132))</f>
        <v>0</v>
      </c>
      <c r="AC133" s="108">
        <f>IF(AC125-SUM(AC126:AC132)&lt;0,0,AC125-SUM(AC126:AC132))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IF(AD125-SUM(AD126:AD133)&lt;0,0,AD125-SUM(AD126:AD133))</f>
        <v>0</v>
      </c>
      <c r="AE134" s="107">
        <f t="shared" ref="AE134" si="176">IF(AE125-SUM(AE126:AE133)&lt;0,0,AE125-SUM(AE126:AE133))</f>
        <v>0</v>
      </c>
      <c r="AF134" s="107">
        <f t="shared" ref="AF134" si="177">IF(AF125-SUM(AF126:AF133)&lt;0,0,AF125-SUM(AF126:AF133))</f>
        <v>0</v>
      </c>
      <c r="AG134" s="108">
        <f t="shared" ref="AG134" si="178">IF(AG125-SUM(AG126:AG133)&lt;0,0,AG125-SUM(AG126:AG133))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IF(AH125-SUM(AH126:AH134)&lt;0,0,AH125-SUM(AH126:AH134))</f>
        <v>0</v>
      </c>
      <c r="AI135" s="107">
        <f t="shared" ref="AI135" si="179">IF(AI125-SUM(AI126:AI134)&lt;0,0,AI125-SUM(AI126:AI134))</f>
        <v>0</v>
      </c>
      <c r="AJ135" s="107">
        <f t="shared" ref="AJ135" si="180">IF(AJ125-SUM(AJ126:AJ134)&lt;0,0,AJ125-SUM(AJ126:AJ134))</f>
        <v>0</v>
      </c>
      <c r="AK135" s="108">
        <f t="shared" ref="AK135" si="181">IF(AK125-SUM(AK126:AK134)&lt;0,0,AK125-SUM(AK126:AK134))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IF(AL125-SUM(AL126:AL135)&lt;0,0,AL125-SUM(AL126:AL135))</f>
        <v>0</v>
      </c>
      <c r="AM136" s="107">
        <f t="shared" ref="AM136" si="182">IF(AM125-SUM(AM126:AM135)&lt;0,0,AM125-SUM(AM126:AM135))</f>
        <v>0</v>
      </c>
      <c r="AN136" s="107">
        <f t="shared" ref="AN136" si="183">IF(AN125-SUM(AN126:AN135)&lt;0,0,AN125-SUM(AN126:AN135))</f>
        <v>0</v>
      </c>
      <c r="AO136" s="108">
        <f t="shared" ref="AO136" si="184">IF(AO125-SUM(AO126:AO135)&lt;0,0,AO125-SUM(AO126:AO135))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IF(AP125-SUM(AP126:AP136)&lt;0,0,AP125-SUM(AP126:AP136))</f>
        <v>0</v>
      </c>
      <c r="AQ137" s="107">
        <f t="shared" ref="AQ137" si="185">IF(AQ125-SUM(AQ126:AQ136)&lt;0,0,AQ125-SUM(AQ126:AQ136))</f>
        <v>0</v>
      </c>
      <c r="AR137" s="107">
        <f t="shared" ref="AR137" si="186">IF(AR125-SUM(AR126:AR136)&lt;0,0,AR125-SUM(AR126:AR136))</f>
        <v>0</v>
      </c>
      <c r="AS137" s="108">
        <f t="shared" ref="AS137" si="187">IF(AS125-SUM(AS126:AS136)&lt;0,0,AS125-SUM(AS126:AS136))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IF(AT125-SUM(AT126:AT137)&lt;0,0,AT125-SUM(AT126:AT137))</f>
        <v>0</v>
      </c>
      <c r="AU138" s="107">
        <f t="shared" ref="AU138" si="188">IF(AU125-SUM(AU126:AU137)&lt;0,0,AU125-SUM(AU126:AU137))</f>
        <v>0</v>
      </c>
      <c r="AV138" s="107">
        <f t="shared" ref="AV138" si="189">IF(AV125-SUM(AV126:AV137)&lt;0,0,AV125-SUM(AV126:AV137))</f>
        <v>0</v>
      </c>
      <c r="AW138" s="108">
        <f t="shared" ref="AW138" si="190">IF(AW125-SUM(AW126:AW137)&lt;0,0,AW125-SUM(AW126:AW137))</f>
        <v>0</v>
      </c>
      <c r="AX138" s="30"/>
    </row>
    <row r="139" spans="1:51" s="26" customFormat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customHeight="1" x14ac:dyDescent="0.35">
      <c r="A141" s="36" t="s">
        <v>26</v>
      </c>
      <c r="B141" s="40">
        <f>5-B160</f>
        <v>5</v>
      </c>
      <c r="C141" s="40">
        <f t="shared" ref="C141:AW141" si="191">5-C160</f>
        <v>5</v>
      </c>
      <c r="D141" s="40">
        <f t="shared" si="191"/>
        <v>5</v>
      </c>
      <c r="E141" s="40">
        <f t="shared" si="191"/>
        <v>4</v>
      </c>
      <c r="F141" s="40">
        <f t="shared" si="191"/>
        <v>5</v>
      </c>
      <c r="G141" s="40">
        <f t="shared" si="191"/>
        <v>4</v>
      </c>
      <c r="H141" s="40">
        <f t="shared" si="191"/>
        <v>5</v>
      </c>
      <c r="I141" s="40">
        <f t="shared" si="191"/>
        <v>3</v>
      </c>
      <c r="J141" s="40">
        <f t="shared" si="191"/>
        <v>5</v>
      </c>
      <c r="K141" s="40">
        <f t="shared" si="191"/>
        <v>5</v>
      </c>
      <c r="L141" s="40">
        <f t="shared" si="191"/>
        <v>5</v>
      </c>
      <c r="M141" s="40">
        <f t="shared" si="191"/>
        <v>4</v>
      </c>
      <c r="N141" s="40">
        <f t="shared" si="191"/>
        <v>5</v>
      </c>
      <c r="O141" s="40">
        <f t="shared" si="191"/>
        <v>5</v>
      </c>
      <c r="P141" s="40">
        <f t="shared" si="191"/>
        <v>5</v>
      </c>
      <c r="Q141" s="40">
        <f t="shared" si="191"/>
        <v>4</v>
      </c>
      <c r="R141" s="40">
        <f t="shared" si="191"/>
        <v>3</v>
      </c>
      <c r="S141" s="40">
        <f t="shared" si="191"/>
        <v>5</v>
      </c>
      <c r="T141" s="40">
        <f t="shared" si="191"/>
        <v>5</v>
      </c>
      <c r="U141" s="40">
        <f t="shared" si="191"/>
        <v>4</v>
      </c>
      <c r="V141" s="40">
        <f t="shared" si="191"/>
        <v>5</v>
      </c>
      <c r="W141" s="40">
        <f t="shared" si="191"/>
        <v>5</v>
      </c>
      <c r="X141" s="40">
        <f t="shared" si="191"/>
        <v>5</v>
      </c>
      <c r="Y141" s="40">
        <f t="shared" si="191"/>
        <v>-2</v>
      </c>
      <c r="Z141" s="40">
        <f t="shared" si="191"/>
        <v>2</v>
      </c>
      <c r="AA141" s="40">
        <f t="shared" si="191"/>
        <v>5</v>
      </c>
      <c r="AB141" s="40">
        <f t="shared" si="191"/>
        <v>5</v>
      </c>
      <c r="AC141" s="40">
        <f t="shared" si="191"/>
        <v>5</v>
      </c>
      <c r="AD141" s="40">
        <f t="shared" si="191"/>
        <v>5</v>
      </c>
      <c r="AE141" s="40">
        <f t="shared" si="191"/>
        <v>5</v>
      </c>
      <c r="AF141" s="40">
        <f t="shared" si="191"/>
        <v>5</v>
      </c>
      <c r="AG141" s="40">
        <f t="shared" si="191"/>
        <v>4</v>
      </c>
      <c r="AH141" s="40">
        <f t="shared" si="191"/>
        <v>5</v>
      </c>
      <c r="AI141" s="40">
        <f t="shared" si="191"/>
        <v>5</v>
      </c>
      <c r="AJ141" s="40">
        <f t="shared" si="191"/>
        <v>5</v>
      </c>
      <c r="AK141" s="40">
        <f t="shared" si="191"/>
        <v>5</v>
      </c>
      <c r="AL141" s="40">
        <f t="shared" si="191"/>
        <v>5</v>
      </c>
      <c r="AM141" s="40">
        <f t="shared" si="191"/>
        <v>3</v>
      </c>
      <c r="AN141" s="40">
        <f t="shared" si="191"/>
        <v>5</v>
      </c>
      <c r="AO141" s="40">
        <f t="shared" si="191"/>
        <v>5</v>
      </c>
      <c r="AP141" s="40">
        <f t="shared" si="191"/>
        <v>4</v>
      </c>
      <c r="AQ141" s="40">
        <f t="shared" si="191"/>
        <v>5</v>
      </c>
      <c r="AR141" s="40">
        <f t="shared" si="191"/>
        <v>5</v>
      </c>
      <c r="AS141" s="40">
        <f t="shared" si="191"/>
        <v>4</v>
      </c>
      <c r="AT141" s="40">
        <f t="shared" si="191"/>
        <v>5</v>
      </c>
      <c r="AU141" s="40">
        <f t="shared" si="191"/>
        <v>3</v>
      </c>
      <c r="AV141" s="40">
        <f t="shared" si="191"/>
        <v>5</v>
      </c>
      <c r="AW141" s="40">
        <f t="shared" si="191"/>
        <v>5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v>4</v>
      </c>
      <c r="C143" s="53">
        <v>4</v>
      </c>
      <c r="D143" s="53">
        <v>5</v>
      </c>
      <c r="E143" s="53">
        <v>5</v>
      </c>
      <c r="F143" s="52">
        <v>5</v>
      </c>
      <c r="G143" s="53">
        <v>5</v>
      </c>
      <c r="H143" s="53">
        <v>5</v>
      </c>
      <c r="I143" s="54">
        <v>5</v>
      </c>
      <c r="J143" s="52">
        <v>5</v>
      </c>
      <c r="K143" s="53">
        <v>5</v>
      </c>
      <c r="L143" s="53">
        <v>5</v>
      </c>
      <c r="M143" s="54">
        <v>5</v>
      </c>
      <c r="N143" s="52">
        <v>5</v>
      </c>
      <c r="O143" s="53">
        <v>5</v>
      </c>
      <c r="P143" s="53">
        <v>5</v>
      </c>
      <c r="Q143" s="53">
        <v>5</v>
      </c>
      <c r="R143" s="52">
        <v>4</v>
      </c>
      <c r="S143" s="53">
        <v>4</v>
      </c>
      <c r="T143" s="53">
        <v>4</v>
      </c>
      <c r="U143" s="54">
        <v>4</v>
      </c>
      <c r="V143" s="52">
        <v>9</v>
      </c>
      <c r="W143" s="53">
        <v>4</v>
      </c>
      <c r="X143" s="53">
        <v>4</v>
      </c>
      <c r="Y143" s="54"/>
      <c r="Z143" s="52">
        <v>4</v>
      </c>
      <c r="AA143" s="53">
        <v>4</v>
      </c>
      <c r="AB143" s="53">
        <v>5</v>
      </c>
      <c r="AC143" s="53">
        <v>5</v>
      </c>
      <c r="AD143" s="52">
        <v>6</v>
      </c>
      <c r="AE143" s="53">
        <v>6</v>
      </c>
      <c r="AF143" s="53">
        <v>6</v>
      </c>
      <c r="AG143" s="54">
        <v>6</v>
      </c>
      <c r="AH143" s="52">
        <v>5</v>
      </c>
      <c r="AI143" s="53">
        <v>5</v>
      </c>
      <c r="AJ143" s="53">
        <v>5</v>
      </c>
      <c r="AK143" s="54">
        <v>5</v>
      </c>
      <c r="AL143" s="52">
        <v>5</v>
      </c>
      <c r="AM143" s="53">
        <v>5</v>
      </c>
      <c r="AN143" s="53">
        <v>4</v>
      </c>
      <c r="AO143" s="54">
        <v>5</v>
      </c>
      <c r="AP143" s="52">
        <v>4</v>
      </c>
      <c r="AQ143" s="53">
        <v>4</v>
      </c>
      <c r="AR143" s="53">
        <v>4</v>
      </c>
      <c r="AS143" s="54">
        <v>4</v>
      </c>
      <c r="AT143" s="52">
        <v>4</v>
      </c>
      <c r="AU143" s="53">
        <v>4</v>
      </c>
      <c r="AV143" s="53">
        <v>4</v>
      </c>
      <c r="AW143" s="54">
        <v>4</v>
      </c>
      <c r="AX143" s="31"/>
      <c r="AY143" s="22">
        <v>0</v>
      </c>
    </row>
    <row r="144" spans="1:51" s="26" customFormat="1" x14ac:dyDescent="0.35">
      <c r="A144" s="48" t="s">
        <v>20</v>
      </c>
      <c r="B144" s="55">
        <v>4</v>
      </c>
      <c r="C144" s="56">
        <v>4</v>
      </c>
      <c r="D144" s="56">
        <v>5</v>
      </c>
      <c r="E144" s="56">
        <v>5</v>
      </c>
      <c r="F144" s="55">
        <v>5</v>
      </c>
      <c r="G144" s="56">
        <v>5</v>
      </c>
      <c r="H144" s="56">
        <v>5</v>
      </c>
      <c r="I144" s="57">
        <v>5</v>
      </c>
      <c r="J144" s="55">
        <v>5</v>
      </c>
      <c r="K144" s="56">
        <v>5</v>
      </c>
      <c r="L144" s="56">
        <v>5</v>
      </c>
      <c r="M144" s="57">
        <v>5</v>
      </c>
      <c r="N144" s="55">
        <v>5</v>
      </c>
      <c r="O144" s="56">
        <v>5</v>
      </c>
      <c r="P144" s="56">
        <v>5</v>
      </c>
      <c r="Q144" s="56">
        <v>5</v>
      </c>
      <c r="R144" s="55">
        <v>8</v>
      </c>
      <c r="S144" s="56">
        <v>4</v>
      </c>
      <c r="T144" s="56">
        <v>4</v>
      </c>
      <c r="U144" s="57">
        <v>4</v>
      </c>
      <c r="V144" s="55">
        <v>5</v>
      </c>
      <c r="W144" s="56">
        <v>4</v>
      </c>
      <c r="X144" s="56">
        <v>4</v>
      </c>
      <c r="Y144" s="57"/>
      <c r="Z144" s="55">
        <v>8</v>
      </c>
      <c r="AA144" s="56">
        <v>8</v>
      </c>
      <c r="AB144" s="56">
        <v>8</v>
      </c>
      <c r="AC144" s="56">
        <v>8</v>
      </c>
      <c r="AD144" s="55">
        <v>6</v>
      </c>
      <c r="AE144" s="56">
        <v>6</v>
      </c>
      <c r="AF144" s="56">
        <v>6</v>
      </c>
      <c r="AG144" s="57">
        <v>6</v>
      </c>
      <c r="AH144" s="55">
        <v>5</v>
      </c>
      <c r="AI144" s="56">
        <v>5</v>
      </c>
      <c r="AJ144" s="56">
        <v>5</v>
      </c>
      <c r="AK144" s="57">
        <v>5</v>
      </c>
      <c r="AL144" s="55">
        <v>5</v>
      </c>
      <c r="AM144" s="56">
        <v>5</v>
      </c>
      <c r="AN144" s="56">
        <v>4</v>
      </c>
      <c r="AO144" s="57">
        <v>5</v>
      </c>
      <c r="AP144" s="55">
        <v>4</v>
      </c>
      <c r="AQ144" s="56">
        <v>4</v>
      </c>
      <c r="AR144" s="56">
        <v>4</v>
      </c>
      <c r="AS144" s="57">
        <v>4</v>
      </c>
      <c r="AT144" s="55">
        <v>4</v>
      </c>
      <c r="AU144" s="56">
        <v>4</v>
      </c>
      <c r="AV144" s="56">
        <v>4</v>
      </c>
      <c r="AW144" s="57">
        <v>4</v>
      </c>
      <c r="AX144" s="31"/>
      <c r="AY144" s="22"/>
    </row>
    <row r="145" spans="1:51" s="26" customFormat="1" x14ac:dyDescent="0.35">
      <c r="A145" s="48" t="s">
        <v>21</v>
      </c>
      <c r="B145" s="55">
        <v>4</v>
      </c>
      <c r="C145" s="56">
        <v>4</v>
      </c>
      <c r="D145" s="56">
        <v>5</v>
      </c>
      <c r="E145" s="56">
        <v>5</v>
      </c>
      <c r="F145" s="55">
        <v>5</v>
      </c>
      <c r="G145" s="56">
        <v>5</v>
      </c>
      <c r="H145" s="56">
        <v>5</v>
      </c>
      <c r="I145" s="57">
        <v>9</v>
      </c>
      <c r="J145" s="55">
        <v>5</v>
      </c>
      <c r="K145" s="56">
        <v>5</v>
      </c>
      <c r="L145" s="56">
        <v>5</v>
      </c>
      <c r="M145" s="57">
        <v>5</v>
      </c>
      <c r="N145" s="55">
        <v>5</v>
      </c>
      <c r="O145" s="56">
        <v>5</v>
      </c>
      <c r="P145" s="56">
        <v>5</v>
      </c>
      <c r="Q145" s="56">
        <v>6</v>
      </c>
      <c r="R145" s="55">
        <v>8</v>
      </c>
      <c r="S145" s="56">
        <v>4</v>
      </c>
      <c r="T145" s="56">
        <v>4</v>
      </c>
      <c r="U145" s="57">
        <v>4</v>
      </c>
      <c r="V145" s="55">
        <v>5</v>
      </c>
      <c r="W145" s="56">
        <v>6</v>
      </c>
      <c r="X145" s="56">
        <v>6</v>
      </c>
      <c r="Y145" s="57"/>
      <c r="Z145" s="55">
        <v>4</v>
      </c>
      <c r="AA145" s="56">
        <v>4</v>
      </c>
      <c r="AB145" s="56">
        <v>5</v>
      </c>
      <c r="AC145" s="56">
        <v>5</v>
      </c>
      <c r="AD145" s="55">
        <v>6</v>
      </c>
      <c r="AE145" s="56">
        <v>6</v>
      </c>
      <c r="AF145" s="56">
        <v>6</v>
      </c>
      <c r="AG145" s="57">
        <v>6</v>
      </c>
      <c r="AH145" s="55">
        <v>5</v>
      </c>
      <c r="AI145" s="56">
        <v>5</v>
      </c>
      <c r="AJ145" s="56">
        <v>5</v>
      </c>
      <c r="AK145" s="57">
        <v>5</v>
      </c>
      <c r="AL145" s="55">
        <v>5</v>
      </c>
      <c r="AM145" s="56">
        <v>5</v>
      </c>
      <c r="AN145" s="56">
        <v>4</v>
      </c>
      <c r="AO145" s="57">
        <v>5</v>
      </c>
      <c r="AP145" s="55">
        <v>4</v>
      </c>
      <c r="AQ145" s="56">
        <v>4</v>
      </c>
      <c r="AR145" s="56">
        <v>4</v>
      </c>
      <c r="AS145" s="57">
        <v>4</v>
      </c>
      <c r="AT145" s="55">
        <v>4</v>
      </c>
      <c r="AU145" s="56">
        <v>4</v>
      </c>
      <c r="AV145" s="56">
        <v>4</v>
      </c>
      <c r="AW145" s="57">
        <v>4</v>
      </c>
      <c r="AX145" s="31"/>
      <c r="AY145" s="22"/>
    </row>
    <row r="146" spans="1:51" s="26" customFormat="1" x14ac:dyDescent="0.35">
      <c r="A146" s="48" t="s">
        <v>28</v>
      </c>
      <c r="B146" s="55">
        <v>5</v>
      </c>
      <c r="C146" s="56">
        <v>5</v>
      </c>
      <c r="D146" s="56">
        <v>5.5</v>
      </c>
      <c r="E146" s="56">
        <v>8</v>
      </c>
      <c r="F146" s="55">
        <v>5.5</v>
      </c>
      <c r="G146" s="56">
        <v>5.5</v>
      </c>
      <c r="H146" s="56">
        <v>5.5</v>
      </c>
      <c r="I146" s="57">
        <v>9</v>
      </c>
      <c r="J146" s="55">
        <v>5.5</v>
      </c>
      <c r="K146" s="56">
        <v>5.5</v>
      </c>
      <c r="L146" s="56">
        <v>5.5</v>
      </c>
      <c r="M146" s="57">
        <v>5.5</v>
      </c>
      <c r="N146" s="55">
        <v>5.5</v>
      </c>
      <c r="O146" s="56">
        <v>5.5</v>
      </c>
      <c r="P146" s="56">
        <v>5</v>
      </c>
      <c r="Q146" s="56">
        <v>9</v>
      </c>
      <c r="R146" s="55">
        <v>8</v>
      </c>
      <c r="S146" s="56">
        <v>5</v>
      </c>
      <c r="T146" s="56">
        <v>5</v>
      </c>
      <c r="U146" s="57">
        <v>5</v>
      </c>
      <c r="V146" s="55">
        <v>5</v>
      </c>
      <c r="W146" s="56">
        <v>5</v>
      </c>
      <c r="X146" s="56">
        <v>5</v>
      </c>
      <c r="Y146" s="57"/>
      <c r="Z146" s="55">
        <v>5</v>
      </c>
      <c r="AA146" s="56">
        <v>5</v>
      </c>
      <c r="AB146" s="56">
        <v>5.5</v>
      </c>
      <c r="AC146" s="56">
        <v>5.5</v>
      </c>
      <c r="AD146" s="55">
        <v>5</v>
      </c>
      <c r="AE146" s="56">
        <v>5</v>
      </c>
      <c r="AF146" s="56">
        <v>5.5</v>
      </c>
      <c r="AG146" s="57">
        <v>6</v>
      </c>
      <c r="AH146" s="55">
        <v>9</v>
      </c>
      <c r="AI146" s="56">
        <v>5.5</v>
      </c>
      <c r="AJ146" s="56">
        <v>5.5</v>
      </c>
      <c r="AK146" s="57">
        <v>5.5</v>
      </c>
      <c r="AL146" s="55">
        <v>5.5</v>
      </c>
      <c r="AM146" s="56">
        <v>5</v>
      </c>
      <c r="AN146" s="56">
        <v>5</v>
      </c>
      <c r="AO146" s="57">
        <v>5.5</v>
      </c>
      <c r="AP146" s="55">
        <v>5</v>
      </c>
      <c r="AQ146" s="56">
        <v>5</v>
      </c>
      <c r="AR146" s="56">
        <v>5</v>
      </c>
      <c r="AS146" s="57">
        <v>5</v>
      </c>
      <c r="AT146" s="55">
        <v>5</v>
      </c>
      <c r="AU146" s="56">
        <v>5</v>
      </c>
      <c r="AV146" s="56">
        <v>5</v>
      </c>
      <c r="AW146" s="57">
        <v>5</v>
      </c>
      <c r="AX146" s="31"/>
      <c r="AY146" s="22"/>
    </row>
    <row r="147" spans="1:51" s="26" customFormat="1" x14ac:dyDescent="0.35">
      <c r="A147" s="48" t="s">
        <v>23</v>
      </c>
      <c r="B147" s="55">
        <v>6</v>
      </c>
      <c r="C147" s="56">
        <v>6</v>
      </c>
      <c r="D147" s="56">
        <v>8</v>
      </c>
      <c r="E147" s="56">
        <v>9</v>
      </c>
      <c r="F147" s="55">
        <v>8</v>
      </c>
      <c r="G147" s="56">
        <v>7.5</v>
      </c>
      <c r="H147" s="56">
        <v>7.5</v>
      </c>
      <c r="I147" s="57">
        <v>10</v>
      </c>
      <c r="J147" s="55">
        <v>7</v>
      </c>
      <c r="K147" s="56">
        <v>7</v>
      </c>
      <c r="L147" s="56">
        <v>7</v>
      </c>
      <c r="M147" s="57">
        <v>7.5</v>
      </c>
      <c r="N147" s="55">
        <v>7</v>
      </c>
      <c r="O147" s="56">
        <v>7</v>
      </c>
      <c r="P147" s="56">
        <v>7</v>
      </c>
      <c r="Q147" s="56">
        <v>9</v>
      </c>
      <c r="R147" s="55">
        <v>10</v>
      </c>
      <c r="S147" s="56">
        <v>8</v>
      </c>
      <c r="T147" s="56">
        <v>8</v>
      </c>
      <c r="U147" s="57">
        <v>8</v>
      </c>
      <c r="V147" s="55">
        <v>5</v>
      </c>
      <c r="W147" s="56">
        <v>8</v>
      </c>
      <c r="X147" s="56">
        <v>10</v>
      </c>
      <c r="Y147" s="57"/>
      <c r="Z147" s="55">
        <v>6.5</v>
      </c>
      <c r="AA147" s="56">
        <v>7</v>
      </c>
      <c r="AB147" s="56">
        <v>8</v>
      </c>
      <c r="AC147" s="56">
        <v>8</v>
      </c>
      <c r="AD147" s="55">
        <v>7</v>
      </c>
      <c r="AE147" s="56">
        <v>7.5</v>
      </c>
      <c r="AF147" s="56">
        <v>8</v>
      </c>
      <c r="AG147" s="57">
        <v>9</v>
      </c>
      <c r="AH147" s="55">
        <v>9</v>
      </c>
      <c r="AI147" s="56">
        <v>9</v>
      </c>
      <c r="AJ147" s="56">
        <v>8</v>
      </c>
      <c r="AK147" s="57">
        <v>8</v>
      </c>
      <c r="AL147" s="55">
        <v>5</v>
      </c>
      <c r="AM147" s="56">
        <v>5</v>
      </c>
      <c r="AN147" s="56">
        <v>5</v>
      </c>
      <c r="AO147" s="57">
        <v>5</v>
      </c>
      <c r="AP147" s="55">
        <v>10</v>
      </c>
      <c r="AQ147" s="56">
        <v>10</v>
      </c>
      <c r="AR147" s="56">
        <v>10</v>
      </c>
      <c r="AS147" s="57">
        <v>10</v>
      </c>
      <c r="AT147" s="55">
        <v>5</v>
      </c>
      <c r="AU147" s="56">
        <v>5</v>
      </c>
      <c r="AV147" s="56">
        <v>5</v>
      </c>
      <c r="AW147" s="57">
        <v>5</v>
      </c>
      <c r="AX147" s="31"/>
      <c r="AY147" s="22"/>
    </row>
    <row r="148" spans="1:51" s="26" customFormat="1" x14ac:dyDescent="0.35">
      <c r="A148" s="58" t="s">
        <v>25</v>
      </c>
      <c r="B148" s="59">
        <v>6</v>
      </c>
      <c r="C148" s="60">
        <v>6</v>
      </c>
      <c r="D148" s="60">
        <v>6</v>
      </c>
      <c r="E148" s="60">
        <v>9</v>
      </c>
      <c r="F148" s="59">
        <v>7.5</v>
      </c>
      <c r="G148" s="60">
        <v>7.5</v>
      </c>
      <c r="H148" s="60">
        <v>7.5</v>
      </c>
      <c r="I148" s="61">
        <v>9</v>
      </c>
      <c r="J148" s="59">
        <v>7.5</v>
      </c>
      <c r="K148" s="60">
        <v>7.5</v>
      </c>
      <c r="L148" s="60">
        <v>7.5</v>
      </c>
      <c r="M148" s="61">
        <v>7.5</v>
      </c>
      <c r="N148" s="59">
        <v>7</v>
      </c>
      <c r="O148" s="60">
        <v>7</v>
      </c>
      <c r="P148" s="60">
        <v>7</v>
      </c>
      <c r="Q148" s="60">
        <v>9</v>
      </c>
      <c r="R148" s="59">
        <v>10</v>
      </c>
      <c r="S148" s="60">
        <v>9</v>
      </c>
      <c r="T148" s="60">
        <v>9</v>
      </c>
      <c r="U148" s="61">
        <v>9</v>
      </c>
      <c r="V148" s="59">
        <v>5</v>
      </c>
      <c r="W148" s="60">
        <v>8</v>
      </c>
      <c r="X148" s="60">
        <v>8</v>
      </c>
      <c r="Y148" s="61"/>
      <c r="Z148" s="59">
        <v>6.5</v>
      </c>
      <c r="AA148" s="60">
        <v>7</v>
      </c>
      <c r="AB148" s="60">
        <v>8</v>
      </c>
      <c r="AC148" s="60">
        <v>8</v>
      </c>
      <c r="AD148" s="59">
        <v>7</v>
      </c>
      <c r="AE148" s="60">
        <v>7.5</v>
      </c>
      <c r="AF148" s="60">
        <v>8</v>
      </c>
      <c r="AG148" s="61">
        <v>9</v>
      </c>
      <c r="AH148" s="59">
        <v>9</v>
      </c>
      <c r="AI148" s="60">
        <v>8</v>
      </c>
      <c r="AJ148" s="60">
        <v>7.5</v>
      </c>
      <c r="AK148" s="61">
        <v>6.5</v>
      </c>
      <c r="AL148" s="59">
        <v>6.5</v>
      </c>
      <c r="AM148" s="60">
        <v>7</v>
      </c>
      <c r="AN148" s="60">
        <v>6</v>
      </c>
      <c r="AO148" s="61">
        <v>7.5</v>
      </c>
      <c r="AP148" s="59">
        <v>6</v>
      </c>
      <c r="AQ148" s="60">
        <v>6</v>
      </c>
      <c r="AR148" s="60">
        <v>6.5</v>
      </c>
      <c r="AS148" s="61">
        <v>6.5</v>
      </c>
      <c r="AT148" s="59">
        <v>6</v>
      </c>
      <c r="AU148" s="60">
        <v>6</v>
      </c>
      <c r="AV148" s="60">
        <v>6</v>
      </c>
      <c r="AW148" s="61">
        <v>6</v>
      </c>
      <c r="AX148" s="31"/>
      <c r="AY148" s="22"/>
    </row>
    <row r="149" spans="1:51" s="26" customFormat="1" x14ac:dyDescent="0.35">
      <c r="A149" s="47" t="s">
        <v>29</v>
      </c>
      <c r="B149" s="62">
        <v>7.0000000000000007E-2</v>
      </c>
      <c r="C149" s="63">
        <v>0.01</v>
      </c>
      <c r="D149" s="63">
        <v>0.03</v>
      </c>
      <c r="E149" s="63">
        <v>0.06</v>
      </c>
      <c r="F149" s="62">
        <v>0.06</v>
      </c>
      <c r="G149" s="63">
        <v>0.04</v>
      </c>
      <c r="H149" s="63">
        <v>0.01</v>
      </c>
      <c r="I149" s="64">
        <v>0.04</v>
      </c>
      <c r="J149" s="62">
        <v>0.05</v>
      </c>
      <c r="K149" s="63">
        <v>0.05</v>
      </c>
      <c r="L149" s="63">
        <v>0.08</v>
      </c>
      <c r="M149" s="64">
        <v>0.08</v>
      </c>
      <c r="N149" s="62">
        <v>0.08</v>
      </c>
      <c r="O149" s="63">
        <v>7.0000000000000007E-2</v>
      </c>
      <c r="P149" s="63">
        <v>0.03</v>
      </c>
      <c r="Q149" s="63">
        <v>0.05</v>
      </c>
      <c r="R149" s="62">
        <v>0.06</v>
      </c>
      <c r="S149" s="63">
        <v>0.06</v>
      </c>
      <c r="T149" s="63">
        <v>0.06</v>
      </c>
      <c r="U149" s="64">
        <v>7.0000000000000007E-2</v>
      </c>
      <c r="V149" s="62">
        <v>0</v>
      </c>
      <c r="W149" s="63">
        <v>0</v>
      </c>
      <c r="X149" s="63">
        <v>0</v>
      </c>
      <c r="Y149" s="64">
        <v>0</v>
      </c>
      <c r="Z149" s="62">
        <v>0.03</v>
      </c>
      <c r="AA149" s="63">
        <v>7.0000000000000007E-2</v>
      </c>
      <c r="AB149" s="63">
        <v>0.01</v>
      </c>
      <c r="AC149" s="63">
        <v>0.03</v>
      </c>
      <c r="AD149" s="62">
        <v>0.06</v>
      </c>
      <c r="AE149" s="63">
        <v>0.06</v>
      </c>
      <c r="AF149" s="63">
        <v>0.04</v>
      </c>
      <c r="AG149" s="64">
        <v>0.01</v>
      </c>
      <c r="AH149" s="62">
        <v>0.04</v>
      </c>
      <c r="AI149" s="63">
        <v>0.05</v>
      </c>
      <c r="AJ149" s="63">
        <v>0.05</v>
      </c>
      <c r="AK149" s="64">
        <v>0.08</v>
      </c>
      <c r="AL149" s="62">
        <v>0.08</v>
      </c>
      <c r="AM149" s="63">
        <v>0.08</v>
      </c>
      <c r="AN149" s="63">
        <v>7.0000000000000007E-2</v>
      </c>
      <c r="AO149" s="64">
        <v>0.03</v>
      </c>
      <c r="AP149" s="62">
        <v>0.05</v>
      </c>
      <c r="AQ149" s="63">
        <v>0.06</v>
      </c>
      <c r="AR149" s="63">
        <v>0.06</v>
      </c>
      <c r="AS149" s="64">
        <v>0.06</v>
      </c>
      <c r="AT149" s="62">
        <v>7.0000000000000007E-2</v>
      </c>
      <c r="AU149" s="63">
        <v>0.1</v>
      </c>
      <c r="AV149" s="63">
        <v>0.09</v>
      </c>
      <c r="AW149" s="64">
        <v>0.05</v>
      </c>
      <c r="AX149" s="18"/>
    </row>
    <row r="150" spans="1:51" s="26" customFormat="1" x14ac:dyDescent="0.35">
      <c r="A150" s="26" t="s">
        <v>30</v>
      </c>
      <c r="B150" s="41">
        <f t="shared" ref="B150:AW150" si="192">(((B55*8)+(B69*8)+(B83*8)+(B97*8)+(B111*8)+(B125*8))*B141)*B149</f>
        <v>3750.8397040299546</v>
      </c>
      <c r="C150" s="32">
        <f t="shared" si="192"/>
        <v>535.83424343285049</v>
      </c>
      <c r="D150" s="32">
        <f t="shared" si="192"/>
        <v>1607.5027302985513</v>
      </c>
      <c r="E150" s="32">
        <f t="shared" si="192"/>
        <v>2572.0043684776824</v>
      </c>
      <c r="F150" s="41">
        <f t="shared" si="192"/>
        <v>3527.3447589862503</v>
      </c>
      <c r="G150" s="32">
        <f t="shared" si="192"/>
        <v>1881.2505381260003</v>
      </c>
      <c r="H150" s="32">
        <f t="shared" si="192"/>
        <v>587.89079316437505</v>
      </c>
      <c r="I150" s="42">
        <f t="shared" si="192"/>
        <v>1410.9379035945003</v>
      </c>
      <c r="J150" s="41">
        <f t="shared" si="192"/>
        <v>2673.5927444242234</v>
      </c>
      <c r="K150" s="32">
        <f t="shared" si="192"/>
        <v>2673.5927444242234</v>
      </c>
      <c r="L150" s="32">
        <f t="shared" si="192"/>
        <v>4277.7483910787569</v>
      </c>
      <c r="M150" s="42">
        <f t="shared" si="192"/>
        <v>3422.1987128630062</v>
      </c>
      <c r="N150" s="41">
        <f t="shared" si="192"/>
        <v>4504.9684496764876</v>
      </c>
      <c r="O150" s="32">
        <f t="shared" si="192"/>
        <v>3941.8473934669269</v>
      </c>
      <c r="P150" s="32">
        <f t="shared" si="192"/>
        <v>1689.3631686286826</v>
      </c>
      <c r="Q150" s="32">
        <f t="shared" si="192"/>
        <v>2252.4842248382438</v>
      </c>
      <c r="R150" s="41">
        <f t="shared" si="192"/>
        <v>2065.3860960707516</v>
      </c>
      <c r="S150" s="32">
        <f t="shared" si="192"/>
        <v>3442.3101601179173</v>
      </c>
      <c r="T150" s="32">
        <f t="shared" si="192"/>
        <v>3442.3101601179173</v>
      </c>
      <c r="U150" s="42">
        <f t="shared" si="192"/>
        <v>3212.8228161100569</v>
      </c>
      <c r="V150" s="41">
        <f t="shared" si="192"/>
        <v>0</v>
      </c>
      <c r="W150" s="32">
        <f t="shared" si="192"/>
        <v>0</v>
      </c>
      <c r="X150" s="32">
        <f t="shared" si="192"/>
        <v>0</v>
      </c>
      <c r="Y150" s="42">
        <f t="shared" si="192"/>
        <v>0</v>
      </c>
      <c r="Z150" s="41">
        <f t="shared" si="192"/>
        <v>684.95736263714912</v>
      </c>
      <c r="AA150" s="32">
        <f t="shared" si="192"/>
        <v>3995.5846153833709</v>
      </c>
      <c r="AB150" s="32">
        <f t="shared" si="192"/>
        <v>570.79780219762438</v>
      </c>
      <c r="AC150" s="32">
        <f t="shared" si="192"/>
        <v>1712.3934065928729</v>
      </c>
      <c r="AD150" s="41">
        <f t="shared" si="192"/>
        <v>3870.2038994701884</v>
      </c>
      <c r="AE150" s="32">
        <f t="shared" si="192"/>
        <v>3870.2038994701884</v>
      </c>
      <c r="AF150" s="32">
        <f t="shared" si="192"/>
        <v>2580.1359329801257</v>
      </c>
      <c r="AG150" s="42">
        <f t="shared" si="192"/>
        <v>516.0271865960251</v>
      </c>
      <c r="AH150" s="41">
        <f t="shared" si="192"/>
        <v>2688.2481009412841</v>
      </c>
      <c r="AI150" s="32">
        <f t="shared" si="192"/>
        <v>3360.3101261766046</v>
      </c>
      <c r="AJ150" s="32">
        <f t="shared" si="192"/>
        <v>3360.3101261766046</v>
      </c>
      <c r="AK150" s="42">
        <f t="shared" si="192"/>
        <v>5376.4962018825672</v>
      </c>
      <c r="AL150" s="41">
        <f t="shared" si="192"/>
        <v>2781.0555194365725</v>
      </c>
      <c r="AM150" s="32">
        <f t="shared" si="192"/>
        <v>1668.6333116619428</v>
      </c>
      <c r="AN150" s="32">
        <f t="shared" si="192"/>
        <v>2433.4235795070003</v>
      </c>
      <c r="AO150" s="42">
        <f t="shared" si="192"/>
        <v>1042.8958197887143</v>
      </c>
      <c r="AP150" s="41">
        <f t="shared" si="192"/>
        <v>2732.9199557448537</v>
      </c>
      <c r="AQ150" s="32">
        <f t="shared" si="192"/>
        <v>4099.3799336172797</v>
      </c>
      <c r="AR150" s="32">
        <f t="shared" si="192"/>
        <v>4099.3799336172797</v>
      </c>
      <c r="AS150" s="42">
        <f t="shared" si="192"/>
        <v>3279.5039468938239</v>
      </c>
      <c r="AT150" s="41">
        <f t="shared" si="192"/>
        <v>2319.4304991374906</v>
      </c>
      <c r="AU150" s="32">
        <f t="shared" si="192"/>
        <v>1988.0832849749918</v>
      </c>
      <c r="AV150" s="32">
        <f t="shared" si="192"/>
        <v>2982.1249274624874</v>
      </c>
      <c r="AW150" s="42">
        <f t="shared" si="192"/>
        <v>1656.7360708124934</v>
      </c>
      <c r="AX150" s="30"/>
    </row>
    <row r="151" spans="1:51" s="26" customFormat="1" x14ac:dyDescent="0.35">
      <c r="A151" s="65" t="s">
        <v>31</v>
      </c>
      <c r="B151" s="66">
        <v>7.0000000000000007E-2</v>
      </c>
      <c r="C151" s="67">
        <v>0.04</v>
      </c>
      <c r="D151" s="67">
        <v>0.02</v>
      </c>
      <c r="E151" s="67">
        <v>0.02</v>
      </c>
      <c r="F151" s="66">
        <v>0.04</v>
      </c>
      <c r="G151" s="67">
        <v>0.01</v>
      </c>
      <c r="H151" s="67">
        <v>0.01</v>
      </c>
      <c r="I151" s="68">
        <v>0.01</v>
      </c>
      <c r="J151" s="66">
        <v>0.04</v>
      </c>
      <c r="K151" s="67">
        <v>0.06</v>
      </c>
      <c r="L151" s="67">
        <v>0.05</v>
      </c>
      <c r="M151" s="68">
        <v>0.01</v>
      </c>
      <c r="N151" s="66">
        <v>0.06</v>
      </c>
      <c r="O151" s="67">
        <v>0.05</v>
      </c>
      <c r="P151" s="67">
        <v>0.01</v>
      </c>
      <c r="Q151" s="67">
        <v>0.06</v>
      </c>
      <c r="R151" s="66">
        <v>0</v>
      </c>
      <c r="S151" s="67">
        <v>0.02</v>
      </c>
      <c r="T151" s="67">
        <v>0.04</v>
      </c>
      <c r="U151" s="68">
        <v>0.05</v>
      </c>
      <c r="V151" s="66">
        <v>0</v>
      </c>
      <c r="W151" s="67">
        <v>0</v>
      </c>
      <c r="X151" s="67">
        <v>0</v>
      </c>
      <c r="Y151" s="68">
        <v>0</v>
      </c>
      <c r="Z151" s="66">
        <v>0</v>
      </c>
      <c r="AA151" s="67">
        <v>0</v>
      </c>
      <c r="AB151" s="67">
        <v>0</v>
      </c>
      <c r="AC151" s="67">
        <v>0</v>
      </c>
      <c r="AD151" s="66">
        <v>0.03</v>
      </c>
      <c r="AE151" s="67">
        <v>0.03</v>
      </c>
      <c r="AF151" s="67">
        <v>2.9999999999999995E-2</v>
      </c>
      <c r="AG151" s="68">
        <v>0.03</v>
      </c>
      <c r="AH151" s="66">
        <v>0.03</v>
      </c>
      <c r="AI151" s="67">
        <v>0.03</v>
      </c>
      <c r="AJ151" s="67">
        <v>0.03</v>
      </c>
      <c r="AK151" s="68">
        <v>0.03</v>
      </c>
      <c r="AL151" s="66">
        <v>0.03</v>
      </c>
      <c r="AM151" s="67">
        <v>2.9999999999999995E-2</v>
      </c>
      <c r="AN151" s="67">
        <v>0.03</v>
      </c>
      <c r="AO151" s="68">
        <v>2.9999999999999995E-2</v>
      </c>
      <c r="AP151" s="66">
        <v>3.0000000000000002E-2</v>
      </c>
      <c r="AQ151" s="67">
        <v>0.03</v>
      </c>
      <c r="AR151" s="67">
        <v>0.03</v>
      </c>
      <c r="AS151" s="68">
        <v>2.9999999999999995E-2</v>
      </c>
      <c r="AT151" s="66">
        <v>0.03</v>
      </c>
      <c r="AU151" s="67">
        <v>0.03</v>
      </c>
      <c r="AV151" s="67">
        <v>0.03</v>
      </c>
      <c r="AW151" s="68">
        <v>0.03</v>
      </c>
      <c r="AX151" s="18"/>
      <c r="AY151" s="19"/>
    </row>
    <row r="152" spans="1:51" s="26" customFormat="1" x14ac:dyDescent="0.35">
      <c r="A152" s="5" t="s">
        <v>32</v>
      </c>
      <c r="B152" s="38">
        <f t="shared" ref="B152:AW152" si="193">(((B55*8)+(B69*8)+(B83*8)+(B97*8)+(B111*8)+(B125*8))*B141)*B151</f>
        <v>3750.8397040299546</v>
      </c>
      <c r="C152" s="10">
        <f t="shared" si="193"/>
        <v>2143.3369737314019</v>
      </c>
      <c r="D152" s="10">
        <f t="shared" si="193"/>
        <v>1071.668486865701</v>
      </c>
      <c r="E152" s="10">
        <f t="shared" si="193"/>
        <v>857.33478949256084</v>
      </c>
      <c r="F152" s="38">
        <f t="shared" si="193"/>
        <v>2351.5631726575002</v>
      </c>
      <c r="G152" s="10">
        <f t="shared" si="193"/>
        <v>470.31263453150007</v>
      </c>
      <c r="H152" s="10">
        <f t="shared" si="193"/>
        <v>587.89079316437505</v>
      </c>
      <c r="I152" s="11">
        <f t="shared" si="193"/>
        <v>352.73447589862508</v>
      </c>
      <c r="J152" s="38">
        <f t="shared" si="193"/>
        <v>2138.8741955393784</v>
      </c>
      <c r="K152" s="10">
        <f t="shared" si="193"/>
        <v>3208.3112933090679</v>
      </c>
      <c r="L152" s="10">
        <f t="shared" si="193"/>
        <v>2673.5927444242234</v>
      </c>
      <c r="M152" s="11">
        <f t="shared" si="193"/>
        <v>427.77483910787578</v>
      </c>
      <c r="N152" s="38">
        <f t="shared" si="193"/>
        <v>3378.7263372573652</v>
      </c>
      <c r="O152" s="10">
        <f t="shared" si="193"/>
        <v>2815.605281047805</v>
      </c>
      <c r="P152" s="10">
        <f t="shared" si="193"/>
        <v>563.12105620956095</v>
      </c>
      <c r="Q152" s="10">
        <f t="shared" si="193"/>
        <v>2702.9810698058923</v>
      </c>
      <c r="R152" s="38">
        <f t="shared" si="193"/>
        <v>0</v>
      </c>
      <c r="S152" s="10">
        <f t="shared" si="193"/>
        <v>1147.4367200393058</v>
      </c>
      <c r="T152" s="10">
        <f t="shared" si="193"/>
        <v>2294.8734400786116</v>
      </c>
      <c r="U152" s="11">
        <f t="shared" si="193"/>
        <v>2294.873440078612</v>
      </c>
      <c r="V152" s="38">
        <f t="shared" si="193"/>
        <v>0</v>
      </c>
      <c r="W152" s="10">
        <f t="shared" si="193"/>
        <v>0</v>
      </c>
      <c r="X152" s="10">
        <f t="shared" si="193"/>
        <v>0</v>
      </c>
      <c r="Y152" s="11">
        <f t="shared" si="193"/>
        <v>0</v>
      </c>
      <c r="Z152" s="38">
        <f t="shared" si="193"/>
        <v>0</v>
      </c>
      <c r="AA152" s="10">
        <f t="shared" si="193"/>
        <v>0</v>
      </c>
      <c r="AB152" s="10">
        <f t="shared" si="193"/>
        <v>0</v>
      </c>
      <c r="AC152" s="10">
        <f t="shared" si="193"/>
        <v>0</v>
      </c>
      <c r="AD152" s="38">
        <f t="shared" si="193"/>
        <v>1935.1019497350942</v>
      </c>
      <c r="AE152" s="10">
        <f t="shared" si="193"/>
        <v>1935.1019497350942</v>
      </c>
      <c r="AF152" s="10">
        <f t="shared" si="193"/>
        <v>1935.101949735094</v>
      </c>
      <c r="AG152" s="11">
        <f t="shared" si="193"/>
        <v>1548.0815597880753</v>
      </c>
      <c r="AH152" s="38">
        <f t="shared" si="193"/>
        <v>2016.186075705963</v>
      </c>
      <c r="AI152" s="10">
        <f t="shared" si="193"/>
        <v>2016.1860757059626</v>
      </c>
      <c r="AJ152" s="10">
        <f t="shared" si="193"/>
        <v>2016.1860757059626</v>
      </c>
      <c r="AK152" s="11">
        <f t="shared" si="193"/>
        <v>2016.1860757059626</v>
      </c>
      <c r="AL152" s="38">
        <f t="shared" si="193"/>
        <v>1042.8958197887146</v>
      </c>
      <c r="AM152" s="10">
        <f t="shared" si="193"/>
        <v>625.73749187322846</v>
      </c>
      <c r="AN152" s="10">
        <f t="shared" si="193"/>
        <v>1042.8958197887143</v>
      </c>
      <c r="AO152" s="11">
        <f t="shared" si="193"/>
        <v>1042.8958197887141</v>
      </c>
      <c r="AP152" s="38">
        <f t="shared" si="193"/>
        <v>1639.7519734469122</v>
      </c>
      <c r="AQ152" s="10">
        <f t="shared" si="193"/>
        <v>2049.6899668086398</v>
      </c>
      <c r="AR152" s="10">
        <f t="shared" si="193"/>
        <v>2049.6899668086398</v>
      </c>
      <c r="AS152" s="11">
        <f t="shared" si="193"/>
        <v>1639.7519734469117</v>
      </c>
      <c r="AT152" s="38">
        <f t="shared" si="193"/>
        <v>994.04164248749589</v>
      </c>
      <c r="AU152" s="10">
        <f t="shared" si="193"/>
        <v>596.42498549249751</v>
      </c>
      <c r="AV152" s="10">
        <f t="shared" si="193"/>
        <v>994.04164248749589</v>
      </c>
      <c r="AW152" s="11">
        <f t="shared" si="193"/>
        <v>994.04164248749589</v>
      </c>
      <c r="AX152" s="30"/>
      <c r="AY152" s="33"/>
    </row>
    <row r="153" spans="1:51" s="26" customFormat="1" x14ac:dyDescent="0.35">
      <c r="A153" s="45" t="s">
        <v>33</v>
      </c>
      <c r="B153" s="46">
        <f>SUM(B113:B124)*2*B141</f>
        <v>4540.8459164545839</v>
      </c>
      <c r="C153" s="46">
        <f t="shared" ref="C153:AW153" si="194">SUM(C113:C124)*2*C141</f>
        <v>4540.8459164545829</v>
      </c>
      <c r="D153" s="46">
        <f t="shared" si="194"/>
        <v>4540.8459164545829</v>
      </c>
      <c r="E153" s="46">
        <f t="shared" si="194"/>
        <v>3632.6767331636665</v>
      </c>
      <c r="F153" s="46">
        <f t="shared" si="194"/>
        <v>5561.4928749580804</v>
      </c>
      <c r="G153" s="46">
        <f t="shared" si="194"/>
        <v>4449.1942999664643</v>
      </c>
      <c r="H153" s="46">
        <f t="shared" si="194"/>
        <v>5561.4928749580804</v>
      </c>
      <c r="I153" s="46">
        <f t="shared" si="194"/>
        <v>3336.8957249748482</v>
      </c>
      <c r="J153" s="46">
        <f t="shared" si="194"/>
        <v>5511.4394390834568</v>
      </c>
      <c r="K153" s="46">
        <f t="shared" si="194"/>
        <v>5511.4394390834586</v>
      </c>
      <c r="L153" s="46">
        <f t="shared" si="194"/>
        <v>5511.4394390834586</v>
      </c>
      <c r="M153" s="46">
        <f t="shared" si="194"/>
        <v>4409.1515512667665</v>
      </c>
      <c r="N153" s="46">
        <f t="shared" si="194"/>
        <v>5335.226967457701</v>
      </c>
      <c r="O153" s="46">
        <f t="shared" si="194"/>
        <v>5335.2269674577001</v>
      </c>
      <c r="P153" s="46">
        <f t="shared" si="194"/>
        <v>5335.2269674577001</v>
      </c>
      <c r="Q153" s="46">
        <f t="shared" si="194"/>
        <v>4268.1815739661597</v>
      </c>
      <c r="R153" s="46">
        <f t="shared" si="194"/>
        <v>3388.9551102311498</v>
      </c>
      <c r="S153" s="46">
        <f t="shared" si="194"/>
        <v>5648.258517051916</v>
      </c>
      <c r="T153" s="46">
        <f t="shared" si="194"/>
        <v>5648.258517051916</v>
      </c>
      <c r="U153" s="46">
        <f t="shared" si="194"/>
        <v>4518.6068136415324</v>
      </c>
      <c r="V153" s="46">
        <f t="shared" si="194"/>
        <v>5281.1217134435428</v>
      </c>
      <c r="W153" s="46">
        <f t="shared" si="194"/>
        <v>5281.121713443541</v>
      </c>
      <c r="X153" s="46">
        <f t="shared" si="194"/>
        <v>5281.121713443541</v>
      </c>
      <c r="Y153" s="46">
        <f t="shared" si="194"/>
        <v>-2112.4486853774165</v>
      </c>
      <c r="Z153" s="46">
        <f t="shared" si="194"/>
        <v>2403.8225380419408</v>
      </c>
      <c r="AA153" s="46">
        <f t="shared" si="194"/>
        <v>6009.5563451048511</v>
      </c>
      <c r="AB153" s="46">
        <f t="shared" si="194"/>
        <v>6009.5563451048511</v>
      </c>
      <c r="AC153" s="46">
        <f t="shared" si="194"/>
        <v>6009.5563451048511</v>
      </c>
      <c r="AD153" s="46">
        <f t="shared" si="194"/>
        <v>7540.3780744710266</v>
      </c>
      <c r="AE153" s="46">
        <f t="shared" si="194"/>
        <v>7540.3780744710239</v>
      </c>
      <c r="AF153" s="46">
        <f t="shared" si="194"/>
        <v>7540.3780744710239</v>
      </c>
      <c r="AG153" s="46">
        <f t="shared" si="194"/>
        <v>6032.3024595768193</v>
      </c>
      <c r="AH153" s="46">
        <f t="shared" si="194"/>
        <v>8149.7871263000416</v>
      </c>
      <c r="AI153" s="46">
        <f t="shared" si="194"/>
        <v>8149.7871263000416</v>
      </c>
      <c r="AJ153" s="46">
        <f t="shared" si="194"/>
        <v>8149.7871263000416</v>
      </c>
      <c r="AK153" s="46">
        <f t="shared" si="194"/>
        <v>8149.7871263000416</v>
      </c>
      <c r="AL153" s="46">
        <f t="shared" si="194"/>
        <v>7941.9675545793907</v>
      </c>
      <c r="AM153" s="46">
        <f t="shared" si="194"/>
        <v>4765.180532747635</v>
      </c>
      <c r="AN153" s="46">
        <f t="shared" si="194"/>
        <v>7941.9675545793916</v>
      </c>
      <c r="AO153" s="46">
        <f t="shared" si="194"/>
        <v>7941.9675545793916</v>
      </c>
      <c r="AP153" s="46">
        <f t="shared" si="194"/>
        <v>6822.7177081517384</v>
      </c>
      <c r="AQ153" s="46">
        <f t="shared" si="194"/>
        <v>8528.3971351896726</v>
      </c>
      <c r="AR153" s="46">
        <f t="shared" si="194"/>
        <v>8528.3971351896726</v>
      </c>
      <c r="AS153" s="46">
        <f>SUM(AS113:AS124)*2*AS141</f>
        <v>6822.7177081517384</v>
      </c>
      <c r="AT153" s="46">
        <f t="shared" si="194"/>
        <v>8455.8912612654312</v>
      </c>
      <c r="AU153" s="46">
        <f t="shared" si="194"/>
        <v>5073.534756759258</v>
      </c>
      <c r="AV153" s="46">
        <f t="shared" si="194"/>
        <v>8455.8912612654312</v>
      </c>
      <c r="AW153" s="46">
        <f t="shared" si="194"/>
        <v>8455.8912612654312</v>
      </c>
      <c r="AX153" s="12"/>
      <c r="AY153" s="12"/>
    </row>
    <row r="154" spans="1:51" s="26" customFormat="1" x14ac:dyDescent="0.35">
      <c r="A154" s="65" t="s">
        <v>34</v>
      </c>
      <c r="B154" s="66">
        <v>7.0000000000000007E-2</v>
      </c>
      <c r="C154" s="67">
        <v>0.04</v>
      </c>
      <c r="D154" s="67">
        <v>0.02</v>
      </c>
      <c r="E154" s="67">
        <v>0.03</v>
      </c>
      <c r="F154" s="66">
        <v>0.04</v>
      </c>
      <c r="G154" s="67">
        <v>0.01</v>
      </c>
      <c r="H154" s="67"/>
      <c r="I154" s="68">
        <v>0.01</v>
      </c>
      <c r="J154" s="66">
        <v>0.03</v>
      </c>
      <c r="K154" s="67">
        <v>0.05</v>
      </c>
      <c r="L154" s="67">
        <v>0.02</v>
      </c>
      <c r="M154" s="68"/>
      <c r="N154" s="66">
        <v>0.05</v>
      </c>
      <c r="O154" s="67">
        <v>0.05</v>
      </c>
      <c r="P154" s="67"/>
      <c r="Q154" s="67">
        <v>0</v>
      </c>
      <c r="R154" s="66"/>
      <c r="S154" s="67"/>
      <c r="T154" s="67">
        <v>0.04</v>
      </c>
      <c r="U154" s="68">
        <v>0.01</v>
      </c>
      <c r="V154" s="66">
        <v>0.05</v>
      </c>
      <c r="W154" s="67">
        <v>0.04</v>
      </c>
      <c r="X154" s="67">
        <v>0.01</v>
      </c>
      <c r="Y154" s="68"/>
      <c r="Z154" s="66">
        <v>0.08</v>
      </c>
      <c r="AA154" s="67">
        <v>0.02</v>
      </c>
      <c r="AB154" s="67"/>
      <c r="AC154" s="67"/>
      <c r="AD154" s="66"/>
      <c r="AE154" s="67"/>
      <c r="AF154" s="67"/>
      <c r="AG154" s="68"/>
      <c r="AH154" s="66">
        <v>0.1</v>
      </c>
      <c r="AI154" s="67"/>
      <c r="AJ154" s="67">
        <v>0.03</v>
      </c>
      <c r="AK154" s="68">
        <v>0.05</v>
      </c>
      <c r="AL154" s="66">
        <v>7.0000000000000007E-2</v>
      </c>
      <c r="AM154" s="67">
        <v>0.08</v>
      </c>
      <c r="AN154" s="67"/>
      <c r="AO154" s="68">
        <v>0.08</v>
      </c>
      <c r="AP154" s="66">
        <v>0.08</v>
      </c>
      <c r="AQ154" s="67">
        <v>0.03</v>
      </c>
      <c r="AR154" s="67">
        <v>0.02</v>
      </c>
      <c r="AS154" s="68"/>
      <c r="AT154" s="66"/>
      <c r="AU154" s="67">
        <v>0.05</v>
      </c>
      <c r="AV154" s="67">
        <v>0.05</v>
      </c>
      <c r="AW154" s="68">
        <v>0.08</v>
      </c>
      <c r="AX154" s="18"/>
      <c r="AY154" s="22"/>
    </row>
    <row r="155" spans="1:51" s="26" customFormat="1" x14ac:dyDescent="0.35">
      <c r="A155" s="5" t="s">
        <v>35</v>
      </c>
      <c r="B155" s="38">
        <f t="shared" ref="B155:AW155" si="195">(((B55*8)+(B69*8)+(B83*8)+(B97*8)+(B111*8)+(B125*8))*B141)*B154</f>
        <v>3750.8397040299546</v>
      </c>
      <c r="C155" s="10">
        <f t="shared" si="195"/>
        <v>2143.3369737314019</v>
      </c>
      <c r="D155" s="10">
        <f t="shared" si="195"/>
        <v>1071.668486865701</v>
      </c>
      <c r="E155" s="10">
        <f t="shared" si="195"/>
        <v>1286.0021842388412</v>
      </c>
      <c r="F155" s="38">
        <f t="shared" si="195"/>
        <v>2351.5631726575002</v>
      </c>
      <c r="G155" s="10">
        <f t="shared" si="195"/>
        <v>470.31263453150007</v>
      </c>
      <c r="H155" s="10">
        <f t="shared" si="195"/>
        <v>0</v>
      </c>
      <c r="I155" s="11">
        <f t="shared" si="195"/>
        <v>352.73447589862508</v>
      </c>
      <c r="J155" s="38">
        <f t="shared" si="195"/>
        <v>1604.1556466545339</v>
      </c>
      <c r="K155" s="10">
        <f t="shared" si="195"/>
        <v>2673.5927444242234</v>
      </c>
      <c r="L155" s="10">
        <f t="shared" si="195"/>
        <v>1069.4370977696892</v>
      </c>
      <c r="M155" s="11">
        <f t="shared" si="195"/>
        <v>0</v>
      </c>
      <c r="N155" s="38">
        <f t="shared" si="195"/>
        <v>2815.605281047805</v>
      </c>
      <c r="O155" s="10">
        <f t="shared" si="195"/>
        <v>2815.605281047805</v>
      </c>
      <c r="P155" s="10">
        <f t="shared" si="195"/>
        <v>0</v>
      </c>
      <c r="Q155" s="10">
        <f t="shared" si="195"/>
        <v>0</v>
      </c>
      <c r="R155" s="38">
        <f t="shared" si="195"/>
        <v>0</v>
      </c>
      <c r="S155" s="10">
        <f t="shared" si="195"/>
        <v>0</v>
      </c>
      <c r="T155" s="10">
        <f t="shared" si="195"/>
        <v>2294.8734400786116</v>
      </c>
      <c r="U155" s="11">
        <f t="shared" si="195"/>
        <v>458.97468801572234</v>
      </c>
      <c r="V155" s="38">
        <f t="shared" si="195"/>
        <v>2554.890303327219</v>
      </c>
      <c r="W155" s="10">
        <f t="shared" si="195"/>
        <v>2043.9122426617751</v>
      </c>
      <c r="X155" s="10">
        <f t="shared" si="195"/>
        <v>510.97806066544376</v>
      </c>
      <c r="Y155" s="11">
        <f t="shared" si="195"/>
        <v>0</v>
      </c>
      <c r="Z155" s="38">
        <f t="shared" si="195"/>
        <v>1826.5529670323979</v>
      </c>
      <c r="AA155" s="10">
        <f t="shared" si="195"/>
        <v>1141.5956043952488</v>
      </c>
      <c r="AB155" s="10">
        <f t="shared" si="195"/>
        <v>0</v>
      </c>
      <c r="AC155" s="10">
        <f t="shared" si="195"/>
        <v>0</v>
      </c>
      <c r="AD155" s="38">
        <f t="shared" si="195"/>
        <v>0</v>
      </c>
      <c r="AE155" s="10">
        <f t="shared" si="195"/>
        <v>0</v>
      </c>
      <c r="AF155" s="10">
        <f t="shared" si="195"/>
        <v>0</v>
      </c>
      <c r="AG155" s="11">
        <f t="shared" si="195"/>
        <v>0</v>
      </c>
      <c r="AH155" s="38">
        <f t="shared" si="195"/>
        <v>6720.6202523532111</v>
      </c>
      <c r="AI155" s="10">
        <f t="shared" si="195"/>
        <v>0</v>
      </c>
      <c r="AJ155" s="10">
        <f t="shared" si="195"/>
        <v>2016.1860757059626</v>
      </c>
      <c r="AK155" s="11">
        <f t="shared" si="195"/>
        <v>3360.3101261766046</v>
      </c>
      <c r="AL155" s="38">
        <f t="shared" si="195"/>
        <v>2433.4235795070008</v>
      </c>
      <c r="AM155" s="10">
        <f t="shared" si="195"/>
        <v>1668.6333116619428</v>
      </c>
      <c r="AN155" s="10">
        <f t="shared" si="195"/>
        <v>0</v>
      </c>
      <c r="AO155" s="11">
        <f t="shared" si="195"/>
        <v>2781.0555194365716</v>
      </c>
      <c r="AP155" s="38">
        <f t="shared" si="195"/>
        <v>4372.6719291917652</v>
      </c>
      <c r="AQ155" s="10">
        <f t="shared" si="195"/>
        <v>2049.6899668086398</v>
      </c>
      <c r="AR155" s="10">
        <f t="shared" si="195"/>
        <v>1366.4599778724266</v>
      </c>
      <c r="AS155" s="11">
        <f t="shared" si="195"/>
        <v>0</v>
      </c>
      <c r="AT155" s="38">
        <f t="shared" si="195"/>
        <v>0</v>
      </c>
      <c r="AU155" s="10">
        <f t="shared" si="195"/>
        <v>994.04164248749589</v>
      </c>
      <c r="AV155" s="10">
        <f t="shared" si="195"/>
        <v>1656.7360708124934</v>
      </c>
      <c r="AW155" s="11">
        <f t="shared" si="195"/>
        <v>2650.777713299989</v>
      </c>
      <c r="AX155" s="30"/>
    </row>
    <row r="156" spans="1:51" s="26" customFormat="1" x14ac:dyDescent="0.35">
      <c r="A156" s="36" t="s">
        <v>36</v>
      </c>
      <c r="B156" s="37">
        <f t="shared" ref="B156:AW156" si="196">(((B55*B143)+(B69*B144)+(B83*B145)+(B97*B146)+(B111*B147)+(B125*B148))*B141)-B150</f>
        <v>33822.902975712626</v>
      </c>
      <c r="C156" s="12">
        <f t="shared" si="196"/>
        <v>37037.908436309714</v>
      </c>
      <c r="D156" s="12">
        <f t="shared" si="196"/>
        <v>47074.998654759205</v>
      </c>
      <c r="E156" s="12">
        <f t="shared" si="196"/>
        <v>41732.339173897031</v>
      </c>
      <c r="F156" s="37">
        <f t="shared" si="196"/>
        <v>50422.389613720123</v>
      </c>
      <c r="G156" s="12">
        <f t="shared" si="196"/>
        <v>39127.716985047482</v>
      </c>
      <c r="H156" s="12">
        <f t="shared" si="196"/>
        <v>50673.318610802475</v>
      </c>
      <c r="I156" s="13">
        <f t="shared" si="196"/>
        <v>39562.182619995787</v>
      </c>
      <c r="J156" s="37">
        <f t="shared" si="196"/>
        <v>41505.897117707762</v>
      </c>
      <c r="K156" s="12">
        <f t="shared" si="196"/>
        <v>41505.897117707762</v>
      </c>
      <c r="L156" s="12">
        <f t="shared" si="196"/>
        <v>39901.741471053232</v>
      </c>
      <c r="M156" s="13">
        <f t="shared" si="196"/>
        <v>33877.680550811521</v>
      </c>
      <c r="N156" s="37">
        <f t="shared" si="196"/>
        <v>41849.50873830566</v>
      </c>
      <c r="O156" s="12">
        <f t="shared" si="196"/>
        <v>42412.629794515226</v>
      </c>
      <c r="P156" s="12">
        <f t="shared" si="196"/>
        <v>44493.430770509091</v>
      </c>
      <c r="Q156" s="12">
        <f t="shared" si="196"/>
        <v>44926.072557596934</v>
      </c>
      <c r="R156" s="37">
        <f t="shared" si="196"/>
        <v>38234.830412626834</v>
      </c>
      <c r="S156" s="12">
        <f t="shared" si="196"/>
        <v>48332.273548972727</v>
      </c>
      <c r="T156" s="12">
        <f t="shared" si="196"/>
        <v>48332.273548972727</v>
      </c>
      <c r="U156" s="13">
        <f t="shared" si="196"/>
        <v>38206.844151162455</v>
      </c>
      <c r="V156" s="37">
        <f t="shared" si="196"/>
        <v>33182.416744432783</v>
      </c>
      <c r="W156" s="12">
        <f t="shared" si="196"/>
        <v>46580.012237490148</v>
      </c>
      <c r="X156" s="12">
        <f t="shared" si="196"/>
        <v>55927.171883809249</v>
      </c>
      <c r="Y156" s="13">
        <f t="shared" si="196"/>
        <v>0</v>
      </c>
      <c r="Z156" s="37">
        <f t="shared" si="196"/>
        <v>17135.071584020388</v>
      </c>
      <c r="AA156" s="12">
        <f t="shared" si="196"/>
        <v>43338.867274175725</v>
      </c>
      <c r="AB156" s="12">
        <f t="shared" si="196"/>
        <v>53289.54359419406</v>
      </c>
      <c r="AC156" s="12">
        <f t="shared" si="196"/>
        <v>52147.947989798813</v>
      </c>
      <c r="AD156" s="37">
        <f t="shared" si="196"/>
        <v>50407.045910172703</v>
      </c>
      <c r="AE156" s="12">
        <f t="shared" si="196"/>
        <v>53553.553145514321</v>
      </c>
      <c r="AF156" s="12">
        <f t="shared" si="196"/>
        <v>58186.785049554848</v>
      </c>
      <c r="AG156" s="13">
        <f t="shared" si="196"/>
        <v>53289.246537745625</v>
      </c>
      <c r="AH156" s="37">
        <f t="shared" si="196"/>
        <v>67181.614888462515</v>
      </c>
      <c r="AI156" s="12">
        <f t="shared" si="196"/>
        <v>64665.480233008311</v>
      </c>
      <c r="AJ156" s="12">
        <f t="shared" si="196"/>
        <v>58313.674506698888</v>
      </c>
      <c r="AK156" s="13">
        <f t="shared" si="196"/>
        <v>55887.694513166505</v>
      </c>
      <c r="AL156" s="37">
        <f t="shared" si="196"/>
        <v>19369.882116319663</v>
      </c>
      <c r="AM156" s="12">
        <f t="shared" si="196"/>
        <v>11621.929269791795</v>
      </c>
      <c r="AN156" s="12">
        <f t="shared" si="196"/>
        <v>18763.645928393697</v>
      </c>
      <c r="AO156" s="13">
        <f t="shared" si="196"/>
        <v>21320.012511046523</v>
      </c>
      <c r="AP156" s="37">
        <f t="shared" si="196"/>
        <v>55591.591294907506</v>
      </c>
      <c r="AQ156" s="12">
        <f t="shared" si="196"/>
        <v>68806.25912969817</v>
      </c>
      <c r="AR156" s="12">
        <f t="shared" si="196"/>
        <v>69014.560955593348</v>
      </c>
      <c r="AS156" s="13">
        <f t="shared" si="196"/>
        <v>55211.648764474681</v>
      </c>
      <c r="AT156" s="37">
        <f t="shared" si="196"/>
        <v>17884.667925405109</v>
      </c>
      <c r="AU156" s="12">
        <f t="shared" si="196"/>
        <v>10134.375769750568</v>
      </c>
      <c r="AV156" s="12">
        <f t="shared" si="196"/>
        <v>17221.973497080115</v>
      </c>
      <c r="AW156" s="13">
        <f t="shared" si="196"/>
        <v>18547.362353730106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>(((B55*B143)+(B69*B144)+(B83*B145)+(B97*B146)+(B111*B147)+(B125*B148))*B141)-B150-B152-B153-B155</f>
        <v>21780.377651198134</v>
      </c>
      <c r="C157" s="70">
        <f t="shared" ref="B157:AW157" si="197">(((C55*C143)+(C69*C144)+(C83*C145)+(C97*C146)+(C111*C147)+(C125*C148))*C141)-C150-C152-C153-C155</f>
        <v>28210.38857239233</v>
      </c>
      <c r="D157" s="70">
        <f t="shared" si="197"/>
        <v>40390.815764573214</v>
      </c>
      <c r="E157" s="70">
        <f t="shared" si="197"/>
        <v>35956.325467001967</v>
      </c>
      <c r="F157" s="69">
        <f t="shared" si="197"/>
        <v>40157.770393447041</v>
      </c>
      <c r="G157" s="70">
        <f t="shared" si="197"/>
        <v>33737.897416018015</v>
      </c>
      <c r="H157" s="70">
        <f t="shared" si="197"/>
        <v>44523.934942680018</v>
      </c>
      <c r="I157" s="71">
        <f t="shared" si="197"/>
        <v>35519.817943223694</v>
      </c>
      <c r="J157" s="69">
        <f t="shared" si="197"/>
        <v>32251.427836430394</v>
      </c>
      <c r="K157" s="70">
        <f t="shared" si="197"/>
        <v>30112.553640891016</v>
      </c>
      <c r="L157" s="70">
        <f t="shared" si="197"/>
        <v>30647.27218977586</v>
      </c>
      <c r="M157" s="71">
        <f t="shared" si="197"/>
        <v>29040.754160436874</v>
      </c>
      <c r="N157" s="69">
        <f t="shared" si="197"/>
        <v>30319.950152542784</v>
      </c>
      <c r="O157" s="70">
        <f t="shared" si="197"/>
        <v>31446.192264961915</v>
      </c>
      <c r="P157" s="70">
        <f t="shared" si="197"/>
        <v>38595.082746841828</v>
      </c>
      <c r="Q157" s="70">
        <f t="shared" si="197"/>
        <v>37954.909913824878</v>
      </c>
      <c r="R157" s="69">
        <f t="shared" si="197"/>
        <v>34845.875302395682</v>
      </c>
      <c r="S157" s="70">
        <f t="shared" si="197"/>
        <v>41536.578311881509</v>
      </c>
      <c r="T157" s="70">
        <f t="shared" si="197"/>
        <v>38094.268151763587</v>
      </c>
      <c r="U157" s="71">
        <f t="shared" si="197"/>
        <v>30934.389209426587</v>
      </c>
      <c r="V157" s="69">
        <f t="shared" si="197"/>
        <v>25346.404727662022</v>
      </c>
      <c r="W157" s="70">
        <f t="shared" si="197"/>
        <v>39254.978281384829</v>
      </c>
      <c r="X157" s="70">
        <f t="shared" si="197"/>
        <v>50135.072109700261</v>
      </c>
      <c r="Y157" s="71">
        <f t="shared" si="197"/>
        <v>2112.4486853774165</v>
      </c>
      <c r="Z157" s="69">
        <f t="shared" si="197"/>
        <v>12904.69607894605</v>
      </c>
      <c r="AA157" s="70">
        <f t="shared" si="197"/>
        <v>36187.715324675628</v>
      </c>
      <c r="AB157" s="70">
        <f t="shared" si="197"/>
        <v>47279.987249089208</v>
      </c>
      <c r="AC157" s="70">
        <f t="shared" si="197"/>
        <v>46138.391644693962</v>
      </c>
      <c r="AD157" s="69">
        <f t="shared" si="197"/>
        <v>40931.565885966585</v>
      </c>
      <c r="AE157" s="70">
        <f t="shared" si="197"/>
        <v>44078.073121308204</v>
      </c>
      <c r="AF157" s="70">
        <f t="shared" si="197"/>
        <v>48711.305025348731</v>
      </c>
      <c r="AG157" s="71">
        <f t="shared" si="197"/>
        <v>45708.862518380731</v>
      </c>
      <c r="AH157" s="69">
        <f t="shared" si="197"/>
        <v>50295.021434103299</v>
      </c>
      <c r="AI157" s="70">
        <f t="shared" si="197"/>
        <v>54499.507031002307</v>
      </c>
      <c r="AJ157" s="70">
        <f t="shared" si="197"/>
        <v>46131.515228986922</v>
      </c>
      <c r="AK157" s="71">
        <f t="shared" si="197"/>
        <v>42361.411184983896</v>
      </c>
      <c r="AL157" s="69">
        <f t="shared" si="197"/>
        <v>7951.5951624445561</v>
      </c>
      <c r="AM157" s="70">
        <f t="shared" si="197"/>
        <v>4562.3779335089903</v>
      </c>
      <c r="AN157" s="70">
        <f t="shared" si="197"/>
        <v>9778.7825540255908</v>
      </c>
      <c r="AO157" s="71">
        <f t="shared" si="197"/>
        <v>9554.093617241846</v>
      </c>
      <c r="AP157" s="69">
        <f t="shared" si="197"/>
        <v>42756.449684117091</v>
      </c>
      <c r="AQ157" s="70">
        <f t="shared" si="197"/>
        <v>56178.482060891212</v>
      </c>
      <c r="AR157" s="70">
        <f t="shared" si="197"/>
        <v>57070.013875722601</v>
      </c>
      <c r="AS157" s="71">
        <f t="shared" si="197"/>
        <v>46749.179082876035</v>
      </c>
      <c r="AT157" s="69">
        <f t="shared" si="197"/>
        <v>8434.7350216521809</v>
      </c>
      <c r="AU157" s="70">
        <f t="shared" si="197"/>
        <v>3470.374385011316</v>
      </c>
      <c r="AV157" s="70">
        <f t="shared" si="197"/>
        <v>6115.3045225146934</v>
      </c>
      <c r="AW157" s="71">
        <f t="shared" si="197"/>
        <v>6446.6517366771895</v>
      </c>
      <c r="AX157" s="30">
        <f>SUM(B157:AW157)</f>
        <v>1577201.5772000004</v>
      </c>
      <c r="AY157" s="78">
        <f>(AX157-AX52)/AX52</f>
        <v>9.9999999996291685E-7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ht="13" customHeight="1" x14ac:dyDescent="0.35">
      <c r="A161" s="395" t="s">
        <v>118</v>
      </c>
      <c r="B161" s="396">
        <v>1.4999999999999999E-2</v>
      </c>
      <c r="C161" s="396">
        <v>1.4999999999999999E-2</v>
      </c>
      <c r="D161" s="396">
        <v>1.4999999999999999E-2</v>
      </c>
      <c r="E161" s="396">
        <v>1.4999999999999999E-2</v>
      </c>
      <c r="F161" s="396">
        <v>1.2999999999999999E-2</v>
      </c>
      <c r="G161" s="396">
        <v>1.2999999999999999E-2</v>
      </c>
      <c r="H161" s="396">
        <v>1.2999999999999999E-2</v>
      </c>
      <c r="I161" s="396">
        <v>1.2999999999999999E-2</v>
      </c>
      <c r="J161" s="396">
        <v>8.9999999999999993E-3</v>
      </c>
      <c r="K161" s="396">
        <v>8.9999999999999993E-3</v>
      </c>
      <c r="L161" s="396">
        <v>8.9999999999999993E-3</v>
      </c>
      <c r="M161" s="396">
        <v>8.9999999999999993E-3</v>
      </c>
      <c r="N161" s="396">
        <v>3.5000000000000003E-2</v>
      </c>
      <c r="O161" s="396">
        <v>3.5000000000000003E-2</v>
      </c>
      <c r="P161" s="396">
        <v>3.5000000000000003E-2</v>
      </c>
      <c r="Q161" s="396">
        <v>3.5000000000000003E-2</v>
      </c>
      <c r="R161" s="396">
        <v>2.4E-2</v>
      </c>
      <c r="S161" s="396">
        <v>2.4E-2</v>
      </c>
      <c r="T161" s="396">
        <v>2.4E-2</v>
      </c>
      <c r="U161" s="396">
        <v>2.4E-2</v>
      </c>
      <c r="V161" s="396">
        <v>6.5000000000000002E-2</v>
      </c>
      <c r="W161" s="396">
        <v>6.5000000000000002E-2</v>
      </c>
      <c r="X161" s="396">
        <v>6.5000000000000002E-2</v>
      </c>
      <c r="Y161" s="396">
        <v>6.5000000000000002E-2</v>
      </c>
      <c r="Z161" s="396">
        <v>2.1999999999999999E-2</v>
      </c>
      <c r="AA161" s="396">
        <v>2.1999999999999999E-2</v>
      </c>
      <c r="AB161" s="396">
        <v>2.1999999999999999E-2</v>
      </c>
      <c r="AC161" s="396">
        <v>2.1999999999999999E-2</v>
      </c>
      <c r="AD161" s="396">
        <v>3.9E-2</v>
      </c>
      <c r="AE161" s="396">
        <v>3.9E-2</v>
      </c>
      <c r="AF161" s="396">
        <v>3.9E-2</v>
      </c>
      <c r="AG161" s="396">
        <v>3.9E-2</v>
      </c>
      <c r="AH161" s="396">
        <v>2.7E-2</v>
      </c>
      <c r="AI161" s="396">
        <v>2.7E-2</v>
      </c>
      <c r="AJ161" s="396">
        <v>2.7E-2</v>
      </c>
      <c r="AK161" s="396">
        <v>2.7E-2</v>
      </c>
      <c r="AL161" s="396">
        <v>2.5499999999999995E-2</v>
      </c>
      <c r="AM161" s="396">
        <v>2.5499999999999995E-2</v>
      </c>
      <c r="AN161" s="396">
        <v>2.5499999999999995E-2</v>
      </c>
      <c r="AO161" s="396">
        <v>2.5499999999999995E-2</v>
      </c>
      <c r="AP161" s="396">
        <v>1.6998299999999997E-2</v>
      </c>
      <c r="AQ161" s="396">
        <v>1.6998299999999997E-2</v>
      </c>
      <c r="AR161" s="396">
        <v>1.6998299999999997E-2</v>
      </c>
      <c r="AS161" s="396">
        <v>1.6998299999999997E-2</v>
      </c>
      <c r="AT161" s="396">
        <v>8.5016999999999992E-3</v>
      </c>
      <c r="AU161" s="396">
        <v>8.5016999999999992E-3</v>
      </c>
      <c r="AV161" s="396">
        <v>8.5016999999999992E-3</v>
      </c>
      <c r="AW161" s="396"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89" r:id="rId4" name="TextBox2">
          <controlPr defaultSize="0" autoLine="0" linkedCell="$B$1" r:id="rId5">
            <anchor>
              <from>
                <xdr:col>0</xdr:col>
                <xdr:colOff>260350</xdr:colOff>
                <xdr:row>13</xdr:row>
                <xdr:rowOff>158750</xdr:rowOff>
              </from>
              <to>
                <xdr:col>0</xdr:col>
                <xdr:colOff>1168400</xdr:colOff>
                <xdr:row>15</xdr:row>
                <xdr:rowOff>101600</xdr:rowOff>
              </to>
            </anchor>
          </controlPr>
        </control>
      </mc:Choice>
      <mc:Fallback>
        <control shapeId="4189" r:id="rId4" name="TextBox2"/>
      </mc:Fallback>
    </mc:AlternateContent>
    <mc:AlternateContent xmlns:mc="http://schemas.openxmlformats.org/markup-compatibility/2006">
      <mc:Choice Requires="x14">
        <control shapeId="4188" r:id="rId6" name="CommandButton4">
          <controlPr defaultSize="0" autoLine="0" r:id="rId7">
            <anchor>
              <from>
                <xdr:col>0</xdr:col>
                <xdr:colOff>1416050</xdr:colOff>
                <xdr:row>19</xdr:row>
                <xdr:rowOff>996950</xdr:rowOff>
              </from>
              <to>
                <xdr:col>0</xdr:col>
                <xdr:colOff>3416300</xdr:colOff>
                <xdr:row>19</xdr:row>
                <xdr:rowOff>1498600</xdr:rowOff>
              </to>
            </anchor>
          </controlPr>
        </control>
      </mc:Choice>
      <mc:Fallback>
        <control shapeId="4188" r:id="rId6" name="CommandButton4"/>
      </mc:Fallback>
    </mc:AlternateContent>
    <mc:AlternateContent xmlns:mc="http://schemas.openxmlformats.org/markup-compatibility/2006">
      <mc:Choice Requires="x14">
        <control shapeId="4107" r:id="rId8" name="ComboBox3">
          <controlPr defaultSize="0" autoLine="0" listFillRange="RowOptions" r:id="rId9">
            <anchor>
              <from>
                <xdr:col>0</xdr:col>
                <xdr:colOff>1028700</xdr:colOff>
                <xdr:row>8</xdr:row>
                <xdr:rowOff>241300</xdr:rowOff>
              </from>
              <to>
                <xdr:col>0</xdr:col>
                <xdr:colOff>3479800</xdr:colOff>
                <xdr:row>9</xdr:row>
                <xdr:rowOff>228600</xdr:rowOff>
              </to>
            </anchor>
          </controlPr>
        </control>
      </mc:Choice>
      <mc:Fallback>
        <control shapeId="4107" r:id="rId8" name="ComboBox3"/>
      </mc:Fallback>
    </mc:AlternateContent>
    <mc:AlternateContent xmlns:mc="http://schemas.openxmlformats.org/markup-compatibility/2006">
      <mc:Choice Requires="x14">
        <control shapeId="4102" r:id="rId10" name="OptionButton2">
          <controlPr defaultSize="0" autoLine="0" r:id="rId11">
            <anchor>
              <from>
                <xdr:col>0</xdr:col>
                <xdr:colOff>196850</xdr:colOff>
                <xdr:row>3</xdr:row>
                <xdr:rowOff>6350</xdr:rowOff>
              </from>
              <to>
                <xdr:col>0</xdr:col>
                <xdr:colOff>1504950</xdr:colOff>
                <xdr:row>4</xdr:row>
                <xdr:rowOff>158750</xdr:rowOff>
              </to>
            </anchor>
          </controlPr>
        </control>
      </mc:Choice>
      <mc:Fallback>
        <control shapeId="4102" r:id="rId10" name="OptionButton2"/>
      </mc:Fallback>
    </mc:AlternateContent>
    <mc:AlternateContent xmlns:mc="http://schemas.openxmlformats.org/markup-compatibility/2006">
      <mc:Choice Requires="x14">
        <control shapeId="4101" r:id="rId12" name="OptionButton1">
          <controlPr defaultSize="0" autoLine="0" r:id="rId13">
            <anchor>
              <from>
                <xdr:col>0</xdr:col>
                <xdr:colOff>196850</xdr:colOff>
                <xdr:row>4</xdr:row>
                <xdr:rowOff>234950</xdr:rowOff>
              </from>
              <to>
                <xdr:col>0</xdr:col>
                <xdr:colOff>1289050</xdr:colOff>
                <xdr:row>6</xdr:row>
                <xdr:rowOff>38100</xdr:rowOff>
              </to>
            </anchor>
          </controlPr>
        </control>
      </mc:Choice>
      <mc:Fallback>
        <control shapeId="4101" r:id="rId12" name="OptionButton1"/>
      </mc:Fallback>
    </mc:AlternateContent>
    <mc:AlternateContent xmlns:mc="http://schemas.openxmlformats.org/markup-compatibility/2006">
      <mc:Choice Requires="x14">
        <control shapeId="4098" r:id="rId14" name="ComboBox2">
          <controlPr defaultSize="0" autoLine="0" listFillRange="MonthAndBeyond" r:id="rId15">
            <anchor>
              <from>
                <xdr:col>0</xdr:col>
                <xdr:colOff>1892300</xdr:colOff>
                <xdr:row>3</xdr:row>
                <xdr:rowOff>82550</xdr:rowOff>
              </from>
              <to>
                <xdr:col>0</xdr:col>
                <xdr:colOff>3479800</xdr:colOff>
                <xdr:row>4</xdr:row>
                <xdr:rowOff>139700</xdr:rowOff>
              </to>
            </anchor>
          </controlPr>
        </control>
      </mc:Choice>
      <mc:Fallback>
        <control shapeId="4098" r:id="rId14" name="ComboBox2"/>
      </mc:Fallback>
    </mc:AlternateContent>
    <mc:AlternateContent xmlns:mc="http://schemas.openxmlformats.org/markup-compatibility/2006">
      <mc:Choice Requires="x14">
        <control shapeId="4097" r:id="rId16" name="ComboBox1">
          <controlPr defaultSize="0" disabled="1" autoLine="0" listFillRange="Months" r:id="rId17">
            <anchor>
              <from>
                <xdr:col>0</xdr:col>
                <xdr:colOff>1873250</xdr:colOff>
                <xdr:row>5</xdr:row>
                <xdr:rowOff>25400</xdr:rowOff>
              </from>
              <to>
                <xdr:col>0</xdr:col>
                <xdr:colOff>3479800</xdr:colOff>
                <xdr:row>6</xdr:row>
                <xdr:rowOff>133350</xdr:rowOff>
              </to>
            </anchor>
          </controlPr>
        </control>
      </mc:Choice>
      <mc:Fallback>
        <control shapeId="4097" r:id="rId16" name="ComboBox1"/>
      </mc:Fallback>
    </mc:AlternateContent>
    <mc:AlternateContent xmlns:mc="http://schemas.openxmlformats.org/markup-compatibility/2006">
      <mc:Choice Requires="x14">
        <control shapeId="4114" r:id="rId18" name="CommandButton1">
          <controlPr defaultSize="0" autoLine="0" r:id="rId19">
            <anchor>
              <from>
                <xdr:col>0</xdr:col>
                <xdr:colOff>1739900</xdr:colOff>
                <xdr:row>13</xdr:row>
                <xdr:rowOff>158750</xdr:rowOff>
              </from>
              <to>
                <xdr:col>0</xdr:col>
                <xdr:colOff>3416300</xdr:colOff>
                <xdr:row>15</xdr:row>
                <xdr:rowOff>127000</xdr:rowOff>
              </to>
            </anchor>
          </controlPr>
        </control>
      </mc:Choice>
      <mc:Fallback>
        <control shapeId="4114" r:id="rId18" name="CommandButton1"/>
      </mc:Fallback>
    </mc:AlternateContent>
    <mc:AlternateContent xmlns:mc="http://schemas.openxmlformats.org/markup-compatibility/2006">
      <mc:Choice Requires="x14">
        <control shapeId="4142" r:id="rId20" name="CommandButton7">
          <controlPr defaultSize="0" autoLine="0" r:id="rId21">
            <anchor>
              <from>
                <xdr:col>0</xdr:col>
                <xdr:colOff>1714500</xdr:colOff>
                <xdr:row>19</xdr:row>
                <xdr:rowOff>82550</xdr:rowOff>
              </from>
              <to>
                <xdr:col>0</xdr:col>
                <xdr:colOff>3416300</xdr:colOff>
                <xdr:row>19</xdr:row>
                <xdr:rowOff>488950</xdr:rowOff>
              </to>
            </anchor>
          </controlPr>
        </control>
      </mc:Choice>
      <mc:Fallback>
        <control shapeId="4142" r:id="rId20" name="CommandButton7"/>
      </mc:Fallback>
    </mc:AlternateContent>
    <mc:AlternateContent xmlns:mc="http://schemas.openxmlformats.org/markup-compatibility/2006">
      <mc:Choice Requires="x14">
        <control shapeId="4190" r:id="rId22" name="Button 94">
          <controlPr defaultSize="0" print="0" autoFill="0" autoPict="0" macro="[0]!GoToDashboard">
            <anchor moveWithCells="1" sizeWithCells="1">
              <from>
                <xdr:col>0</xdr:col>
                <xdr:colOff>6350</xdr:colOff>
                <xdr:row>0</xdr:row>
                <xdr:rowOff>6350</xdr:rowOff>
              </from>
              <to>
                <xdr:col>0</xdr:col>
                <xdr:colOff>1885950</xdr:colOff>
                <xdr:row>0</xdr:row>
                <xdr:rowOff>387350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2:AC44"/>
  <sheetViews>
    <sheetView showGridLines="0" zoomScale="70" zoomScaleNormal="70" workbookViewId="0">
      <selection activeCell="W35" sqref="W35"/>
    </sheetView>
  </sheetViews>
  <sheetFormatPr defaultRowHeight="14.5" x14ac:dyDescent="0.35"/>
  <sheetData>
    <row r="2" spans="3:29" ht="54.5" customHeight="1" x14ac:dyDescent="1.1000000000000001">
      <c r="C2" s="400" t="s">
        <v>370</v>
      </c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</row>
    <row r="3" spans="3:29" ht="30" x14ac:dyDescent="0.6">
      <c r="C3" s="399" t="s">
        <v>371</v>
      </c>
      <c r="D3" s="399"/>
      <c r="E3" s="399"/>
      <c r="F3" s="399"/>
      <c r="G3" s="399"/>
      <c r="H3" s="399"/>
      <c r="I3" s="399"/>
      <c r="J3" s="399"/>
      <c r="K3" s="399"/>
      <c r="L3" s="399"/>
      <c r="M3" s="399"/>
      <c r="N3" s="399"/>
      <c r="O3" s="399"/>
      <c r="P3" s="399"/>
      <c r="Q3" s="399"/>
      <c r="R3" s="399"/>
      <c r="S3" s="399"/>
      <c r="T3" s="399"/>
      <c r="U3" s="399"/>
      <c r="V3" s="399"/>
      <c r="W3" s="399"/>
      <c r="X3" s="399"/>
      <c r="Y3" s="399"/>
      <c r="Z3" s="399"/>
      <c r="AA3" s="399"/>
      <c r="AB3" s="399"/>
      <c r="AC3" s="399"/>
    </row>
    <row r="42" ht="14.5" customHeight="1" x14ac:dyDescent="0.35"/>
    <row r="43" ht="14.5" customHeight="1" x14ac:dyDescent="0.35"/>
    <row r="44" ht="14.5" customHeight="1" x14ac:dyDescent="0.35"/>
  </sheetData>
  <mergeCells count="2">
    <mergeCell ref="C3:AC3"/>
    <mergeCell ref="C2:AC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683" r:id="rId4" name="CommandButton19">
          <controlPr defaultSize="0" autoLine="0" r:id="rId5">
            <anchor moveWithCells="1">
              <from>
                <xdr:col>9</xdr:col>
                <xdr:colOff>603250</xdr:colOff>
                <xdr:row>25</xdr:row>
                <xdr:rowOff>25400</xdr:rowOff>
              </from>
              <to>
                <xdr:col>12</xdr:col>
                <xdr:colOff>488950</xdr:colOff>
                <xdr:row>27</xdr:row>
                <xdr:rowOff>139700</xdr:rowOff>
              </to>
            </anchor>
          </controlPr>
        </control>
      </mc:Choice>
      <mc:Fallback>
        <control shapeId="113683" r:id="rId4" name="CommandButton19"/>
      </mc:Fallback>
    </mc:AlternateContent>
    <mc:AlternateContent xmlns:mc="http://schemas.openxmlformats.org/markup-compatibility/2006">
      <mc:Choice Requires="x14">
        <control shapeId="113682" r:id="rId6" name="CommandButton18">
          <controlPr defaultSize="0" autoLine="0" r:id="rId7">
            <anchor moveWithCells="1">
              <from>
                <xdr:col>10</xdr:col>
                <xdr:colOff>0</xdr:colOff>
                <xdr:row>22</xdr:row>
                <xdr:rowOff>76200</xdr:rowOff>
              </from>
              <to>
                <xdr:col>12</xdr:col>
                <xdr:colOff>495300</xdr:colOff>
                <xdr:row>25</xdr:row>
                <xdr:rowOff>0</xdr:rowOff>
              </to>
            </anchor>
          </controlPr>
        </control>
      </mc:Choice>
      <mc:Fallback>
        <control shapeId="113682" r:id="rId6" name="CommandButton18"/>
      </mc:Fallback>
    </mc:AlternateContent>
    <mc:AlternateContent xmlns:mc="http://schemas.openxmlformats.org/markup-compatibility/2006">
      <mc:Choice Requires="x14">
        <control shapeId="113681" r:id="rId8" name="CommandButton17">
          <controlPr defaultSize="0" autoLine="0" r:id="rId9">
            <anchor moveWithCells="1">
              <from>
                <xdr:col>10</xdr:col>
                <xdr:colOff>19050</xdr:colOff>
                <xdr:row>19</xdr:row>
                <xdr:rowOff>82550</xdr:rowOff>
              </from>
              <to>
                <xdr:col>12</xdr:col>
                <xdr:colOff>514350</xdr:colOff>
                <xdr:row>22</xdr:row>
                <xdr:rowOff>12700</xdr:rowOff>
              </to>
            </anchor>
          </controlPr>
        </control>
      </mc:Choice>
      <mc:Fallback>
        <control shapeId="113681" r:id="rId8" name="CommandButton17"/>
      </mc:Fallback>
    </mc:AlternateContent>
    <mc:AlternateContent xmlns:mc="http://schemas.openxmlformats.org/markup-compatibility/2006">
      <mc:Choice Requires="x14">
        <control shapeId="113680" r:id="rId10" name="CommandButton16">
          <controlPr defaultSize="0" autoLine="0" r:id="rId11">
            <anchor moveWithCells="1">
              <from>
                <xdr:col>10</xdr:col>
                <xdr:colOff>44450</xdr:colOff>
                <xdr:row>16</xdr:row>
                <xdr:rowOff>76200</xdr:rowOff>
              </from>
              <to>
                <xdr:col>12</xdr:col>
                <xdr:colOff>533400</xdr:colOff>
                <xdr:row>19</xdr:row>
                <xdr:rowOff>6350</xdr:rowOff>
              </to>
            </anchor>
          </controlPr>
        </control>
      </mc:Choice>
      <mc:Fallback>
        <control shapeId="113680" r:id="rId10" name="CommandButton16"/>
      </mc:Fallback>
    </mc:AlternateContent>
    <mc:AlternateContent xmlns:mc="http://schemas.openxmlformats.org/markup-compatibility/2006">
      <mc:Choice Requires="x14">
        <control shapeId="113679" r:id="rId12" name="CommandButton15">
          <controlPr defaultSize="0" autoLine="0" r:id="rId13">
            <anchor moveWithCells="1">
              <from>
                <xdr:col>10</xdr:col>
                <xdr:colOff>57150</xdr:colOff>
                <xdr:row>13</xdr:row>
                <xdr:rowOff>95250</xdr:rowOff>
              </from>
              <to>
                <xdr:col>12</xdr:col>
                <xdr:colOff>552450</xdr:colOff>
                <xdr:row>16</xdr:row>
                <xdr:rowOff>25400</xdr:rowOff>
              </to>
            </anchor>
          </controlPr>
        </control>
      </mc:Choice>
      <mc:Fallback>
        <control shapeId="113679" r:id="rId12" name="CommandButton15"/>
      </mc:Fallback>
    </mc:AlternateContent>
    <mc:AlternateContent xmlns:mc="http://schemas.openxmlformats.org/markup-compatibility/2006">
      <mc:Choice Requires="x14">
        <control shapeId="113678" r:id="rId14" name="CommandButton14">
          <controlPr defaultSize="0" autoLine="0" r:id="rId15">
            <anchor moveWithCells="1">
              <from>
                <xdr:col>10</xdr:col>
                <xdr:colOff>57150</xdr:colOff>
                <xdr:row>10</xdr:row>
                <xdr:rowOff>114300</xdr:rowOff>
              </from>
              <to>
                <xdr:col>12</xdr:col>
                <xdr:colOff>552450</xdr:colOff>
                <xdr:row>13</xdr:row>
                <xdr:rowOff>44450</xdr:rowOff>
              </to>
            </anchor>
          </controlPr>
        </control>
      </mc:Choice>
      <mc:Fallback>
        <control shapeId="113678" r:id="rId14" name="CommandButton14"/>
      </mc:Fallback>
    </mc:AlternateContent>
    <mc:AlternateContent xmlns:mc="http://schemas.openxmlformats.org/markup-compatibility/2006">
      <mc:Choice Requires="x14">
        <control shapeId="113677" r:id="rId16" name="CommandButton13">
          <controlPr defaultSize="0" autoLine="0" r:id="rId17">
            <anchor moveWithCells="1">
              <from>
                <xdr:col>10</xdr:col>
                <xdr:colOff>57150</xdr:colOff>
                <xdr:row>7</xdr:row>
                <xdr:rowOff>114300</xdr:rowOff>
              </from>
              <to>
                <xdr:col>12</xdr:col>
                <xdr:colOff>552450</xdr:colOff>
                <xdr:row>10</xdr:row>
                <xdr:rowOff>44450</xdr:rowOff>
              </to>
            </anchor>
          </controlPr>
        </control>
      </mc:Choice>
      <mc:Fallback>
        <control shapeId="113677" r:id="rId16" name="CommandButton13"/>
      </mc:Fallback>
    </mc:AlternateContent>
    <mc:AlternateContent xmlns:mc="http://schemas.openxmlformats.org/markup-compatibility/2006">
      <mc:Choice Requires="x14">
        <control shapeId="113676" r:id="rId18" name="CommandButton12">
          <controlPr defaultSize="0" autoLine="0" r:id="rId19">
            <anchor moveWithCells="1">
              <from>
                <xdr:col>2</xdr:col>
                <xdr:colOff>387350</xdr:colOff>
                <xdr:row>17</xdr:row>
                <xdr:rowOff>19050</xdr:rowOff>
              </from>
              <to>
                <xdr:col>5</xdr:col>
                <xdr:colOff>266700</xdr:colOff>
                <xdr:row>19</xdr:row>
                <xdr:rowOff>114300</xdr:rowOff>
              </to>
            </anchor>
          </controlPr>
        </control>
      </mc:Choice>
      <mc:Fallback>
        <control shapeId="113676" r:id="rId18" name="CommandButton12"/>
      </mc:Fallback>
    </mc:AlternateContent>
    <mc:AlternateContent xmlns:mc="http://schemas.openxmlformats.org/markup-compatibility/2006">
      <mc:Choice Requires="x14">
        <control shapeId="113675" r:id="rId20" name="CommandButton11">
          <controlPr defaultSize="0" autoLine="0" r:id="rId21">
            <anchor moveWithCells="1">
              <from>
                <xdr:col>2</xdr:col>
                <xdr:colOff>393700</xdr:colOff>
                <xdr:row>14</xdr:row>
                <xdr:rowOff>50800</xdr:rowOff>
              </from>
              <to>
                <xdr:col>5</xdr:col>
                <xdr:colOff>273050</xdr:colOff>
                <xdr:row>16</xdr:row>
                <xdr:rowOff>63500</xdr:rowOff>
              </to>
            </anchor>
          </controlPr>
        </control>
      </mc:Choice>
      <mc:Fallback>
        <control shapeId="113675" r:id="rId20" name="CommandButton11"/>
      </mc:Fallback>
    </mc:AlternateContent>
    <mc:AlternateContent xmlns:mc="http://schemas.openxmlformats.org/markup-compatibility/2006">
      <mc:Choice Requires="x14">
        <control shapeId="113674" r:id="rId22" name="CommandButton10">
          <controlPr defaultSize="0" autoLine="0" r:id="rId23">
            <anchor moveWithCells="1">
              <from>
                <xdr:col>25</xdr:col>
                <xdr:colOff>158750</xdr:colOff>
                <xdr:row>29</xdr:row>
                <xdr:rowOff>0</xdr:rowOff>
              </from>
              <to>
                <xdr:col>28</xdr:col>
                <xdr:colOff>38100</xdr:colOff>
                <xdr:row>31</xdr:row>
                <xdr:rowOff>12700</xdr:rowOff>
              </to>
            </anchor>
          </controlPr>
        </control>
      </mc:Choice>
      <mc:Fallback>
        <control shapeId="113674" r:id="rId22" name="CommandButton10"/>
      </mc:Fallback>
    </mc:AlternateContent>
    <mc:AlternateContent xmlns:mc="http://schemas.openxmlformats.org/markup-compatibility/2006">
      <mc:Choice Requires="x14">
        <control shapeId="113673" r:id="rId24" name="CommandButton9">
          <controlPr defaultSize="0" autoLine="0" r:id="rId25">
            <anchor moveWithCells="1">
              <from>
                <xdr:col>25</xdr:col>
                <xdr:colOff>146050</xdr:colOff>
                <xdr:row>24</xdr:row>
                <xdr:rowOff>139700</xdr:rowOff>
              </from>
              <to>
                <xdr:col>28</xdr:col>
                <xdr:colOff>25400</xdr:colOff>
                <xdr:row>26</xdr:row>
                <xdr:rowOff>152400</xdr:rowOff>
              </to>
            </anchor>
          </controlPr>
        </control>
      </mc:Choice>
      <mc:Fallback>
        <control shapeId="113673" r:id="rId24" name="CommandButton9"/>
      </mc:Fallback>
    </mc:AlternateContent>
    <mc:AlternateContent xmlns:mc="http://schemas.openxmlformats.org/markup-compatibility/2006">
      <mc:Choice Requires="x14">
        <control shapeId="113672" r:id="rId26" name="CommandButton8">
          <controlPr defaultSize="0" autoLine="0" r:id="rId27">
            <anchor moveWithCells="1">
              <from>
                <xdr:col>25</xdr:col>
                <xdr:colOff>101600</xdr:colOff>
                <xdr:row>20</xdr:row>
                <xdr:rowOff>152400</xdr:rowOff>
              </from>
              <to>
                <xdr:col>27</xdr:col>
                <xdr:colOff>590550</xdr:colOff>
                <xdr:row>22</xdr:row>
                <xdr:rowOff>165100</xdr:rowOff>
              </to>
            </anchor>
          </controlPr>
        </control>
      </mc:Choice>
      <mc:Fallback>
        <control shapeId="113672" r:id="rId26" name="CommandButton8"/>
      </mc:Fallback>
    </mc:AlternateContent>
    <mc:AlternateContent xmlns:mc="http://schemas.openxmlformats.org/markup-compatibility/2006">
      <mc:Choice Requires="x14">
        <control shapeId="113671" r:id="rId28" name="CommandButton7">
          <controlPr defaultSize="0" autoLine="0" r:id="rId29">
            <anchor moveWithCells="1">
              <from>
                <xdr:col>25</xdr:col>
                <xdr:colOff>101600</xdr:colOff>
                <xdr:row>17</xdr:row>
                <xdr:rowOff>76200</xdr:rowOff>
              </from>
              <to>
                <xdr:col>27</xdr:col>
                <xdr:colOff>590550</xdr:colOff>
                <xdr:row>19</xdr:row>
                <xdr:rowOff>88900</xdr:rowOff>
              </to>
            </anchor>
          </controlPr>
        </control>
      </mc:Choice>
      <mc:Fallback>
        <control shapeId="113671" r:id="rId28" name="CommandButton7"/>
      </mc:Fallback>
    </mc:AlternateContent>
    <mc:AlternateContent xmlns:mc="http://schemas.openxmlformats.org/markup-compatibility/2006">
      <mc:Choice Requires="x14">
        <control shapeId="113670" r:id="rId30" name="CommandButton6">
          <controlPr defaultSize="0" autoLine="0" r:id="rId31">
            <anchor moveWithCells="1">
              <from>
                <xdr:col>25</xdr:col>
                <xdr:colOff>120650</xdr:colOff>
                <xdr:row>13</xdr:row>
                <xdr:rowOff>177800</xdr:rowOff>
              </from>
              <to>
                <xdr:col>28</xdr:col>
                <xdr:colOff>0</xdr:colOff>
                <xdr:row>16</xdr:row>
                <xdr:rowOff>6350</xdr:rowOff>
              </to>
            </anchor>
          </controlPr>
        </control>
      </mc:Choice>
      <mc:Fallback>
        <control shapeId="113670" r:id="rId30" name="CommandButton6"/>
      </mc:Fallback>
    </mc:AlternateContent>
    <mc:AlternateContent xmlns:mc="http://schemas.openxmlformats.org/markup-compatibility/2006">
      <mc:Choice Requires="x14">
        <control shapeId="113669" r:id="rId32" name="CommandButton5">
          <controlPr defaultSize="0" autoLine="0" r:id="rId33">
            <anchor moveWithCells="1">
              <from>
                <xdr:col>25</xdr:col>
                <xdr:colOff>107950</xdr:colOff>
                <xdr:row>10</xdr:row>
                <xdr:rowOff>146050</xdr:rowOff>
              </from>
              <to>
                <xdr:col>27</xdr:col>
                <xdr:colOff>596900</xdr:colOff>
                <xdr:row>12</xdr:row>
                <xdr:rowOff>158750</xdr:rowOff>
              </to>
            </anchor>
          </controlPr>
        </control>
      </mc:Choice>
      <mc:Fallback>
        <control shapeId="113669" r:id="rId32" name="CommandButton5"/>
      </mc:Fallback>
    </mc:AlternateContent>
    <mc:AlternateContent xmlns:mc="http://schemas.openxmlformats.org/markup-compatibility/2006">
      <mc:Choice Requires="x14">
        <control shapeId="113668" r:id="rId34" name="CommandButton4">
          <controlPr defaultSize="0" autoLine="0" r:id="rId35">
            <anchor moveWithCells="1">
              <from>
                <xdr:col>17</xdr:col>
                <xdr:colOff>0</xdr:colOff>
                <xdr:row>26</xdr:row>
                <xdr:rowOff>127000</xdr:rowOff>
              </from>
              <to>
                <xdr:col>19</xdr:col>
                <xdr:colOff>488950</xdr:colOff>
                <xdr:row>29</xdr:row>
                <xdr:rowOff>50800</xdr:rowOff>
              </to>
            </anchor>
          </controlPr>
        </control>
      </mc:Choice>
      <mc:Fallback>
        <control shapeId="113668" r:id="rId34" name="CommandButton4"/>
      </mc:Fallback>
    </mc:AlternateContent>
    <mc:AlternateContent xmlns:mc="http://schemas.openxmlformats.org/markup-compatibility/2006">
      <mc:Choice Requires="x14">
        <control shapeId="113667" r:id="rId36" name="CommandButton3">
          <controlPr defaultSize="0" autoLine="0" r:id="rId37">
            <anchor moveWithCells="1">
              <from>
                <xdr:col>2</xdr:col>
                <xdr:colOff>387350</xdr:colOff>
                <xdr:row>37</xdr:row>
                <xdr:rowOff>69850</xdr:rowOff>
              </from>
              <to>
                <xdr:col>5</xdr:col>
                <xdr:colOff>266700</xdr:colOff>
                <xdr:row>39</xdr:row>
                <xdr:rowOff>82550</xdr:rowOff>
              </to>
            </anchor>
          </controlPr>
        </control>
      </mc:Choice>
      <mc:Fallback>
        <control shapeId="113667" r:id="rId36" name="CommandButton3"/>
      </mc:Fallback>
    </mc:AlternateContent>
    <mc:AlternateContent xmlns:mc="http://schemas.openxmlformats.org/markup-compatibility/2006">
      <mc:Choice Requires="x14">
        <control shapeId="113666" r:id="rId38" name="CommandButton2">
          <controlPr defaultSize="0" autoLine="0" autoPict="0" r:id="rId39">
            <anchor moveWithCells="1">
              <from>
                <xdr:col>2</xdr:col>
                <xdr:colOff>393700</xdr:colOff>
                <xdr:row>31</xdr:row>
                <xdr:rowOff>69850</xdr:rowOff>
              </from>
              <to>
                <xdr:col>5</xdr:col>
                <xdr:colOff>425450</xdr:colOff>
                <xdr:row>33</xdr:row>
                <xdr:rowOff>82550</xdr:rowOff>
              </to>
            </anchor>
          </controlPr>
        </control>
      </mc:Choice>
      <mc:Fallback>
        <control shapeId="113666" r:id="rId38" name="CommandButton2"/>
      </mc:Fallback>
    </mc:AlternateContent>
    <mc:AlternateContent xmlns:mc="http://schemas.openxmlformats.org/markup-compatibility/2006">
      <mc:Choice Requires="x14">
        <control shapeId="113665" r:id="rId40" name="CommandButton1">
          <controlPr defaultSize="0" autoLine="0" r:id="rId41">
            <anchor moveWithCells="1">
              <from>
                <xdr:col>2</xdr:col>
                <xdr:colOff>393700</xdr:colOff>
                <xdr:row>11</xdr:row>
                <xdr:rowOff>127000</xdr:rowOff>
              </from>
              <to>
                <xdr:col>5</xdr:col>
                <xdr:colOff>273050</xdr:colOff>
                <xdr:row>13</xdr:row>
                <xdr:rowOff>139700</xdr:rowOff>
              </to>
            </anchor>
          </controlPr>
        </control>
      </mc:Choice>
      <mc:Fallback>
        <control shapeId="113665" r:id="rId4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23"/>
  <sheetViews>
    <sheetView showGridLines="0" zoomScale="55" zoomScaleNormal="55" workbookViewId="0">
      <selection activeCell="T8" sqref="T8"/>
    </sheetView>
  </sheetViews>
  <sheetFormatPr defaultColWidth="8.7265625" defaultRowHeight="14.5" zeroHeight="1" x14ac:dyDescent="0.35"/>
  <cols>
    <col min="1" max="1" width="8.7265625" style="120" customWidth="1"/>
    <col min="2" max="2" width="10.6328125" style="120" bestFit="1" customWidth="1"/>
    <col min="3" max="3" width="8.90625" style="120" bestFit="1" customWidth="1"/>
    <col min="4" max="4" width="20.81640625" style="120" bestFit="1" customWidth="1"/>
    <col min="5" max="12" width="8.7265625" style="120" customWidth="1"/>
    <col min="13" max="16384" width="8.7265625" style="120"/>
  </cols>
  <sheetData>
    <row r="1" spans="1:4" ht="408.5" customHeight="1" x14ac:dyDescent="0.35">
      <c r="A1" s="128">
        <f>'Sample UI'!AY157</f>
        <v>9.9999999996291685E-7</v>
      </c>
    </row>
    <row r="2" spans="1:4" ht="138" customHeight="1" x14ac:dyDescent="0.35"/>
    <row r="3" spans="1:4" x14ac:dyDescent="0.35"/>
    <row r="4" spans="1:4" x14ac:dyDescent="0.35"/>
    <row r="5" spans="1:4" x14ac:dyDescent="0.35"/>
    <row r="6" spans="1:4" x14ac:dyDescent="0.35">
      <c r="B6" s="119" t="s">
        <v>131</v>
      </c>
      <c r="C6" s="119" t="s">
        <v>141</v>
      </c>
      <c r="D6" s="119" t="s">
        <v>147</v>
      </c>
    </row>
    <row r="7" spans="1:4" x14ac:dyDescent="0.35">
      <c r="B7" s="121" t="s">
        <v>46</v>
      </c>
      <c r="C7" s="122"/>
      <c r="D7" s="111">
        <v>700</v>
      </c>
    </row>
    <row r="8" spans="1:4" x14ac:dyDescent="0.35">
      <c r="B8" s="121" t="s">
        <v>47</v>
      </c>
      <c r="C8" s="122"/>
      <c r="D8" s="111">
        <v>700</v>
      </c>
    </row>
    <row r="9" spans="1:4" x14ac:dyDescent="0.35">
      <c r="B9" s="121" t="s">
        <v>48</v>
      </c>
      <c r="C9" s="122"/>
      <c r="D9" s="111">
        <v>700</v>
      </c>
    </row>
    <row r="10" spans="1:4" x14ac:dyDescent="0.35">
      <c r="B10" s="121" t="s">
        <v>49</v>
      </c>
      <c r="C10" s="122"/>
      <c r="D10" s="111">
        <v>700</v>
      </c>
    </row>
    <row r="11" spans="1:4" x14ac:dyDescent="0.35">
      <c r="B11" s="121" t="s">
        <v>50</v>
      </c>
      <c r="C11" s="122"/>
      <c r="D11" s="111">
        <v>700</v>
      </c>
    </row>
    <row r="12" spans="1:4" x14ac:dyDescent="0.35">
      <c r="B12" s="121" t="s">
        <v>51</v>
      </c>
      <c r="C12" s="122"/>
      <c r="D12" s="111">
        <v>700</v>
      </c>
    </row>
    <row r="13" spans="1:4" x14ac:dyDescent="0.35">
      <c r="B13" s="121" t="s">
        <v>52</v>
      </c>
      <c r="C13" s="122"/>
      <c r="D13" s="111">
        <v>700</v>
      </c>
    </row>
    <row r="14" spans="1:4" x14ac:dyDescent="0.35">
      <c r="B14" s="121" t="s">
        <v>53</v>
      </c>
      <c r="C14" s="122"/>
      <c r="D14" s="111">
        <v>700</v>
      </c>
    </row>
    <row r="15" spans="1:4" x14ac:dyDescent="0.35">
      <c r="B15" s="121" t="s">
        <v>54</v>
      </c>
      <c r="C15" s="122"/>
      <c r="D15" s="111">
        <v>700</v>
      </c>
    </row>
    <row r="16" spans="1:4" x14ac:dyDescent="0.35">
      <c r="B16" s="121" t="s">
        <v>55</v>
      </c>
      <c r="C16" s="122"/>
      <c r="D16" s="111">
        <v>700</v>
      </c>
    </row>
    <row r="17" spans="2:4" x14ac:dyDescent="0.35">
      <c r="B17" s="121" t="s">
        <v>56</v>
      </c>
      <c r="C17" s="122"/>
      <c r="D17" s="111">
        <v>700</v>
      </c>
    </row>
    <row r="18" spans="2:4" x14ac:dyDescent="0.35">
      <c r="B18" s="121" t="s">
        <v>45</v>
      </c>
      <c r="C18" s="122"/>
      <c r="D18" s="111">
        <v>700</v>
      </c>
    </row>
    <row r="19" spans="2:4" x14ac:dyDescent="0.35"/>
    <row r="20" spans="2:4" x14ac:dyDescent="0.35"/>
    <row r="21" spans="2:4" x14ac:dyDescent="0.35"/>
    <row r="22" spans="2:4" x14ac:dyDescent="0.35"/>
    <row r="23" spans="2:4" x14ac:dyDescent="0.3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>
              <from>
                <xdr:col>2</xdr:col>
                <xdr:colOff>82550</xdr:colOff>
                <xdr:row>18</xdr:row>
                <xdr:rowOff>133350</xdr:rowOff>
              </from>
              <to>
                <xdr:col>3</xdr:col>
                <xdr:colOff>1187450</xdr:colOff>
                <xdr:row>21</xdr:row>
                <xdr:rowOff>38100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D19"/>
  <sheetViews>
    <sheetView showGridLines="0" zoomScale="55" zoomScaleNormal="55" workbookViewId="0">
      <selection activeCell="P10" sqref="P10"/>
    </sheetView>
  </sheetViews>
  <sheetFormatPr defaultColWidth="8.7265625" defaultRowHeight="14.5" customHeight="1" x14ac:dyDescent="0.35"/>
  <cols>
    <col min="1" max="1" width="8.7265625" style="120" customWidth="1"/>
    <col min="2" max="2" width="10.6328125" style="120" bestFit="1" customWidth="1"/>
    <col min="3" max="3" width="8.90625" style="120" bestFit="1" customWidth="1"/>
    <col min="4" max="4" width="20.81640625" style="120" bestFit="1" customWidth="1"/>
    <col min="5" max="9" width="8.7265625" style="120" customWidth="1"/>
    <col min="10" max="10" width="20.81640625" style="120" bestFit="1" customWidth="1"/>
    <col min="11" max="12" width="8.7265625" style="120" customWidth="1"/>
    <col min="13" max="16383" width="8.7265625" style="120"/>
    <col min="16384" max="16384" width="11.453125" style="120" customWidth="1"/>
  </cols>
  <sheetData>
    <row r="1" spans="1:11 16384:16384" ht="409" customHeight="1" x14ac:dyDescent="0.35">
      <c r="A1" s="128">
        <f>'Sample UI'!AY157</f>
        <v>9.9999999996291685E-7</v>
      </c>
    </row>
    <row r="2" spans="1:11 16384:16384" ht="149" customHeight="1" x14ac:dyDescent="0.35"/>
    <row r="9" spans="1:11 16384:16384" x14ac:dyDescent="0.35">
      <c r="B9" s="119" t="s">
        <v>131</v>
      </c>
      <c r="C9" s="119" t="s">
        <v>141</v>
      </c>
      <c r="D9" s="119" t="s">
        <v>147</v>
      </c>
    </row>
    <row r="10" spans="1:11 16384:16384" x14ac:dyDescent="0.35">
      <c r="B10" s="129" t="s">
        <v>46</v>
      </c>
      <c r="C10" s="122"/>
      <c r="D10" s="111">
        <v>800</v>
      </c>
    </row>
    <row r="11" spans="1:11 16384:16384" x14ac:dyDescent="0.35">
      <c r="B11" s="129" t="s">
        <v>47</v>
      </c>
      <c r="C11" s="122"/>
      <c r="D11" s="111">
        <v>900</v>
      </c>
      <c r="H11" s="119" t="s">
        <v>131</v>
      </c>
      <c r="I11" s="119" t="s">
        <v>141</v>
      </c>
      <c r="J11" s="119" t="s">
        <v>147</v>
      </c>
    </row>
    <row r="12" spans="1:11 16384:16384" x14ac:dyDescent="0.35">
      <c r="B12" s="129" t="s">
        <v>48</v>
      </c>
      <c r="C12" s="122"/>
      <c r="D12" s="111">
        <v>500</v>
      </c>
      <c r="H12" s="129" t="s">
        <v>52</v>
      </c>
      <c r="I12" s="130"/>
      <c r="J12" s="125">
        <v>1885.9559950457949</v>
      </c>
      <c r="K12" s="123"/>
      <c r="XFD12" s="123"/>
    </row>
    <row r="13" spans="1:11 16384:16384" x14ac:dyDescent="0.35">
      <c r="B13" s="129" t="s">
        <v>49</v>
      </c>
      <c r="C13" s="122"/>
      <c r="D13" s="111">
        <v>700</v>
      </c>
      <c r="H13" s="129" t="s">
        <v>53</v>
      </c>
      <c r="I13" s="130"/>
      <c r="J13" s="125">
        <v>2131.2348214633885</v>
      </c>
      <c r="K13" s="123"/>
      <c r="XFD13" s="123"/>
    </row>
    <row r="14" spans="1:11 16384:16384" x14ac:dyDescent="0.35">
      <c r="B14" s="129" t="s">
        <v>50</v>
      </c>
      <c r="C14" s="122"/>
      <c r="D14" s="111">
        <v>500</v>
      </c>
      <c r="H14" s="129" t="s">
        <v>54</v>
      </c>
      <c r="I14" s="130"/>
      <c r="J14" s="125">
        <v>2220.5361668895471</v>
      </c>
      <c r="K14" s="123"/>
      <c r="XFD14" s="123"/>
    </row>
    <row r="15" spans="1:11 16384:16384" x14ac:dyDescent="0.35">
      <c r="B15" s="129" t="s">
        <v>51</v>
      </c>
      <c r="C15" s="122"/>
      <c r="D15" s="111">
        <v>500</v>
      </c>
      <c r="H15" s="129" t="s">
        <v>55</v>
      </c>
      <c r="I15" s="130"/>
      <c r="J15" s="125">
        <v>1553.4441112369568</v>
      </c>
      <c r="K15" s="123"/>
      <c r="XFD15" s="123"/>
    </row>
    <row r="16" spans="1:11 16384:16384" x14ac:dyDescent="0.35">
      <c r="H16" s="129" t="s">
        <v>56</v>
      </c>
      <c r="I16" s="130"/>
      <c r="J16" s="125">
        <v>1441.68290594983</v>
      </c>
      <c r="K16" s="123"/>
      <c r="XFD16" s="123"/>
    </row>
    <row r="17" spans="2:16384" x14ac:dyDescent="0.35">
      <c r="H17" s="129" t="s">
        <v>45</v>
      </c>
      <c r="I17" s="130"/>
      <c r="J17" s="125">
        <v>1312.3231431942781</v>
      </c>
      <c r="K17" s="123"/>
      <c r="XFD17" s="123"/>
    </row>
    <row r="18" spans="2:16384" x14ac:dyDescent="0.35"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4"/>
      <c r="HF18" s="124"/>
      <c r="HG18" s="124"/>
      <c r="HH18" s="124"/>
      <c r="HI18" s="124"/>
      <c r="HJ18" s="124"/>
      <c r="HK18" s="124"/>
      <c r="HL18" s="124"/>
      <c r="HM18" s="124"/>
      <c r="HN18" s="124"/>
      <c r="HO18" s="124"/>
      <c r="HP18" s="124"/>
      <c r="HQ18" s="124"/>
      <c r="HR18" s="124"/>
      <c r="HS18" s="124"/>
      <c r="HT18" s="124"/>
      <c r="HU18" s="124"/>
      <c r="HV18" s="124"/>
      <c r="HW18" s="124"/>
      <c r="HX18" s="124"/>
      <c r="HY18" s="124"/>
      <c r="HZ18" s="124"/>
      <c r="IA18" s="124"/>
      <c r="IB18" s="124"/>
      <c r="IC18" s="124"/>
      <c r="ID18" s="124"/>
      <c r="IE18" s="124"/>
      <c r="IF18" s="124"/>
      <c r="IG18" s="124"/>
      <c r="IH18" s="124"/>
      <c r="II18" s="124"/>
      <c r="IJ18" s="124"/>
      <c r="IK18" s="124"/>
      <c r="IL18" s="124"/>
      <c r="IM18" s="124"/>
      <c r="IN18" s="124"/>
      <c r="IO18" s="124"/>
      <c r="IP18" s="124"/>
      <c r="IQ18" s="124"/>
      <c r="IR18" s="124"/>
      <c r="IS18" s="124"/>
      <c r="IT18" s="124"/>
      <c r="IU18" s="124"/>
      <c r="IV18" s="124"/>
      <c r="IW18" s="124"/>
      <c r="IX18" s="124"/>
      <c r="IY18" s="124"/>
      <c r="IZ18" s="124"/>
      <c r="JA18" s="124"/>
      <c r="JB18" s="124"/>
      <c r="JC18" s="124"/>
      <c r="JD18" s="124"/>
      <c r="JE18" s="124"/>
      <c r="JF18" s="124"/>
      <c r="JG18" s="124"/>
      <c r="JH18" s="124"/>
      <c r="JI18" s="124"/>
      <c r="JJ18" s="124"/>
      <c r="JK18" s="124"/>
      <c r="JL18" s="124"/>
      <c r="JM18" s="124"/>
      <c r="JN18" s="124"/>
      <c r="JO18" s="124"/>
      <c r="JP18" s="124"/>
      <c r="JQ18" s="124"/>
      <c r="JR18" s="124"/>
      <c r="JS18" s="124"/>
      <c r="JT18" s="124"/>
      <c r="JU18" s="124"/>
      <c r="JV18" s="124"/>
      <c r="JW18" s="124"/>
      <c r="JX18" s="124"/>
      <c r="JY18" s="124"/>
      <c r="JZ18" s="124"/>
      <c r="KA18" s="124"/>
      <c r="KB18" s="124"/>
      <c r="KC18" s="124"/>
      <c r="KD18" s="124"/>
      <c r="KE18" s="124"/>
      <c r="KF18" s="124"/>
      <c r="KG18" s="124"/>
      <c r="KH18" s="124"/>
      <c r="KI18" s="124"/>
      <c r="KJ18" s="124"/>
      <c r="KK18" s="124"/>
      <c r="KL18" s="124"/>
      <c r="KM18" s="124"/>
      <c r="KN18" s="124"/>
      <c r="KO18" s="124"/>
      <c r="KP18" s="124"/>
      <c r="KQ18" s="124"/>
      <c r="KR18" s="124"/>
      <c r="KS18" s="124"/>
      <c r="KT18" s="124"/>
      <c r="KU18" s="124"/>
      <c r="KV18" s="124"/>
      <c r="KW18" s="124"/>
      <c r="KX18" s="124"/>
      <c r="KY18" s="124"/>
      <c r="KZ18" s="124"/>
      <c r="LA18" s="124"/>
      <c r="LB18" s="124"/>
      <c r="LC18" s="124"/>
      <c r="LD18" s="124"/>
      <c r="LE18" s="124"/>
      <c r="LF18" s="124"/>
      <c r="LG18" s="124"/>
      <c r="LH18" s="124"/>
      <c r="LI18" s="124"/>
      <c r="LJ18" s="124"/>
      <c r="LK18" s="124"/>
      <c r="LL18" s="124"/>
      <c r="LM18" s="124"/>
      <c r="LN18" s="124"/>
      <c r="LO18" s="124"/>
      <c r="LP18" s="124"/>
      <c r="LQ18" s="124"/>
      <c r="LR18" s="124"/>
      <c r="LS18" s="124"/>
      <c r="LT18" s="124"/>
      <c r="LU18" s="124"/>
      <c r="LV18" s="124"/>
      <c r="LW18" s="124"/>
      <c r="LX18" s="124"/>
      <c r="LY18" s="124"/>
      <c r="LZ18" s="124"/>
      <c r="MA18" s="124"/>
      <c r="MB18" s="124"/>
      <c r="MC18" s="124"/>
      <c r="MD18" s="124"/>
      <c r="ME18" s="124"/>
      <c r="MF18" s="124"/>
      <c r="MG18" s="124"/>
      <c r="MH18" s="124"/>
      <c r="MI18" s="124"/>
      <c r="MJ18" s="124"/>
      <c r="MK18" s="124"/>
      <c r="ML18" s="124"/>
      <c r="MM18" s="124"/>
      <c r="MN18" s="124"/>
      <c r="MO18" s="124"/>
      <c r="MP18" s="124"/>
      <c r="MQ18" s="124"/>
      <c r="MR18" s="124"/>
      <c r="MS18" s="124"/>
      <c r="MT18" s="124"/>
      <c r="MU18" s="124"/>
      <c r="MV18" s="124"/>
      <c r="MW18" s="124"/>
      <c r="MX18" s="124"/>
      <c r="MY18" s="124"/>
      <c r="MZ18" s="124"/>
      <c r="NA18" s="124"/>
      <c r="NB18" s="124"/>
      <c r="NC18" s="124"/>
      <c r="ND18" s="124"/>
      <c r="NE18" s="124"/>
      <c r="NF18" s="124"/>
      <c r="NG18" s="124"/>
      <c r="NH18" s="124"/>
      <c r="NI18" s="124"/>
      <c r="NJ18" s="124"/>
      <c r="NK18" s="124"/>
      <c r="NL18" s="124"/>
      <c r="NM18" s="124"/>
      <c r="NN18" s="124"/>
      <c r="NO18" s="124"/>
      <c r="NP18" s="124"/>
      <c r="NQ18" s="124"/>
      <c r="NR18" s="124"/>
      <c r="NS18" s="124"/>
      <c r="NT18" s="124"/>
      <c r="NU18" s="124"/>
      <c r="NV18" s="124"/>
      <c r="NW18" s="124"/>
      <c r="NX18" s="124"/>
      <c r="NY18" s="124"/>
      <c r="NZ18" s="124"/>
      <c r="OA18" s="124"/>
      <c r="OB18" s="124"/>
      <c r="OC18" s="124"/>
      <c r="OD18" s="124"/>
      <c r="OE18" s="124"/>
      <c r="OF18" s="124"/>
      <c r="OG18" s="124"/>
      <c r="OH18" s="124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4"/>
      <c r="OT18" s="124"/>
      <c r="OU18" s="124"/>
      <c r="OV18" s="124"/>
      <c r="OW18" s="124"/>
      <c r="OX18" s="124"/>
      <c r="OY18" s="124"/>
      <c r="OZ18" s="124"/>
      <c r="PA18" s="124"/>
      <c r="PB18" s="124"/>
      <c r="PC18" s="124"/>
      <c r="PD18" s="124"/>
      <c r="PE18" s="124"/>
      <c r="PF18" s="124"/>
      <c r="PG18" s="124"/>
      <c r="PH18" s="124"/>
      <c r="PI18" s="124"/>
      <c r="PJ18" s="124"/>
      <c r="PK18" s="124"/>
      <c r="PL18" s="124"/>
      <c r="PM18" s="124"/>
      <c r="PN18" s="124"/>
      <c r="PO18" s="124"/>
      <c r="PP18" s="124"/>
      <c r="PQ18" s="124"/>
      <c r="PR18" s="124"/>
      <c r="PS18" s="124"/>
      <c r="PT18" s="124"/>
      <c r="PU18" s="124"/>
      <c r="PV18" s="124"/>
      <c r="PW18" s="124"/>
      <c r="PX18" s="124"/>
      <c r="PY18" s="124"/>
      <c r="PZ18" s="124"/>
      <c r="QA18" s="124"/>
      <c r="QB18" s="124"/>
      <c r="QC18" s="124"/>
      <c r="QD18" s="124"/>
      <c r="QE18" s="124"/>
      <c r="QF18" s="124"/>
      <c r="QG18" s="124"/>
      <c r="QH18" s="124"/>
      <c r="QI18" s="124"/>
      <c r="QJ18" s="124"/>
      <c r="QK18" s="124"/>
      <c r="QL18" s="124"/>
      <c r="QM18" s="124"/>
      <c r="QN18" s="124"/>
      <c r="QO18" s="124"/>
      <c r="QP18" s="124"/>
      <c r="QQ18" s="124"/>
      <c r="QR18" s="124"/>
      <c r="QS18" s="124"/>
      <c r="QT18" s="124"/>
      <c r="QU18" s="124"/>
      <c r="QV18" s="124"/>
      <c r="QW18" s="124"/>
      <c r="QX18" s="124"/>
      <c r="QY18" s="124"/>
      <c r="QZ18" s="124"/>
      <c r="RA18" s="124"/>
      <c r="RB18" s="124"/>
      <c r="RC18" s="124"/>
      <c r="RD18" s="124"/>
      <c r="RE18" s="124"/>
      <c r="RF18" s="124"/>
      <c r="RG18" s="124"/>
      <c r="RH18" s="124"/>
      <c r="RI18" s="124"/>
      <c r="RJ18" s="124"/>
      <c r="RK18" s="124"/>
      <c r="RL18" s="124"/>
      <c r="RM18" s="124"/>
      <c r="RN18" s="124"/>
      <c r="RO18" s="124"/>
      <c r="RP18" s="124"/>
      <c r="RQ18" s="124"/>
      <c r="RR18" s="124"/>
      <c r="RS18" s="124"/>
      <c r="RT18" s="124"/>
      <c r="RU18" s="124"/>
      <c r="RV18" s="124"/>
      <c r="RW18" s="124"/>
      <c r="RX18" s="124"/>
      <c r="RY18" s="124"/>
      <c r="RZ18" s="124"/>
      <c r="SA18" s="124"/>
      <c r="SB18" s="124"/>
      <c r="SC18" s="124"/>
      <c r="SD18" s="124"/>
      <c r="SE18" s="124"/>
      <c r="SF18" s="124"/>
      <c r="SG18" s="124"/>
      <c r="SH18" s="124"/>
      <c r="SI18" s="124"/>
      <c r="SJ18" s="124"/>
      <c r="SK18" s="124"/>
      <c r="SL18" s="124"/>
      <c r="SM18" s="124"/>
      <c r="SN18" s="124"/>
      <c r="SO18" s="124"/>
      <c r="SP18" s="124"/>
      <c r="SQ18" s="124"/>
      <c r="SR18" s="124"/>
      <c r="SS18" s="124"/>
      <c r="ST18" s="124"/>
      <c r="SU18" s="124"/>
      <c r="SV18" s="124"/>
      <c r="SW18" s="124"/>
      <c r="SX18" s="124"/>
      <c r="SY18" s="124"/>
      <c r="SZ18" s="124"/>
      <c r="TA18" s="124"/>
      <c r="TB18" s="124"/>
      <c r="TC18" s="124"/>
      <c r="TD18" s="124"/>
      <c r="TE18" s="124"/>
      <c r="TF18" s="124"/>
      <c r="TG18" s="124"/>
      <c r="TH18" s="124"/>
      <c r="TI18" s="124"/>
      <c r="TJ18" s="124"/>
      <c r="TK18" s="124"/>
      <c r="TL18" s="124"/>
      <c r="TM18" s="124"/>
      <c r="TN18" s="124"/>
      <c r="TO18" s="124"/>
      <c r="TP18" s="124"/>
      <c r="TQ18" s="124"/>
      <c r="TR18" s="124"/>
      <c r="TS18" s="124"/>
      <c r="TT18" s="124"/>
      <c r="TU18" s="124"/>
      <c r="TV18" s="124"/>
      <c r="TW18" s="124"/>
      <c r="TX18" s="124"/>
      <c r="TY18" s="124"/>
      <c r="TZ18" s="124"/>
      <c r="UA18" s="124"/>
      <c r="UB18" s="124"/>
      <c r="UC18" s="124"/>
      <c r="UD18" s="124"/>
      <c r="UE18" s="124"/>
      <c r="UF18" s="124"/>
      <c r="UG18" s="124"/>
      <c r="UH18" s="124"/>
      <c r="UI18" s="124"/>
      <c r="UJ18" s="124"/>
      <c r="UK18" s="124"/>
      <c r="UL18" s="124"/>
      <c r="UM18" s="124"/>
      <c r="UN18" s="124"/>
      <c r="UO18" s="124"/>
      <c r="UP18" s="124"/>
      <c r="UQ18" s="124"/>
      <c r="UR18" s="124"/>
      <c r="US18" s="124"/>
      <c r="UT18" s="124"/>
      <c r="UU18" s="124"/>
      <c r="UV18" s="124"/>
      <c r="UW18" s="124"/>
      <c r="UX18" s="124"/>
      <c r="UY18" s="124"/>
      <c r="UZ18" s="124"/>
      <c r="VA18" s="124"/>
      <c r="VB18" s="124"/>
      <c r="VC18" s="124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4"/>
      <c r="VO18" s="124"/>
      <c r="VP18" s="124"/>
      <c r="VQ18" s="124"/>
      <c r="VR18" s="124"/>
      <c r="VS18" s="124"/>
      <c r="VT18" s="124"/>
      <c r="VU18" s="124"/>
      <c r="VV18" s="124"/>
      <c r="VW18" s="124"/>
      <c r="VX18" s="124"/>
      <c r="VY18" s="124"/>
      <c r="VZ18" s="124"/>
      <c r="WA18" s="124"/>
      <c r="WB18" s="124"/>
      <c r="WC18" s="124"/>
      <c r="WD18" s="124"/>
      <c r="WE18" s="124"/>
      <c r="WF18" s="124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4"/>
      <c r="WR18" s="124"/>
      <c r="WS18" s="124"/>
      <c r="WT18" s="124"/>
      <c r="WU18" s="124"/>
      <c r="WV18" s="124"/>
      <c r="WW18" s="124"/>
      <c r="WX18" s="124"/>
      <c r="WY18" s="124"/>
      <c r="WZ18" s="124"/>
      <c r="XA18" s="124"/>
      <c r="XB18" s="124"/>
      <c r="XC18" s="124"/>
      <c r="XD18" s="124"/>
      <c r="XE18" s="124"/>
      <c r="XF18" s="124"/>
      <c r="XG18" s="124"/>
      <c r="XH18" s="124"/>
      <c r="XI18" s="124"/>
      <c r="XJ18" s="124"/>
      <c r="XK18" s="124"/>
      <c r="XL18" s="124"/>
      <c r="XM18" s="124"/>
      <c r="XN18" s="124"/>
      <c r="XO18" s="124"/>
      <c r="XP18" s="124"/>
      <c r="XQ18" s="124"/>
      <c r="XR18" s="124"/>
      <c r="XS18" s="124"/>
      <c r="XT18" s="124"/>
      <c r="XU18" s="124"/>
      <c r="XV18" s="124"/>
      <c r="XW18" s="124"/>
      <c r="XX18" s="124"/>
      <c r="XY18" s="124"/>
      <c r="XZ18" s="124"/>
      <c r="YA18" s="124"/>
      <c r="YB18" s="124"/>
      <c r="YC18" s="124"/>
      <c r="YD18" s="124"/>
      <c r="YE18" s="124"/>
      <c r="YF18" s="124"/>
      <c r="YG18" s="124"/>
      <c r="YH18" s="124"/>
      <c r="YI18" s="124"/>
      <c r="YJ18" s="124"/>
      <c r="YK18" s="124"/>
      <c r="YL18" s="124"/>
      <c r="YM18" s="124"/>
      <c r="YN18" s="124"/>
      <c r="YO18" s="124"/>
      <c r="YP18" s="124"/>
      <c r="YQ18" s="124"/>
      <c r="YR18" s="124"/>
      <c r="YS18" s="124"/>
      <c r="YT18" s="124"/>
      <c r="YU18" s="124"/>
      <c r="YV18" s="124"/>
      <c r="YW18" s="124"/>
      <c r="YX18" s="124"/>
      <c r="YY18" s="124"/>
      <c r="YZ18" s="124"/>
      <c r="ZA18" s="124"/>
      <c r="ZB18" s="124"/>
      <c r="ZC18" s="124"/>
      <c r="ZD18" s="124"/>
      <c r="ZE18" s="124"/>
      <c r="ZF18" s="124"/>
      <c r="ZG18" s="124"/>
      <c r="ZH18" s="124"/>
      <c r="ZI18" s="124"/>
      <c r="ZJ18" s="124"/>
      <c r="ZK18" s="124"/>
      <c r="ZL18" s="124"/>
      <c r="ZM18" s="124"/>
      <c r="ZN18" s="124"/>
      <c r="ZO18" s="124"/>
      <c r="ZP18" s="124"/>
      <c r="ZQ18" s="124"/>
      <c r="ZR18" s="124"/>
      <c r="ZS18" s="124"/>
      <c r="ZT18" s="124"/>
      <c r="ZU18" s="124"/>
      <c r="ZV18" s="124"/>
      <c r="ZW18" s="124"/>
      <c r="ZX18" s="124"/>
      <c r="ZY18" s="124"/>
      <c r="ZZ18" s="124"/>
      <c r="AAA18" s="124"/>
      <c r="AAB18" s="124"/>
      <c r="AAC18" s="124"/>
      <c r="AAD18" s="124"/>
      <c r="AAE18" s="124"/>
      <c r="AAF18" s="124"/>
      <c r="AAG18" s="124"/>
      <c r="AAH18" s="124"/>
      <c r="AAI18" s="124"/>
      <c r="AAJ18" s="124"/>
      <c r="AAK18" s="124"/>
      <c r="AAL18" s="124"/>
      <c r="AAM18" s="124"/>
      <c r="AAN18" s="124"/>
      <c r="AAO18" s="124"/>
      <c r="AAP18" s="124"/>
      <c r="AAQ18" s="124"/>
      <c r="AAR18" s="124"/>
      <c r="AAS18" s="124"/>
      <c r="AAT18" s="124"/>
      <c r="AAU18" s="124"/>
      <c r="AAV18" s="124"/>
      <c r="AAW18" s="124"/>
      <c r="AAX18" s="124"/>
      <c r="AAY18" s="124"/>
      <c r="AAZ18" s="124"/>
      <c r="ABA18" s="124"/>
      <c r="ABB18" s="124"/>
      <c r="ABC18" s="124"/>
      <c r="ABD18" s="124"/>
      <c r="ABE18" s="124"/>
      <c r="ABF18" s="124"/>
      <c r="ABG18" s="124"/>
      <c r="ABH18" s="124"/>
      <c r="ABI18" s="124"/>
      <c r="ABJ18" s="124"/>
      <c r="ABK18" s="124"/>
      <c r="ABL18" s="124"/>
      <c r="ABM18" s="124"/>
      <c r="ABN18" s="124"/>
      <c r="ABO18" s="124"/>
      <c r="ABP18" s="124"/>
      <c r="ABQ18" s="124"/>
      <c r="ABR18" s="124"/>
      <c r="ABS18" s="124"/>
      <c r="ABT18" s="124"/>
      <c r="ABU18" s="124"/>
      <c r="ABV18" s="124"/>
      <c r="ABW18" s="124"/>
      <c r="ABX18" s="124"/>
      <c r="ABY18" s="124"/>
      <c r="ABZ18" s="124"/>
      <c r="ACA18" s="124"/>
      <c r="ACB18" s="124"/>
      <c r="ACC18" s="124"/>
      <c r="ACD18" s="124"/>
      <c r="ACE18" s="124"/>
      <c r="ACF18" s="124"/>
      <c r="ACG18" s="124"/>
      <c r="ACH18" s="124"/>
      <c r="ACI18" s="124"/>
      <c r="ACJ18" s="124"/>
      <c r="ACK18" s="124"/>
      <c r="ACL18" s="124"/>
      <c r="ACM18" s="124"/>
      <c r="ACN18" s="124"/>
      <c r="ACO18" s="124"/>
      <c r="ACP18" s="124"/>
      <c r="ACQ18" s="124"/>
      <c r="ACR18" s="124"/>
      <c r="ACS18" s="124"/>
      <c r="ACT18" s="124"/>
      <c r="ACU18" s="124"/>
      <c r="ACV18" s="124"/>
      <c r="ACW18" s="124"/>
      <c r="ACX18" s="124"/>
      <c r="ACY18" s="124"/>
      <c r="ACZ18" s="124"/>
      <c r="ADA18" s="124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4"/>
      <c r="ADM18" s="124"/>
      <c r="ADN18" s="124"/>
      <c r="ADO18" s="124"/>
      <c r="ADP18" s="124"/>
      <c r="ADQ18" s="124"/>
      <c r="ADR18" s="124"/>
      <c r="ADS18" s="124"/>
      <c r="ADT18" s="124"/>
      <c r="ADU18" s="124"/>
      <c r="ADV18" s="124"/>
      <c r="ADW18" s="124"/>
      <c r="ADX18" s="124"/>
      <c r="ADY18" s="124"/>
      <c r="ADZ18" s="124"/>
      <c r="AEA18" s="124"/>
      <c r="AEB18" s="124"/>
      <c r="AEC18" s="124"/>
      <c r="AED18" s="124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4"/>
      <c r="AEP18" s="124"/>
      <c r="AEQ18" s="124"/>
      <c r="AER18" s="124"/>
      <c r="AES18" s="124"/>
      <c r="AET18" s="124"/>
      <c r="AEU18" s="124"/>
      <c r="AEV18" s="124"/>
      <c r="AEW18" s="124"/>
      <c r="AEX18" s="124"/>
      <c r="AEY18" s="124"/>
      <c r="AEZ18" s="124"/>
      <c r="AFA18" s="124"/>
      <c r="AFB18" s="124"/>
      <c r="AFC18" s="124"/>
      <c r="AFD18" s="124"/>
      <c r="AFE18" s="124"/>
      <c r="AFF18" s="124"/>
      <c r="AFG18" s="124"/>
      <c r="AFH18" s="124"/>
      <c r="AFI18" s="124"/>
      <c r="AFJ18" s="124"/>
      <c r="AFK18" s="124"/>
      <c r="AFL18" s="124"/>
      <c r="AFM18" s="124"/>
      <c r="AFN18" s="124"/>
      <c r="AFO18" s="124"/>
      <c r="AFP18" s="124"/>
      <c r="AFQ18" s="124"/>
      <c r="AFR18" s="124"/>
      <c r="AFS18" s="124"/>
      <c r="AFT18" s="124"/>
      <c r="AFU18" s="124"/>
      <c r="AFV18" s="124"/>
      <c r="AFW18" s="124"/>
      <c r="AFX18" s="124"/>
      <c r="AFY18" s="124"/>
      <c r="AFZ18" s="124"/>
      <c r="AGA18" s="124"/>
      <c r="AGB18" s="124"/>
      <c r="AGC18" s="124"/>
      <c r="AGD18" s="124"/>
      <c r="AGE18" s="124"/>
      <c r="AGF18" s="124"/>
      <c r="AGG18" s="124"/>
      <c r="AGH18" s="124"/>
      <c r="AGI18" s="124"/>
      <c r="AGJ18" s="124"/>
      <c r="AGK18" s="124"/>
      <c r="AGL18" s="124"/>
      <c r="AGM18" s="124"/>
      <c r="AGN18" s="124"/>
      <c r="AGO18" s="124"/>
      <c r="AGP18" s="124"/>
      <c r="AGQ18" s="124"/>
      <c r="AGR18" s="124"/>
      <c r="AGS18" s="124"/>
      <c r="AGT18" s="124"/>
      <c r="AGU18" s="124"/>
      <c r="AGV18" s="124"/>
      <c r="AGW18" s="124"/>
      <c r="AGX18" s="124"/>
      <c r="AGY18" s="124"/>
      <c r="AGZ18" s="124"/>
      <c r="AHA18" s="124"/>
      <c r="AHB18" s="124"/>
      <c r="AHC18" s="124"/>
      <c r="AHD18" s="124"/>
      <c r="AHE18" s="124"/>
      <c r="AHF18" s="124"/>
      <c r="AHG18" s="124"/>
      <c r="AHH18" s="124"/>
      <c r="AHI18" s="124"/>
      <c r="AHJ18" s="124"/>
      <c r="AHK18" s="124"/>
      <c r="AHL18" s="124"/>
      <c r="AHM18" s="124"/>
      <c r="AHN18" s="124"/>
      <c r="AHO18" s="124"/>
      <c r="AHP18" s="124"/>
      <c r="AHQ18" s="124"/>
      <c r="AHR18" s="124"/>
      <c r="AHS18" s="124"/>
      <c r="AHT18" s="124"/>
      <c r="AHU18" s="124"/>
      <c r="AHV18" s="124"/>
      <c r="AHW18" s="124"/>
      <c r="AHX18" s="124"/>
      <c r="AHY18" s="124"/>
      <c r="AHZ18" s="124"/>
      <c r="AIA18" s="124"/>
      <c r="AIB18" s="124"/>
      <c r="AIC18" s="124"/>
      <c r="AID18" s="124"/>
      <c r="AIE18" s="124"/>
      <c r="AIF18" s="124"/>
      <c r="AIG18" s="124"/>
      <c r="AIH18" s="124"/>
      <c r="AII18" s="124"/>
      <c r="AIJ18" s="124"/>
      <c r="AIK18" s="124"/>
      <c r="AIL18" s="124"/>
      <c r="AIM18" s="124"/>
      <c r="AIN18" s="124"/>
      <c r="AIO18" s="124"/>
      <c r="AIP18" s="124"/>
      <c r="AIQ18" s="124"/>
      <c r="AIR18" s="124"/>
      <c r="AIS18" s="124"/>
      <c r="AIT18" s="124"/>
      <c r="AIU18" s="124"/>
      <c r="AIV18" s="124"/>
      <c r="AIW18" s="124"/>
      <c r="AIX18" s="124"/>
      <c r="AIY18" s="124"/>
      <c r="AIZ18" s="124"/>
      <c r="AJA18" s="124"/>
      <c r="AJB18" s="124"/>
      <c r="AJC18" s="124"/>
      <c r="AJD18" s="124"/>
      <c r="AJE18" s="124"/>
      <c r="AJF18" s="124"/>
      <c r="AJG18" s="124"/>
      <c r="AJH18" s="124"/>
      <c r="AJI18" s="124"/>
      <c r="AJJ18" s="124"/>
      <c r="AJK18" s="124"/>
      <c r="AJL18" s="124"/>
      <c r="AJM18" s="124"/>
      <c r="AJN18" s="124"/>
      <c r="AJO18" s="124"/>
      <c r="AJP18" s="124"/>
      <c r="AJQ18" s="124"/>
      <c r="AJR18" s="124"/>
      <c r="AJS18" s="124"/>
      <c r="AJT18" s="124"/>
      <c r="AJU18" s="124"/>
      <c r="AJV18" s="124"/>
      <c r="AJW18" s="124"/>
      <c r="AJX18" s="124"/>
      <c r="AJY18" s="124"/>
      <c r="AJZ18" s="124"/>
      <c r="AKA18" s="124"/>
      <c r="AKB18" s="124"/>
      <c r="AKC18" s="124"/>
      <c r="AKD18" s="124"/>
      <c r="AKE18" s="124"/>
      <c r="AKF18" s="124"/>
      <c r="AKG18" s="124"/>
      <c r="AKH18" s="124"/>
      <c r="AKI18" s="124"/>
      <c r="AKJ18" s="124"/>
      <c r="AKK18" s="124"/>
      <c r="AKL18" s="124"/>
      <c r="AKM18" s="124"/>
      <c r="AKN18" s="124"/>
      <c r="AKO18" s="124"/>
      <c r="AKP18" s="124"/>
      <c r="AKQ18" s="124"/>
      <c r="AKR18" s="124"/>
      <c r="AKS18" s="124"/>
      <c r="AKT18" s="124"/>
      <c r="AKU18" s="124"/>
      <c r="AKV18" s="124"/>
      <c r="AKW18" s="124"/>
      <c r="AKX18" s="124"/>
      <c r="AKY18" s="124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4"/>
      <c r="ALK18" s="124"/>
      <c r="ALL18" s="124"/>
      <c r="ALM18" s="124"/>
      <c r="ALN18" s="124"/>
      <c r="ALO18" s="124"/>
      <c r="ALP18" s="124"/>
      <c r="ALQ18" s="124"/>
      <c r="ALR18" s="124"/>
      <c r="ALS18" s="124"/>
      <c r="ALT18" s="124"/>
      <c r="ALU18" s="124"/>
      <c r="ALV18" s="124"/>
      <c r="ALW18" s="124"/>
      <c r="ALX18" s="124"/>
      <c r="ALY18" s="124"/>
      <c r="ALZ18" s="124"/>
      <c r="AMA18" s="124"/>
      <c r="AMB18" s="124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4"/>
      <c r="AMN18" s="124"/>
      <c r="AMO18" s="124"/>
      <c r="AMP18" s="124"/>
      <c r="AMQ18" s="124"/>
      <c r="AMR18" s="124"/>
      <c r="AMS18" s="124"/>
      <c r="AMT18" s="124"/>
      <c r="AMU18" s="124"/>
      <c r="AMV18" s="124"/>
      <c r="AMW18" s="124"/>
      <c r="AMX18" s="124"/>
      <c r="AMY18" s="124"/>
      <c r="AMZ18" s="124"/>
      <c r="ANA18" s="124"/>
      <c r="ANB18" s="124"/>
      <c r="ANC18" s="124"/>
      <c r="AND18" s="124"/>
      <c r="ANE18" s="124"/>
      <c r="ANF18" s="124"/>
      <c r="ANG18" s="124"/>
      <c r="ANH18" s="124"/>
      <c r="ANI18" s="124"/>
      <c r="ANJ18" s="124"/>
      <c r="ANK18" s="124"/>
      <c r="ANL18" s="124"/>
      <c r="ANM18" s="124"/>
      <c r="ANN18" s="124"/>
      <c r="ANO18" s="124"/>
      <c r="ANP18" s="124"/>
      <c r="ANQ18" s="124"/>
      <c r="ANR18" s="124"/>
      <c r="ANS18" s="124"/>
      <c r="ANT18" s="124"/>
      <c r="ANU18" s="124"/>
      <c r="ANV18" s="124"/>
      <c r="ANW18" s="124"/>
      <c r="ANX18" s="124"/>
      <c r="ANY18" s="124"/>
      <c r="ANZ18" s="124"/>
      <c r="AOA18" s="124"/>
      <c r="AOB18" s="124"/>
      <c r="AOC18" s="124"/>
      <c r="AOD18" s="124"/>
      <c r="AOE18" s="124"/>
      <c r="AOF18" s="124"/>
      <c r="AOG18" s="124"/>
      <c r="AOH18" s="124"/>
      <c r="AOI18" s="124"/>
      <c r="AOJ18" s="124"/>
      <c r="AOK18" s="124"/>
      <c r="AOL18" s="124"/>
      <c r="AOM18" s="124"/>
      <c r="AON18" s="124"/>
      <c r="AOO18" s="124"/>
      <c r="AOP18" s="124"/>
      <c r="AOQ18" s="124"/>
      <c r="AOR18" s="124"/>
      <c r="AOS18" s="124"/>
      <c r="AOT18" s="124"/>
      <c r="AOU18" s="124"/>
      <c r="AOV18" s="124"/>
      <c r="AOW18" s="124"/>
      <c r="AOX18" s="124"/>
      <c r="AOY18" s="124"/>
      <c r="AOZ18" s="124"/>
      <c r="APA18" s="124"/>
      <c r="APB18" s="124"/>
      <c r="APC18" s="124"/>
      <c r="APD18" s="124"/>
      <c r="APE18" s="124"/>
      <c r="APF18" s="124"/>
      <c r="APG18" s="124"/>
      <c r="APH18" s="124"/>
      <c r="API18" s="124"/>
      <c r="APJ18" s="124"/>
      <c r="APK18" s="124"/>
      <c r="APL18" s="124"/>
      <c r="APM18" s="124"/>
      <c r="APN18" s="124"/>
      <c r="APO18" s="124"/>
      <c r="APP18" s="124"/>
      <c r="APQ18" s="124"/>
      <c r="APR18" s="124"/>
      <c r="APS18" s="124"/>
      <c r="APT18" s="124"/>
      <c r="APU18" s="124"/>
      <c r="APV18" s="124"/>
      <c r="APW18" s="124"/>
      <c r="APX18" s="124"/>
      <c r="APY18" s="124"/>
      <c r="APZ18" s="124"/>
      <c r="AQA18" s="124"/>
      <c r="AQB18" s="124"/>
      <c r="AQC18" s="124"/>
      <c r="AQD18" s="124"/>
      <c r="AQE18" s="124"/>
      <c r="AQF18" s="124"/>
      <c r="AQG18" s="124"/>
      <c r="AQH18" s="124"/>
      <c r="AQI18" s="124"/>
      <c r="AQJ18" s="124"/>
      <c r="AQK18" s="124"/>
      <c r="AQL18" s="124"/>
      <c r="AQM18" s="124"/>
      <c r="AQN18" s="124"/>
      <c r="AQO18" s="124"/>
      <c r="AQP18" s="124"/>
      <c r="AQQ18" s="124"/>
      <c r="AQR18" s="124"/>
      <c r="AQS18" s="124"/>
      <c r="AQT18" s="124"/>
      <c r="AQU18" s="124"/>
      <c r="AQV18" s="124"/>
      <c r="AQW18" s="124"/>
      <c r="AQX18" s="124"/>
      <c r="AQY18" s="124"/>
      <c r="AQZ18" s="124"/>
      <c r="ARA18" s="124"/>
      <c r="ARB18" s="124"/>
      <c r="ARC18" s="124"/>
      <c r="ARD18" s="124"/>
      <c r="ARE18" s="124"/>
      <c r="ARF18" s="124"/>
      <c r="ARG18" s="124"/>
      <c r="ARH18" s="124"/>
      <c r="ARI18" s="124"/>
      <c r="ARJ18" s="124"/>
      <c r="ARK18" s="124"/>
      <c r="ARL18" s="124"/>
      <c r="ARM18" s="124"/>
      <c r="ARN18" s="124"/>
      <c r="ARO18" s="124"/>
      <c r="ARP18" s="124"/>
      <c r="ARQ18" s="124"/>
      <c r="ARR18" s="124"/>
      <c r="ARS18" s="124"/>
      <c r="ART18" s="124"/>
      <c r="ARU18" s="124"/>
      <c r="ARV18" s="124"/>
      <c r="ARW18" s="124"/>
      <c r="ARX18" s="124"/>
      <c r="ARY18" s="124"/>
      <c r="ARZ18" s="124"/>
      <c r="ASA18" s="124"/>
      <c r="ASB18" s="124"/>
      <c r="ASC18" s="124"/>
      <c r="ASD18" s="124"/>
      <c r="ASE18" s="124"/>
      <c r="ASF18" s="124"/>
      <c r="ASG18" s="124"/>
      <c r="ASH18" s="124"/>
      <c r="ASI18" s="124"/>
      <c r="ASJ18" s="124"/>
      <c r="ASK18" s="124"/>
      <c r="ASL18" s="124"/>
      <c r="ASM18" s="124"/>
      <c r="ASN18" s="124"/>
      <c r="ASO18" s="124"/>
      <c r="ASP18" s="124"/>
      <c r="ASQ18" s="124"/>
      <c r="ASR18" s="124"/>
      <c r="ASS18" s="124"/>
      <c r="AST18" s="124"/>
      <c r="ASU18" s="124"/>
      <c r="ASV18" s="124"/>
      <c r="ASW18" s="124"/>
      <c r="ASX18" s="124"/>
      <c r="ASY18" s="124"/>
      <c r="ASZ18" s="124"/>
      <c r="ATA18" s="124"/>
      <c r="ATB18" s="124"/>
      <c r="ATC18" s="124"/>
      <c r="ATD18" s="124"/>
      <c r="ATE18" s="124"/>
      <c r="ATF18" s="124"/>
      <c r="ATG18" s="124"/>
      <c r="ATH18" s="124"/>
      <c r="ATI18" s="124"/>
      <c r="ATJ18" s="124"/>
      <c r="ATK18" s="124"/>
      <c r="ATL18" s="124"/>
      <c r="ATM18" s="124"/>
      <c r="ATN18" s="124"/>
      <c r="ATO18" s="124"/>
      <c r="ATP18" s="124"/>
      <c r="ATQ18" s="124"/>
      <c r="ATR18" s="124"/>
      <c r="ATS18" s="124"/>
      <c r="ATT18" s="124"/>
      <c r="ATU18" s="124"/>
      <c r="ATV18" s="124"/>
      <c r="ATW18" s="124"/>
      <c r="ATX18" s="124"/>
      <c r="ATY18" s="124"/>
      <c r="ATZ18" s="124"/>
      <c r="AUA18" s="124"/>
      <c r="AUB18" s="124"/>
      <c r="AUC18" s="124"/>
      <c r="AUD18" s="124"/>
      <c r="AUE18" s="124"/>
      <c r="AUF18" s="124"/>
      <c r="AUG18" s="124"/>
      <c r="AUH18" s="124"/>
      <c r="AUI18" s="124"/>
      <c r="AUJ18" s="124"/>
      <c r="AUK18" s="124"/>
      <c r="AUL18" s="124"/>
      <c r="AUM18" s="124"/>
      <c r="AUN18" s="124"/>
      <c r="AUO18" s="124"/>
      <c r="AUP18" s="124"/>
      <c r="AUQ18" s="124"/>
      <c r="AUR18" s="124"/>
      <c r="AUS18" s="124"/>
      <c r="AUT18" s="124"/>
      <c r="AUU18" s="124"/>
      <c r="AUV18" s="124"/>
      <c r="AUW18" s="124"/>
      <c r="AUX18" s="124"/>
      <c r="AUY18" s="124"/>
      <c r="AUZ18" s="124"/>
      <c r="AVA18" s="124"/>
      <c r="AVB18" s="124"/>
      <c r="AVC18" s="124"/>
      <c r="AVD18" s="124"/>
      <c r="AVE18" s="124"/>
      <c r="AVF18" s="124"/>
      <c r="AVG18" s="124"/>
      <c r="AVH18" s="124"/>
      <c r="AVI18" s="124"/>
      <c r="AVJ18" s="124"/>
      <c r="AVK18" s="124"/>
      <c r="AVL18" s="124"/>
      <c r="AVM18" s="124"/>
      <c r="AVN18" s="124"/>
      <c r="AVO18" s="124"/>
      <c r="AVP18" s="124"/>
      <c r="AVQ18" s="124"/>
      <c r="AVR18" s="124"/>
      <c r="AVS18" s="124"/>
      <c r="AVT18" s="124"/>
      <c r="AVU18" s="124"/>
      <c r="AVV18" s="124"/>
      <c r="AVW18" s="124"/>
      <c r="AVX18" s="124"/>
      <c r="AVY18" s="124"/>
      <c r="AVZ18" s="124"/>
      <c r="AWA18" s="124"/>
      <c r="AWB18" s="124"/>
      <c r="AWC18" s="124"/>
      <c r="AWD18" s="124"/>
      <c r="AWE18" s="124"/>
      <c r="AWF18" s="124"/>
      <c r="AWG18" s="124"/>
      <c r="AWH18" s="124"/>
      <c r="AWI18" s="124"/>
      <c r="AWJ18" s="124"/>
      <c r="AWK18" s="124"/>
      <c r="AWL18" s="124"/>
      <c r="AWM18" s="124"/>
      <c r="AWN18" s="124"/>
      <c r="AWO18" s="124"/>
      <c r="AWP18" s="124"/>
      <c r="AWQ18" s="124"/>
      <c r="AWR18" s="124"/>
      <c r="AWS18" s="124"/>
      <c r="AWT18" s="124"/>
      <c r="AWU18" s="124"/>
      <c r="AWV18" s="124"/>
      <c r="AWW18" s="124"/>
      <c r="AWX18" s="124"/>
      <c r="AWY18" s="124"/>
      <c r="AWZ18" s="124"/>
      <c r="AXA18" s="124"/>
      <c r="AXB18" s="124"/>
      <c r="AXC18" s="124"/>
      <c r="AXD18" s="124"/>
      <c r="AXE18" s="124"/>
      <c r="AXF18" s="124"/>
      <c r="AXG18" s="124"/>
      <c r="AXH18" s="124"/>
      <c r="AXI18" s="124"/>
      <c r="AXJ18" s="124"/>
      <c r="AXK18" s="124"/>
      <c r="AXL18" s="124"/>
      <c r="AXM18" s="124"/>
      <c r="AXN18" s="124"/>
      <c r="AXO18" s="124"/>
      <c r="AXP18" s="124"/>
      <c r="AXQ18" s="124"/>
      <c r="AXR18" s="124"/>
      <c r="AXS18" s="124"/>
      <c r="AXT18" s="124"/>
      <c r="AXU18" s="124"/>
      <c r="AXV18" s="124"/>
      <c r="AXW18" s="124"/>
      <c r="AXX18" s="124"/>
      <c r="AXY18" s="124"/>
      <c r="AXZ18" s="124"/>
      <c r="AYA18" s="124"/>
      <c r="AYB18" s="124"/>
      <c r="AYC18" s="124"/>
      <c r="AYD18" s="124"/>
      <c r="AYE18" s="124"/>
      <c r="AYF18" s="124"/>
      <c r="AYG18" s="124"/>
      <c r="AYH18" s="124"/>
      <c r="AYI18" s="124"/>
      <c r="AYJ18" s="124"/>
      <c r="AYK18" s="124"/>
      <c r="AYL18" s="124"/>
      <c r="AYM18" s="124"/>
      <c r="AYN18" s="124"/>
      <c r="AYO18" s="124"/>
      <c r="AYP18" s="124"/>
      <c r="AYQ18" s="124"/>
      <c r="AYR18" s="124"/>
      <c r="AYS18" s="124"/>
      <c r="AYT18" s="124"/>
      <c r="AYU18" s="124"/>
      <c r="AYV18" s="124"/>
      <c r="AYW18" s="124"/>
      <c r="AYX18" s="124"/>
      <c r="AYY18" s="124"/>
      <c r="AYZ18" s="124"/>
      <c r="AZA18" s="124"/>
      <c r="AZB18" s="124"/>
      <c r="AZC18" s="124"/>
      <c r="AZD18" s="124"/>
      <c r="AZE18" s="124"/>
      <c r="AZF18" s="124"/>
      <c r="AZG18" s="124"/>
      <c r="AZH18" s="124"/>
      <c r="AZI18" s="124"/>
      <c r="AZJ18" s="124"/>
      <c r="AZK18" s="124"/>
      <c r="AZL18" s="124"/>
      <c r="AZM18" s="124"/>
      <c r="AZN18" s="124"/>
      <c r="AZO18" s="124"/>
      <c r="AZP18" s="124"/>
      <c r="AZQ18" s="124"/>
      <c r="AZR18" s="124"/>
      <c r="AZS18" s="124"/>
      <c r="AZT18" s="124"/>
      <c r="AZU18" s="124"/>
      <c r="AZV18" s="124"/>
      <c r="AZW18" s="124"/>
      <c r="AZX18" s="124"/>
      <c r="AZY18" s="124"/>
      <c r="AZZ18" s="124"/>
      <c r="BAA18" s="124"/>
      <c r="BAB18" s="124"/>
      <c r="BAC18" s="124"/>
      <c r="BAD18" s="124"/>
      <c r="BAE18" s="124"/>
      <c r="BAF18" s="124"/>
      <c r="BAG18" s="124"/>
      <c r="BAH18" s="124"/>
      <c r="BAI18" s="124"/>
      <c r="BAJ18" s="124"/>
      <c r="BAK18" s="124"/>
      <c r="BAL18" s="124"/>
      <c r="BAM18" s="124"/>
      <c r="BAN18" s="124"/>
      <c r="BAO18" s="124"/>
      <c r="BAP18" s="124"/>
      <c r="BAQ18" s="124"/>
      <c r="BAR18" s="124"/>
      <c r="BAS18" s="124"/>
      <c r="BAT18" s="124"/>
      <c r="BAU18" s="124"/>
      <c r="BAV18" s="124"/>
      <c r="BAW18" s="124"/>
      <c r="BAX18" s="124"/>
      <c r="BAY18" s="124"/>
      <c r="BAZ18" s="124"/>
      <c r="BBA18" s="124"/>
      <c r="BBB18" s="124"/>
      <c r="BBC18" s="124"/>
      <c r="BBD18" s="124"/>
      <c r="BBE18" s="124"/>
      <c r="BBF18" s="124"/>
      <c r="BBG18" s="124"/>
      <c r="BBH18" s="124"/>
      <c r="BBI18" s="124"/>
      <c r="BBJ18" s="124"/>
      <c r="BBK18" s="124"/>
      <c r="BBL18" s="124"/>
      <c r="BBM18" s="124"/>
      <c r="BBN18" s="124"/>
      <c r="BBO18" s="124"/>
      <c r="BBP18" s="124"/>
      <c r="BBQ18" s="124"/>
      <c r="BBR18" s="124"/>
      <c r="BBS18" s="124"/>
      <c r="BBT18" s="124"/>
      <c r="BBU18" s="124"/>
      <c r="BBV18" s="124"/>
      <c r="BBW18" s="124"/>
      <c r="BBX18" s="124"/>
      <c r="BBY18" s="124"/>
      <c r="BBZ18" s="124"/>
      <c r="BCA18" s="124"/>
      <c r="BCB18" s="124"/>
      <c r="BCC18" s="124"/>
      <c r="BCD18" s="124"/>
      <c r="BCE18" s="124"/>
      <c r="BCF18" s="124"/>
      <c r="BCG18" s="124"/>
      <c r="BCH18" s="124"/>
      <c r="BCI18" s="124"/>
      <c r="BCJ18" s="124"/>
      <c r="BCK18" s="124"/>
      <c r="BCL18" s="124"/>
      <c r="BCM18" s="124"/>
      <c r="BCN18" s="124"/>
      <c r="BCO18" s="124"/>
      <c r="BCP18" s="124"/>
      <c r="BCQ18" s="124"/>
      <c r="BCR18" s="124"/>
      <c r="BCS18" s="124"/>
      <c r="BCT18" s="124"/>
      <c r="BCU18" s="124"/>
      <c r="BCV18" s="124"/>
      <c r="BCW18" s="124"/>
      <c r="BCX18" s="124"/>
      <c r="BCY18" s="124"/>
      <c r="BCZ18" s="124"/>
      <c r="BDA18" s="124"/>
      <c r="BDB18" s="124"/>
      <c r="BDC18" s="124"/>
      <c r="BDD18" s="124"/>
      <c r="BDE18" s="124"/>
      <c r="BDF18" s="124"/>
      <c r="BDG18" s="124"/>
      <c r="BDH18" s="124"/>
      <c r="BDI18" s="124"/>
      <c r="BDJ18" s="124"/>
      <c r="BDK18" s="124"/>
      <c r="BDL18" s="124"/>
      <c r="BDM18" s="124"/>
      <c r="BDN18" s="124"/>
      <c r="BDO18" s="124"/>
      <c r="BDP18" s="124"/>
      <c r="BDQ18" s="124"/>
      <c r="BDR18" s="124"/>
      <c r="BDS18" s="124"/>
      <c r="BDT18" s="124"/>
      <c r="BDU18" s="124"/>
      <c r="BDV18" s="124"/>
      <c r="BDW18" s="124"/>
      <c r="BDX18" s="124"/>
      <c r="BDY18" s="124"/>
      <c r="BDZ18" s="124"/>
      <c r="BEA18" s="124"/>
      <c r="BEB18" s="124"/>
      <c r="BEC18" s="124"/>
      <c r="BED18" s="124"/>
      <c r="BEE18" s="124"/>
      <c r="BEF18" s="124"/>
      <c r="BEG18" s="124"/>
      <c r="BEH18" s="124"/>
      <c r="BEI18" s="124"/>
      <c r="BEJ18" s="124"/>
      <c r="BEK18" s="124"/>
      <c r="BEL18" s="124"/>
      <c r="BEM18" s="124"/>
      <c r="BEN18" s="124"/>
      <c r="BEO18" s="124"/>
      <c r="BEP18" s="124"/>
      <c r="BEQ18" s="124"/>
      <c r="BER18" s="124"/>
      <c r="BES18" s="124"/>
      <c r="BET18" s="124"/>
      <c r="BEU18" s="124"/>
      <c r="BEV18" s="124"/>
      <c r="BEW18" s="124"/>
      <c r="BEX18" s="124"/>
      <c r="BEY18" s="124"/>
      <c r="BEZ18" s="124"/>
      <c r="BFA18" s="124"/>
      <c r="BFB18" s="124"/>
      <c r="BFC18" s="124"/>
      <c r="BFD18" s="124"/>
      <c r="BFE18" s="124"/>
      <c r="BFF18" s="124"/>
      <c r="BFG18" s="124"/>
      <c r="BFH18" s="124"/>
      <c r="BFI18" s="124"/>
      <c r="BFJ18" s="124"/>
      <c r="BFK18" s="124"/>
      <c r="BFL18" s="124"/>
      <c r="BFM18" s="124"/>
      <c r="BFN18" s="124"/>
      <c r="BFO18" s="124"/>
      <c r="BFP18" s="124"/>
      <c r="BFQ18" s="124"/>
      <c r="BFR18" s="124"/>
      <c r="BFS18" s="124"/>
      <c r="BFT18" s="124"/>
      <c r="BFU18" s="124"/>
      <c r="BFV18" s="124"/>
      <c r="BFW18" s="124"/>
      <c r="BFX18" s="124"/>
      <c r="BFY18" s="124"/>
      <c r="BFZ18" s="124"/>
      <c r="BGA18" s="124"/>
      <c r="BGB18" s="124"/>
      <c r="BGC18" s="124"/>
      <c r="BGD18" s="124"/>
      <c r="BGE18" s="124"/>
      <c r="BGF18" s="124"/>
      <c r="BGG18" s="124"/>
      <c r="BGH18" s="124"/>
      <c r="BGI18" s="124"/>
      <c r="BGJ18" s="124"/>
      <c r="BGK18" s="124"/>
      <c r="BGL18" s="124"/>
      <c r="BGM18" s="124"/>
      <c r="BGN18" s="124"/>
      <c r="BGO18" s="124"/>
      <c r="BGP18" s="124"/>
      <c r="BGQ18" s="124"/>
      <c r="BGR18" s="124"/>
      <c r="BGS18" s="124"/>
      <c r="BGT18" s="124"/>
      <c r="BGU18" s="124"/>
      <c r="BGV18" s="124"/>
      <c r="BGW18" s="124"/>
      <c r="BGX18" s="124"/>
      <c r="BGY18" s="124"/>
      <c r="BGZ18" s="124"/>
      <c r="BHA18" s="124"/>
      <c r="BHB18" s="124"/>
      <c r="BHC18" s="124"/>
      <c r="BHD18" s="124"/>
      <c r="BHE18" s="124"/>
      <c r="BHF18" s="124"/>
      <c r="BHG18" s="124"/>
      <c r="BHH18" s="124"/>
      <c r="BHI18" s="124"/>
      <c r="BHJ18" s="124"/>
      <c r="BHK18" s="124"/>
      <c r="BHL18" s="124"/>
      <c r="BHM18" s="124"/>
      <c r="BHN18" s="124"/>
      <c r="BHO18" s="124"/>
      <c r="BHP18" s="124"/>
      <c r="BHQ18" s="124"/>
      <c r="BHR18" s="124"/>
      <c r="BHS18" s="124"/>
      <c r="BHT18" s="124"/>
      <c r="BHU18" s="124"/>
      <c r="BHV18" s="124"/>
      <c r="BHW18" s="124"/>
      <c r="BHX18" s="124"/>
      <c r="BHY18" s="124"/>
      <c r="BHZ18" s="124"/>
      <c r="BIA18" s="124"/>
      <c r="BIB18" s="124"/>
      <c r="BIC18" s="124"/>
      <c r="BID18" s="124"/>
      <c r="BIE18" s="124"/>
      <c r="BIF18" s="124"/>
      <c r="BIG18" s="124"/>
      <c r="BIH18" s="124"/>
      <c r="BII18" s="124"/>
      <c r="BIJ18" s="124"/>
      <c r="BIK18" s="124"/>
      <c r="BIL18" s="124"/>
      <c r="BIM18" s="124"/>
      <c r="BIN18" s="124"/>
      <c r="BIO18" s="124"/>
      <c r="BIP18" s="124"/>
      <c r="BIQ18" s="124"/>
      <c r="BIR18" s="124"/>
      <c r="BIS18" s="124"/>
      <c r="BIT18" s="124"/>
      <c r="BIU18" s="124"/>
      <c r="BIV18" s="124"/>
      <c r="BIW18" s="124"/>
      <c r="BIX18" s="124"/>
      <c r="BIY18" s="124"/>
      <c r="BIZ18" s="124"/>
      <c r="BJA18" s="124"/>
      <c r="BJB18" s="124"/>
      <c r="BJC18" s="124"/>
      <c r="BJD18" s="124"/>
      <c r="BJE18" s="124"/>
      <c r="BJF18" s="124"/>
      <c r="BJG18" s="124"/>
      <c r="BJH18" s="124"/>
      <c r="BJI18" s="124"/>
      <c r="BJJ18" s="124"/>
      <c r="BJK18" s="124"/>
      <c r="BJL18" s="124"/>
      <c r="BJM18" s="124"/>
      <c r="BJN18" s="124"/>
      <c r="BJO18" s="124"/>
      <c r="BJP18" s="124"/>
      <c r="BJQ18" s="124"/>
      <c r="BJR18" s="124"/>
      <c r="BJS18" s="124"/>
      <c r="BJT18" s="124"/>
      <c r="BJU18" s="124"/>
      <c r="BJV18" s="124"/>
      <c r="BJW18" s="124"/>
      <c r="BJX18" s="124"/>
      <c r="BJY18" s="124"/>
      <c r="BJZ18" s="124"/>
      <c r="BKA18" s="124"/>
      <c r="BKB18" s="124"/>
      <c r="BKC18" s="124"/>
      <c r="BKD18" s="124"/>
      <c r="BKE18" s="124"/>
      <c r="BKF18" s="124"/>
      <c r="BKG18" s="124"/>
      <c r="BKH18" s="124"/>
      <c r="BKI18" s="124"/>
      <c r="BKJ18" s="124"/>
      <c r="BKK18" s="124"/>
      <c r="BKL18" s="124"/>
      <c r="BKM18" s="124"/>
      <c r="BKN18" s="124"/>
      <c r="BKO18" s="124"/>
      <c r="BKP18" s="124"/>
      <c r="BKQ18" s="124"/>
      <c r="BKR18" s="124"/>
      <c r="BKS18" s="124"/>
      <c r="BKT18" s="124"/>
      <c r="BKU18" s="124"/>
      <c r="BKV18" s="124"/>
      <c r="BKW18" s="124"/>
      <c r="BKX18" s="124"/>
      <c r="BKY18" s="124"/>
      <c r="BKZ18" s="124"/>
      <c r="BLA18" s="124"/>
      <c r="BLB18" s="124"/>
      <c r="BLC18" s="124"/>
      <c r="BLD18" s="124"/>
      <c r="BLE18" s="124"/>
      <c r="BLF18" s="124"/>
      <c r="BLG18" s="124"/>
      <c r="BLH18" s="124"/>
      <c r="BLI18" s="124"/>
      <c r="BLJ18" s="124"/>
      <c r="BLK18" s="124"/>
      <c r="BLL18" s="124"/>
      <c r="BLM18" s="124"/>
      <c r="BLN18" s="124"/>
      <c r="BLO18" s="124"/>
      <c r="BLP18" s="124"/>
      <c r="BLQ18" s="124"/>
      <c r="BLR18" s="124"/>
      <c r="BLS18" s="124"/>
      <c r="BLT18" s="124"/>
      <c r="BLU18" s="124"/>
      <c r="BLV18" s="124"/>
      <c r="BLW18" s="124"/>
      <c r="BLX18" s="124"/>
      <c r="BLY18" s="124"/>
      <c r="BLZ18" s="124"/>
      <c r="BMA18" s="124"/>
      <c r="BMB18" s="124"/>
      <c r="BMC18" s="124"/>
      <c r="BMD18" s="124"/>
      <c r="BME18" s="124"/>
      <c r="BMF18" s="124"/>
      <c r="BMG18" s="124"/>
      <c r="BMH18" s="124"/>
      <c r="BMI18" s="124"/>
      <c r="BMJ18" s="124"/>
      <c r="BMK18" s="124"/>
      <c r="BML18" s="124"/>
      <c r="BMM18" s="124"/>
      <c r="BMN18" s="124"/>
      <c r="BMO18" s="124"/>
      <c r="BMP18" s="124"/>
      <c r="BMQ18" s="124"/>
      <c r="BMR18" s="124"/>
      <c r="BMS18" s="124"/>
      <c r="BMT18" s="124"/>
      <c r="BMU18" s="124"/>
      <c r="BMV18" s="124"/>
      <c r="BMW18" s="124"/>
      <c r="BMX18" s="124"/>
      <c r="BMY18" s="124"/>
      <c r="BMZ18" s="124"/>
      <c r="BNA18" s="124"/>
      <c r="BNB18" s="124"/>
      <c r="BNC18" s="124"/>
      <c r="BND18" s="124"/>
      <c r="BNE18" s="124"/>
      <c r="BNF18" s="124"/>
      <c r="BNG18" s="124"/>
      <c r="BNH18" s="124"/>
      <c r="BNI18" s="124"/>
      <c r="BNJ18" s="124"/>
      <c r="BNK18" s="124"/>
      <c r="BNL18" s="124"/>
      <c r="BNM18" s="124"/>
      <c r="BNN18" s="124"/>
      <c r="BNO18" s="124"/>
      <c r="BNP18" s="124"/>
      <c r="BNQ18" s="124"/>
      <c r="BNR18" s="124"/>
      <c r="BNS18" s="124"/>
      <c r="BNT18" s="124"/>
      <c r="BNU18" s="124"/>
      <c r="BNV18" s="124"/>
      <c r="BNW18" s="124"/>
      <c r="BNX18" s="124"/>
      <c r="BNY18" s="124"/>
      <c r="BNZ18" s="124"/>
      <c r="BOA18" s="124"/>
      <c r="BOB18" s="124"/>
      <c r="BOC18" s="124"/>
      <c r="BOD18" s="124"/>
      <c r="BOE18" s="124"/>
      <c r="BOF18" s="124"/>
      <c r="BOG18" s="124"/>
      <c r="BOH18" s="124"/>
      <c r="BOI18" s="124"/>
      <c r="BOJ18" s="124"/>
      <c r="BOK18" s="124"/>
      <c r="BOL18" s="124"/>
      <c r="BOM18" s="124"/>
      <c r="BON18" s="124"/>
      <c r="BOO18" s="124"/>
      <c r="BOP18" s="124"/>
      <c r="BOQ18" s="124"/>
      <c r="BOR18" s="124"/>
      <c r="BOS18" s="124"/>
      <c r="BOT18" s="124"/>
      <c r="BOU18" s="124"/>
      <c r="BOV18" s="124"/>
      <c r="BOW18" s="124"/>
      <c r="BOX18" s="124"/>
      <c r="BOY18" s="124"/>
      <c r="BOZ18" s="124"/>
      <c r="BPA18" s="124"/>
      <c r="BPB18" s="124"/>
      <c r="BPC18" s="124"/>
      <c r="BPD18" s="124"/>
      <c r="BPE18" s="124"/>
      <c r="BPF18" s="124"/>
      <c r="BPG18" s="124"/>
      <c r="BPH18" s="124"/>
      <c r="BPI18" s="124"/>
      <c r="BPJ18" s="124"/>
      <c r="BPK18" s="124"/>
      <c r="BPL18" s="124"/>
      <c r="BPM18" s="124"/>
      <c r="BPN18" s="124"/>
      <c r="BPO18" s="124"/>
      <c r="BPP18" s="124"/>
      <c r="BPQ18" s="124"/>
      <c r="BPR18" s="124"/>
      <c r="BPS18" s="124"/>
      <c r="BPT18" s="124"/>
      <c r="BPU18" s="124"/>
      <c r="BPV18" s="124"/>
      <c r="BPW18" s="124"/>
      <c r="BPX18" s="124"/>
      <c r="BPY18" s="124"/>
      <c r="BPZ18" s="124"/>
      <c r="BQA18" s="124"/>
      <c r="BQB18" s="124"/>
      <c r="BQC18" s="124"/>
      <c r="BQD18" s="124"/>
      <c r="BQE18" s="124"/>
      <c r="BQF18" s="124"/>
      <c r="BQG18" s="124"/>
      <c r="BQH18" s="124"/>
      <c r="BQI18" s="124"/>
      <c r="BQJ18" s="124"/>
      <c r="BQK18" s="124"/>
      <c r="BQL18" s="124"/>
      <c r="BQM18" s="124"/>
      <c r="BQN18" s="124"/>
      <c r="BQO18" s="124"/>
      <c r="BQP18" s="124"/>
      <c r="BQQ18" s="124"/>
      <c r="BQR18" s="124"/>
      <c r="BQS18" s="124"/>
      <c r="BQT18" s="124"/>
      <c r="BQU18" s="124"/>
      <c r="BQV18" s="124"/>
      <c r="BQW18" s="124"/>
      <c r="BQX18" s="124"/>
      <c r="BQY18" s="124"/>
      <c r="BQZ18" s="124"/>
      <c r="BRA18" s="124"/>
      <c r="BRB18" s="124"/>
      <c r="BRC18" s="124"/>
      <c r="BRD18" s="124"/>
      <c r="BRE18" s="124"/>
      <c r="BRF18" s="124"/>
      <c r="BRG18" s="124"/>
      <c r="BRH18" s="124"/>
      <c r="BRI18" s="124"/>
      <c r="BRJ18" s="124"/>
      <c r="BRK18" s="124"/>
      <c r="BRL18" s="124"/>
      <c r="BRM18" s="124"/>
      <c r="BRN18" s="124"/>
      <c r="BRO18" s="124"/>
      <c r="BRP18" s="124"/>
      <c r="BRQ18" s="124"/>
      <c r="BRR18" s="124"/>
      <c r="BRS18" s="124"/>
      <c r="BRT18" s="124"/>
      <c r="BRU18" s="124"/>
      <c r="BRV18" s="124"/>
      <c r="BRW18" s="124"/>
      <c r="BRX18" s="124"/>
      <c r="BRY18" s="124"/>
      <c r="BRZ18" s="124"/>
      <c r="BSA18" s="124"/>
      <c r="BSB18" s="124"/>
      <c r="BSC18" s="124"/>
      <c r="BSD18" s="124"/>
      <c r="BSE18" s="124"/>
      <c r="BSF18" s="124"/>
      <c r="BSG18" s="124"/>
      <c r="BSH18" s="124"/>
      <c r="BSI18" s="124"/>
      <c r="BSJ18" s="124"/>
      <c r="BSK18" s="124"/>
      <c r="BSL18" s="124"/>
      <c r="BSM18" s="124"/>
      <c r="BSN18" s="124"/>
      <c r="BSO18" s="124"/>
      <c r="BSP18" s="124"/>
      <c r="BSQ18" s="124"/>
      <c r="BSR18" s="124"/>
      <c r="BSS18" s="124"/>
      <c r="BST18" s="124"/>
      <c r="BSU18" s="124"/>
      <c r="BSV18" s="124"/>
      <c r="BSW18" s="124"/>
      <c r="BSX18" s="124"/>
      <c r="BSY18" s="124"/>
      <c r="BSZ18" s="124"/>
      <c r="BTA18" s="124"/>
      <c r="BTB18" s="124"/>
      <c r="BTC18" s="124"/>
      <c r="BTD18" s="124"/>
      <c r="BTE18" s="124"/>
      <c r="BTF18" s="124"/>
      <c r="BTG18" s="124"/>
      <c r="BTH18" s="124"/>
      <c r="BTI18" s="124"/>
      <c r="BTJ18" s="124"/>
      <c r="BTK18" s="124"/>
      <c r="BTL18" s="124"/>
      <c r="BTM18" s="124"/>
      <c r="BTN18" s="124"/>
      <c r="BTO18" s="124"/>
      <c r="BTP18" s="124"/>
      <c r="BTQ18" s="124"/>
      <c r="BTR18" s="124"/>
      <c r="BTS18" s="124"/>
      <c r="BTT18" s="124"/>
      <c r="BTU18" s="124"/>
      <c r="BTV18" s="124"/>
      <c r="BTW18" s="124"/>
      <c r="BTX18" s="124"/>
      <c r="BTY18" s="124"/>
      <c r="BTZ18" s="124"/>
      <c r="BUA18" s="124"/>
      <c r="BUB18" s="124"/>
      <c r="BUC18" s="124"/>
      <c r="BUD18" s="124"/>
      <c r="BUE18" s="124"/>
      <c r="BUF18" s="124"/>
      <c r="BUG18" s="124"/>
      <c r="BUH18" s="124"/>
      <c r="BUI18" s="124"/>
      <c r="BUJ18" s="124"/>
      <c r="BUK18" s="124"/>
      <c r="BUL18" s="124"/>
      <c r="BUM18" s="124"/>
      <c r="BUN18" s="124"/>
      <c r="BUO18" s="124"/>
      <c r="BUP18" s="124"/>
      <c r="BUQ18" s="124"/>
      <c r="BUR18" s="124"/>
      <c r="BUS18" s="124"/>
      <c r="BUT18" s="124"/>
      <c r="BUU18" s="124"/>
      <c r="BUV18" s="124"/>
      <c r="BUW18" s="124"/>
      <c r="BUX18" s="124"/>
      <c r="BUY18" s="124"/>
      <c r="BUZ18" s="124"/>
      <c r="BVA18" s="124"/>
      <c r="BVB18" s="124"/>
      <c r="BVC18" s="124"/>
      <c r="BVD18" s="124"/>
      <c r="BVE18" s="124"/>
      <c r="BVF18" s="124"/>
      <c r="BVG18" s="124"/>
      <c r="BVH18" s="124"/>
      <c r="BVI18" s="124"/>
      <c r="BVJ18" s="124"/>
      <c r="BVK18" s="124"/>
      <c r="BVL18" s="124"/>
      <c r="BVM18" s="124"/>
      <c r="BVN18" s="124"/>
      <c r="BVO18" s="124"/>
      <c r="BVP18" s="124"/>
      <c r="BVQ18" s="124"/>
      <c r="BVR18" s="124"/>
      <c r="BVS18" s="124"/>
      <c r="BVT18" s="124"/>
      <c r="BVU18" s="124"/>
      <c r="BVV18" s="124"/>
      <c r="BVW18" s="124"/>
      <c r="BVX18" s="124"/>
      <c r="BVY18" s="124"/>
      <c r="BVZ18" s="124"/>
      <c r="BWA18" s="124"/>
      <c r="BWB18" s="124"/>
      <c r="BWC18" s="124"/>
      <c r="BWD18" s="124"/>
      <c r="BWE18" s="124"/>
      <c r="BWF18" s="124"/>
      <c r="BWG18" s="124"/>
      <c r="BWH18" s="124"/>
      <c r="BWI18" s="124"/>
      <c r="BWJ18" s="124"/>
      <c r="BWK18" s="124"/>
      <c r="BWL18" s="124"/>
      <c r="BWM18" s="124"/>
      <c r="BWN18" s="124"/>
      <c r="BWO18" s="124"/>
      <c r="BWP18" s="124"/>
      <c r="BWQ18" s="124"/>
      <c r="BWR18" s="124"/>
      <c r="BWS18" s="124"/>
      <c r="BWT18" s="124"/>
      <c r="BWU18" s="124"/>
      <c r="BWV18" s="124"/>
      <c r="BWW18" s="124"/>
      <c r="BWX18" s="124"/>
      <c r="BWY18" s="124"/>
      <c r="BWZ18" s="124"/>
      <c r="BXA18" s="124"/>
      <c r="BXB18" s="124"/>
      <c r="BXC18" s="124"/>
      <c r="BXD18" s="124"/>
      <c r="BXE18" s="124"/>
      <c r="BXF18" s="124"/>
      <c r="BXG18" s="124"/>
      <c r="BXH18" s="124"/>
      <c r="BXI18" s="124"/>
      <c r="BXJ18" s="124"/>
      <c r="BXK18" s="124"/>
      <c r="BXL18" s="124"/>
      <c r="BXM18" s="124"/>
      <c r="BXN18" s="124"/>
      <c r="BXO18" s="124"/>
      <c r="BXP18" s="124"/>
      <c r="BXQ18" s="124"/>
      <c r="BXR18" s="124"/>
      <c r="BXS18" s="124"/>
      <c r="BXT18" s="124"/>
      <c r="BXU18" s="124"/>
      <c r="BXV18" s="124"/>
      <c r="BXW18" s="124"/>
      <c r="BXX18" s="124"/>
      <c r="BXY18" s="124"/>
      <c r="BXZ18" s="124"/>
      <c r="BYA18" s="124"/>
      <c r="BYB18" s="124"/>
      <c r="BYC18" s="124"/>
      <c r="BYD18" s="124"/>
      <c r="BYE18" s="124"/>
      <c r="BYF18" s="124"/>
      <c r="BYG18" s="124"/>
      <c r="BYH18" s="124"/>
      <c r="BYI18" s="124"/>
      <c r="BYJ18" s="124"/>
      <c r="BYK18" s="124"/>
      <c r="BYL18" s="124"/>
      <c r="BYM18" s="124"/>
      <c r="BYN18" s="124"/>
      <c r="BYO18" s="124"/>
      <c r="BYP18" s="124"/>
      <c r="BYQ18" s="124"/>
      <c r="BYR18" s="124"/>
      <c r="BYS18" s="124"/>
      <c r="BYT18" s="124"/>
      <c r="BYU18" s="124"/>
      <c r="BYV18" s="124"/>
      <c r="BYW18" s="124"/>
      <c r="BYX18" s="124"/>
      <c r="BYY18" s="124"/>
      <c r="BYZ18" s="124"/>
      <c r="BZA18" s="124"/>
      <c r="BZB18" s="124"/>
      <c r="BZC18" s="124"/>
      <c r="BZD18" s="124"/>
      <c r="BZE18" s="124"/>
      <c r="BZF18" s="124"/>
      <c r="BZG18" s="124"/>
      <c r="BZH18" s="124"/>
      <c r="BZI18" s="124"/>
      <c r="BZJ18" s="124"/>
      <c r="BZK18" s="124"/>
      <c r="BZL18" s="124"/>
      <c r="BZM18" s="124"/>
      <c r="BZN18" s="124"/>
      <c r="BZO18" s="124"/>
      <c r="BZP18" s="124"/>
      <c r="BZQ18" s="124"/>
      <c r="BZR18" s="124"/>
      <c r="BZS18" s="124"/>
      <c r="BZT18" s="124"/>
      <c r="BZU18" s="124"/>
      <c r="BZV18" s="124"/>
      <c r="BZW18" s="124"/>
      <c r="BZX18" s="124"/>
      <c r="BZY18" s="124"/>
      <c r="BZZ18" s="124"/>
      <c r="CAA18" s="124"/>
      <c r="CAB18" s="124"/>
      <c r="CAC18" s="124"/>
      <c r="CAD18" s="124"/>
      <c r="CAE18" s="124"/>
      <c r="CAF18" s="124"/>
      <c r="CAG18" s="124"/>
      <c r="CAH18" s="124"/>
      <c r="CAI18" s="124"/>
      <c r="CAJ18" s="124"/>
      <c r="CAK18" s="124"/>
      <c r="CAL18" s="124"/>
      <c r="CAM18" s="124"/>
      <c r="CAN18" s="124"/>
      <c r="CAO18" s="124"/>
      <c r="CAP18" s="124"/>
      <c r="CAQ18" s="124"/>
      <c r="CAR18" s="124"/>
      <c r="CAS18" s="124"/>
      <c r="CAT18" s="124"/>
      <c r="CAU18" s="124"/>
      <c r="CAV18" s="124"/>
      <c r="CAW18" s="124"/>
      <c r="CAX18" s="124"/>
      <c r="CAY18" s="124"/>
      <c r="CAZ18" s="124"/>
      <c r="CBA18" s="124"/>
      <c r="CBB18" s="124"/>
      <c r="CBC18" s="124"/>
      <c r="CBD18" s="124"/>
      <c r="CBE18" s="124"/>
      <c r="CBF18" s="124"/>
      <c r="CBG18" s="124"/>
      <c r="CBH18" s="124"/>
      <c r="CBI18" s="124"/>
      <c r="CBJ18" s="124"/>
      <c r="CBK18" s="124"/>
      <c r="CBL18" s="124"/>
      <c r="CBM18" s="124"/>
      <c r="CBN18" s="124"/>
      <c r="CBO18" s="124"/>
      <c r="CBP18" s="124"/>
      <c r="CBQ18" s="124"/>
      <c r="CBR18" s="124"/>
      <c r="CBS18" s="124"/>
      <c r="CBT18" s="124"/>
      <c r="CBU18" s="124"/>
      <c r="CBV18" s="124"/>
      <c r="CBW18" s="124"/>
      <c r="CBX18" s="124"/>
      <c r="CBY18" s="124"/>
      <c r="CBZ18" s="124"/>
      <c r="CCA18" s="124"/>
      <c r="CCB18" s="124"/>
      <c r="CCC18" s="124"/>
      <c r="CCD18" s="124"/>
      <c r="CCE18" s="124"/>
      <c r="CCF18" s="124"/>
      <c r="CCG18" s="124"/>
      <c r="CCH18" s="124"/>
      <c r="CCI18" s="124"/>
      <c r="CCJ18" s="124"/>
      <c r="CCK18" s="124"/>
      <c r="CCL18" s="124"/>
      <c r="CCM18" s="124"/>
      <c r="CCN18" s="124"/>
      <c r="CCO18" s="124"/>
      <c r="CCP18" s="124"/>
      <c r="CCQ18" s="124"/>
      <c r="CCR18" s="124"/>
      <c r="CCS18" s="124"/>
      <c r="CCT18" s="124"/>
      <c r="CCU18" s="124"/>
      <c r="CCV18" s="124"/>
      <c r="CCW18" s="124"/>
      <c r="CCX18" s="124"/>
      <c r="CCY18" s="124"/>
      <c r="CCZ18" s="124"/>
      <c r="CDA18" s="124"/>
      <c r="CDB18" s="124"/>
      <c r="CDC18" s="124"/>
      <c r="CDD18" s="124"/>
      <c r="CDE18" s="124"/>
      <c r="CDF18" s="124"/>
      <c r="CDG18" s="124"/>
      <c r="CDH18" s="124"/>
      <c r="CDI18" s="124"/>
      <c r="CDJ18" s="124"/>
      <c r="CDK18" s="124"/>
      <c r="CDL18" s="124"/>
      <c r="CDM18" s="124"/>
      <c r="CDN18" s="124"/>
      <c r="CDO18" s="124"/>
      <c r="CDP18" s="124"/>
      <c r="CDQ18" s="124"/>
      <c r="CDR18" s="124"/>
      <c r="CDS18" s="124"/>
      <c r="CDT18" s="124"/>
      <c r="CDU18" s="124"/>
      <c r="CDV18" s="124"/>
      <c r="CDW18" s="124"/>
      <c r="CDX18" s="124"/>
      <c r="CDY18" s="124"/>
      <c r="CDZ18" s="124"/>
      <c r="CEA18" s="124"/>
      <c r="CEB18" s="124"/>
      <c r="CEC18" s="124"/>
      <c r="CED18" s="124"/>
      <c r="CEE18" s="124"/>
      <c r="CEF18" s="124"/>
      <c r="CEG18" s="124"/>
      <c r="CEH18" s="124"/>
      <c r="CEI18" s="124"/>
      <c r="CEJ18" s="124"/>
      <c r="CEK18" s="124"/>
      <c r="CEL18" s="124"/>
      <c r="CEM18" s="124"/>
      <c r="CEN18" s="124"/>
      <c r="CEO18" s="124"/>
      <c r="CEP18" s="124"/>
      <c r="CEQ18" s="124"/>
      <c r="CER18" s="124"/>
      <c r="CES18" s="124"/>
      <c r="CET18" s="124"/>
      <c r="CEU18" s="124"/>
      <c r="CEV18" s="124"/>
      <c r="CEW18" s="124"/>
      <c r="CEX18" s="124"/>
      <c r="CEY18" s="124"/>
      <c r="CEZ18" s="124"/>
      <c r="CFA18" s="124"/>
      <c r="CFB18" s="124"/>
      <c r="CFC18" s="124"/>
      <c r="CFD18" s="124"/>
      <c r="CFE18" s="124"/>
      <c r="CFF18" s="124"/>
      <c r="CFG18" s="124"/>
      <c r="CFH18" s="124"/>
      <c r="CFI18" s="124"/>
      <c r="CFJ18" s="124"/>
      <c r="CFK18" s="124"/>
      <c r="CFL18" s="124"/>
      <c r="CFM18" s="124"/>
      <c r="CFN18" s="124"/>
      <c r="CFO18" s="124"/>
      <c r="CFP18" s="124"/>
      <c r="CFQ18" s="124"/>
      <c r="CFR18" s="124"/>
      <c r="CFS18" s="124"/>
      <c r="CFT18" s="124"/>
      <c r="CFU18" s="124"/>
      <c r="CFV18" s="124"/>
      <c r="CFW18" s="124"/>
      <c r="CFX18" s="124"/>
      <c r="CFY18" s="124"/>
      <c r="CFZ18" s="124"/>
      <c r="CGA18" s="124"/>
      <c r="CGB18" s="124"/>
      <c r="CGC18" s="124"/>
      <c r="CGD18" s="124"/>
      <c r="CGE18" s="124"/>
      <c r="CGF18" s="124"/>
      <c r="CGG18" s="124"/>
      <c r="CGH18" s="124"/>
      <c r="CGI18" s="124"/>
      <c r="CGJ18" s="124"/>
      <c r="CGK18" s="124"/>
      <c r="CGL18" s="124"/>
      <c r="CGM18" s="124"/>
      <c r="CGN18" s="124"/>
      <c r="CGO18" s="124"/>
      <c r="CGP18" s="124"/>
      <c r="CGQ18" s="124"/>
      <c r="CGR18" s="124"/>
      <c r="CGS18" s="124"/>
      <c r="CGT18" s="124"/>
      <c r="CGU18" s="124"/>
      <c r="CGV18" s="124"/>
      <c r="CGW18" s="124"/>
      <c r="CGX18" s="124"/>
      <c r="CGY18" s="124"/>
      <c r="CGZ18" s="124"/>
      <c r="CHA18" s="124"/>
      <c r="CHB18" s="124"/>
      <c r="CHC18" s="124"/>
      <c r="CHD18" s="124"/>
      <c r="CHE18" s="124"/>
      <c r="CHF18" s="124"/>
      <c r="CHG18" s="124"/>
      <c r="CHH18" s="124"/>
      <c r="CHI18" s="124"/>
      <c r="CHJ18" s="124"/>
      <c r="CHK18" s="124"/>
      <c r="CHL18" s="124"/>
      <c r="CHM18" s="124"/>
      <c r="CHN18" s="124"/>
      <c r="CHO18" s="124"/>
      <c r="CHP18" s="124"/>
      <c r="CHQ18" s="124"/>
      <c r="CHR18" s="124"/>
      <c r="CHS18" s="124"/>
      <c r="CHT18" s="124"/>
      <c r="CHU18" s="124"/>
      <c r="CHV18" s="124"/>
      <c r="CHW18" s="124"/>
      <c r="CHX18" s="124"/>
      <c r="CHY18" s="124"/>
      <c r="CHZ18" s="124"/>
      <c r="CIA18" s="124"/>
      <c r="CIB18" s="124"/>
      <c r="CIC18" s="124"/>
      <c r="CID18" s="124"/>
      <c r="CIE18" s="124"/>
      <c r="CIF18" s="124"/>
      <c r="CIG18" s="124"/>
      <c r="CIH18" s="124"/>
      <c r="CII18" s="124"/>
      <c r="CIJ18" s="124"/>
      <c r="CIK18" s="124"/>
      <c r="CIL18" s="124"/>
      <c r="CIM18" s="124"/>
      <c r="CIN18" s="124"/>
      <c r="CIO18" s="124"/>
      <c r="CIP18" s="124"/>
      <c r="CIQ18" s="124"/>
      <c r="CIR18" s="124"/>
      <c r="CIS18" s="124"/>
      <c r="CIT18" s="124"/>
      <c r="CIU18" s="124"/>
      <c r="CIV18" s="124"/>
      <c r="CIW18" s="124"/>
      <c r="CIX18" s="124"/>
      <c r="CIY18" s="124"/>
      <c r="CIZ18" s="124"/>
      <c r="CJA18" s="124"/>
      <c r="CJB18" s="124"/>
      <c r="CJC18" s="124"/>
      <c r="CJD18" s="124"/>
      <c r="CJE18" s="124"/>
      <c r="CJF18" s="124"/>
      <c r="CJG18" s="124"/>
      <c r="CJH18" s="124"/>
      <c r="CJI18" s="124"/>
      <c r="CJJ18" s="124"/>
      <c r="CJK18" s="124"/>
      <c r="CJL18" s="124"/>
      <c r="CJM18" s="124"/>
      <c r="CJN18" s="124"/>
      <c r="CJO18" s="124"/>
      <c r="CJP18" s="124"/>
      <c r="CJQ18" s="124"/>
      <c r="CJR18" s="124"/>
      <c r="CJS18" s="124"/>
      <c r="CJT18" s="124"/>
      <c r="CJU18" s="124"/>
      <c r="CJV18" s="124"/>
      <c r="CJW18" s="124"/>
      <c r="CJX18" s="124"/>
      <c r="CJY18" s="124"/>
      <c r="CJZ18" s="124"/>
      <c r="CKA18" s="124"/>
      <c r="CKB18" s="124"/>
      <c r="CKC18" s="124"/>
      <c r="CKD18" s="124"/>
      <c r="CKE18" s="124"/>
      <c r="CKF18" s="124"/>
      <c r="CKG18" s="124"/>
      <c r="CKH18" s="124"/>
      <c r="CKI18" s="124"/>
      <c r="CKJ18" s="124"/>
      <c r="CKK18" s="124"/>
      <c r="CKL18" s="124"/>
      <c r="CKM18" s="124"/>
      <c r="CKN18" s="124"/>
      <c r="CKO18" s="124"/>
      <c r="CKP18" s="124"/>
      <c r="CKQ18" s="124"/>
      <c r="CKR18" s="124"/>
      <c r="CKS18" s="124"/>
      <c r="CKT18" s="124"/>
      <c r="CKU18" s="124"/>
      <c r="CKV18" s="124"/>
      <c r="CKW18" s="124"/>
      <c r="CKX18" s="124"/>
      <c r="CKY18" s="124"/>
      <c r="CKZ18" s="124"/>
      <c r="CLA18" s="124"/>
      <c r="CLB18" s="124"/>
      <c r="CLC18" s="124"/>
      <c r="CLD18" s="124"/>
      <c r="CLE18" s="124"/>
      <c r="CLF18" s="124"/>
      <c r="CLG18" s="124"/>
      <c r="CLH18" s="124"/>
      <c r="CLI18" s="124"/>
      <c r="CLJ18" s="124"/>
      <c r="CLK18" s="124"/>
      <c r="CLL18" s="124"/>
      <c r="CLM18" s="124"/>
      <c r="CLN18" s="124"/>
      <c r="CLO18" s="124"/>
      <c r="CLP18" s="124"/>
      <c r="CLQ18" s="124"/>
      <c r="CLR18" s="124"/>
      <c r="CLS18" s="124"/>
      <c r="CLT18" s="124"/>
      <c r="CLU18" s="124"/>
      <c r="CLV18" s="124"/>
      <c r="CLW18" s="124"/>
      <c r="CLX18" s="124"/>
      <c r="CLY18" s="124"/>
      <c r="CLZ18" s="124"/>
      <c r="CMA18" s="124"/>
      <c r="CMB18" s="124"/>
      <c r="CMC18" s="124"/>
      <c r="CMD18" s="124"/>
      <c r="CME18" s="124"/>
      <c r="CMF18" s="124"/>
      <c r="CMG18" s="124"/>
      <c r="CMH18" s="124"/>
      <c r="CMI18" s="124"/>
      <c r="CMJ18" s="124"/>
      <c r="CMK18" s="124"/>
      <c r="CML18" s="124"/>
      <c r="CMM18" s="124"/>
      <c r="CMN18" s="124"/>
      <c r="CMO18" s="124"/>
      <c r="CMP18" s="124"/>
      <c r="CMQ18" s="124"/>
      <c r="CMR18" s="124"/>
      <c r="CMS18" s="124"/>
      <c r="CMT18" s="124"/>
      <c r="CMU18" s="124"/>
      <c r="CMV18" s="124"/>
      <c r="CMW18" s="124"/>
      <c r="CMX18" s="124"/>
      <c r="CMY18" s="124"/>
      <c r="CMZ18" s="124"/>
      <c r="CNA18" s="124"/>
      <c r="CNB18" s="124"/>
      <c r="CNC18" s="124"/>
      <c r="CND18" s="124"/>
      <c r="CNE18" s="124"/>
      <c r="CNF18" s="124"/>
      <c r="CNG18" s="124"/>
      <c r="CNH18" s="124"/>
      <c r="CNI18" s="124"/>
      <c r="CNJ18" s="124"/>
      <c r="CNK18" s="124"/>
      <c r="CNL18" s="124"/>
      <c r="CNM18" s="124"/>
      <c r="CNN18" s="124"/>
      <c r="CNO18" s="124"/>
      <c r="CNP18" s="124"/>
      <c r="CNQ18" s="124"/>
      <c r="CNR18" s="124"/>
      <c r="CNS18" s="124"/>
      <c r="CNT18" s="124"/>
      <c r="CNU18" s="124"/>
      <c r="CNV18" s="124"/>
      <c r="CNW18" s="124"/>
      <c r="CNX18" s="124"/>
      <c r="CNY18" s="124"/>
      <c r="CNZ18" s="124"/>
      <c r="COA18" s="124"/>
      <c r="COB18" s="124"/>
      <c r="COC18" s="124"/>
      <c r="COD18" s="124"/>
      <c r="COE18" s="124"/>
      <c r="COF18" s="124"/>
      <c r="COG18" s="124"/>
      <c r="COH18" s="124"/>
      <c r="COI18" s="124"/>
      <c r="COJ18" s="124"/>
      <c r="COK18" s="124"/>
      <c r="COL18" s="124"/>
      <c r="COM18" s="124"/>
      <c r="CON18" s="124"/>
      <c r="COO18" s="124"/>
      <c r="COP18" s="124"/>
      <c r="COQ18" s="124"/>
      <c r="COR18" s="124"/>
      <c r="COS18" s="124"/>
      <c r="COT18" s="124"/>
      <c r="COU18" s="124"/>
      <c r="COV18" s="124"/>
      <c r="COW18" s="124"/>
      <c r="COX18" s="124"/>
      <c r="COY18" s="124"/>
      <c r="COZ18" s="124"/>
      <c r="CPA18" s="124"/>
      <c r="CPB18" s="124"/>
      <c r="CPC18" s="124"/>
      <c r="CPD18" s="124"/>
      <c r="CPE18" s="124"/>
      <c r="CPF18" s="124"/>
      <c r="CPG18" s="124"/>
      <c r="CPH18" s="124"/>
      <c r="CPI18" s="124"/>
      <c r="CPJ18" s="124"/>
      <c r="CPK18" s="124"/>
      <c r="CPL18" s="124"/>
      <c r="CPM18" s="124"/>
      <c r="CPN18" s="124"/>
      <c r="CPO18" s="124"/>
      <c r="CPP18" s="124"/>
      <c r="CPQ18" s="124"/>
      <c r="CPR18" s="124"/>
      <c r="CPS18" s="124"/>
      <c r="CPT18" s="124"/>
      <c r="CPU18" s="124"/>
      <c r="CPV18" s="124"/>
      <c r="CPW18" s="124"/>
      <c r="CPX18" s="124"/>
      <c r="CPY18" s="124"/>
      <c r="CPZ18" s="124"/>
      <c r="CQA18" s="124"/>
      <c r="CQB18" s="124"/>
      <c r="CQC18" s="124"/>
      <c r="CQD18" s="124"/>
      <c r="CQE18" s="124"/>
      <c r="CQF18" s="124"/>
      <c r="CQG18" s="124"/>
      <c r="CQH18" s="124"/>
      <c r="CQI18" s="124"/>
      <c r="CQJ18" s="124"/>
      <c r="CQK18" s="124"/>
      <c r="CQL18" s="124"/>
      <c r="CQM18" s="124"/>
      <c r="CQN18" s="124"/>
      <c r="CQO18" s="124"/>
      <c r="CQP18" s="124"/>
      <c r="CQQ18" s="124"/>
      <c r="CQR18" s="124"/>
      <c r="CQS18" s="124"/>
      <c r="CQT18" s="124"/>
      <c r="CQU18" s="124"/>
      <c r="CQV18" s="124"/>
      <c r="CQW18" s="124"/>
      <c r="CQX18" s="124"/>
      <c r="CQY18" s="124"/>
      <c r="CQZ18" s="124"/>
      <c r="CRA18" s="124"/>
      <c r="CRB18" s="124"/>
      <c r="CRC18" s="124"/>
      <c r="CRD18" s="124"/>
      <c r="CRE18" s="124"/>
      <c r="CRF18" s="124"/>
      <c r="CRG18" s="124"/>
      <c r="CRH18" s="124"/>
      <c r="CRI18" s="124"/>
      <c r="CRJ18" s="124"/>
      <c r="CRK18" s="124"/>
      <c r="CRL18" s="124"/>
      <c r="CRM18" s="124"/>
      <c r="CRN18" s="124"/>
      <c r="CRO18" s="124"/>
      <c r="CRP18" s="124"/>
      <c r="CRQ18" s="124"/>
      <c r="CRR18" s="124"/>
      <c r="CRS18" s="124"/>
      <c r="CRT18" s="124"/>
      <c r="CRU18" s="124"/>
      <c r="CRV18" s="124"/>
      <c r="CRW18" s="124"/>
      <c r="CRX18" s="124"/>
      <c r="CRY18" s="124"/>
      <c r="CRZ18" s="124"/>
      <c r="CSA18" s="124"/>
      <c r="CSB18" s="124"/>
      <c r="CSC18" s="124"/>
      <c r="CSD18" s="124"/>
      <c r="CSE18" s="124"/>
      <c r="CSF18" s="124"/>
      <c r="CSG18" s="124"/>
      <c r="CSH18" s="124"/>
      <c r="CSI18" s="124"/>
      <c r="CSJ18" s="124"/>
      <c r="CSK18" s="124"/>
      <c r="CSL18" s="124"/>
      <c r="CSM18" s="124"/>
      <c r="CSN18" s="124"/>
      <c r="CSO18" s="124"/>
      <c r="CSP18" s="124"/>
      <c r="CSQ18" s="124"/>
      <c r="CSR18" s="124"/>
      <c r="CSS18" s="124"/>
      <c r="CST18" s="124"/>
      <c r="CSU18" s="124"/>
      <c r="CSV18" s="124"/>
      <c r="CSW18" s="124"/>
      <c r="CSX18" s="124"/>
      <c r="CSY18" s="124"/>
      <c r="CSZ18" s="124"/>
      <c r="CTA18" s="124"/>
      <c r="CTB18" s="124"/>
      <c r="CTC18" s="124"/>
      <c r="CTD18" s="124"/>
      <c r="CTE18" s="124"/>
      <c r="CTF18" s="124"/>
      <c r="CTG18" s="124"/>
      <c r="CTH18" s="124"/>
      <c r="CTI18" s="124"/>
      <c r="CTJ18" s="124"/>
      <c r="CTK18" s="124"/>
      <c r="CTL18" s="124"/>
      <c r="CTM18" s="124"/>
      <c r="CTN18" s="124"/>
      <c r="CTO18" s="124"/>
      <c r="CTP18" s="124"/>
      <c r="CTQ18" s="124"/>
      <c r="CTR18" s="124"/>
      <c r="CTS18" s="124"/>
      <c r="CTT18" s="124"/>
      <c r="CTU18" s="124"/>
      <c r="CTV18" s="124"/>
      <c r="CTW18" s="124"/>
      <c r="CTX18" s="124"/>
      <c r="CTY18" s="124"/>
      <c r="CTZ18" s="124"/>
      <c r="CUA18" s="124"/>
      <c r="CUB18" s="124"/>
      <c r="CUC18" s="124"/>
      <c r="CUD18" s="124"/>
      <c r="CUE18" s="124"/>
      <c r="CUF18" s="124"/>
      <c r="CUG18" s="124"/>
      <c r="CUH18" s="124"/>
      <c r="CUI18" s="124"/>
      <c r="CUJ18" s="124"/>
      <c r="CUK18" s="124"/>
      <c r="CUL18" s="124"/>
      <c r="CUM18" s="124"/>
      <c r="CUN18" s="124"/>
      <c r="CUO18" s="124"/>
      <c r="CUP18" s="124"/>
      <c r="CUQ18" s="124"/>
      <c r="CUR18" s="124"/>
      <c r="CUS18" s="124"/>
      <c r="CUT18" s="124"/>
      <c r="CUU18" s="124"/>
      <c r="CUV18" s="124"/>
      <c r="CUW18" s="124"/>
      <c r="CUX18" s="124"/>
      <c r="CUY18" s="124"/>
      <c r="CUZ18" s="124"/>
      <c r="CVA18" s="124"/>
      <c r="CVB18" s="124"/>
      <c r="CVC18" s="124"/>
      <c r="CVD18" s="124"/>
      <c r="CVE18" s="124"/>
      <c r="CVF18" s="124"/>
      <c r="CVG18" s="124"/>
      <c r="CVH18" s="124"/>
      <c r="CVI18" s="124"/>
      <c r="CVJ18" s="124"/>
      <c r="CVK18" s="124"/>
      <c r="CVL18" s="124"/>
      <c r="CVM18" s="124"/>
      <c r="CVN18" s="124"/>
      <c r="CVO18" s="124"/>
      <c r="CVP18" s="124"/>
      <c r="CVQ18" s="124"/>
      <c r="CVR18" s="124"/>
      <c r="CVS18" s="124"/>
      <c r="CVT18" s="124"/>
      <c r="CVU18" s="124"/>
      <c r="CVV18" s="124"/>
      <c r="CVW18" s="124"/>
      <c r="CVX18" s="124"/>
      <c r="CVY18" s="124"/>
      <c r="CVZ18" s="124"/>
      <c r="CWA18" s="124"/>
      <c r="CWB18" s="124"/>
      <c r="CWC18" s="124"/>
      <c r="CWD18" s="124"/>
      <c r="CWE18" s="124"/>
      <c r="CWF18" s="124"/>
      <c r="CWG18" s="124"/>
      <c r="CWH18" s="124"/>
      <c r="CWI18" s="124"/>
      <c r="CWJ18" s="124"/>
      <c r="CWK18" s="124"/>
      <c r="CWL18" s="124"/>
      <c r="CWM18" s="124"/>
      <c r="CWN18" s="124"/>
      <c r="CWO18" s="124"/>
      <c r="CWP18" s="124"/>
      <c r="CWQ18" s="124"/>
      <c r="CWR18" s="124"/>
      <c r="CWS18" s="124"/>
      <c r="CWT18" s="124"/>
      <c r="CWU18" s="124"/>
      <c r="CWV18" s="124"/>
      <c r="CWW18" s="124"/>
      <c r="CWX18" s="124"/>
      <c r="CWY18" s="124"/>
      <c r="CWZ18" s="124"/>
      <c r="CXA18" s="124"/>
      <c r="CXB18" s="124"/>
      <c r="CXC18" s="124"/>
      <c r="CXD18" s="124"/>
      <c r="CXE18" s="124"/>
      <c r="CXF18" s="124"/>
      <c r="CXG18" s="124"/>
      <c r="CXH18" s="124"/>
      <c r="CXI18" s="124"/>
      <c r="CXJ18" s="124"/>
      <c r="CXK18" s="124"/>
      <c r="CXL18" s="124"/>
      <c r="CXM18" s="124"/>
      <c r="CXN18" s="124"/>
      <c r="CXO18" s="124"/>
      <c r="CXP18" s="124"/>
      <c r="CXQ18" s="124"/>
      <c r="CXR18" s="124"/>
      <c r="CXS18" s="124"/>
      <c r="CXT18" s="124"/>
      <c r="CXU18" s="124"/>
      <c r="CXV18" s="124"/>
      <c r="CXW18" s="124"/>
      <c r="CXX18" s="124"/>
      <c r="CXY18" s="124"/>
      <c r="CXZ18" s="124"/>
      <c r="CYA18" s="124"/>
      <c r="CYB18" s="124"/>
      <c r="CYC18" s="124"/>
      <c r="CYD18" s="124"/>
      <c r="CYE18" s="124"/>
      <c r="CYF18" s="124"/>
      <c r="CYG18" s="124"/>
      <c r="CYH18" s="124"/>
      <c r="CYI18" s="124"/>
      <c r="CYJ18" s="124"/>
      <c r="CYK18" s="124"/>
      <c r="CYL18" s="124"/>
      <c r="CYM18" s="124"/>
      <c r="CYN18" s="124"/>
      <c r="CYO18" s="124"/>
      <c r="CYP18" s="124"/>
      <c r="CYQ18" s="124"/>
      <c r="CYR18" s="124"/>
      <c r="CYS18" s="124"/>
      <c r="CYT18" s="124"/>
      <c r="CYU18" s="124"/>
      <c r="CYV18" s="124"/>
      <c r="CYW18" s="124"/>
      <c r="CYX18" s="124"/>
      <c r="CYY18" s="124"/>
      <c r="CYZ18" s="124"/>
      <c r="CZA18" s="124"/>
      <c r="CZB18" s="124"/>
      <c r="CZC18" s="124"/>
      <c r="CZD18" s="124"/>
      <c r="CZE18" s="124"/>
      <c r="CZF18" s="124"/>
      <c r="CZG18" s="124"/>
      <c r="CZH18" s="124"/>
      <c r="CZI18" s="124"/>
      <c r="CZJ18" s="124"/>
      <c r="CZK18" s="124"/>
      <c r="CZL18" s="124"/>
      <c r="CZM18" s="124"/>
      <c r="CZN18" s="124"/>
      <c r="CZO18" s="124"/>
      <c r="CZP18" s="124"/>
      <c r="CZQ18" s="124"/>
      <c r="CZR18" s="124"/>
      <c r="CZS18" s="124"/>
      <c r="CZT18" s="124"/>
      <c r="CZU18" s="124"/>
      <c r="CZV18" s="124"/>
      <c r="CZW18" s="124"/>
      <c r="CZX18" s="124"/>
      <c r="CZY18" s="124"/>
      <c r="CZZ18" s="124"/>
      <c r="DAA18" s="124"/>
      <c r="DAB18" s="124"/>
      <c r="DAC18" s="124"/>
      <c r="DAD18" s="124"/>
      <c r="DAE18" s="124"/>
      <c r="DAF18" s="124"/>
      <c r="DAG18" s="124"/>
      <c r="DAH18" s="124"/>
      <c r="DAI18" s="124"/>
      <c r="DAJ18" s="124"/>
      <c r="DAK18" s="124"/>
      <c r="DAL18" s="124"/>
      <c r="DAM18" s="124"/>
      <c r="DAN18" s="124"/>
      <c r="DAO18" s="124"/>
      <c r="DAP18" s="124"/>
      <c r="DAQ18" s="124"/>
      <c r="DAR18" s="124"/>
      <c r="DAS18" s="124"/>
      <c r="DAT18" s="124"/>
      <c r="DAU18" s="124"/>
      <c r="DAV18" s="124"/>
      <c r="DAW18" s="124"/>
      <c r="DAX18" s="124"/>
      <c r="DAY18" s="124"/>
      <c r="DAZ18" s="124"/>
      <c r="DBA18" s="124"/>
      <c r="DBB18" s="124"/>
      <c r="DBC18" s="124"/>
      <c r="DBD18" s="124"/>
      <c r="DBE18" s="124"/>
      <c r="DBF18" s="124"/>
      <c r="DBG18" s="124"/>
      <c r="DBH18" s="124"/>
      <c r="DBI18" s="124"/>
      <c r="DBJ18" s="124"/>
      <c r="DBK18" s="124"/>
      <c r="DBL18" s="124"/>
      <c r="DBM18" s="124"/>
      <c r="DBN18" s="124"/>
      <c r="DBO18" s="124"/>
      <c r="DBP18" s="124"/>
      <c r="DBQ18" s="124"/>
      <c r="DBR18" s="124"/>
      <c r="DBS18" s="124"/>
      <c r="DBT18" s="124"/>
      <c r="DBU18" s="124"/>
      <c r="DBV18" s="124"/>
      <c r="DBW18" s="124"/>
      <c r="DBX18" s="124"/>
      <c r="DBY18" s="124"/>
      <c r="DBZ18" s="124"/>
      <c r="DCA18" s="124"/>
      <c r="DCB18" s="124"/>
      <c r="DCC18" s="124"/>
      <c r="DCD18" s="124"/>
      <c r="DCE18" s="124"/>
      <c r="DCF18" s="124"/>
      <c r="DCG18" s="124"/>
      <c r="DCH18" s="124"/>
      <c r="DCI18" s="124"/>
      <c r="DCJ18" s="124"/>
      <c r="DCK18" s="124"/>
      <c r="DCL18" s="124"/>
      <c r="DCM18" s="124"/>
      <c r="DCN18" s="124"/>
      <c r="DCO18" s="124"/>
      <c r="DCP18" s="124"/>
      <c r="DCQ18" s="124"/>
      <c r="DCR18" s="124"/>
      <c r="DCS18" s="124"/>
      <c r="DCT18" s="124"/>
      <c r="DCU18" s="124"/>
      <c r="DCV18" s="124"/>
      <c r="DCW18" s="124"/>
      <c r="DCX18" s="124"/>
      <c r="DCY18" s="124"/>
      <c r="DCZ18" s="124"/>
      <c r="DDA18" s="124"/>
      <c r="DDB18" s="124"/>
      <c r="DDC18" s="124"/>
      <c r="DDD18" s="124"/>
      <c r="DDE18" s="124"/>
      <c r="DDF18" s="124"/>
      <c r="DDG18" s="124"/>
      <c r="DDH18" s="124"/>
      <c r="DDI18" s="124"/>
      <c r="DDJ18" s="124"/>
      <c r="DDK18" s="124"/>
      <c r="DDL18" s="124"/>
      <c r="DDM18" s="124"/>
      <c r="DDN18" s="124"/>
      <c r="DDO18" s="124"/>
      <c r="DDP18" s="124"/>
      <c r="DDQ18" s="124"/>
      <c r="DDR18" s="124"/>
      <c r="DDS18" s="124"/>
      <c r="DDT18" s="124"/>
      <c r="DDU18" s="124"/>
      <c r="DDV18" s="124"/>
      <c r="DDW18" s="124"/>
      <c r="DDX18" s="124"/>
      <c r="DDY18" s="124"/>
      <c r="DDZ18" s="124"/>
      <c r="DEA18" s="124"/>
      <c r="DEB18" s="124"/>
      <c r="DEC18" s="124"/>
      <c r="DED18" s="124"/>
      <c r="DEE18" s="124"/>
      <c r="DEF18" s="124"/>
      <c r="DEG18" s="124"/>
      <c r="DEH18" s="124"/>
      <c r="DEI18" s="124"/>
      <c r="DEJ18" s="124"/>
      <c r="DEK18" s="124"/>
      <c r="DEL18" s="124"/>
      <c r="DEM18" s="124"/>
      <c r="DEN18" s="124"/>
      <c r="DEO18" s="124"/>
      <c r="DEP18" s="124"/>
      <c r="DEQ18" s="124"/>
      <c r="DER18" s="124"/>
      <c r="DES18" s="124"/>
      <c r="DET18" s="124"/>
      <c r="DEU18" s="124"/>
      <c r="DEV18" s="124"/>
      <c r="DEW18" s="124"/>
      <c r="DEX18" s="124"/>
      <c r="DEY18" s="124"/>
      <c r="DEZ18" s="124"/>
      <c r="DFA18" s="124"/>
      <c r="DFB18" s="124"/>
      <c r="DFC18" s="124"/>
      <c r="DFD18" s="124"/>
      <c r="DFE18" s="124"/>
      <c r="DFF18" s="124"/>
      <c r="DFG18" s="124"/>
      <c r="DFH18" s="124"/>
      <c r="DFI18" s="124"/>
      <c r="DFJ18" s="124"/>
      <c r="DFK18" s="124"/>
      <c r="DFL18" s="124"/>
      <c r="DFM18" s="124"/>
      <c r="DFN18" s="124"/>
      <c r="DFO18" s="124"/>
      <c r="DFP18" s="124"/>
      <c r="DFQ18" s="124"/>
      <c r="DFR18" s="124"/>
      <c r="DFS18" s="124"/>
      <c r="DFT18" s="124"/>
      <c r="DFU18" s="124"/>
      <c r="DFV18" s="124"/>
      <c r="DFW18" s="124"/>
      <c r="DFX18" s="124"/>
      <c r="DFY18" s="124"/>
      <c r="DFZ18" s="124"/>
      <c r="DGA18" s="124"/>
      <c r="DGB18" s="124"/>
      <c r="DGC18" s="124"/>
      <c r="DGD18" s="124"/>
      <c r="DGE18" s="124"/>
      <c r="DGF18" s="124"/>
      <c r="DGG18" s="124"/>
      <c r="DGH18" s="124"/>
      <c r="DGI18" s="124"/>
      <c r="DGJ18" s="124"/>
      <c r="DGK18" s="124"/>
      <c r="DGL18" s="124"/>
      <c r="DGM18" s="124"/>
      <c r="DGN18" s="124"/>
      <c r="DGO18" s="124"/>
      <c r="DGP18" s="124"/>
      <c r="DGQ18" s="124"/>
      <c r="DGR18" s="124"/>
      <c r="DGS18" s="124"/>
      <c r="DGT18" s="124"/>
      <c r="DGU18" s="124"/>
      <c r="DGV18" s="124"/>
      <c r="DGW18" s="124"/>
      <c r="DGX18" s="124"/>
      <c r="DGY18" s="124"/>
      <c r="DGZ18" s="124"/>
      <c r="DHA18" s="124"/>
      <c r="DHB18" s="124"/>
      <c r="DHC18" s="124"/>
      <c r="DHD18" s="124"/>
      <c r="DHE18" s="124"/>
      <c r="DHF18" s="124"/>
      <c r="DHG18" s="124"/>
      <c r="DHH18" s="124"/>
      <c r="DHI18" s="124"/>
      <c r="DHJ18" s="124"/>
      <c r="DHK18" s="124"/>
      <c r="DHL18" s="124"/>
      <c r="DHM18" s="124"/>
      <c r="DHN18" s="124"/>
      <c r="DHO18" s="124"/>
      <c r="DHP18" s="124"/>
      <c r="DHQ18" s="124"/>
      <c r="DHR18" s="124"/>
      <c r="DHS18" s="124"/>
      <c r="DHT18" s="124"/>
      <c r="DHU18" s="124"/>
      <c r="DHV18" s="124"/>
      <c r="DHW18" s="124"/>
      <c r="DHX18" s="124"/>
      <c r="DHY18" s="124"/>
      <c r="DHZ18" s="124"/>
      <c r="DIA18" s="124"/>
      <c r="DIB18" s="124"/>
      <c r="DIC18" s="124"/>
      <c r="DID18" s="124"/>
      <c r="DIE18" s="124"/>
      <c r="DIF18" s="124"/>
      <c r="DIG18" s="124"/>
      <c r="DIH18" s="124"/>
      <c r="DII18" s="124"/>
      <c r="DIJ18" s="124"/>
      <c r="DIK18" s="124"/>
      <c r="DIL18" s="124"/>
      <c r="DIM18" s="124"/>
      <c r="DIN18" s="124"/>
      <c r="DIO18" s="124"/>
      <c r="DIP18" s="124"/>
      <c r="DIQ18" s="124"/>
      <c r="DIR18" s="124"/>
      <c r="DIS18" s="124"/>
      <c r="DIT18" s="124"/>
      <c r="DIU18" s="124"/>
      <c r="DIV18" s="124"/>
      <c r="DIW18" s="124"/>
      <c r="DIX18" s="124"/>
      <c r="DIY18" s="124"/>
      <c r="DIZ18" s="124"/>
      <c r="DJA18" s="124"/>
      <c r="DJB18" s="124"/>
      <c r="DJC18" s="124"/>
      <c r="DJD18" s="124"/>
      <c r="DJE18" s="124"/>
      <c r="DJF18" s="124"/>
      <c r="DJG18" s="124"/>
      <c r="DJH18" s="124"/>
      <c r="DJI18" s="124"/>
      <c r="DJJ18" s="124"/>
      <c r="DJK18" s="124"/>
      <c r="DJL18" s="124"/>
      <c r="DJM18" s="124"/>
      <c r="DJN18" s="124"/>
      <c r="DJO18" s="124"/>
      <c r="DJP18" s="124"/>
      <c r="DJQ18" s="124"/>
      <c r="DJR18" s="124"/>
      <c r="DJS18" s="124"/>
      <c r="DJT18" s="124"/>
      <c r="DJU18" s="124"/>
      <c r="DJV18" s="124"/>
      <c r="DJW18" s="124"/>
      <c r="DJX18" s="124"/>
      <c r="DJY18" s="124"/>
      <c r="DJZ18" s="124"/>
      <c r="DKA18" s="124"/>
      <c r="DKB18" s="124"/>
      <c r="DKC18" s="124"/>
      <c r="DKD18" s="124"/>
      <c r="DKE18" s="124"/>
      <c r="DKF18" s="124"/>
      <c r="DKG18" s="124"/>
      <c r="DKH18" s="124"/>
      <c r="DKI18" s="124"/>
      <c r="DKJ18" s="124"/>
      <c r="DKK18" s="124"/>
      <c r="DKL18" s="124"/>
      <c r="DKM18" s="124"/>
      <c r="DKN18" s="124"/>
      <c r="DKO18" s="124"/>
      <c r="DKP18" s="124"/>
      <c r="DKQ18" s="124"/>
      <c r="DKR18" s="124"/>
      <c r="DKS18" s="124"/>
      <c r="DKT18" s="124"/>
      <c r="DKU18" s="124"/>
      <c r="DKV18" s="124"/>
      <c r="DKW18" s="124"/>
      <c r="DKX18" s="124"/>
      <c r="DKY18" s="124"/>
      <c r="DKZ18" s="124"/>
      <c r="DLA18" s="124"/>
      <c r="DLB18" s="124"/>
      <c r="DLC18" s="124"/>
      <c r="DLD18" s="124"/>
      <c r="DLE18" s="124"/>
      <c r="DLF18" s="124"/>
      <c r="DLG18" s="124"/>
      <c r="DLH18" s="124"/>
      <c r="DLI18" s="124"/>
      <c r="DLJ18" s="124"/>
      <c r="DLK18" s="124"/>
      <c r="DLL18" s="124"/>
      <c r="DLM18" s="124"/>
      <c r="DLN18" s="124"/>
      <c r="DLO18" s="124"/>
      <c r="DLP18" s="124"/>
      <c r="DLQ18" s="124"/>
      <c r="DLR18" s="124"/>
      <c r="DLS18" s="124"/>
      <c r="DLT18" s="124"/>
      <c r="DLU18" s="124"/>
      <c r="DLV18" s="124"/>
      <c r="DLW18" s="124"/>
      <c r="DLX18" s="124"/>
      <c r="DLY18" s="124"/>
      <c r="DLZ18" s="124"/>
      <c r="DMA18" s="124"/>
      <c r="DMB18" s="124"/>
      <c r="DMC18" s="124"/>
      <c r="DMD18" s="124"/>
      <c r="DME18" s="124"/>
      <c r="DMF18" s="124"/>
      <c r="DMG18" s="124"/>
      <c r="DMH18" s="124"/>
      <c r="DMI18" s="124"/>
      <c r="DMJ18" s="124"/>
      <c r="DMK18" s="124"/>
      <c r="DML18" s="124"/>
      <c r="DMM18" s="124"/>
      <c r="DMN18" s="124"/>
      <c r="DMO18" s="124"/>
      <c r="DMP18" s="124"/>
      <c r="DMQ18" s="124"/>
      <c r="DMR18" s="124"/>
      <c r="DMS18" s="124"/>
      <c r="DMT18" s="124"/>
      <c r="DMU18" s="124"/>
      <c r="DMV18" s="124"/>
      <c r="DMW18" s="124"/>
      <c r="DMX18" s="124"/>
      <c r="DMY18" s="124"/>
      <c r="DMZ18" s="124"/>
      <c r="DNA18" s="124"/>
      <c r="DNB18" s="124"/>
      <c r="DNC18" s="124"/>
      <c r="DND18" s="124"/>
      <c r="DNE18" s="124"/>
      <c r="DNF18" s="124"/>
      <c r="DNG18" s="124"/>
      <c r="DNH18" s="124"/>
      <c r="DNI18" s="124"/>
      <c r="DNJ18" s="124"/>
      <c r="DNK18" s="124"/>
      <c r="DNL18" s="124"/>
      <c r="DNM18" s="124"/>
      <c r="DNN18" s="124"/>
      <c r="DNO18" s="124"/>
      <c r="DNP18" s="124"/>
      <c r="DNQ18" s="124"/>
      <c r="DNR18" s="124"/>
      <c r="DNS18" s="124"/>
      <c r="DNT18" s="124"/>
      <c r="DNU18" s="124"/>
      <c r="DNV18" s="124"/>
      <c r="DNW18" s="124"/>
      <c r="DNX18" s="124"/>
      <c r="DNY18" s="124"/>
      <c r="DNZ18" s="124"/>
      <c r="DOA18" s="124"/>
      <c r="DOB18" s="124"/>
      <c r="DOC18" s="124"/>
      <c r="DOD18" s="124"/>
      <c r="DOE18" s="124"/>
      <c r="DOF18" s="124"/>
      <c r="DOG18" s="124"/>
      <c r="DOH18" s="124"/>
      <c r="DOI18" s="124"/>
      <c r="DOJ18" s="124"/>
      <c r="DOK18" s="124"/>
      <c r="DOL18" s="124"/>
      <c r="DOM18" s="124"/>
      <c r="DON18" s="124"/>
      <c r="DOO18" s="124"/>
      <c r="DOP18" s="124"/>
      <c r="DOQ18" s="124"/>
      <c r="DOR18" s="124"/>
      <c r="DOS18" s="124"/>
      <c r="DOT18" s="124"/>
      <c r="DOU18" s="124"/>
      <c r="DOV18" s="124"/>
      <c r="DOW18" s="124"/>
      <c r="DOX18" s="124"/>
      <c r="DOY18" s="124"/>
      <c r="DOZ18" s="124"/>
      <c r="DPA18" s="124"/>
      <c r="DPB18" s="124"/>
      <c r="DPC18" s="124"/>
      <c r="DPD18" s="124"/>
      <c r="DPE18" s="124"/>
      <c r="DPF18" s="124"/>
      <c r="DPG18" s="124"/>
      <c r="DPH18" s="124"/>
      <c r="DPI18" s="124"/>
      <c r="DPJ18" s="124"/>
      <c r="DPK18" s="124"/>
      <c r="DPL18" s="124"/>
      <c r="DPM18" s="124"/>
      <c r="DPN18" s="124"/>
      <c r="DPO18" s="124"/>
      <c r="DPP18" s="124"/>
      <c r="DPQ18" s="124"/>
      <c r="DPR18" s="124"/>
      <c r="DPS18" s="124"/>
      <c r="DPT18" s="124"/>
      <c r="DPU18" s="124"/>
      <c r="DPV18" s="124"/>
      <c r="DPW18" s="124"/>
      <c r="DPX18" s="124"/>
      <c r="DPY18" s="124"/>
      <c r="DPZ18" s="124"/>
      <c r="DQA18" s="124"/>
      <c r="DQB18" s="124"/>
      <c r="DQC18" s="124"/>
      <c r="DQD18" s="124"/>
      <c r="DQE18" s="124"/>
      <c r="DQF18" s="124"/>
      <c r="DQG18" s="124"/>
      <c r="DQH18" s="124"/>
      <c r="DQI18" s="124"/>
      <c r="DQJ18" s="124"/>
      <c r="DQK18" s="124"/>
      <c r="DQL18" s="124"/>
      <c r="DQM18" s="124"/>
      <c r="DQN18" s="124"/>
      <c r="DQO18" s="124"/>
      <c r="DQP18" s="124"/>
      <c r="DQQ18" s="124"/>
      <c r="DQR18" s="124"/>
      <c r="DQS18" s="124"/>
      <c r="DQT18" s="124"/>
      <c r="DQU18" s="124"/>
      <c r="DQV18" s="124"/>
      <c r="DQW18" s="124"/>
      <c r="DQX18" s="124"/>
      <c r="DQY18" s="124"/>
      <c r="DQZ18" s="124"/>
      <c r="DRA18" s="124"/>
      <c r="DRB18" s="124"/>
      <c r="DRC18" s="124"/>
      <c r="DRD18" s="124"/>
      <c r="DRE18" s="124"/>
      <c r="DRF18" s="124"/>
      <c r="DRG18" s="124"/>
      <c r="DRH18" s="124"/>
      <c r="DRI18" s="124"/>
      <c r="DRJ18" s="124"/>
      <c r="DRK18" s="124"/>
      <c r="DRL18" s="124"/>
      <c r="DRM18" s="124"/>
      <c r="DRN18" s="124"/>
      <c r="DRO18" s="124"/>
      <c r="DRP18" s="124"/>
      <c r="DRQ18" s="124"/>
      <c r="DRR18" s="124"/>
      <c r="DRS18" s="124"/>
      <c r="DRT18" s="124"/>
      <c r="DRU18" s="124"/>
      <c r="DRV18" s="124"/>
      <c r="DRW18" s="124"/>
      <c r="DRX18" s="124"/>
      <c r="DRY18" s="124"/>
      <c r="DRZ18" s="124"/>
      <c r="DSA18" s="124"/>
      <c r="DSB18" s="124"/>
      <c r="DSC18" s="124"/>
      <c r="DSD18" s="124"/>
      <c r="DSE18" s="124"/>
      <c r="DSF18" s="124"/>
      <c r="DSG18" s="124"/>
      <c r="DSH18" s="124"/>
      <c r="DSI18" s="124"/>
      <c r="DSJ18" s="124"/>
      <c r="DSK18" s="124"/>
      <c r="DSL18" s="124"/>
      <c r="DSM18" s="124"/>
      <c r="DSN18" s="124"/>
      <c r="DSO18" s="124"/>
      <c r="DSP18" s="124"/>
      <c r="DSQ18" s="124"/>
      <c r="DSR18" s="124"/>
      <c r="DSS18" s="124"/>
      <c r="DST18" s="124"/>
      <c r="DSU18" s="124"/>
      <c r="DSV18" s="124"/>
      <c r="DSW18" s="124"/>
      <c r="DSX18" s="124"/>
      <c r="DSY18" s="124"/>
      <c r="DSZ18" s="124"/>
      <c r="DTA18" s="124"/>
      <c r="DTB18" s="124"/>
      <c r="DTC18" s="124"/>
      <c r="DTD18" s="124"/>
      <c r="DTE18" s="124"/>
      <c r="DTF18" s="124"/>
      <c r="DTG18" s="124"/>
      <c r="DTH18" s="124"/>
      <c r="DTI18" s="124"/>
      <c r="DTJ18" s="124"/>
      <c r="DTK18" s="124"/>
      <c r="DTL18" s="124"/>
      <c r="DTM18" s="124"/>
      <c r="DTN18" s="124"/>
      <c r="DTO18" s="124"/>
      <c r="DTP18" s="124"/>
      <c r="DTQ18" s="124"/>
      <c r="DTR18" s="124"/>
      <c r="DTS18" s="124"/>
      <c r="DTT18" s="124"/>
      <c r="DTU18" s="124"/>
      <c r="DTV18" s="124"/>
      <c r="DTW18" s="124"/>
      <c r="DTX18" s="124"/>
      <c r="DTY18" s="124"/>
      <c r="DTZ18" s="124"/>
      <c r="DUA18" s="124"/>
      <c r="DUB18" s="124"/>
      <c r="DUC18" s="124"/>
      <c r="DUD18" s="124"/>
      <c r="DUE18" s="124"/>
      <c r="DUF18" s="124"/>
      <c r="DUG18" s="124"/>
      <c r="DUH18" s="124"/>
      <c r="DUI18" s="124"/>
      <c r="DUJ18" s="124"/>
      <c r="DUK18" s="124"/>
      <c r="DUL18" s="124"/>
      <c r="DUM18" s="124"/>
      <c r="DUN18" s="124"/>
      <c r="DUO18" s="124"/>
      <c r="DUP18" s="124"/>
      <c r="DUQ18" s="124"/>
      <c r="DUR18" s="124"/>
      <c r="DUS18" s="124"/>
      <c r="DUT18" s="124"/>
      <c r="DUU18" s="124"/>
      <c r="DUV18" s="124"/>
      <c r="DUW18" s="124"/>
      <c r="DUX18" s="124"/>
      <c r="DUY18" s="124"/>
      <c r="DUZ18" s="124"/>
      <c r="DVA18" s="124"/>
      <c r="DVB18" s="124"/>
      <c r="DVC18" s="124"/>
      <c r="DVD18" s="124"/>
      <c r="DVE18" s="124"/>
      <c r="DVF18" s="124"/>
      <c r="DVG18" s="124"/>
      <c r="DVH18" s="124"/>
      <c r="DVI18" s="124"/>
      <c r="DVJ18" s="124"/>
      <c r="DVK18" s="124"/>
      <c r="DVL18" s="124"/>
      <c r="DVM18" s="124"/>
      <c r="DVN18" s="124"/>
      <c r="DVO18" s="124"/>
      <c r="DVP18" s="124"/>
      <c r="DVQ18" s="124"/>
      <c r="DVR18" s="124"/>
      <c r="DVS18" s="124"/>
      <c r="DVT18" s="124"/>
      <c r="DVU18" s="124"/>
      <c r="DVV18" s="124"/>
      <c r="DVW18" s="124"/>
      <c r="DVX18" s="124"/>
      <c r="DVY18" s="124"/>
      <c r="DVZ18" s="124"/>
      <c r="DWA18" s="124"/>
      <c r="DWB18" s="124"/>
      <c r="DWC18" s="124"/>
      <c r="DWD18" s="124"/>
      <c r="DWE18" s="124"/>
      <c r="DWF18" s="124"/>
      <c r="DWG18" s="124"/>
      <c r="DWH18" s="124"/>
      <c r="DWI18" s="124"/>
      <c r="DWJ18" s="124"/>
      <c r="DWK18" s="124"/>
      <c r="DWL18" s="124"/>
      <c r="DWM18" s="124"/>
      <c r="DWN18" s="124"/>
      <c r="DWO18" s="124"/>
      <c r="DWP18" s="124"/>
      <c r="DWQ18" s="124"/>
      <c r="DWR18" s="124"/>
      <c r="DWS18" s="124"/>
      <c r="DWT18" s="124"/>
      <c r="DWU18" s="124"/>
      <c r="DWV18" s="124"/>
      <c r="DWW18" s="124"/>
      <c r="DWX18" s="124"/>
      <c r="DWY18" s="124"/>
      <c r="DWZ18" s="124"/>
      <c r="DXA18" s="124"/>
      <c r="DXB18" s="124"/>
      <c r="DXC18" s="124"/>
      <c r="DXD18" s="124"/>
      <c r="DXE18" s="124"/>
      <c r="DXF18" s="124"/>
      <c r="DXG18" s="124"/>
      <c r="DXH18" s="124"/>
      <c r="DXI18" s="124"/>
      <c r="DXJ18" s="124"/>
      <c r="DXK18" s="124"/>
      <c r="DXL18" s="124"/>
      <c r="DXM18" s="124"/>
      <c r="DXN18" s="124"/>
      <c r="DXO18" s="124"/>
      <c r="DXP18" s="124"/>
      <c r="DXQ18" s="124"/>
      <c r="DXR18" s="124"/>
      <c r="DXS18" s="124"/>
      <c r="DXT18" s="124"/>
      <c r="DXU18" s="124"/>
      <c r="DXV18" s="124"/>
      <c r="DXW18" s="124"/>
      <c r="DXX18" s="124"/>
      <c r="DXY18" s="124"/>
      <c r="DXZ18" s="124"/>
      <c r="DYA18" s="124"/>
      <c r="DYB18" s="124"/>
      <c r="DYC18" s="124"/>
      <c r="DYD18" s="124"/>
      <c r="DYE18" s="124"/>
      <c r="DYF18" s="124"/>
      <c r="DYG18" s="124"/>
      <c r="DYH18" s="124"/>
      <c r="DYI18" s="124"/>
      <c r="DYJ18" s="124"/>
      <c r="DYK18" s="124"/>
      <c r="DYL18" s="124"/>
      <c r="DYM18" s="124"/>
      <c r="DYN18" s="124"/>
      <c r="DYO18" s="124"/>
      <c r="DYP18" s="124"/>
      <c r="DYQ18" s="124"/>
      <c r="DYR18" s="124"/>
      <c r="DYS18" s="124"/>
      <c r="DYT18" s="124"/>
      <c r="DYU18" s="124"/>
      <c r="DYV18" s="124"/>
      <c r="DYW18" s="124"/>
      <c r="DYX18" s="124"/>
      <c r="DYY18" s="124"/>
      <c r="DYZ18" s="124"/>
      <c r="DZA18" s="124"/>
      <c r="DZB18" s="124"/>
      <c r="DZC18" s="124"/>
      <c r="DZD18" s="124"/>
      <c r="DZE18" s="124"/>
      <c r="DZF18" s="124"/>
      <c r="DZG18" s="124"/>
      <c r="DZH18" s="124"/>
      <c r="DZI18" s="124"/>
      <c r="DZJ18" s="124"/>
      <c r="DZK18" s="124"/>
      <c r="DZL18" s="124"/>
      <c r="DZM18" s="124"/>
      <c r="DZN18" s="124"/>
      <c r="DZO18" s="124"/>
      <c r="DZP18" s="124"/>
      <c r="DZQ18" s="124"/>
      <c r="DZR18" s="124"/>
      <c r="DZS18" s="124"/>
      <c r="DZT18" s="124"/>
      <c r="DZU18" s="124"/>
      <c r="DZV18" s="124"/>
      <c r="DZW18" s="124"/>
      <c r="DZX18" s="124"/>
      <c r="DZY18" s="124"/>
      <c r="DZZ18" s="124"/>
      <c r="EAA18" s="124"/>
      <c r="EAB18" s="124"/>
      <c r="EAC18" s="124"/>
      <c r="EAD18" s="124"/>
      <c r="EAE18" s="124"/>
      <c r="EAF18" s="124"/>
      <c r="EAG18" s="124"/>
      <c r="EAH18" s="124"/>
      <c r="EAI18" s="124"/>
      <c r="EAJ18" s="124"/>
      <c r="EAK18" s="124"/>
      <c r="EAL18" s="124"/>
      <c r="EAM18" s="124"/>
      <c r="EAN18" s="124"/>
      <c r="EAO18" s="124"/>
      <c r="EAP18" s="124"/>
      <c r="EAQ18" s="124"/>
      <c r="EAR18" s="124"/>
      <c r="EAS18" s="124"/>
      <c r="EAT18" s="124"/>
      <c r="EAU18" s="124"/>
      <c r="EAV18" s="124"/>
      <c r="EAW18" s="124"/>
      <c r="EAX18" s="124"/>
      <c r="EAY18" s="124"/>
      <c r="EAZ18" s="124"/>
      <c r="EBA18" s="124"/>
      <c r="EBB18" s="124"/>
      <c r="EBC18" s="124"/>
      <c r="EBD18" s="124"/>
      <c r="EBE18" s="124"/>
      <c r="EBF18" s="124"/>
      <c r="EBG18" s="124"/>
      <c r="EBH18" s="124"/>
      <c r="EBI18" s="124"/>
      <c r="EBJ18" s="124"/>
      <c r="EBK18" s="124"/>
      <c r="EBL18" s="124"/>
      <c r="EBM18" s="124"/>
      <c r="EBN18" s="124"/>
      <c r="EBO18" s="124"/>
      <c r="EBP18" s="124"/>
      <c r="EBQ18" s="124"/>
      <c r="EBR18" s="124"/>
      <c r="EBS18" s="124"/>
      <c r="EBT18" s="124"/>
      <c r="EBU18" s="124"/>
      <c r="EBV18" s="124"/>
      <c r="EBW18" s="124"/>
      <c r="EBX18" s="124"/>
      <c r="EBY18" s="124"/>
      <c r="EBZ18" s="124"/>
      <c r="ECA18" s="124"/>
      <c r="ECB18" s="124"/>
      <c r="ECC18" s="124"/>
      <c r="ECD18" s="124"/>
      <c r="ECE18" s="124"/>
      <c r="ECF18" s="124"/>
      <c r="ECG18" s="124"/>
      <c r="ECH18" s="124"/>
      <c r="ECI18" s="124"/>
      <c r="ECJ18" s="124"/>
      <c r="ECK18" s="124"/>
      <c r="ECL18" s="124"/>
      <c r="ECM18" s="124"/>
      <c r="ECN18" s="124"/>
      <c r="ECO18" s="124"/>
      <c r="ECP18" s="124"/>
      <c r="ECQ18" s="124"/>
      <c r="ECR18" s="124"/>
      <c r="ECS18" s="124"/>
      <c r="ECT18" s="124"/>
      <c r="ECU18" s="124"/>
      <c r="ECV18" s="124"/>
      <c r="ECW18" s="124"/>
      <c r="ECX18" s="124"/>
      <c r="ECY18" s="124"/>
      <c r="ECZ18" s="124"/>
      <c r="EDA18" s="124"/>
      <c r="EDB18" s="124"/>
      <c r="EDC18" s="124"/>
      <c r="EDD18" s="124"/>
      <c r="EDE18" s="124"/>
      <c r="EDF18" s="124"/>
      <c r="EDG18" s="124"/>
      <c r="EDH18" s="124"/>
      <c r="EDI18" s="124"/>
      <c r="EDJ18" s="124"/>
      <c r="EDK18" s="124"/>
      <c r="EDL18" s="124"/>
      <c r="EDM18" s="124"/>
      <c r="EDN18" s="124"/>
      <c r="EDO18" s="124"/>
      <c r="EDP18" s="124"/>
      <c r="EDQ18" s="124"/>
      <c r="EDR18" s="124"/>
      <c r="EDS18" s="124"/>
      <c r="EDT18" s="124"/>
      <c r="EDU18" s="124"/>
      <c r="EDV18" s="124"/>
      <c r="EDW18" s="124"/>
      <c r="EDX18" s="124"/>
      <c r="EDY18" s="124"/>
      <c r="EDZ18" s="124"/>
      <c r="EEA18" s="124"/>
      <c r="EEB18" s="124"/>
      <c r="EEC18" s="124"/>
      <c r="EED18" s="124"/>
      <c r="EEE18" s="124"/>
      <c r="EEF18" s="124"/>
      <c r="EEG18" s="124"/>
      <c r="EEH18" s="124"/>
      <c r="EEI18" s="124"/>
      <c r="EEJ18" s="124"/>
      <c r="EEK18" s="124"/>
      <c r="EEL18" s="124"/>
      <c r="EEM18" s="124"/>
      <c r="EEN18" s="124"/>
      <c r="EEO18" s="124"/>
      <c r="EEP18" s="124"/>
      <c r="EEQ18" s="124"/>
      <c r="EER18" s="124"/>
      <c r="EES18" s="124"/>
      <c r="EET18" s="124"/>
      <c r="EEU18" s="124"/>
      <c r="EEV18" s="124"/>
      <c r="EEW18" s="124"/>
      <c r="EEX18" s="124"/>
      <c r="EEY18" s="124"/>
      <c r="EEZ18" s="124"/>
      <c r="EFA18" s="124"/>
      <c r="EFB18" s="124"/>
      <c r="EFC18" s="124"/>
      <c r="EFD18" s="124"/>
      <c r="EFE18" s="124"/>
      <c r="EFF18" s="124"/>
      <c r="EFG18" s="124"/>
      <c r="EFH18" s="124"/>
      <c r="EFI18" s="124"/>
      <c r="EFJ18" s="124"/>
      <c r="EFK18" s="124"/>
      <c r="EFL18" s="124"/>
      <c r="EFM18" s="124"/>
      <c r="EFN18" s="124"/>
      <c r="EFO18" s="124"/>
      <c r="EFP18" s="124"/>
      <c r="EFQ18" s="124"/>
      <c r="EFR18" s="124"/>
      <c r="EFS18" s="124"/>
      <c r="EFT18" s="124"/>
      <c r="EFU18" s="124"/>
      <c r="EFV18" s="124"/>
      <c r="EFW18" s="124"/>
      <c r="EFX18" s="124"/>
      <c r="EFY18" s="124"/>
      <c r="EFZ18" s="124"/>
      <c r="EGA18" s="124"/>
      <c r="EGB18" s="124"/>
      <c r="EGC18" s="124"/>
      <c r="EGD18" s="124"/>
      <c r="EGE18" s="124"/>
      <c r="EGF18" s="124"/>
      <c r="EGG18" s="124"/>
      <c r="EGH18" s="124"/>
      <c r="EGI18" s="124"/>
      <c r="EGJ18" s="124"/>
      <c r="EGK18" s="124"/>
      <c r="EGL18" s="124"/>
      <c r="EGM18" s="124"/>
      <c r="EGN18" s="124"/>
      <c r="EGO18" s="124"/>
      <c r="EGP18" s="124"/>
      <c r="EGQ18" s="124"/>
      <c r="EGR18" s="124"/>
      <c r="EGS18" s="124"/>
      <c r="EGT18" s="124"/>
      <c r="EGU18" s="124"/>
      <c r="EGV18" s="124"/>
      <c r="EGW18" s="124"/>
      <c r="EGX18" s="124"/>
      <c r="EGY18" s="124"/>
      <c r="EGZ18" s="124"/>
      <c r="EHA18" s="124"/>
      <c r="EHB18" s="124"/>
      <c r="EHC18" s="124"/>
      <c r="EHD18" s="124"/>
      <c r="EHE18" s="124"/>
      <c r="EHF18" s="124"/>
      <c r="EHG18" s="124"/>
      <c r="EHH18" s="124"/>
      <c r="EHI18" s="124"/>
      <c r="EHJ18" s="124"/>
      <c r="EHK18" s="124"/>
      <c r="EHL18" s="124"/>
      <c r="EHM18" s="124"/>
      <c r="EHN18" s="124"/>
      <c r="EHO18" s="124"/>
      <c r="EHP18" s="124"/>
      <c r="EHQ18" s="124"/>
      <c r="EHR18" s="124"/>
      <c r="EHS18" s="124"/>
      <c r="EHT18" s="124"/>
      <c r="EHU18" s="124"/>
      <c r="EHV18" s="124"/>
      <c r="EHW18" s="124"/>
      <c r="EHX18" s="124"/>
      <c r="EHY18" s="124"/>
      <c r="EHZ18" s="124"/>
      <c r="EIA18" s="124"/>
      <c r="EIB18" s="124"/>
      <c r="EIC18" s="124"/>
      <c r="EID18" s="124"/>
      <c r="EIE18" s="124"/>
      <c r="EIF18" s="124"/>
      <c r="EIG18" s="124"/>
      <c r="EIH18" s="124"/>
      <c r="EII18" s="124"/>
      <c r="EIJ18" s="124"/>
      <c r="EIK18" s="124"/>
      <c r="EIL18" s="124"/>
      <c r="EIM18" s="124"/>
      <c r="EIN18" s="124"/>
      <c r="EIO18" s="124"/>
      <c r="EIP18" s="124"/>
      <c r="EIQ18" s="124"/>
      <c r="EIR18" s="124"/>
      <c r="EIS18" s="124"/>
      <c r="EIT18" s="124"/>
      <c r="EIU18" s="124"/>
      <c r="EIV18" s="124"/>
      <c r="EIW18" s="124"/>
      <c r="EIX18" s="124"/>
      <c r="EIY18" s="124"/>
      <c r="EIZ18" s="124"/>
      <c r="EJA18" s="124"/>
      <c r="EJB18" s="124"/>
      <c r="EJC18" s="124"/>
      <c r="EJD18" s="124"/>
      <c r="EJE18" s="124"/>
      <c r="EJF18" s="124"/>
      <c r="EJG18" s="124"/>
      <c r="EJH18" s="124"/>
      <c r="EJI18" s="124"/>
      <c r="EJJ18" s="124"/>
      <c r="EJK18" s="124"/>
      <c r="EJL18" s="124"/>
      <c r="EJM18" s="124"/>
      <c r="EJN18" s="124"/>
      <c r="EJO18" s="124"/>
      <c r="EJP18" s="124"/>
      <c r="EJQ18" s="124"/>
      <c r="EJR18" s="124"/>
      <c r="EJS18" s="124"/>
      <c r="EJT18" s="124"/>
      <c r="EJU18" s="124"/>
      <c r="EJV18" s="124"/>
      <c r="EJW18" s="124"/>
      <c r="EJX18" s="124"/>
      <c r="EJY18" s="124"/>
      <c r="EJZ18" s="124"/>
      <c r="EKA18" s="124"/>
      <c r="EKB18" s="124"/>
      <c r="EKC18" s="124"/>
      <c r="EKD18" s="124"/>
      <c r="EKE18" s="124"/>
      <c r="EKF18" s="124"/>
      <c r="EKG18" s="124"/>
      <c r="EKH18" s="124"/>
      <c r="EKI18" s="124"/>
      <c r="EKJ18" s="124"/>
      <c r="EKK18" s="124"/>
      <c r="EKL18" s="124"/>
      <c r="EKM18" s="124"/>
      <c r="EKN18" s="124"/>
      <c r="EKO18" s="124"/>
      <c r="EKP18" s="124"/>
      <c r="EKQ18" s="124"/>
      <c r="EKR18" s="124"/>
      <c r="EKS18" s="124"/>
      <c r="EKT18" s="124"/>
      <c r="EKU18" s="124"/>
      <c r="EKV18" s="124"/>
      <c r="EKW18" s="124"/>
      <c r="EKX18" s="124"/>
      <c r="EKY18" s="124"/>
      <c r="EKZ18" s="124"/>
      <c r="ELA18" s="124"/>
      <c r="ELB18" s="124"/>
      <c r="ELC18" s="124"/>
      <c r="ELD18" s="124"/>
      <c r="ELE18" s="124"/>
      <c r="ELF18" s="124"/>
      <c r="ELG18" s="124"/>
      <c r="ELH18" s="124"/>
      <c r="ELI18" s="124"/>
      <c r="ELJ18" s="124"/>
      <c r="ELK18" s="124"/>
      <c r="ELL18" s="124"/>
      <c r="ELM18" s="124"/>
      <c r="ELN18" s="124"/>
      <c r="ELO18" s="124"/>
      <c r="ELP18" s="124"/>
      <c r="ELQ18" s="124"/>
      <c r="ELR18" s="124"/>
      <c r="ELS18" s="124"/>
      <c r="ELT18" s="124"/>
      <c r="ELU18" s="124"/>
      <c r="ELV18" s="124"/>
      <c r="ELW18" s="124"/>
      <c r="ELX18" s="124"/>
      <c r="ELY18" s="124"/>
      <c r="ELZ18" s="124"/>
      <c r="EMA18" s="124"/>
      <c r="EMB18" s="124"/>
      <c r="EMC18" s="124"/>
      <c r="EMD18" s="124"/>
      <c r="EME18" s="124"/>
      <c r="EMF18" s="124"/>
      <c r="EMG18" s="124"/>
      <c r="EMH18" s="124"/>
      <c r="EMI18" s="124"/>
      <c r="EMJ18" s="124"/>
      <c r="EMK18" s="124"/>
      <c r="EML18" s="124"/>
      <c r="EMM18" s="124"/>
      <c r="EMN18" s="124"/>
      <c r="EMO18" s="124"/>
      <c r="EMP18" s="124"/>
      <c r="EMQ18" s="124"/>
      <c r="EMR18" s="124"/>
      <c r="EMS18" s="124"/>
      <c r="EMT18" s="124"/>
      <c r="EMU18" s="124"/>
      <c r="EMV18" s="124"/>
      <c r="EMW18" s="124"/>
      <c r="EMX18" s="124"/>
      <c r="EMY18" s="124"/>
      <c r="EMZ18" s="124"/>
      <c r="ENA18" s="124"/>
      <c r="ENB18" s="124"/>
      <c r="ENC18" s="124"/>
      <c r="END18" s="124"/>
      <c r="ENE18" s="124"/>
      <c r="ENF18" s="124"/>
      <c r="ENG18" s="124"/>
      <c r="ENH18" s="124"/>
      <c r="ENI18" s="124"/>
      <c r="ENJ18" s="124"/>
      <c r="ENK18" s="124"/>
      <c r="ENL18" s="124"/>
      <c r="ENM18" s="124"/>
      <c r="ENN18" s="124"/>
      <c r="ENO18" s="124"/>
      <c r="ENP18" s="124"/>
      <c r="ENQ18" s="124"/>
      <c r="ENR18" s="124"/>
      <c r="ENS18" s="124"/>
      <c r="ENT18" s="124"/>
      <c r="ENU18" s="124"/>
      <c r="ENV18" s="124"/>
      <c r="ENW18" s="124"/>
      <c r="ENX18" s="124"/>
      <c r="ENY18" s="124"/>
      <c r="ENZ18" s="124"/>
      <c r="EOA18" s="124"/>
      <c r="EOB18" s="124"/>
      <c r="EOC18" s="124"/>
      <c r="EOD18" s="124"/>
      <c r="EOE18" s="124"/>
      <c r="EOF18" s="124"/>
      <c r="EOG18" s="124"/>
      <c r="EOH18" s="124"/>
      <c r="EOI18" s="124"/>
      <c r="EOJ18" s="124"/>
      <c r="EOK18" s="124"/>
      <c r="EOL18" s="124"/>
      <c r="EOM18" s="124"/>
      <c r="EON18" s="124"/>
      <c r="EOO18" s="124"/>
      <c r="EOP18" s="124"/>
      <c r="EOQ18" s="124"/>
      <c r="EOR18" s="124"/>
      <c r="EOS18" s="124"/>
      <c r="EOT18" s="124"/>
      <c r="EOU18" s="124"/>
      <c r="EOV18" s="124"/>
      <c r="EOW18" s="124"/>
      <c r="EOX18" s="124"/>
      <c r="EOY18" s="124"/>
      <c r="EOZ18" s="124"/>
      <c r="EPA18" s="124"/>
      <c r="EPB18" s="124"/>
      <c r="EPC18" s="124"/>
      <c r="EPD18" s="124"/>
      <c r="EPE18" s="124"/>
      <c r="EPF18" s="124"/>
      <c r="EPG18" s="124"/>
      <c r="EPH18" s="124"/>
      <c r="EPI18" s="124"/>
      <c r="EPJ18" s="124"/>
      <c r="EPK18" s="124"/>
      <c r="EPL18" s="124"/>
      <c r="EPM18" s="124"/>
      <c r="EPN18" s="124"/>
      <c r="EPO18" s="124"/>
      <c r="EPP18" s="124"/>
      <c r="EPQ18" s="124"/>
      <c r="EPR18" s="124"/>
      <c r="EPS18" s="124"/>
      <c r="EPT18" s="124"/>
      <c r="EPU18" s="124"/>
      <c r="EPV18" s="124"/>
      <c r="EPW18" s="124"/>
      <c r="EPX18" s="124"/>
      <c r="EPY18" s="124"/>
      <c r="EPZ18" s="124"/>
      <c r="EQA18" s="124"/>
      <c r="EQB18" s="124"/>
      <c r="EQC18" s="124"/>
      <c r="EQD18" s="124"/>
      <c r="EQE18" s="124"/>
      <c r="EQF18" s="124"/>
      <c r="EQG18" s="124"/>
      <c r="EQH18" s="124"/>
      <c r="EQI18" s="124"/>
      <c r="EQJ18" s="124"/>
      <c r="EQK18" s="124"/>
      <c r="EQL18" s="124"/>
      <c r="EQM18" s="124"/>
      <c r="EQN18" s="124"/>
      <c r="EQO18" s="124"/>
      <c r="EQP18" s="124"/>
      <c r="EQQ18" s="124"/>
      <c r="EQR18" s="124"/>
      <c r="EQS18" s="124"/>
      <c r="EQT18" s="124"/>
      <c r="EQU18" s="124"/>
      <c r="EQV18" s="124"/>
      <c r="EQW18" s="124"/>
      <c r="EQX18" s="124"/>
      <c r="EQY18" s="124"/>
      <c r="EQZ18" s="124"/>
      <c r="ERA18" s="124"/>
      <c r="ERB18" s="124"/>
      <c r="ERC18" s="124"/>
      <c r="ERD18" s="124"/>
      <c r="ERE18" s="124"/>
      <c r="ERF18" s="124"/>
      <c r="ERG18" s="124"/>
      <c r="ERH18" s="124"/>
      <c r="ERI18" s="124"/>
      <c r="ERJ18" s="124"/>
      <c r="ERK18" s="124"/>
      <c r="ERL18" s="124"/>
      <c r="ERM18" s="124"/>
      <c r="ERN18" s="124"/>
      <c r="ERO18" s="124"/>
      <c r="ERP18" s="124"/>
      <c r="ERQ18" s="124"/>
      <c r="ERR18" s="124"/>
      <c r="ERS18" s="124"/>
      <c r="ERT18" s="124"/>
      <c r="ERU18" s="124"/>
      <c r="ERV18" s="124"/>
      <c r="ERW18" s="124"/>
      <c r="ERX18" s="124"/>
      <c r="ERY18" s="124"/>
      <c r="ERZ18" s="124"/>
      <c r="ESA18" s="124"/>
      <c r="ESB18" s="124"/>
      <c r="ESC18" s="124"/>
      <c r="ESD18" s="124"/>
      <c r="ESE18" s="124"/>
      <c r="ESF18" s="124"/>
      <c r="ESG18" s="124"/>
      <c r="ESH18" s="124"/>
      <c r="ESI18" s="124"/>
      <c r="ESJ18" s="124"/>
      <c r="ESK18" s="124"/>
      <c r="ESL18" s="124"/>
      <c r="ESM18" s="124"/>
      <c r="ESN18" s="124"/>
      <c r="ESO18" s="124"/>
      <c r="ESP18" s="124"/>
      <c r="ESQ18" s="124"/>
      <c r="ESR18" s="124"/>
      <c r="ESS18" s="124"/>
      <c r="EST18" s="124"/>
      <c r="ESU18" s="124"/>
      <c r="ESV18" s="124"/>
      <c r="ESW18" s="124"/>
      <c r="ESX18" s="124"/>
      <c r="ESY18" s="124"/>
      <c r="ESZ18" s="124"/>
      <c r="ETA18" s="124"/>
      <c r="ETB18" s="124"/>
      <c r="ETC18" s="124"/>
      <c r="ETD18" s="124"/>
      <c r="ETE18" s="124"/>
      <c r="ETF18" s="124"/>
      <c r="ETG18" s="124"/>
      <c r="ETH18" s="124"/>
      <c r="ETI18" s="124"/>
      <c r="ETJ18" s="124"/>
      <c r="ETK18" s="124"/>
      <c r="ETL18" s="124"/>
      <c r="ETM18" s="124"/>
      <c r="ETN18" s="124"/>
      <c r="ETO18" s="124"/>
      <c r="ETP18" s="124"/>
      <c r="ETQ18" s="124"/>
      <c r="ETR18" s="124"/>
      <c r="ETS18" s="124"/>
      <c r="ETT18" s="124"/>
      <c r="ETU18" s="124"/>
      <c r="ETV18" s="124"/>
      <c r="ETW18" s="124"/>
      <c r="ETX18" s="124"/>
      <c r="ETY18" s="124"/>
      <c r="ETZ18" s="124"/>
      <c r="EUA18" s="124"/>
      <c r="EUB18" s="124"/>
      <c r="EUC18" s="124"/>
      <c r="EUD18" s="124"/>
      <c r="EUE18" s="124"/>
      <c r="EUF18" s="124"/>
      <c r="EUG18" s="124"/>
      <c r="EUH18" s="124"/>
      <c r="EUI18" s="124"/>
      <c r="EUJ18" s="124"/>
      <c r="EUK18" s="124"/>
      <c r="EUL18" s="124"/>
      <c r="EUM18" s="124"/>
      <c r="EUN18" s="124"/>
      <c r="EUO18" s="124"/>
      <c r="EUP18" s="124"/>
      <c r="EUQ18" s="124"/>
      <c r="EUR18" s="124"/>
      <c r="EUS18" s="124"/>
      <c r="EUT18" s="124"/>
      <c r="EUU18" s="124"/>
      <c r="EUV18" s="124"/>
      <c r="EUW18" s="124"/>
      <c r="EUX18" s="124"/>
      <c r="EUY18" s="124"/>
      <c r="EUZ18" s="124"/>
      <c r="EVA18" s="124"/>
      <c r="EVB18" s="124"/>
      <c r="EVC18" s="124"/>
      <c r="EVD18" s="124"/>
      <c r="EVE18" s="124"/>
      <c r="EVF18" s="124"/>
      <c r="EVG18" s="124"/>
      <c r="EVH18" s="124"/>
      <c r="EVI18" s="124"/>
      <c r="EVJ18" s="124"/>
      <c r="EVK18" s="124"/>
      <c r="EVL18" s="124"/>
      <c r="EVM18" s="124"/>
      <c r="EVN18" s="124"/>
      <c r="EVO18" s="124"/>
      <c r="EVP18" s="124"/>
      <c r="EVQ18" s="124"/>
      <c r="EVR18" s="124"/>
      <c r="EVS18" s="124"/>
      <c r="EVT18" s="124"/>
      <c r="EVU18" s="124"/>
      <c r="EVV18" s="124"/>
      <c r="EVW18" s="124"/>
      <c r="EVX18" s="124"/>
      <c r="EVY18" s="124"/>
      <c r="EVZ18" s="124"/>
      <c r="EWA18" s="124"/>
      <c r="EWB18" s="124"/>
      <c r="EWC18" s="124"/>
      <c r="EWD18" s="124"/>
      <c r="EWE18" s="124"/>
      <c r="EWF18" s="124"/>
      <c r="EWG18" s="124"/>
      <c r="EWH18" s="124"/>
      <c r="EWI18" s="124"/>
      <c r="EWJ18" s="124"/>
      <c r="EWK18" s="124"/>
      <c r="EWL18" s="124"/>
      <c r="EWM18" s="124"/>
      <c r="EWN18" s="124"/>
      <c r="EWO18" s="124"/>
      <c r="EWP18" s="124"/>
      <c r="EWQ18" s="124"/>
      <c r="EWR18" s="124"/>
      <c r="EWS18" s="124"/>
      <c r="EWT18" s="124"/>
      <c r="EWU18" s="124"/>
      <c r="EWV18" s="124"/>
      <c r="EWW18" s="124"/>
      <c r="EWX18" s="124"/>
      <c r="EWY18" s="124"/>
      <c r="EWZ18" s="124"/>
      <c r="EXA18" s="124"/>
      <c r="EXB18" s="124"/>
      <c r="EXC18" s="124"/>
      <c r="EXD18" s="124"/>
      <c r="EXE18" s="124"/>
      <c r="EXF18" s="124"/>
      <c r="EXG18" s="124"/>
      <c r="EXH18" s="124"/>
      <c r="EXI18" s="124"/>
      <c r="EXJ18" s="124"/>
      <c r="EXK18" s="124"/>
      <c r="EXL18" s="124"/>
      <c r="EXM18" s="124"/>
      <c r="EXN18" s="124"/>
      <c r="EXO18" s="124"/>
      <c r="EXP18" s="124"/>
      <c r="EXQ18" s="124"/>
      <c r="EXR18" s="124"/>
      <c r="EXS18" s="124"/>
      <c r="EXT18" s="124"/>
      <c r="EXU18" s="124"/>
      <c r="EXV18" s="124"/>
      <c r="EXW18" s="124"/>
      <c r="EXX18" s="124"/>
      <c r="EXY18" s="124"/>
      <c r="EXZ18" s="124"/>
      <c r="EYA18" s="124"/>
      <c r="EYB18" s="124"/>
      <c r="EYC18" s="124"/>
      <c r="EYD18" s="124"/>
      <c r="EYE18" s="124"/>
      <c r="EYF18" s="124"/>
      <c r="EYG18" s="124"/>
      <c r="EYH18" s="124"/>
      <c r="EYI18" s="124"/>
      <c r="EYJ18" s="124"/>
      <c r="EYK18" s="124"/>
      <c r="EYL18" s="124"/>
      <c r="EYM18" s="124"/>
      <c r="EYN18" s="124"/>
      <c r="EYO18" s="124"/>
      <c r="EYP18" s="124"/>
      <c r="EYQ18" s="124"/>
      <c r="EYR18" s="124"/>
      <c r="EYS18" s="124"/>
      <c r="EYT18" s="124"/>
      <c r="EYU18" s="124"/>
      <c r="EYV18" s="124"/>
      <c r="EYW18" s="124"/>
      <c r="EYX18" s="124"/>
      <c r="EYY18" s="124"/>
      <c r="EYZ18" s="124"/>
      <c r="EZA18" s="124"/>
      <c r="EZB18" s="124"/>
      <c r="EZC18" s="124"/>
      <c r="EZD18" s="124"/>
      <c r="EZE18" s="124"/>
      <c r="EZF18" s="124"/>
      <c r="EZG18" s="124"/>
      <c r="EZH18" s="124"/>
      <c r="EZI18" s="124"/>
      <c r="EZJ18" s="124"/>
      <c r="EZK18" s="124"/>
      <c r="EZL18" s="124"/>
      <c r="EZM18" s="124"/>
      <c r="EZN18" s="124"/>
      <c r="EZO18" s="124"/>
      <c r="EZP18" s="124"/>
      <c r="EZQ18" s="124"/>
      <c r="EZR18" s="124"/>
      <c r="EZS18" s="124"/>
      <c r="EZT18" s="124"/>
      <c r="EZU18" s="124"/>
      <c r="EZV18" s="124"/>
      <c r="EZW18" s="124"/>
      <c r="EZX18" s="124"/>
      <c r="EZY18" s="124"/>
      <c r="EZZ18" s="124"/>
      <c r="FAA18" s="124"/>
      <c r="FAB18" s="124"/>
      <c r="FAC18" s="124"/>
      <c r="FAD18" s="124"/>
      <c r="FAE18" s="124"/>
      <c r="FAF18" s="124"/>
      <c r="FAG18" s="124"/>
      <c r="FAH18" s="124"/>
      <c r="FAI18" s="124"/>
      <c r="FAJ18" s="124"/>
      <c r="FAK18" s="124"/>
      <c r="FAL18" s="124"/>
      <c r="FAM18" s="124"/>
      <c r="FAN18" s="124"/>
      <c r="FAO18" s="124"/>
      <c r="FAP18" s="124"/>
      <c r="FAQ18" s="124"/>
      <c r="FAR18" s="124"/>
      <c r="FAS18" s="124"/>
      <c r="FAT18" s="124"/>
      <c r="FAU18" s="124"/>
      <c r="FAV18" s="124"/>
      <c r="FAW18" s="124"/>
      <c r="FAX18" s="124"/>
      <c r="FAY18" s="124"/>
      <c r="FAZ18" s="124"/>
      <c r="FBA18" s="124"/>
      <c r="FBB18" s="124"/>
      <c r="FBC18" s="124"/>
      <c r="FBD18" s="124"/>
      <c r="FBE18" s="124"/>
      <c r="FBF18" s="124"/>
      <c r="FBG18" s="124"/>
      <c r="FBH18" s="124"/>
      <c r="FBI18" s="124"/>
      <c r="FBJ18" s="124"/>
      <c r="FBK18" s="124"/>
      <c r="FBL18" s="124"/>
      <c r="FBM18" s="124"/>
      <c r="FBN18" s="124"/>
      <c r="FBO18" s="124"/>
      <c r="FBP18" s="124"/>
      <c r="FBQ18" s="124"/>
      <c r="FBR18" s="124"/>
      <c r="FBS18" s="124"/>
      <c r="FBT18" s="124"/>
      <c r="FBU18" s="124"/>
      <c r="FBV18" s="124"/>
      <c r="FBW18" s="124"/>
      <c r="FBX18" s="124"/>
      <c r="FBY18" s="124"/>
      <c r="FBZ18" s="124"/>
      <c r="FCA18" s="124"/>
      <c r="FCB18" s="124"/>
      <c r="FCC18" s="124"/>
      <c r="FCD18" s="124"/>
      <c r="FCE18" s="124"/>
      <c r="FCF18" s="124"/>
      <c r="FCG18" s="124"/>
      <c r="FCH18" s="124"/>
      <c r="FCI18" s="124"/>
      <c r="FCJ18" s="124"/>
      <c r="FCK18" s="124"/>
      <c r="FCL18" s="124"/>
      <c r="FCM18" s="124"/>
      <c r="FCN18" s="124"/>
      <c r="FCO18" s="124"/>
      <c r="FCP18" s="124"/>
      <c r="FCQ18" s="124"/>
      <c r="FCR18" s="124"/>
      <c r="FCS18" s="124"/>
      <c r="FCT18" s="124"/>
      <c r="FCU18" s="124"/>
      <c r="FCV18" s="124"/>
      <c r="FCW18" s="124"/>
      <c r="FCX18" s="124"/>
      <c r="FCY18" s="124"/>
      <c r="FCZ18" s="124"/>
      <c r="FDA18" s="124"/>
      <c r="FDB18" s="124"/>
      <c r="FDC18" s="124"/>
      <c r="FDD18" s="124"/>
      <c r="FDE18" s="124"/>
      <c r="FDF18" s="124"/>
      <c r="FDG18" s="124"/>
      <c r="FDH18" s="124"/>
      <c r="FDI18" s="124"/>
      <c r="FDJ18" s="124"/>
      <c r="FDK18" s="124"/>
      <c r="FDL18" s="124"/>
      <c r="FDM18" s="124"/>
      <c r="FDN18" s="124"/>
      <c r="FDO18" s="124"/>
      <c r="FDP18" s="124"/>
      <c r="FDQ18" s="124"/>
      <c r="FDR18" s="124"/>
      <c r="FDS18" s="124"/>
      <c r="FDT18" s="124"/>
      <c r="FDU18" s="124"/>
      <c r="FDV18" s="124"/>
      <c r="FDW18" s="124"/>
      <c r="FDX18" s="124"/>
      <c r="FDY18" s="124"/>
      <c r="FDZ18" s="124"/>
      <c r="FEA18" s="124"/>
      <c r="FEB18" s="124"/>
      <c r="FEC18" s="124"/>
      <c r="FED18" s="124"/>
      <c r="FEE18" s="124"/>
      <c r="FEF18" s="124"/>
      <c r="FEG18" s="124"/>
      <c r="FEH18" s="124"/>
      <c r="FEI18" s="124"/>
      <c r="FEJ18" s="124"/>
      <c r="FEK18" s="124"/>
      <c r="FEL18" s="124"/>
      <c r="FEM18" s="124"/>
      <c r="FEN18" s="124"/>
      <c r="FEO18" s="124"/>
      <c r="FEP18" s="124"/>
      <c r="FEQ18" s="124"/>
      <c r="FER18" s="124"/>
      <c r="FES18" s="124"/>
      <c r="FET18" s="124"/>
      <c r="FEU18" s="124"/>
      <c r="FEV18" s="124"/>
      <c r="FEW18" s="124"/>
      <c r="FEX18" s="124"/>
      <c r="FEY18" s="124"/>
      <c r="FEZ18" s="124"/>
      <c r="FFA18" s="124"/>
      <c r="FFB18" s="124"/>
      <c r="FFC18" s="124"/>
      <c r="FFD18" s="124"/>
      <c r="FFE18" s="124"/>
      <c r="FFF18" s="124"/>
      <c r="FFG18" s="124"/>
      <c r="FFH18" s="124"/>
      <c r="FFI18" s="124"/>
      <c r="FFJ18" s="124"/>
      <c r="FFK18" s="124"/>
      <c r="FFL18" s="124"/>
      <c r="FFM18" s="124"/>
      <c r="FFN18" s="124"/>
      <c r="FFO18" s="124"/>
      <c r="FFP18" s="124"/>
      <c r="FFQ18" s="124"/>
      <c r="FFR18" s="124"/>
      <c r="FFS18" s="124"/>
      <c r="FFT18" s="124"/>
      <c r="FFU18" s="124"/>
      <c r="FFV18" s="124"/>
      <c r="FFW18" s="124"/>
      <c r="FFX18" s="124"/>
      <c r="FFY18" s="124"/>
      <c r="FFZ18" s="124"/>
      <c r="FGA18" s="124"/>
      <c r="FGB18" s="124"/>
      <c r="FGC18" s="124"/>
      <c r="FGD18" s="124"/>
      <c r="FGE18" s="124"/>
      <c r="FGF18" s="124"/>
      <c r="FGG18" s="124"/>
      <c r="FGH18" s="124"/>
      <c r="FGI18" s="124"/>
      <c r="FGJ18" s="124"/>
      <c r="FGK18" s="124"/>
      <c r="FGL18" s="124"/>
      <c r="FGM18" s="124"/>
      <c r="FGN18" s="124"/>
      <c r="FGO18" s="124"/>
      <c r="FGP18" s="124"/>
      <c r="FGQ18" s="124"/>
      <c r="FGR18" s="124"/>
      <c r="FGS18" s="124"/>
      <c r="FGT18" s="124"/>
      <c r="FGU18" s="124"/>
      <c r="FGV18" s="124"/>
      <c r="FGW18" s="124"/>
      <c r="FGX18" s="124"/>
      <c r="FGY18" s="124"/>
      <c r="FGZ18" s="124"/>
      <c r="FHA18" s="124"/>
      <c r="FHB18" s="124"/>
      <c r="FHC18" s="124"/>
      <c r="FHD18" s="124"/>
      <c r="FHE18" s="124"/>
      <c r="FHF18" s="124"/>
      <c r="FHG18" s="124"/>
      <c r="FHH18" s="124"/>
      <c r="FHI18" s="124"/>
      <c r="FHJ18" s="124"/>
      <c r="FHK18" s="124"/>
      <c r="FHL18" s="124"/>
      <c r="FHM18" s="124"/>
      <c r="FHN18" s="124"/>
      <c r="FHO18" s="124"/>
      <c r="FHP18" s="124"/>
      <c r="FHQ18" s="124"/>
      <c r="FHR18" s="124"/>
      <c r="FHS18" s="124"/>
      <c r="FHT18" s="124"/>
      <c r="FHU18" s="124"/>
      <c r="FHV18" s="124"/>
      <c r="FHW18" s="124"/>
      <c r="FHX18" s="124"/>
      <c r="FHY18" s="124"/>
      <c r="FHZ18" s="124"/>
      <c r="FIA18" s="124"/>
      <c r="FIB18" s="124"/>
      <c r="FIC18" s="124"/>
      <c r="FID18" s="124"/>
      <c r="FIE18" s="124"/>
      <c r="FIF18" s="124"/>
      <c r="FIG18" s="124"/>
      <c r="FIH18" s="124"/>
      <c r="FII18" s="124"/>
      <c r="FIJ18" s="124"/>
      <c r="FIK18" s="124"/>
      <c r="FIL18" s="124"/>
      <c r="FIM18" s="124"/>
      <c r="FIN18" s="124"/>
      <c r="FIO18" s="124"/>
      <c r="FIP18" s="124"/>
      <c r="FIQ18" s="124"/>
      <c r="FIR18" s="124"/>
      <c r="FIS18" s="124"/>
      <c r="FIT18" s="124"/>
      <c r="FIU18" s="124"/>
      <c r="FIV18" s="124"/>
      <c r="FIW18" s="124"/>
      <c r="FIX18" s="124"/>
      <c r="FIY18" s="124"/>
      <c r="FIZ18" s="124"/>
      <c r="FJA18" s="124"/>
      <c r="FJB18" s="124"/>
      <c r="FJC18" s="124"/>
      <c r="FJD18" s="124"/>
      <c r="FJE18" s="124"/>
      <c r="FJF18" s="124"/>
      <c r="FJG18" s="124"/>
      <c r="FJH18" s="124"/>
      <c r="FJI18" s="124"/>
      <c r="FJJ18" s="124"/>
      <c r="FJK18" s="124"/>
      <c r="FJL18" s="124"/>
      <c r="FJM18" s="124"/>
      <c r="FJN18" s="124"/>
      <c r="FJO18" s="124"/>
      <c r="FJP18" s="124"/>
      <c r="FJQ18" s="124"/>
      <c r="FJR18" s="124"/>
      <c r="FJS18" s="124"/>
      <c r="FJT18" s="124"/>
      <c r="FJU18" s="124"/>
      <c r="FJV18" s="124"/>
      <c r="FJW18" s="124"/>
      <c r="FJX18" s="124"/>
      <c r="FJY18" s="124"/>
      <c r="FJZ18" s="124"/>
      <c r="FKA18" s="124"/>
      <c r="FKB18" s="124"/>
      <c r="FKC18" s="124"/>
      <c r="FKD18" s="124"/>
      <c r="FKE18" s="124"/>
      <c r="FKF18" s="124"/>
      <c r="FKG18" s="124"/>
      <c r="FKH18" s="124"/>
      <c r="FKI18" s="124"/>
      <c r="FKJ18" s="124"/>
      <c r="FKK18" s="124"/>
      <c r="FKL18" s="124"/>
      <c r="FKM18" s="124"/>
      <c r="FKN18" s="124"/>
      <c r="FKO18" s="124"/>
      <c r="FKP18" s="124"/>
      <c r="FKQ18" s="124"/>
      <c r="FKR18" s="124"/>
      <c r="FKS18" s="124"/>
      <c r="FKT18" s="124"/>
      <c r="FKU18" s="124"/>
      <c r="FKV18" s="124"/>
      <c r="FKW18" s="124"/>
      <c r="FKX18" s="124"/>
      <c r="FKY18" s="124"/>
      <c r="FKZ18" s="124"/>
      <c r="FLA18" s="124"/>
      <c r="FLB18" s="124"/>
      <c r="FLC18" s="124"/>
      <c r="FLD18" s="124"/>
      <c r="FLE18" s="124"/>
      <c r="FLF18" s="124"/>
      <c r="FLG18" s="124"/>
      <c r="FLH18" s="124"/>
      <c r="FLI18" s="124"/>
      <c r="FLJ18" s="124"/>
      <c r="FLK18" s="124"/>
      <c r="FLL18" s="124"/>
      <c r="FLM18" s="124"/>
      <c r="FLN18" s="124"/>
      <c r="FLO18" s="124"/>
      <c r="FLP18" s="124"/>
      <c r="FLQ18" s="124"/>
      <c r="FLR18" s="124"/>
      <c r="FLS18" s="124"/>
      <c r="FLT18" s="124"/>
      <c r="FLU18" s="124"/>
      <c r="FLV18" s="124"/>
      <c r="FLW18" s="124"/>
      <c r="FLX18" s="124"/>
      <c r="FLY18" s="124"/>
      <c r="FLZ18" s="124"/>
      <c r="FMA18" s="124"/>
      <c r="FMB18" s="124"/>
      <c r="FMC18" s="124"/>
      <c r="FMD18" s="124"/>
      <c r="FME18" s="124"/>
      <c r="FMF18" s="124"/>
      <c r="FMG18" s="124"/>
      <c r="FMH18" s="124"/>
      <c r="FMI18" s="124"/>
      <c r="FMJ18" s="124"/>
      <c r="FMK18" s="124"/>
      <c r="FML18" s="124"/>
      <c r="FMM18" s="124"/>
      <c r="FMN18" s="124"/>
      <c r="FMO18" s="124"/>
      <c r="FMP18" s="124"/>
      <c r="FMQ18" s="124"/>
      <c r="FMR18" s="124"/>
      <c r="FMS18" s="124"/>
      <c r="FMT18" s="124"/>
      <c r="FMU18" s="124"/>
      <c r="FMV18" s="124"/>
      <c r="FMW18" s="124"/>
      <c r="FMX18" s="124"/>
      <c r="FMY18" s="124"/>
      <c r="FMZ18" s="124"/>
      <c r="FNA18" s="124"/>
      <c r="FNB18" s="124"/>
      <c r="FNC18" s="124"/>
      <c r="FND18" s="124"/>
      <c r="FNE18" s="124"/>
      <c r="FNF18" s="124"/>
      <c r="FNG18" s="124"/>
      <c r="FNH18" s="124"/>
      <c r="FNI18" s="124"/>
      <c r="FNJ18" s="124"/>
      <c r="FNK18" s="124"/>
      <c r="FNL18" s="124"/>
      <c r="FNM18" s="124"/>
      <c r="FNN18" s="124"/>
      <c r="FNO18" s="124"/>
      <c r="FNP18" s="124"/>
      <c r="FNQ18" s="124"/>
      <c r="FNR18" s="124"/>
      <c r="FNS18" s="124"/>
      <c r="FNT18" s="124"/>
      <c r="FNU18" s="124"/>
      <c r="FNV18" s="124"/>
      <c r="FNW18" s="124"/>
      <c r="FNX18" s="124"/>
      <c r="FNY18" s="124"/>
      <c r="FNZ18" s="124"/>
      <c r="FOA18" s="124"/>
      <c r="FOB18" s="124"/>
      <c r="FOC18" s="124"/>
      <c r="FOD18" s="124"/>
      <c r="FOE18" s="124"/>
      <c r="FOF18" s="124"/>
      <c r="FOG18" s="124"/>
      <c r="FOH18" s="124"/>
      <c r="FOI18" s="124"/>
      <c r="FOJ18" s="124"/>
      <c r="FOK18" s="124"/>
      <c r="FOL18" s="124"/>
      <c r="FOM18" s="124"/>
      <c r="FON18" s="124"/>
      <c r="FOO18" s="124"/>
      <c r="FOP18" s="124"/>
      <c r="FOQ18" s="124"/>
      <c r="FOR18" s="124"/>
      <c r="FOS18" s="124"/>
      <c r="FOT18" s="124"/>
      <c r="FOU18" s="124"/>
      <c r="FOV18" s="124"/>
      <c r="FOW18" s="124"/>
      <c r="FOX18" s="124"/>
      <c r="FOY18" s="124"/>
      <c r="FOZ18" s="124"/>
      <c r="FPA18" s="124"/>
      <c r="FPB18" s="124"/>
      <c r="FPC18" s="124"/>
      <c r="FPD18" s="124"/>
      <c r="FPE18" s="124"/>
      <c r="FPF18" s="124"/>
      <c r="FPG18" s="124"/>
      <c r="FPH18" s="124"/>
      <c r="FPI18" s="124"/>
      <c r="FPJ18" s="124"/>
      <c r="FPK18" s="124"/>
      <c r="FPL18" s="124"/>
      <c r="FPM18" s="124"/>
      <c r="FPN18" s="124"/>
      <c r="FPO18" s="124"/>
      <c r="FPP18" s="124"/>
      <c r="FPQ18" s="124"/>
      <c r="FPR18" s="124"/>
      <c r="FPS18" s="124"/>
      <c r="FPT18" s="124"/>
      <c r="FPU18" s="124"/>
      <c r="FPV18" s="124"/>
      <c r="FPW18" s="124"/>
      <c r="FPX18" s="124"/>
      <c r="FPY18" s="124"/>
      <c r="FPZ18" s="124"/>
      <c r="FQA18" s="124"/>
      <c r="FQB18" s="124"/>
      <c r="FQC18" s="124"/>
      <c r="FQD18" s="124"/>
      <c r="FQE18" s="124"/>
      <c r="FQF18" s="124"/>
      <c r="FQG18" s="124"/>
      <c r="FQH18" s="124"/>
      <c r="FQI18" s="124"/>
      <c r="FQJ18" s="124"/>
      <c r="FQK18" s="124"/>
      <c r="FQL18" s="124"/>
      <c r="FQM18" s="124"/>
      <c r="FQN18" s="124"/>
      <c r="FQO18" s="124"/>
      <c r="FQP18" s="124"/>
      <c r="FQQ18" s="124"/>
      <c r="FQR18" s="124"/>
      <c r="FQS18" s="124"/>
      <c r="FQT18" s="124"/>
      <c r="FQU18" s="124"/>
      <c r="FQV18" s="124"/>
      <c r="FQW18" s="124"/>
      <c r="FQX18" s="124"/>
      <c r="FQY18" s="124"/>
      <c r="FQZ18" s="124"/>
      <c r="FRA18" s="124"/>
      <c r="FRB18" s="124"/>
      <c r="FRC18" s="124"/>
      <c r="FRD18" s="124"/>
      <c r="FRE18" s="124"/>
      <c r="FRF18" s="124"/>
      <c r="FRG18" s="124"/>
      <c r="FRH18" s="124"/>
      <c r="FRI18" s="124"/>
      <c r="FRJ18" s="124"/>
      <c r="FRK18" s="124"/>
      <c r="FRL18" s="124"/>
      <c r="FRM18" s="124"/>
      <c r="FRN18" s="124"/>
      <c r="FRO18" s="124"/>
      <c r="FRP18" s="124"/>
      <c r="FRQ18" s="124"/>
      <c r="FRR18" s="124"/>
      <c r="FRS18" s="124"/>
      <c r="FRT18" s="124"/>
      <c r="FRU18" s="124"/>
      <c r="FRV18" s="124"/>
      <c r="FRW18" s="124"/>
      <c r="FRX18" s="124"/>
      <c r="FRY18" s="124"/>
      <c r="FRZ18" s="124"/>
      <c r="FSA18" s="124"/>
      <c r="FSB18" s="124"/>
      <c r="FSC18" s="124"/>
      <c r="FSD18" s="124"/>
      <c r="FSE18" s="124"/>
      <c r="FSF18" s="124"/>
      <c r="FSG18" s="124"/>
      <c r="FSH18" s="124"/>
      <c r="FSI18" s="124"/>
      <c r="FSJ18" s="124"/>
      <c r="FSK18" s="124"/>
      <c r="FSL18" s="124"/>
      <c r="FSM18" s="124"/>
      <c r="FSN18" s="124"/>
      <c r="FSO18" s="124"/>
      <c r="FSP18" s="124"/>
      <c r="FSQ18" s="124"/>
      <c r="FSR18" s="124"/>
      <c r="FSS18" s="124"/>
      <c r="FST18" s="124"/>
      <c r="FSU18" s="124"/>
      <c r="FSV18" s="124"/>
      <c r="FSW18" s="124"/>
      <c r="FSX18" s="124"/>
      <c r="FSY18" s="124"/>
      <c r="FSZ18" s="124"/>
      <c r="FTA18" s="124"/>
      <c r="FTB18" s="124"/>
      <c r="FTC18" s="124"/>
      <c r="FTD18" s="124"/>
      <c r="FTE18" s="124"/>
      <c r="FTF18" s="124"/>
      <c r="FTG18" s="124"/>
      <c r="FTH18" s="124"/>
      <c r="FTI18" s="124"/>
      <c r="FTJ18" s="124"/>
      <c r="FTK18" s="124"/>
      <c r="FTL18" s="124"/>
      <c r="FTM18" s="124"/>
      <c r="FTN18" s="124"/>
      <c r="FTO18" s="124"/>
      <c r="FTP18" s="124"/>
      <c r="FTQ18" s="124"/>
      <c r="FTR18" s="124"/>
      <c r="FTS18" s="124"/>
      <c r="FTT18" s="124"/>
      <c r="FTU18" s="124"/>
      <c r="FTV18" s="124"/>
      <c r="FTW18" s="124"/>
      <c r="FTX18" s="124"/>
      <c r="FTY18" s="124"/>
      <c r="FTZ18" s="124"/>
      <c r="FUA18" s="124"/>
      <c r="FUB18" s="124"/>
      <c r="FUC18" s="124"/>
      <c r="FUD18" s="124"/>
      <c r="FUE18" s="124"/>
      <c r="FUF18" s="124"/>
      <c r="FUG18" s="124"/>
      <c r="FUH18" s="124"/>
      <c r="FUI18" s="124"/>
      <c r="FUJ18" s="124"/>
      <c r="FUK18" s="124"/>
      <c r="FUL18" s="124"/>
      <c r="FUM18" s="124"/>
      <c r="FUN18" s="124"/>
      <c r="FUO18" s="124"/>
      <c r="FUP18" s="124"/>
      <c r="FUQ18" s="124"/>
      <c r="FUR18" s="124"/>
      <c r="FUS18" s="124"/>
      <c r="FUT18" s="124"/>
      <c r="FUU18" s="124"/>
      <c r="FUV18" s="124"/>
      <c r="FUW18" s="124"/>
      <c r="FUX18" s="124"/>
      <c r="FUY18" s="124"/>
      <c r="FUZ18" s="124"/>
      <c r="FVA18" s="124"/>
      <c r="FVB18" s="124"/>
      <c r="FVC18" s="124"/>
      <c r="FVD18" s="124"/>
      <c r="FVE18" s="124"/>
      <c r="FVF18" s="124"/>
      <c r="FVG18" s="124"/>
      <c r="FVH18" s="124"/>
      <c r="FVI18" s="124"/>
      <c r="FVJ18" s="124"/>
      <c r="FVK18" s="124"/>
      <c r="FVL18" s="124"/>
      <c r="FVM18" s="124"/>
      <c r="FVN18" s="124"/>
      <c r="FVO18" s="124"/>
      <c r="FVP18" s="124"/>
      <c r="FVQ18" s="124"/>
      <c r="FVR18" s="124"/>
      <c r="FVS18" s="124"/>
      <c r="FVT18" s="124"/>
      <c r="FVU18" s="124"/>
      <c r="FVV18" s="124"/>
      <c r="FVW18" s="124"/>
      <c r="FVX18" s="124"/>
      <c r="FVY18" s="124"/>
      <c r="FVZ18" s="124"/>
      <c r="FWA18" s="124"/>
      <c r="FWB18" s="124"/>
      <c r="FWC18" s="124"/>
      <c r="FWD18" s="124"/>
      <c r="FWE18" s="124"/>
      <c r="FWF18" s="124"/>
      <c r="FWG18" s="124"/>
      <c r="FWH18" s="124"/>
      <c r="FWI18" s="124"/>
      <c r="FWJ18" s="124"/>
      <c r="FWK18" s="124"/>
      <c r="FWL18" s="124"/>
      <c r="FWM18" s="124"/>
      <c r="FWN18" s="124"/>
      <c r="FWO18" s="124"/>
      <c r="FWP18" s="124"/>
      <c r="FWQ18" s="124"/>
      <c r="FWR18" s="124"/>
      <c r="FWS18" s="124"/>
      <c r="FWT18" s="124"/>
      <c r="FWU18" s="124"/>
      <c r="FWV18" s="124"/>
      <c r="FWW18" s="124"/>
      <c r="FWX18" s="124"/>
      <c r="FWY18" s="124"/>
      <c r="FWZ18" s="124"/>
      <c r="FXA18" s="124"/>
      <c r="FXB18" s="124"/>
      <c r="FXC18" s="124"/>
      <c r="FXD18" s="124"/>
      <c r="FXE18" s="124"/>
      <c r="FXF18" s="124"/>
      <c r="FXG18" s="124"/>
      <c r="FXH18" s="124"/>
      <c r="FXI18" s="124"/>
      <c r="FXJ18" s="124"/>
      <c r="FXK18" s="124"/>
      <c r="FXL18" s="124"/>
      <c r="FXM18" s="124"/>
      <c r="FXN18" s="124"/>
      <c r="FXO18" s="124"/>
      <c r="FXP18" s="124"/>
      <c r="FXQ18" s="124"/>
      <c r="FXR18" s="124"/>
      <c r="FXS18" s="124"/>
      <c r="FXT18" s="124"/>
      <c r="FXU18" s="124"/>
      <c r="FXV18" s="124"/>
      <c r="FXW18" s="124"/>
      <c r="FXX18" s="124"/>
      <c r="FXY18" s="124"/>
      <c r="FXZ18" s="124"/>
      <c r="FYA18" s="124"/>
      <c r="FYB18" s="124"/>
      <c r="FYC18" s="124"/>
      <c r="FYD18" s="124"/>
      <c r="FYE18" s="124"/>
      <c r="FYF18" s="124"/>
      <c r="FYG18" s="124"/>
      <c r="FYH18" s="124"/>
      <c r="FYI18" s="124"/>
      <c r="FYJ18" s="124"/>
      <c r="FYK18" s="124"/>
      <c r="FYL18" s="124"/>
      <c r="FYM18" s="124"/>
      <c r="FYN18" s="124"/>
      <c r="FYO18" s="124"/>
      <c r="FYP18" s="124"/>
      <c r="FYQ18" s="124"/>
      <c r="FYR18" s="124"/>
      <c r="FYS18" s="124"/>
      <c r="FYT18" s="124"/>
      <c r="FYU18" s="124"/>
      <c r="FYV18" s="124"/>
      <c r="FYW18" s="124"/>
      <c r="FYX18" s="124"/>
      <c r="FYY18" s="124"/>
      <c r="FYZ18" s="124"/>
      <c r="FZA18" s="124"/>
      <c r="FZB18" s="124"/>
      <c r="FZC18" s="124"/>
      <c r="FZD18" s="124"/>
      <c r="FZE18" s="124"/>
      <c r="FZF18" s="124"/>
      <c r="FZG18" s="124"/>
      <c r="FZH18" s="124"/>
      <c r="FZI18" s="124"/>
      <c r="FZJ18" s="124"/>
      <c r="FZK18" s="124"/>
      <c r="FZL18" s="124"/>
      <c r="FZM18" s="124"/>
      <c r="FZN18" s="124"/>
      <c r="FZO18" s="124"/>
      <c r="FZP18" s="124"/>
      <c r="FZQ18" s="124"/>
      <c r="FZR18" s="124"/>
      <c r="FZS18" s="124"/>
      <c r="FZT18" s="124"/>
      <c r="FZU18" s="124"/>
      <c r="FZV18" s="124"/>
      <c r="FZW18" s="124"/>
      <c r="FZX18" s="124"/>
      <c r="FZY18" s="124"/>
      <c r="FZZ18" s="124"/>
      <c r="GAA18" s="124"/>
      <c r="GAB18" s="124"/>
      <c r="GAC18" s="124"/>
      <c r="GAD18" s="124"/>
      <c r="GAE18" s="124"/>
      <c r="GAF18" s="124"/>
      <c r="GAG18" s="124"/>
      <c r="GAH18" s="124"/>
      <c r="GAI18" s="124"/>
      <c r="GAJ18" s="124"/>
      <c r="GAK18" s="124"/>
      <c r="GAL18" s="124"/>
      <c r="GAM18" s="124"/>
      <c r="GAN18" s="124"/>
      <c r="GAO18" s="124"/>
      <c r="GAP18" s="124"/>
      <c r="GAQ18" s="124"/>
      <c r="GAR18" s="124"/>
      <c r="GAS18" s="124"/>
      <c r="GAT18" s="124"/>
      <c r="GAU18" s="124"/>
      <c r="GAV18" s="124"/>
      <c r="GAW18" s="124"/>
      <c r="GAX18" s="124"/>
      <c r="GAY18" s="124"/>
      <c r="GAZ18" s="124"/>
      <c r="GBA18" s="124"/>
      <c r="GBB18" s="124"/>
      <c r="GBC18" s="124"/>
      <c r="GBD18" s="124"/>
      <c r="GBE18" s="124"/>
      <c r="GBF18" s="124"/>
      <c r="GBG18" s="124"/>
      <c r="GBH18" s="124"/>
      <c r="GBI18" s="124"/>
      <c r="GBJ18" s="124"/>
      <c r="GBK18" s="124"/>
      <c r="GBL18" s="124"/>
      <c r="GBM18" s="124"/>
      <c r="GBN18" s="124"/>
      <c r="GBO18" s="124"/>
      <c r="GBP18" s="124"/>
      <c r="GBQ18" s="124"/>
      <c r="GBR18" s="124"/>
      <c r="GBS18" s="124"/>
      <c r="GBT18" s="124"/>
      <c r="GBU18" s="124"/>
      <c r="GBV18" s="124"/>
      <c r="GBW18" s="124"/>
      <c r="GBX18" s="124"/>
      <c r="GBY18" s="124"/>
      <c r="GBZ18" s="124"/>
      <c r="GCA18" s="124"/>
      <c r="GCB18" s="124"/>
      <c r="GCC18" s="124"/>
      <c r="GCD18" s="124"/>
      <c r="GCE18" s="124"/>
      <c r="GCF18" s="124"/>
      <c r="GCG18" s="124"/>
      <c r="GCH18" s="124"/>
      <c r="GCI18" s="124"/>
      <c r="GCJ18" s="124"/>
      <c r="GCK18" s="124"/>
      <c r="GCL18" s="124"/>
      <c r="GCM18" s="124"/>
      <c r="GCN18" s="124"/>
      <c r="GCO18" s="124"/>
      <c r="GCP18" s="124"/>
      <c r="GCQ18" s="124"/>
      <c r="GCR18" s="124"/>
      <c r="GCS18" s="124"/>
      <c r="GCT18" s="124"/>
      <c r="GCU18" s="124"/>
      <c r="GCV18" s="124"/>
      <c r="GCW18" s="124"/>
      <c r="GCX18" s="124"/>
      <c r="GCY18" s="124"/>
      <c r="GCZ18" s="124"/>
      <c r="GDA18" s="124"/>
      <c r="GDB18" s="124"/>
      <c r="GDC18" s="124"/>
      <c r="GDD18" s="124"/>
      <c r="GDE18" s="124"/>
      <c r="GDF18" s="124"/>
      <c r="GDG18" s="124"/>
      <c r="GDH18" s="124"/>
      <c r="GDI18" s="124"/>
      <c r="GDJ18" s="124"/>
      <c r="GDK18" s="124"/>
      <c r="GDL18" s="124"/>
      <c r="GDM18" s="124"/>
      <c r="GDN18" s="124"/>
      <c r="GDO18" s="124"/>
      <c r="GDP18" s="124"/>
      <c r="GDQ18" s="124"/>
      <c r="GDR18" s="124"/>
      <c r="GDS18" s="124"/>
      <c r="GDT18" s="124"/>
      <c r="GDU18" s="124"/>
      <c r="GDV18" s="124"/>
      <c r="GDW18" s="124"/>
      <c r="GDX18" s="124"/>
      <c r="GDY18" s="124"/>
      <c r="GDZ18" s="124"/>
      <c r="GEA18" s="124"/>
      <c r="GEB18" s="124"/>
      <c r="GEC18" s="124"/>
      <c r="GED18" s="124"/>
      <c r="GEE18" s="124"/>
      <c r="GEF18" s="124"/>
      <c r="GEG18" s="124"/>
      <c r="GEH18" s="124"/>
      <c r="GEI18" s="124"/>
      <c r="GEJ18" s="124"/>
      <c r="GEK18" s="124"/>
      <c r="GEL18" s="124"/>
      <c r="GEM18" s="124"/>
      <c r="GEN18" s="124"/>
      <c r="GEO18" s="124"/>
      <c r="GEP18" s="124"/>
      <c r="GEQ18" s="124"/>
      <c r="GER18" s="124"/>
      <c r="GES18" s="124"/>
      <c r="GET18" s="124"/>
      <c r="GEU18" s="124"/>
      <c r="GEV18" s="124"/>
      <c r="GEW18" s="124"/>
      <c r="GEX18" s="124"/>
      <c r="GEY18" s="124"/>
      <c r="GEZ18" s="124"/>
      <c r="GFA18" s="124"/>
      <c r="GFB18" s="124"/>
      <c r="GFC18" s="124"/>
      <c r="GFD18" s="124"/>
      <c r="GFE18" s="124"/>
      <c r="GFF18" s="124"/>
      <c r="GFG18" s="124"/>
      <c r="GFH18" s="124"/>
      <c r="GFI18" s="124"/>
      <c r="GFJ18" s="124"/>
      <c r="GFK18" s="124"/>
      <c r="GFL18" s="124"/>
      <c r="GFM18" s="124"/>
      <c r="GFN18" s="124"/>
      <c r="GFO18" s="124"/>
      <c r="GFP18" s="124"/>
      <c r="GFQ18" s="124"/>
      <c r="GFR18" s="124"/>
      <c r="GFS18" s="124"/>
      <c r="GFT18" s="124"/>
      <c r="GFU18" s="124"/>
      <c r="GFV18" s="124"/>
      <c r="GFW18" s="124"/>
      <c r="GFX18" s="124"/>
      <c r="GFY18" s="124"/>
      <c r="GFZ18" s="124"/>
      <c r="GGA18" s="124"/>
      <c r="GGB18" s="124"/>
      <c r="GGC18" s="124"/>
      <c r="GGD18" s="124"/>
      <c r="GGE18" s="124"/>
      <c r="GGF18" s="124"/>
      <c r="GGG18" s="124"/>
      <c r="GGH18" s="124"/>
      <c r="GGI18" s="124"/>
      <c r="GGJ18" s="124"/>
      <c r="GGK18" s="124"/>
      <c r="GGL18" s="124"/>
      <c r="GGM18" s="124"/>
      <c r="GGN18" s="124"/>
      <c r="GGO18" s="124"/>
      <c r="GGP18" s="124"/>
      <c r="GGQ18" s="124"/>
      <c r="GGR18" s="124"/>
      <c r="GGS18" s="124"/>
      <c r="GGT18" s="124"/>
      <c r="GGU18" s="124"/>
      <c r="GGV18" s="124"/>
      <c r="GGW18" s="124"/>
      <c r="GGX18" s="124"/>
      <c r="GGY18" s="124"/>
      <c r="GGZ18" s="124"/>
      <c r="GHA18" s="124"/>
      <c r="GHB18" s="124"/>
      <c r="GHC18" s="124"/>
      <c r="GHD18" s="124"/>
      <c r="GHE18" s="124"/>
      <c r="GHF18" s="124"/>
      <c r="GHG18" s="124"/>
      <c r="GHH18" s="124"/>
      <c r="GHI18" s="124"/>
      <c r="GHJ18" s="124"/>
      <c r="GHK18" s="124"/>
      <c r="GHL18" s="124"/>
      <c r="GHM18" s="124"/>
      <c r="GHN18" s="124"/>
      <c r="GHO18" s="124"/>
      <c r="GHP18" s="124"/>
      <c r="GHQ18" s="124"/>
      <c r="GHR18" s="124"/>
      <c r="GHS18" s="124"/>
      <c r="GHT18" s="124"/>
      <c r="GHU18" s="124"/>
      <c r="GHV18" s="124"/>
      <c r="GHW18" s="124"/>
      <c r="GHX18" s="124"/>
      <c r="GHY18" s="124"/>
      <c r="GHZ18" s="124"/>
      <c r="GIA18" s="124"/>
      <c r="GIB18" s="124"/>
      <c r="GIC18" s="124"/>
      <c r="GID18" s="124"/>
      <c r="GIE18" s="124"/>
      <c r="GIF18" s="124"/>
      <c r="GIG18" s="124"/>
      <c r="GIH18" s="124"/>
      <c r="GII18" s="124"/>
      <c r="GIJ18" s="124"/>
      <c r="GIK18" s="124"/>
      <c r="GIL18" s="124"/>
      <c r="GIM18" s="124"/>
      <c r="GIN18" s="124"/>
      <c r="GIO18" s="124"/>
      <c r="GIP18" s="124"/>
      <c r="GIQ18" s="124"/>
      <c r="GIR18" s="124"/>
      <c r="GIS18" s="124"/>
      <c r="GIT18" s="124"/>
      <c r="GIU18" s="124"/>
      <c r="GIV18" s="124"/>
      <c r="GIW18" s="124"/>
      <c r="GIX18" s="124"/>
      <c r="GIY18" s="124"/>
      <c r="GIZ18" s="124"/>
      <c r="GJA18" s="124"/>
      <c r="GJB18" s="124"/>
      <c r="GJC18" s="124"/>
      <c r="GJD18" s="124"/>
      <c r="GJE18" s="124"/>
      <c r="GJF18" s="124"/>
      <c r="GJG18" s="124"/>
      <c r="GJH18" s="124"/>
      <c r="GJI18" s="124"/>
      <c r="GJJ18" s="124"/>
      <c r="GJK18" s="124"/>
      <c r="GJL18" s="124"/>
      <c r="GJM18" s="124"/>
      <c r="GJN18" s="124"/>
      <c r="GJO18" s="124"/>
      <c r="GJP18" s="124"/>
      <c r="GJQ18" s="124"/>
      <c r="GJR18" s="124"/>
      <c r="GJS18" s="124"/>
      <c r="GJT18" s="124"/>
      <c r="GJU18" s="124"/>
      <c r="GJV18" s="124"/>
      <c r="GJW18" s="124"/>
      <c r="GJX18" s="124"/>
      <c r="GJY18" s="124"/>
      <c r="GJZ18" s="124"/>
      <c r="GKA18" s="124"/>
      <c r="GKB18" s="124"/>
      <c r="GKC18" s="124"/>
      <c r="GKD18" s="124"/>
      <c r="GKE18" s="124"/>
      <c r="GKF18" s="124"/>
      <c r="GKG18" s="124"/>
      <c r="GKH18" s="124"/>
      <c r="GKI18" s="124"/>
      <c r="GKJ18" s="124"/>
      <c r="GKK18" s="124"/>
      <c r="GKL18" s="124"/>
      <c r="GKM18" s="124"/>
      <c r="GKN18" s="124"/>
      <c r="GKO18" s="124"/>
      <c r="GKP18" s="124"/>
      <c r="GKQ18" s="124"/>
      <c r="GKR18" s="124"/>
      <c r="GKS18" s="124"/>
      <c r="GKT18" s="124"/>
      <c r="GKU18" s="124"/>
      <c r="GKV18" s="124"/>
      <c r="GKW18" s="124"/>
      <c r="GKX18" s="124"/>
      <c r="GKY18" s="124"/>
      <c r="GKZ18" s="124"/>
      <c r="GLA18" s="124"/>
      <c r="GLB18" s="124"/>
      <c r="GLC18" s="124"/>
      <c r="GLD18" s="124"/>
      <c r="GLE18" s="124"/>
      <c r="GLF18" s="124"/>
      <c r="GLG18" s="124"/>
      <c r="GLH18" s="124"/>
      <c r="GLI18" s="124"/>
      <c r="GLJ18" s="124"/>
      <c r="GLK18" s="124"/>
      <c r="GLL18" s="124"/>
      <c r="GLM18" s="124"/>
      <c r="GLN18" s="124"/>
      <c r="GLO18" s="124"/>
      <c r="GLP18" s="124"/>
      <c r="GLQ18" s="124"/>
      <c r="GLR18" s="124"/>
      <c r="GLS18" s="124"/>
      <c r="GLT18" s="124"/>
      <c r="GLU18" s="124"/>
      <c r="GLV18" s="124"/>
      <c r="GLW18" s="124"/>
      <c r="GLX18" s="124"/>
      <c r="GLY18" s="124"/>
      <c r="GLZ18" s="124"/>
      <c r="GMA18" s="124"/>
      <c r="GMB18" s="124"/>
      <c r="GMC18" s="124"/>
      <c r="GMD18" s="124"/>
      <c r="GME18" s="124"/>
      <c r="GMF18" s="124"/>
      <c r="GMG18" s="124"/>
      <c r="GMH18" s="124"/>
      <c r="GMI18" s="124"/>
      <c r="GMJ18" s="124"/>
      <c r="GMK18" s="124"/>
      <c r="GML18" s="124"/>
      <c r="GMM18" s="124"/>
      <c r="GMN18" s="124"/>
      <c r="GMO18" s="124"/>
      <c r="GMP18" s="124"/>
      <c r="GMQ18" s="124"/>
      <c r="GMR18" s="124"/>
      <c r="GMS18" s="124"/>
      <c r="GMT18" s="124"/>
      <c r="GMU18" s="124"/>
      <c r="GMV18" s="124"/>
      <c r="GMW18" s="124"/>
      <c r="GMX18" s="124"/>
      <c r="GMY18" s="124"/>
      <c r="GMZ18" s="124"/>
      <c r="GNA18" s="124"/>
      <c r="GNB18" s="124"/>
      <c r="GNC18" s="124"/>
      <c r="GND18" s="124"/>
      <c r="GNE18" s="124"/>
      <c r="GNF18" s="124"/>
      <c r="GNG18" s="124"/>
      <c r="GNH18" s="124"/>
      <c r="GNI18" s="124"/>
      <c r="GNJ18" s="124"/>
      <c r="GNK18" s="124"/>
      <c r="GNL18" s="124"/>
      <c r="GNM18" s="124"/>
      <c r="GNN18" s="124"/>
      <c r="GNO18" s="124"/>
      <c r="GNP18" s="124"/>
      <c r="GNQ18" s="124"/>
      <c r="GNR18" s="124"/>
      <c r="GNS18" s="124"/>
      <c r="GNT18" s="124"/>
      <c r="GNU18" s="124"/>
      <c r="GNV18" s="124"/>
      <c r="GNW18" s="124"/>
      <c r="GNX18" s="124"/>
      <c r="GNY18" s="124"/>
      <c r="GNZ18" s="124"/>
      <c r="GOA18" s="124"/>
      <c r="GOB18" s="124"/>
      <c r="GOC18" s="124"/>
      <c r="GOD18" s="124"/>
      <c r="GOE18" s="124"/>
      <c r="GOF18" s="124"/>
      <c r="GOG18" s="124"/>
      <c r="GOH18" s="124"/>
      <c r="GOI18" s="124"/>
      <c r="GOJ18" s="124"/>
      <c r="GOK18" s="124"/>
      <c r="GOL18" s="124"/>
      <c r="GOM18" s="124"/>
      <c r="GON18" s="124"/>
      <c r="GOO18" s="124"/>
      <c r="GOP18" s="124"/>
      <c r="GOQ18" s="124"/>
      <c r="GOR18" s="124"/>
      <c r="GOS18" s="124"/>
      <c r="GOT18" s="124"/>
      <c r="GOU18" s="124"/>
      <c r="GOV18" s="124"/>
      <c r="GOW18" s="124"/>
      <c r="GOX18" s="124"/>
      <c r="GOY18" s="124"/>
      <c r="GOZ18" s="124"/>
      <c r="GPA18" s="124"/>
      <c r="GPB18" s="124"/>
      <c r="GPC18" s="124"/>
      <c r="GPD18" s="124"/>
      <c r="GPE18" s="124"/>
      <c r="GPF18" s="124"/>
      <c r="GPG18" s="124"/>
      <c r="GPH18" s="124"/>
      <c r="GPI18" s="124"/>
      <c r="GPJ18" s="124"/>
      <c r="GPK18" s="124"/>
      <c r="GPL18" s="124"/>
      <c r="GPM18" s="124"/>
      <c r="GPN18" s="124"/>
      <c r="GPO18" s="124"/>
      <c r="GPP18" s="124"/>
      <c r="GPQ18" s="124"/>
      <c r="GPR18" s="124"/>
      <c r="GPS18" s="124"/>
      <c r="GPT18" s="124"/>
      <c r="GPU18" s="124"/>
      <c r="GPV18" s="124"/>
      <c r="GPW18" s="124"/>
      <c r="GPX18" s="124"/>
      <c r="GPY18" s="124"/>
      <c r="GPZ18" s="124"/>
      <c r="GQA18" s="124"/>
      <c r="GQB18" s="124"/>
      <c r="GQC18" s="124"/>
      <c r="GQD18" s="124"/>
      <c r="GQE18" s="124"/>
      <c r="GQF18" s="124"/>
      <c r="GQG18" s="124"/>
      <c r="GQH18" s="124"/>
      <c r="GQI18" s="124"/>
      <c r="GQJ18" s="124"/>
      <c r="GQK18" s="124"/>
      <c r="GQL18" s="124"/>
      <c r="GQM18" s="124"/>
      <c r="GQN18" s="124"/>
      <c r="GQO18" s="124"/>
      <c r="GQP18" s="124"/>
      <c r="GQQ18" s="124"/>
      <c r="GQR18" s="124"/>
      <c r="GQS18" s="124"/>
      <c r="GQT18" s="124"/>
      <c r="GQU18" s="124"/>
      <c r="GQV18" s="124"/>
      <c r="GQW18" s="124"/>
      <c r="GQX18" s="124"/>
      <c r="GQY18" s="124"/>
      <c r="GQZ18" s="124"/>
      <c r="GRA18" s="124"/>
      <c r="GRB18" s="124"/>
      <c r="GRC18" s="124"/>
      <c r="GRD18" s="124"/>
      <c r="GRE18" s="124"/>
      <c r="GRF18" s="124"/>
      <c r="GRG18" s="124"/>
      <c r="GRH18" s="124"/>
      <c r="GRI18" s="124"/>
      <c r="GRJ18" s="124"/>
      <c r="GRK18" s="124"/>
      <c r="GRL18" s="124"/>
      <c r="GRM18" s="124"/>
      <c r="GRN18" s="124"/>
      <c r="GRO18" s="124"/>
      <c r="GRP18" s="124"/>
      <c r="GRQ18" s="124"/>
      <c r="GRR18" s="124"/>
      <c r="GRS18" s="124"/>
      <c r="GRT18" s="124"/>
      <c r="GRU18" s="124"/>
      <c r="GRV18" s="124"/>
      <c r="GRW18" s="124"/>
      <c r="GRX18" s="124"/>
      <c r="GRY18" s="124"/>
      <c r="GRZ18" s="124"/>
      <c r="GSA18" s="124"/>
      <c r="GSB18" s="124"/>
      <c r="GSC18" s="124"/>
      <c r="GSD18" s="124"/>
      <c r="GSE18" s="124"/>
      <c r="GSF18" s="124"/>
      <c r="GSG18" s="124"/>
      <c r="GSH18" s="124"/>
      <c r="GSI18" s="124"/>
      <c r="GSJ18" s="124"/>
      <c r="GSK18" s="124"/>
      <c r="GSL18" s="124"/>
      <c r="GSM18" s="124"/>
      <c r="GSN18" s="124"/>
      <c r="GSO18" s="124"/>
      <c r="GSP18" s="124"/>
      <c r="GSQ18" s="124"/>
      <c r="GSR18" s="124"/>
      <c r="GSS18" s="124"/>
      <c r="GST18" s="124"/>
      <c r="GSU18" s="124"/>
      <c r="GSV18" s="124"/>
      <c r="GSW18" s="124"/>
      <c r="GSX18" s="124"/>
      <c r="GSY18" s="124"/>
      <c r="GSZ18" s="124"/>
      <c r="GTA18" s="124"/>
      <c r="GTB18" s="124"/>
      <c r="GTC18" s="124"/>
      <c r="GTD18" s="124"/>
      <c r="GTE18" s="124"/>
      <c r="GTF18" s="124"/>
      <c r="GTG18" s="124"/>
      <c r="GTH18" s="124"/>
      <c r="GTI18" s="124"/>
      <c r="GTJ18" s="124"/>
      <c r="GTK18" s="124"/>
      <c r="GTL18" s="124"/>
      <c r="GTM18" s="124"/>
      <c r="GTN18" s="124"/>
      <c r="GTO18" s="124"/>
      <c r="GTP18" s="124"/>
      <c r="GTQ18" s="124"/>
      <c r="GTR18" s="124"/>
      <c r="GTS18" s="124"/>
      <c r="GTT18" s="124"/>
      <c r="GTU18" s="124"/>
      <c r="GTV18" s="124"/>
      <c r="GTW18" s="124"/>
      <c r="GTX18" s="124"/>
      <c r="GTY18" s="124"/>
      <c r="GTZ18" s="124"/>
      <c r="GUA18" s="124"/>
      <c r="GUB18" s="124"/>
      <c r="GUC18" s="124"/>
      <c r="GUD18" s="124"/>
      <c r="GUE18" s="124"/>
      <c r="GUF18" s="124"/>
      <c r="GUG18" s="124"/>
      <c r="GUH18" s="124"/>
      <c r="GUI18" s="124"/>
      <c r="GUJ18" s="124"/>
      <c r="GUK18" s="124"/>
      <c r="GUL18" s="124"/>
      <c r="GUM18" s="124"/>
      <c r="GUN18" s="124"/>
      <c r="GUO18" s="124"/>
      <c r="GUP18" s="124"/>
      <c r="GUQ18" s="124"/>
      <c r="GUR18" s="124"/>
      <c r="GUS18" s="124"/>
      <c r="GUT18" s="124"/>
      <c r="GUU18" s="124"/>
      <c r="GUV18" s="124"/>
      <c r="GUW18" s="124"/>
      <c r="GUX18" s="124"/>
      <c r="GUY18" s="124"/>
      <c r="GUZ18" s="124"/>
      <c r="GVA18" s="124"/>
      <c r="GVB18" s="124"/>
      <c r="GVC18" s="124"/>
      <c r="GVD18" s="124"/>
      <c r="GVE18" s="124"/>
      <c r="GVF18" s="124"/>
      <c r="GVG18" s="124"/>
      <c r="GVH18" s="124"/>
      <c r="GVI18" s="124"/>
      <c r="GVJ18" s="124"/>
      <c r="GVK18" s="124"/>
      <c r="GVL18" s="124"/>
      <c r="GVM18" s="124"/>
      <c r="GVN18" s="124"/>
      <c r="GVO18" s="124"/>
      <c r="GVP18" s="124"/>
      <c r="GVQ18" s="124"/>
      <c r="GVR18" s="124"/>
      <c r="GVS18" s="124"/>
      <c r="GVT18" s="124"/>
      <c r="GVU18" s="124"/>
      <c r="GVV18" s="124"/>
      <c r="GVW18" s="124"/>
      <c r="GVX18" s="124"/>
      <c r="GVY18" s="124"/>
      <c r="GVZ18" s="124"/>
      <c r="GWA18" s="124"/>
      <c r="GWB18" s="124"/>
      <c r="GWC18" s="124"/>
      <c r="GWD18" s="124"/>
      <c r="GWE18" s="124"/>
      <c r="GWF18" s="124"/>
      <c r="GWG18" s="124"/>
      <c r="GWH18" s="124"/>
      <c r="GWI18" s="124"/>
      <c r="GWJ18" s="124"/>
      <c r="GWK18" s="124"/>
      <c r="GWL18" s="124"/>
      <c r="GWM18" s="124"/>
      <c r="GWN18" s="124"/>
      <c r="GWO18" s="124"/>
      <c r="GWP18" s="124"/>
      <c r="GWQ18" s="124"/>
      <c r="GWR18" s="124"/>
      <c r="GWS18" s="124"/>
      <c r="GWT18" s="124"/>
      <c r="GWU18" s="124"/>
      <c r="GWV18" s="124"/>
      <c r="GWW18" s="124"/>
      <c r="GWX18" s="124"/>
      <c r="GWY18" s="124"/>
      <c r="GWZ18" s="124"/>
      <c r="GXA18" s="124"/>
      <c r="GXB18" s="124"/>
      <c r="GXC18" s="124"/>
      <c r="GXD18" s="124"/>
      <c r="GXE18" s="124"/>
      <c r="GXF18" s="124"/>
      <c r="GXG18" s="124"/>
      <c r="GXH18" s="124"/>
      <c r="GXI18" s="124"/>
      <c r="GXJ18" s="124"/>
      <c r="GXK18" s="124"/>
      <c r="GXL18" s="124"/>
      <c r="GXM18" s="124"/>
      <c r="GXN18" s="124"/>
      <c r="GXO18" s="124"/>
      <c r="GXP18" s="124"/>
      <c r="GXQ18" s="124"/>
      <c r="GXR18" s="124"/>
      <c r="GXS18" s="124"/>
      <c r="GXT18" s="124"/>
      <c r="GXU18" s="124"/>
      <c r="GXV18" s="124"/>
      <c r="GXW18" s="124"/>
      <c r="GXX18" s="124"/>
      <c r="GXY18" s="124"/>
      <c r="GXZ18" s="124"/>
      <c r="GYA18" s="124"/>
      <c r="GYB18" s="124"/>
      <c r="GYC18" s="124"/>
      <c r="GYD18" s="124"/>
      <c r="GYE18" s="124"/>
      <c r="GYF18" s="124"/>
      <c r="GYG18" s="124"/>
      <c r="GYH18" s="124"/>
      <c r="GYI18" s="124"/>
      <c r="GYJ18" s="124"/>
      <c r="GYK18" s="124"/>
      <c r="GYL18" s="124"/>
      <c r="GYM18" s="124"/>
      <c r="GYN18" s="124"/>
      <c r="GYO18" s="124"/>
      <c r="GYP18" s="124"/>
      <c r="GYQ18" s="124"/>
      <c r="GYR18" s="124"/>
      <c r="GYS18" s="124"/>
      <c r="GYT18" s="124"/>
      <c r="GYU18" s="124"/>
      <c r="GYV18" s="124"/>
      <c r="GYW18" s="124"/>
      <c r="GYX18" s="124"/>
      <c r="GYY18" s="124"/>
      <c r="GYZ18" s="124"/>
      <c r="GZA18" s="124"/>
      <c r="GZB18" s="124"/>
      <c r="GZC18" s="124"/>
      <c r="GZD18" s="124"/>
      <c r="GZE18" s="124"/>
      <c r="GZF18" s="124"/>
      <c r="GZG18" s="124"/>
      <c r="GZH18" s="124"/>
      <c r="GZI18" s="124"/>
      <c r="GZJ18" s="124"/>
      <c r="GZK18" s="124"/>
      <c r="GZL18" s="124"/>
      <c r="GZM18" s="124"/>
      <c r="GZN18" s="124"/>
      <c r="GZO18" s="124"/>
      <c r="GZP18" s="124"/>
      <c r="GZQ18" s="124"/>
      <c r="GZR18" s="124"/>
      <c r="GZS18" s="124"/>
      <c r="GZT18" s="124"/>
      <c r="GZU18" s="124"/>
      <c r="GZV18" s="124"/>
      <c r="GZW18" s="124"/>
      <c r="GZX18" s="124"/>
      <c r="GZY18" s="124"/>
      <c r="GZZ18" s="124"/>
      <c r="HAA18" s="124"/>
      <c r="HAB18" s="124"/>
      <c r="HAC18" s="124"/>
      <c r="HAD18" s="124"/>
      <c r="HAE18" s="124"/>
      <c r="HAF18" s="124"/>
      <c r="HAG18" s="124"/>
      <c r="HAH18" s="124"/>
      <c r="HAI18" s="124"/>
      <c r="HAJ18" s="124"/>
      <c r="HAK18" s="124"/>
      <c r="HAL18" s="124"/>
      <c r="HAM18" s="124"/>
      <c r="HAN18" s="124"/>
      <c r="HAO18" s="124"/>
      <c r="HAP18" s="124"/>
      <c r="HAQ18" s="124"/>
      <c r="HAR18" s="124"/>
      <c r="HAS18" s="124"/>
      <c r="HAT18" s="124"/>
      <c r="HAU18" s="124"/>
      <c r="HAV18" s="124"/>
      <c r="HAW18" s="124"/>
      <c r="HAX18" s="124"/>
      <c r="HAY18" s="124"/>
      <c r="HAZ18" s="124"/>
      <c r="HBA18" s="124"/>
      <c r="HBB18" s="124"/>
      <c r="HBC18" s="124"/>
      <c r="HBD18" s="124"/>
      <c r="HBE18" s="124"/>
      <c r="HBF18" s="124"/>
      <c r="HBG18" s="124"/>
      <c r="HBH18" s="124"/>
      <c r="HBI18" s="124"/>
      <c r="HBJ18" s="124"/>
      <c r="HBK18" s="124"/>
      <c r="HBL18" s="124"/>
      <c r="HBM18" s="124"/>
      <c r="HBN18" s="124"/>
      <c r="HBO18" s="124"/>
      <c r="HBP18" s="124"/>
      <c r="HBQ18" s="124"/>
      <c r="HBR18" s="124"/>
      <c r="HBS18" s="124"/>
      <c r="HBT18" s="124"/>
      <c r="HBU18" s="124"/>
      <c r="HBV18" s="124"/>
      <c r="HBW18" s="124"/>
      <c r="HBX18" s="124"/>
      <c r="HBY18" s="124"/>
      <c r="HBZ18" s="124"/>
      <c r="HCA18" s="124"/>
      <c r="HCB18" s="124"/>
      <c r="HCC18" s="124"/>
      <c r="HCD18" s="124"/>
      <c r="HCE18" s="124"/>
      <c r="HCF18" s="124"/>
      <c r="HCG18" s="124"/>
      <c r="HCH18" s="124"/>
      <c r="HCI18" s="124"/>
      <c r="HCJ18" s="124"/>
      <c r="HCK18" s="124"/>
      <c r="HCL18" s="124"/>
      <c r="HCM18" s="124"/>
      <c r="HCN18" s="124"/>
      <c r="HCO18" s="124"/>
      <c r="HCP18" s="124"/>
      <c r="HCQ18" s="124"/>
      <c r="HCR18" s="124"/>
      <c r="HCS18" s="124"/>
      <c r="HCT18" s="124"/>
      <c r="HCU18" s="124"/>
      <c r="HCV18" s="124"/>
      <c r="HCW18" s="124"/>
      <c r="HCX18" s="124"/>
      <c r="HCY18" s="124"/>
      <c r="HCZ18" s="124"/>
      <c r="HDA18" s="124"/>
      <c r="HDB18" s="124"/>
      <c r="HDC18" s="124"/>
      <c r="HDD18" s="124"/>
      <c r="HDE18" s="124"/>
      <c r="HDF18" s="124"/>
      <c r="HDG18" s="124"/>
      <c r="HDH18" s="124"/>
      <c r="HDI18" s="124"/>
      <c r="HDJ18" s="124"/>
      <c r="HDK18" s="124"/>
      <c r="HDL18" s="124"/>
      <c r="HDM18" s="124"/>
      <c r="HDN18" s="124"/>
      <c r="HDO18" s="124"/>
      <c r="HDP18" s="124"/>
      <c r="HDQ18" s="124"/>
      <c r="HDR18" s="124"/>
      <c r="HDS18" s="124"/>
      <c r="HDT18" s="124"/>
      <c r="HDU18" s="124"/>
      <c r="HDV18" s="124"/>
      <c r="HDW18" s="124"/>
      <c r="HDX18" s="124"/>
      <c r="HDY18" s="124"/>
      <c r="HDZ18" s="124"/>
      <c r="HEA18" s="124"/>
      <c r="HEB18" s="124"/>
      <c r="HEC18" s="124"/>
      <c r="HED18" s="124"/>
      <c r="HEE18" s="124"/>
      <c r="HEF18" s="124"/>
      <c r="HEG18" s="124"/>
      <c r="HEH18" s="124"/>
      <c r="HEI18" s="124"/>
      <c r="HEJ18" s="124"/>
      <c r="HEK18" s="124"/>
      <c r="HEL18" s="124"/>
      <c r="HEM18" s="124"/>
      <c r="HEN18" s="124"/>
      <c r="HEO18" s="124"/>
      <c r="HEP18" s="124"/>
      <c r="HEQ18" s="124"/>
      <c r="HER18" s="124"/>
      <c r="HES18" s="124"/>
      <c r="HET18" s="124"/>
      <c r="HEU18" s="124"/>
      <c r="HEV18" s="124"/>
      <c r="HEW18" s="124"/>
      <c r="HEX18" s="124"/>
      <c r="HEY18" s="124"/>
      <c r="HEZ18" s="124"/>
      <c r="HFA18" s="124"/>
      <c r="HFB18" s="124"/>
      <c r="HFC18" s="124"/>
      <c r="HFD18" s="124"/>
      <c r="HFE18" s="124"/>
      <c r="HFF18" s="124"/>
      <c r="HFG18" s="124"/>
      <c r="HFH18" s="124"/>
      <c r="HFI18" s="124"/>
      <c r="HFJ18" s="124"/>
      <c r="HFK18" s="124"/>
      <c r="HFL18" s="124"/>
      <c r="HFM18" s="124"/>
      <c r="HFN18" s="124"/>
      <c r="HFO18" s="124"/>
      <c r="HFP18" s="124"/>
      <c r="HFQ18" s="124"/>
      <c r="HFR18" s="124"/>
      <c r="HFS18" s="124"/>
      <c r="HFT18" s="124"/>
      <c r="HFU18" s="124"/>
      <c r="HFV18" s="124"/>
      <c r="HFW18" s="124"/>
      <c r="HFX18" s="124"/>
      <c r="HFY18" s="124"/>
      <c r="HFZ18" s="124"/>
      <c r="HGA18" s="124"/>
      <c r="HGB18" s="124"/>
      <c r="HGC18" s="124"/>
      <c r="HGD18" s="124"/>
      <c r="HGE18" s="124"/>
      <c r="HGF18" s="124"/>
      <c r="HGG18" s="124"/>
      <c r="HGH18" s="124"/>
      <c r="HGI18" s="124"/>
      <c r="HGJ18" s="124"/>
      <c r="HGK18" s="124"/>
      <c r="HGL18" s="124"/>
      <c r="HGM18" s="124"/>
      <c r="HGN18" s="124"/>
      <c r="HGO18" s="124"/>
      <c r="HGP18" s="124"/>
      <c r="HGQ18" s="124"/>
      <c r="HGR18" s="124"/>
      <c r="HGS18" s="124"/>
      <c r="HGT18" s="124"/>
      <c r="HGU18" s="124"/>
      <c r="HGV18" s="124"/>
      <c r="HGW18" s="124"/>
      <c r="HGX18" s="124"/>
      <c r="HGY18" s="124"/>
      <c r="HGZ18" s="124"/>
      <c r="HHA18" s="124"/>
      <c r="HHB18" s="124"/>
      <c r="HHC18" s="124"/>
      <c r="HHD18" s="124"/>
      <c r="HHE18" s="124"/>
      <c r="HHF18" s="124"/>
      <c r="HHG18" s="124"/>
      <c r="HHH18" s="124"/>
      <c r="HHI18" s="124"/>
      <c r="HHJ18" s="124"/>
      <c r="HHK18" s="124"/>
      <c r="HHL18" s="124"/>
      <c r="HHM18" s="124"/>
      <c r="HHN18" s="124"/>
      <c r="HHO18" s="124"/>
      <c r="HHP18" s="124"/>
      <c r="HHQ18" s="124"/>
      <c r="HHR18" s="124"/>
      <c r="HHS18" s="124"/>
      <c r="HHT18" s="124"/>
      <c r="HHU18" s="124"/>
      <c r="HHV18" s="124"/>
      <c r="HHW18" s="124"/>
      <c r="HHX18" s="124"/>
      <c r="HHY18" s="124"/>
      <c r="HHZ18" s="124"/>
      <c r="HIA18" s="124"/>
      <c r="HIB18" s="124"/>
      <c r="HIC18" s="124"/>
      <c r="HID18" s="124"/>
      <c r="HIE18" s="124"/>
      <c r="HIF18" s="124"/>
      <c r="HIG18" s="124"/>
      <c r="HIH18" s="124"/>
      <c r="HII18" s="124"/>
      <c r="HIJ18" s="124"/>
      <c r="HIK18" s="124"/>
      <c r="HIL18" s="124"/>
      <c r="HIM18" s="124"/>
      <c r="HIN18" s="124"/>
      <c r="HIO18" s="124"/>
      <c r="HIP18" s="124"/>
      <c r="HIQ18" s="124"/>
      <c r="HIR18" s="124"/>
      <c r="HIS18" s="124"/>
      <c r="HIT18" s="124"/>
      <c r="HIU18" s="124"/>
      <c r="HIV18" s="124"/>
      <c r="HIW18" s="124"/>
      <c r="HIX18" s="124"/>
      <c r="HIY18" s="124"/>
      <c r="HIZ18" s="124"/>
      <c r="HJA18" s="124"/>
      <c r="HJB18" s="124"/>
      <c r="HJC18" s="124"/>
      <c r="HJD18" s="124"/>
      <c r="HJE18" s="124"/>
      <c r="HJF18" s="124"/>
      <c r="HJG18" s="124"/>
      <c r="HJH18" s="124"/>
      <c r="HJI18" s="124"/>
      <c r="HJJ18" s="124"/>
      <c r="HJK18" s="124"/>
      <c r="HJL18" s="124"/>
      <c r="HJM18" s="124"/>
      <c r="HJN18" s="124"/>
      <c r="HJO18" s="124"/>
      <c r="HJP18" s="124"/>
      <c r="HJQ18" s="124"/>
      <c r="HJR18" s="124"/>
      <c r="HJS18" s="124"/>
      <c r="HJT18" s="124"/>
      <c r="HJU18" s="124"/>
      <c r="HJV18" s="124"/>
      <c r="HJW18" s="124"/>
      <c r="HJX18" s="124"/>
      <c r="HJY18" s="124"/>
      <c r="HJZ18" s="124"/>
      <c r="HKA18" s="124"/>
      <c r="HKB18" s="124"/>
      <c r="HKC18" s="124"/>
      <c r="HKD18" s="124"/>
      <c r="HKE18" s="124"/>
      <c r="HKF18" s="124"/>
      <c r="HKG18" s="124"/>
      <c r="HKH18" s="124"/>
      <c r="HKI18" s="124"/>
      <c r="HKJ18" s="124"/>
      <c r="HKK18" s="124"/>
      <c r="HKL18" s="124"/>
      <c r="HKM18" s="124"/>
      <c r="HKN18" s="124"/>
      <c r="HKO18" s="124"/>
      <c r="HKP18" s="124"/>
      <c r="HKQ18" s="124"/>
      <c r="HKR18" s="124"/>
      <c r="HKS18" s="124"/>
      <c r="HKT18" s="124"/>
      <c r="HKU18" s="124"/>
      <c r="HKV18" s="124"/>
      <c r="HKW18" s="124"/>
      <c r="HKX18" s="124"/>
      <c r="HKY18" s="124"/>
      <c r="HKZ18" s="124"/>
      <c r="HLA18" s="124"/>
      <c r="HLB18" s="124"/>
      <c r="HLC18" s="124"/>
      <c r="HLD18" s="124"/>
      <c r="HLE18" s="124"/>
      <c r="HLF18" s="124"/>
      <c r="HLG18" s="124"/>
      <c r="HLH18" s="124"/>
      <c r="HLI18" s="124"/>
      <c r="HLJ18" s="124"/>
      <c r="HLK18" s="124"/>
      <c r="HLL18" s="124"/>
      <c r="HLM18" s="124"/>
      <c r="HLN18" s="124"/>
      <c r="HLO18" s="124"/>
      <c r="HLP18" s="124"/>
      <c r="HLQ18" s="124"/>
      <c r="HLR18" s="124"/>
      <c r="HLS18" s="124"/>
      <c r="HLT18" s="124"/>
      <c r="HLU18" s="124"/>
      <c r="HLV18" s="124"/>
      <c r="HLW18" s="124"/>
      <c r="HLX18" s="124"/>
      <c r="HLY18" s="124"/>
      <c r="HLZ18" s="124"/>
      <c r="HMA18" s="124"/>
      <c r="HMB18" s="124"/>
      <c r="HMC18" s="124"/>
      <c r="HMD18" s="124"/>
      <c r="HME18" s="124"/>
      <c r="HMF18" s="124"/>
      <c r="HMG18" s="124"/>
      <c r="HMH18" s="124"/>
      <c r="HMI18" s="124"/>
      <c r="HMJ18" s="124"/>
      <c r="HMK18" s="124"/>
      <c r="HML18" s="124"/>
      <c r="HMM18" s="124"/>
      <c r="HMN18" s="124"/>
      <c r="HMO18" s="124"/>
      <c r="HMP18" s="124"/>
      <c r="HMQ18" s="124"/>
      <c r="HMR18" s="124"/>
      <c r="HMS18" s="124"/>
      <c r="HMT18" s="124"/>
      <c r="HMU18" s="124"/>
      <c r="HMV18" s="124"/>
      <c r="HMW18" s="124"/>
      <c r="HMX18" s="124"/>
      <c r="HMY18" s="124"/>
      <c r="HMZ18" s="124"/>
      <c r="HNA18" s="124"/>
      <c r="HNB18" s="124"/>
      <c r="HNC18" s="124"/>
      <c r="HND18" s="124"/>
      <c r="HNE18" s="124"/>
      <c r="HNF18" s="124"/>
      <c r="HNG18" s="124"/>
      <c r="HNH18" s="124"/>
      <c r="HNI18" s="124"/>
      <c r="HNJ18" s="124"/>
      <c r="HNK18" s="124"/>
      <c r="HNL18" s="124"/>
      <c r="HNM18" s="124"/>
      <c r="HNN18" s="124"/>
      <c r="HNO18" s="124"/>
      <c r="HNP18" s="124"/>
      <c r="HNQ18" s="124"/>
      <c r="HNR18" s="124"/>
      <c r="HNS18" s="124"/>
      <c r="HNT18" s="124"/>
      <c r="HNU18" s="124"/>
      <c r="HNV18" s="124"/>
      <c r="HNW18" s="124"/>
      <c r="HNX18" s="124"/>
      <c r="HNY18" s="124"/>
      <c r="HNZ18" s="124"/>
      <c r="HOA18" s="124"/>
      <c r="HOB18" s="124"/>
      <c r="HOC18" s="124"/>
      <c r="HOD18" s="124"/>
      <c r="HOE18" s="124"/>
      <c r="HOF18" s="124"/>
      <c r="HOG18" s="124"/>
      <c r="HOH18" s="124"/>
      <c r="HOI18" s="124"/>
      <c r="HOJ18" s="124"/>
      <c r="HOK18" s="124"/>
      <c r="HOL18" s="124"/>
      <c r="HOM18" s="124"/>
      <c r="HON18" s="124"/>
      <c r="HOO18" s="124"/>
      <c r="HOP18" s="124"/>
      <c r="HOQ18" s="124"/>
      <c r="HOR18" s="124"/>
      <c r="HOS18" s="124"/>
      <c r="HOT18" s="124"/>
      <c r="HOU18" s="124"/>
      <c r="HOV18" s="124"/>
      <c r="HOW18" s="124"/>
      <c r="HOX18" s="124"/>
      <c r="HOY18" s="124"/>
      <c r="HOZ18" s="124"/>
      <c r="HPA18" s="124"/>
      <c r="HPB18" s="124"/>
      <c r="HPC18" s="124"/>
      <c r="HPD18" s="124"/>
      <c r="HPE18" s="124"/>
      <c r="HPF18" s="124"/>
      <c r="HPG18" s="124"/>
      <c r="HPH18" s="124"/>
      <c r="HPI18" s="124"/>
      <c r="HPJ18" s="124"/>
      <c r="HPK18" s="124"/>
      <c r="HPL18" s="124"/>
      <c r="HPM18" s="124"/>
      <c r="HPN18" s="124"/>
      <c r="HPO18" s="124"/>
      <c r="HPP18" s="124"/>
      <c r="HPQ18" s="124"/>
      <c r="HPR18" s="124"/>
      <c r="HPS18" s="124"/>
      <c r="HPT18" s="124"/>
      <c r="HPU18" s="124"/>
      <c r="HPV18" s="124"/>
      <c r="HPW18" s="124"/>
      <c r="HPX18" s="124"/>
      <c r="HPY18" s="124"/>
      <c r="HPZ18" s="124"/>
      <c r="HQA18" s="124"/>
      <c r="HQB18" s="124"/>
      <c r="HQC18" s="124"/>
      <c r="HQD18" s="124"/>
      <c r="HQE18" s="124"/>
      <c r="HQF18" s="124"/>
      <c r="HQG18" s="124"/>
      <c r="HQH18" s="124"/>
      <c r="HQI18" s="124"/>
      <c r="HQJ18" s="124"/>
      <c r="HQK18" s="124"/>
      <c r="HQL18" s="124"/>
      <c r="HQM18" s="124"/>
      <c r="HQN18" s="124"/>
      <c r="HQO18" s="124"/>
      <c r="HQP18" s="124"/>
      <c r="HQQ18" s="124"/>
      <c r="HQR18" s="124"/>
      <c r="HQS18" s="124"/>
      <c r="HQT18" s="124"/>
      <c r="HQU18" s="124"/>
      <c r="HQV18" s="124"/>
      <c r="HQW18" s="124"/>
      <c r="HQX18" s="124"/>
      <c r="HQY18" s="124"/>
      <c r="HQZ18" s="124"/>
      <c r="HRA18" s="124"/>
      <c r="HRB18" s="124"/>
      <c r="HRC18" s="124"/>
      <c r="HRD18" s="124"/>
      <c r="HRE18" s="124"/>
      <c r="HRF18" s="124"/>
      <c r="HRG18" s="124"/>
      <c r="HRH18" s="124"/>
      <c r="HRI18" s="124"/>
      <c r="HRJ18" s="124"/>
      <c r="HRK18" s="124"/>
      <c r="HRL18" s="124"/>
      <c r="HRM18" s="124"/>
      <c r="HRN18" s="124"/>
      <c r="HRO18" s="124"/>
      <c r="HRP18" s="124"/>
      <c r="HRQ18" s="124"/>
      <c r="HRR18" s="124"/>
      <c r="HRS18" s="124"/>
      <c r="HRT18" s="124"/>
      <c r="HRU18" s="124"/>
      <c r="HRV18" s="124"/>
      <c r="HRW18" s="124"/>
      <c r="HRX18" s="124"/>
      <c r="HRY18" s="124"/>
      <c r="HRZ18" s="124"/>
      <c r="HSA18" s="124"/>
      <c r="HSB18" s="124"/>
      <c r="HSC18" s="124"/>
      <c r="HSD18" s="124"/>
      <c r="HSE18" s="124"/>
      <c r="HSF18" s="124"/>
      <c r="HSG18" s="124"/>
      <c r="HSH18" s="124"/>
      <c r="HSI18" s="124"/>
      <c r="HSJ18" s="124"/>
      <c r="HSK18" s="124"/>
      <c r="HSL18" s="124"/>
      <c r="HSM18" s="124"/>
      <c r="HSN18" s="124"/>
      <c r="HSO18" s="124"/>
      <c r="HSP18" s="124"/>
      <c r="HSQ18" s="124"/>
      <c r="HSR18" s="124"/>
      <c r="HSS18" s="124"/>
      <c r="HST18" s="124"/>
      <c r="HSU18" s="124"/>
      <c r="HSV18" s="124"/>
      <c r="HSW18" s="124"/>
      <c r="HSX18" s="124"/>
      <c r="HSY18" s="124"/>
      <c r="HSZ18" s="124"/>
      <c r="HTA18" s="124"/>
      <c r="HTB18" s="124"/>
      <c r="HTC18" s="124"/>
      <c r="HTD18" s="124"/>
      <c r="HTE18" s="124"/>
      <c r="HTF18" s="124"/>
      <c r="HTG18" s="124"/>
      <c r="HTH18" s="124"/>
      <c r="HTI18" s="124"/>
      <c r="HTJ18" s="124"/>
      <c r="HTK18" s="124"/>
      <c r="HTL18" s="124"/>
      <c r="HTM18" s="124"/>
      <c r="HTN18" s="124"/>
      <c r="HTO18" s="124"/>
      <c r="HTP18" s="124"/>
      <c r="HTQ18" s="124"/>
      <c r="HTR18" s="124"/>
      <c r="HTS18" s="124"/>
      <c r="HTT18" s="124"/>
      <c r="HTU18" s="124"/>
      <c r="HTV18" s="124"/>
      <c r="HTW18" s="124"/>
      <c r="HTX18" s="124"/>
      <c r="HTY18" s="124"/>
      <c r="HTZ18" s="124"/>
      <c r="HUA18" s="124"/>
      <c r="HUB18" s="124"/>
      <c r="HUC18" s="124"/>
      <c r="HUD18" s="124"/>
      <c r="HUE18" s="124"/>
      <c r="HUF18" s="124"/>
      <c r="HUG18" s="124"/>
      <c r="HUH18" s="124"/>
      <c r="HUI18" s="124"/>
      <c r="HUJ18" s="124"/>
      <c r="HUK18" s="124"/>
      <c r="HUL18" s="124"/>
      <c r="HUM18" s="124"/>
      <c r="HUN18" s="124"/>
      <c r="HUO18" s="124"/>
      <c r="HUP18" s="124"/>
      <c r="HUQ18" s="124"/>
      <c r="HUR18" s="124"/>
      <c r="HUS18" s="124"/>
      <c r="HUT18" s="124"/>
      <c r="HUU18" s="124"/>
      <c r="HUV18" s="124"/>
      <c r="HUW18" s="124"/>
      <c r="HUX18" s="124"/>
      <c r="HUY18" s="124"/>
      <c r="HUZ18" s="124"/>
      <c r="HVA18" s="124"/>
      <c r="HVB18" s="124"/>
      <c r="HVC18" s="124"/>
      <c r="HVD18" s="124"/>
      <c r="HVE18" s="124"/>
      <c r="HVF18" s="124"/>
      <c r="HVG18" s="124"/>
      <c r="HVH18" s="124"/>
      <c r="HVI18" s="124"/>
      <c r="HVJ18" s="124"/>
      <c r="HVK18" s="124"/>
      <c r="HVL18" s="124"/>
      <c r="HVM18" s="124"/>
      <c r="HVN18" s="124"/>
      <c r="HVO18" s="124"/>
      <c r="HVP18" s="124"/>
      <c r="HVQ18" s="124"/>
      <c r="HVR18" s="124"/>
      <c r="HVS18" s="124"/>
      <c r="HVT18" s="124"/>
      <c r="HVU18" s="124"/>
      <c r="HVV18" s="124"/>
      <c r="HVW18" s="124"/>
      <c r="HVX18" s="124"/>
      <c r="HVY18" s="124"/>
      <c r="HVZ18" s="124"/>
      <c r="HWA18" s="124"/>
      <c r="HWB18" s="124"/>
      <c r="HWC18" s="124"/>
      <c r="HWD18" s="124"/>
      <c r="HWE18" s="124"/>
      <c r="HWF18" s="124"/>
      <c r="HWG18" s="124"/>
      <c r="HWH18" s="124"/>
      <c r="HWI18" s="124"/>
      <c r="HWJ18" s="124"/>
      <c r="HWK18" s="124"/>
      <c r="HWL18" s="124"/>
      <c r="HWM18" s="124"/>
      <c r="HWN18" s="124"/>
      <c r="HWO18" s="124"/>
      <c r="HWP18" s="124"/>
      <c r="HWQ18" s="124"/>
      <c r="HWR18" s="124"/>
      <c r="HWS18" s="124"/>
      <c r="HWT18" s="124"/>
      <c r="HWU18" s="124"/>
      <c r="HWV18" s="124"/>
      <c r="HWW18" s="124"/>
      <c r="HWX18" s="124"/>
      <c r="HWY18" s="124"/>
      <c r="HWZ18" s="124"/>
      <c r="HXA18" s="124"/>
      <c r="HXB18" s="124"/>
      <c r="HXC18" s="124"/>
      <c r="HXD18" s="124"/>
      <c r="HXE18" s="124"/>
      <c r="HXF18" s="124"/>
      <c r="HXG18" s="124"/>
      <c r="HXH18" s="124"/>
      <c r="HXI18" s="124"/>
      <c r="HXJ18" s="124"/>
      <c r="HXK18" s="124"/>
      <c r="HXL18" s="124"/>
      <c r="HXM18" s="124"/>
      <c r="HXN18" s="124"/>
      <c r="HXO18" s="124"/>
      <c r="HXP18" s="124"/>
      <c r="HXQ18" s="124"/>
      <c r="HXR18" s="124"/>
      <c r="HXS18" s="124"/>
      <c r="HXT18" s="124"/>
      <c r="HXU18" s="124"/>
      <c r="HXV18" s="124"/>
      <c r="HXW18" s="124"/>
      <c r="HXX18" s="124"/>
      <c r="HXY18" s="124"/>
      <c r="HXZ18" s="124"/>
      <c r="HYA18" s="124"/>
      <c r="HYB18" s="124"/>
      <c r="HYC18" s="124"/>
      <c r="HYD18" s="124"/>
      <c r="HYE18" s="124"/>
      <c r="HYF18" s="124"/>
      <c r="HYG18" s="124"/>
      <c r="HYH18" s="124"/>
      <c r="HYI18" s="124"/>
      <c r="HYJ18" s="124"/>
      <c r="HYK18" s="124"/>
      <c r="HYL18" s="124"/>
      <c r="HYM18" s="124"/>
      <c r="HYN18" s="124"/>
      <c r="HYO18" s="124"/>
      <c r="HYP18" s="124"/>
      <c r="HYQ18" s="124"/>
      <c r="HYR18" s="124"/>
      <c r="HYS18" s="124"/>
      <c r="HYT18" s="124"/>
      <c r="HYU18" s="124"/>
      <c r="HYV18" s="124"/>
      <c r="HYW18" s="124"/>
      <c r="HYX18" s="124"/>
      <c r="HYY18" s="124"/>
      <c r="HYZ18" s="124"/>
      <c r="HZA18" s="124"/>
      <c r="HZB18" s="124"/>
      <c r="HZC18" s="124"/>
      <c r="HZD18" s="124"/>
      <c r="HZE18" s="124"/>
      <c r="HZF18" s="124"/>
      <c r="HZG18" s="124"/>
      <c r="HZH18" s="124"/>
      <c r="HZI18" s="124"/>
      <c r="HZJ18" s="124"/>
      <c r="HZK18" s="124"/>
      <c r="HZL18" s="124"/>
      <c r="HZM18" s="124"/>
      <c r="HZN18" s="124"/>
      <c r="HZO18" s="124"/>
      <c r="HZP18" s="124"/>
      <c r="HZQ18" s="124"/>
      <c r="HZR18" s="124"/>
      <c r="HZS18" s="124"/>
      <c r="HZT18" s="124"/>
      <c r="HZU18" s="124"/>
      <c r="HZV18" s="124"/>
      <c r="HZW18" s="124"/>
      <c r="HZX18" s="124"/>
      <c r="HZY18" s="124"/>
      <c r="HZZ18" s="124"/>
      <c r="IAA18" s="124"/>
      <c r="IAB18" s="124"/>
      <c r="IAC18" s="124"/>
      <c r="IAD18" s="124"/>
      <c r="IAE18" s="124"/>
      <c r="IAF18" s="124"/>
      <c r="IAG18" s="124"/>
      <c r="IAH18" s="124"/>
      <c r="IAI18" s="124"/>
      <c r="IAJ18" s="124"/>
      <c r="IAK18" s="124"/>
      <c r="IAL18" s="124"/>
      <c r="IAM18" s="124"/>
      <c r="IAN18" s="124"/>
      <c r="IAO18" s="124"/>
      <c r="IAP18" s="124"/>
      <c r="IAQ18" s="124"/>
      <c r="IAR18" s="124"/>
      <c r="IAS18" s="124"/>
      <c r="IAT18" s="124"/>
      <c r="IAU18" s="124"/>
      <c r="IAV18" s="124"/>
      <c r="IAW18" s="124"/>
      <c r="IAX18" s="124"/>
      <c r="IAY18" s="124"/>
      <c r="IAZ18" s="124"/>
      <c r="IBA18" s="124"/>
      <c r="IBB18" s="124"/>
      <c r="IBC18" s="124"/>
      <c r="IBD18" s="124"/>
      <c r="IBE18" s="124"/>
      <c r="IBF18" s="124"/>
      <c r="IBG18" s="124"/>
      <c r="IBH18" s="124"/>
      <c r="IBI18" s="124"/>
      <c r="IBJ18" s="124"/>
      <c r="IBK18" s="124"/>
      <c r="IBL18" s="124"/>
      <c r="IBM18" s="124"/>
      <c r="IBN18" s="124"/>
      <c r="IBO18" s="124"/>
      <c r="IBP18" s="124"/>
      <c r="IBQ18" s="124"/>
      <c r="IBR18" s="124"/>
      <c r="IBS18" s="124"/>
      <c r="IBT18" s="124"/>
      <c r="IBU18" s="124"/>
      <c r="IBV18" s="124"/>
      <c r="IBW18" s="124"/>
      <c r="IBX18" s="124"/>
      <c r="IBY18" s="124"/>
      <c r="IBZ18" s="124"/>
      <c r="ICA18" s="124"/>
      <c r="ICB18" s="124"/>
      <c r="ICC18" s="124"/>
      <c r="ICD18" s="124"/>
      <c r="ICE18" s="124"/>
      <c r="ICF18" s="124"/>
      <c r="ICG18" s="124"/>
      <c r="ICH18" s="124"/>
      <c r="ICI18" s="124"/>
      <c r="ICJ18" s="124"/>
      <c r="ICK18" s="124"/>
      <c r="ICL18" s="124"/>
      <c r="ICM18" s="124"/>
      <c r="ICN18" s="124"/>
      <c r="ICO18" s="124"/>
      <c r="ICP18" s="124"/>
      <c r="ICQ18" s="124"/>
      <c r="ICR18" s="124"/>
      <c r="ICS18" s="124"/>
      <c r="ICT18" s="124"/>
      <c r="ICU18" s="124"/>
      <c r="ICV18" s="124"/>
      <c r="ICW18" s="124"/>
      <c r="ICX18" s="124"/>
      <c r="ICY18" s="124"/>
      <c r="ICZ18" s="124"/>
      <c r="IDA18" s="124"/>
      <c r="IDB18" s="124"/>
      <c r="IDC18" s="124"/>
      <c r="IDD18" s="124"/>
      <c r="IDE18" s="124"/>
      <c r="IDF18" s="124"/>
      <c r="IDG18" s="124"/>
      <c r="IDH18" s="124"/>
      <c r="IDI18" s="124"/>
      <c r="IDJ18" s="124"/>
      <c r="IDK18" s="124"/>
      <c r="IDL18" s="124"/>
      <c r="IDM18" s="124"/>
      <c r="IDN18" s="124"/>
      <c r="IDO18" s="124"/>
      <c r="IDP18" s="124"/>
      <c r="IDQ18" s="124"/>
      <c r="IDR18" s="124"/>
      <c r="IDS18" s="124"/>
      <c r="IDT18" s="124"/>
      <c r="IDU18" s="124"/>
      <c r="IDV18" s="124"/>
      <c r="IDW18" s="124"/>
      <c r="IDX18" s="124"/>
      <c r="IDY18" s="124"/>
      <c r="IDZ18" s="124"/>
      <c r="IEA18" s="124"/>
      <c r="IEB18" s="124"/>
      <c r="IEC18" s="124"/>
      <c r="IED18" s="124"/>
      <c r="IEE18" s="124"/>
      <c r="IEF18" s="124"/>
      <c r="IEG18" s="124"/>
      <c r="IEH18" s="124"/>
      <c r="IEI18" s="124"/>
      <c r="IEJ18" s="124"/>
      <c r="IEK18" s="124"/>
      <c r="IEL18" s="124"/>
      <c r="IEM18" s="124"/>
      <c r="IEN18" s="124"/>
      <c r="IEO18" s="124"/>
      <c r="IEP18" s="124"/>
      <c r="IEQ18" s="124"/>
      <c r="IER18" s="124"/>
      <c r="IES18" s="124"/>
      <c r="IET18" s="124"/>
      <c r="IEU18" s="124"/>
      <c r="IEV18" s="124"/>
      <c r="IEW18" s="124"/>
      <c r="IEX18" s="124"/>
      <c r="IEY18" s="124"/>
      <c r="IEZ18" s="124"/>
      <c r="IFA18" s="124"/>
      <c r="IFB18" s="124"/>
      <c r="IFC18" s="124"/>
      <c r="IFD18" s="124"/>
      <c r="IFE18" s="124"/>
      <c r="IFF18" s="124"/>
      <c r="IFG18" s="124"/>
      <c r="IFH18" s="124"/>
      <c r="IFI18" s="124"/>
      <c r="IFJ18" s="124"/>
      <c r="IFK18" s="124"/>
      <c r="IFL18" s="124"/>
      <c r="IFM18" s="124"/>
      <c r="IFN18" s="124"/>
      <c r="IFO18" s="124"/>
      <c r="IFP18" s="124"/>
      <c r="IFQ18" s="124"/>
      <c r="IFR18" s="124"/>
      <c r="IFS18" s="124"/>
      <c r="IFT18" s="124"/>
      <c r="IFU18" s="124"/>
      <c r="IFV18" s="124"/>
      <c r="IFW18" s="124"/>
      <c r="IFX18" s="124"/>
      <c r="IFY18" s="124"/>
      <c r="IFZ18" s="124"/>
      <c r="IGA18" s="124"/>
      <c r="IGB18" s="124"/>
      <c r="IGC18" s="124"/>
      <c r="IGD18" s="124"/>
      <c r="IGE18" s="124"/>
      <c r="IGF18" s="124"/>
      <c r="IGG18" s="124"/>
      <c r="IGH18" s="124"/>
      <c r="IGI18" s="124"/>
      <c r="IGJ18" s="124"/>
      <c r="IGK18" s="124"/>
      <c r="IGL18" s="124"/>
      <c r="IGM18" s="124"/>
      <c r="IGN18" s="124"/>
      <c r="IGO18" s="124"/>
      <c r="IGP18" s="124"/>
      <c r="IGQ18" s="124"/>
      <c r="IGR18" s="124"/>
      <c r="IGS18" s="124"/>
      <c r="IGT18" s="124"/>
      <c r="IGU18" s="124"/>
      <c r="IGV18" s="124"/>
      <c r="IGW18" s="124"/>
      <c r="IGX18" s="124"/>
      <c r="IGY18" s="124"/>
      <c r="IGZ18" s="124"/>
      <c r="IHA18" s="124"/>
      <c r="IHB18" s="124"/>
      <c r="IHC18" s="124"/>
      <c r="IHD18" s="124"/>
      <c r="IHE18" s="124"/>
      <c r="IHF18" s="124"/>
      <c r="IHG18" s="124"/>
      <c r="IHH18" s="124"/>
      <c r="IHI18" s="124"/>
      <c r="IHJ18" s="124"/>
      <c r="IHK18" s="124"/>
      <c r="IHL18" s="124"/>
      <c r="IHM18" s="124"/>
      <c r="IHN18" s="124"/>
      <c r="IHO18" s="124"/>
      <c r="IHP18" s="124"/>
      <c r="IHQ18" s="124"/>
      <c r="IHR18" s="124"/>
      <c r="IHS18" s="124"/>
      <c r="IHT18" s="124"/>
      <c r="IHU18" s="124"/>
      <c r="IHV18" s="124"/>
      <c r="IHW18" s="124"/>
      <c r="IHX18" s="124"/>
      <c r="IHY18" s="124"/>
      <c r="IHZ18" s="124"/>
      <c r="IIA18" s="124"/>
      <c r="IIB18" s="124"/>
      <c r="IIC18" s="124"/>
      <c r="IID18" s="124"/>
      <c r="IIE18" s="124"/>
      <c r="IIF18" s="124"/>
      <c r="IIG18" s="124"/>
      <c r="IIH18" s="124"/>
      <c r="III18" s="124"/>
      <c r="IIJ18" s="124"/>
      <c r="IIK18" s="124"/>
      <c r="IIL18" s="124"/>
      <c r="IIM18" s="124"/>
      <c r="IIN18" s="124"/>
      <c r="IIO18" s="124"/>
      <c r="IIP18" s="124"/>
      <c r="IIQ18" s="124"/>
      <c r="IIR18" s="124"/>
      <c r="IIS18" s="124"/>
      <c r="IIT18" s="124"/>
      <c r="IIU18" s="124"/>
      <c r="IIV18" s="124"/>
      <c r="IIW18" s="124"/>
      <c r="IIX18" s="124"/>
      <c r="IIY18" s="124"/>
      <c r="IIZ18" s="124"/>
      <c r="IJA18" s="124"/>
      <c r="IJB18" s="124"/>
      <c r="IJC18" s="124"/>
      <c r="IJD18" s="124"/>
      <c r="IJE18" s="124"/>
      <c r="IJF18" s="124"/>
      <c r="IJG18" s="124"/>
      <c r="IJH18" s="124"/>
      <c r="IJI18" s="124"/>
      <c r="IJJ18" s="124"/>
      <c r="IJK18" s="124"/>
      <c r="IJL18" s="124"/>
      <c r="IJM18" s="124"/>
      <c r="IJN18" s="124"/>
      <c r="IJO18" s="124"/>
      <c r="IJP18" s="124"/>
      <c r="IJQ18" s="124"/>
      <c r="IJR18" s="124"/>
      <c r="IJS18" s="124"/>
      <c r="IJT18" s="124"/>
      <c r="IJU18" s="124"/>
      <c r="IJV18" s="124"/>
      <c r="IJW18" s="124"/>
      <c r="IJX18" s="124"/>
      <c r="IJY18" s="124"/>
      <c r="IJZ18" s="124"/>
      <c r="IKA18" s="124"/>
      <c r="IKB18" s="124"/>
      <c r="IKC18" s="124"/>
      <c r="IKD18" s="124"/>
      <c r="IKE18" s="124"/>
      <c r="IKF18" s="124"/>
      <c r="IKG18" s="124"/>
      <c r="IKH18" s="124"/>
      <c r="IKI18" s="124"/>
      <c r="IKJ18" s="124"/>
      <c r="IKK18" s="124"/>
      <c r="IKL18" s="124"/>
      <c r="IKM18" s="124"/>
      <c r="IKN18" s="124"/>
      <c r="IKO18" s="124"/>
      <c r="IKP18" s="124"/>
      <c r="IKQ18" s="124"/>
      <c r="IKR18" s="124"/>
      <c r="IKS18" s="124"/>
      <c r="IKT18" s="124"/>
      <c r="IKU18" s="124"/>
      <c r="IKV18" s="124"/>
      <c r="IKW18" s="124"/>
      <c r="IKX18" s="124"/>
      <c r="IKY18" s="124"/>
      <c r="IKZ18" s="124"/>
      <c r="ILA18" s="124"/>
      <c r="ILB18" s="124"/>
      <c r="ILC18" s="124"/>
      <c r="ILD18" s="124"/>
      <c r="ILE18" s="124"/>
      <c r="ILF18" s="124"/>
      <c r="ILG18" s="124"/>
      <c r="ILH18" s="124"/>
      <c r="ILI18" s="124"/>
      <c r="ILJ18" s="124"/>
      <c r="ILK18" s="124"/>
      <c r="ILL18" s="124"/>
      <c r="ILM18" s="124"/>
      <c r="ILN18" s="124"/>
      <c r="ILO18" s="124"/>
      <c r="ILP18" s="124"/>
      <c r="ILQ18" s="124"/>
      <c r="ILR18" s="124"/>
      <c r="ILS18" s="124"/>
      <c r="ILT18" s="124"/>
      <c r="ILU18" s="124"/>
      <c r="ILV18" s="124"/>
      <c r="ILW18" s="124"/>
      <c r="ILX18" s="124"/>
      <c r="ILY18" s="124"/>
      <c r="ILZ18" s="124"/>
      <c r="IMA18" s="124"/>
      <c r="IMB18" s="124"/>
      <c r="IMC18" s="124"/>
      <c r="IMD18" s="124"/>
      <c r="IME18" s="124"/>
      <c r="IMF18" s="124"/>
      <c r="IMG18" s="124"/>
      <c r="IMH18" s="124"/>
      <c r="IMI18" s="124"/>
      <c r="IMJ18" s="124"/>
      <c r="IMK18" s="124"/>
      <c r="IML18" s="124"/>
      <c r="IMM18" s="124"/>
      <c r="IMN18" s="124"/>
      <c r="IMO18" s="124"/>
      <c r="IMP18" s="124"/>
      <c r="IMQ18" s="124"/>
      <c r="IMR18" s="124"/>
      <c r="IMS18" s="124"/>
      <c r="IMT18" s="124"/>
      <c r="IMU18" s="124"/>
      <c r="IMV18" s="124"/>
      <c r="IMW18" s="124"/>
      <c r="IMX18" s="124"/>
      <c r="IMY18" s="124"/>
      <c r="IMZ18" s="124"/>
      <c r="INA18" s="124"/>
      <c r="INB18" s="124"/>
      <c r="INC18" s="124"/>
      <c r="IND18" s="124"/>
      <c r="INE18" s="124"/>
      <c r="INF18" s="124"/>
      <c r="ING18" s="124"/>
      <c r="INH18" s="124"/>
      <c r="INI18" s="124"/>
      <c r="INJ18" s="124"/>
      <c r="INK18" s="124"/>
      <c r="INL18" s="124"/>
      <c r="INM18" s="124"/>
      <c r="INN18" s="124"/>
      <c r="INO18" s="124"/>
      <c r="INP18" s="124"/>
      <c r="INQ18" s="124"/>
      <c r="INR18" s="124"/>
      <c r="INS18" s="124"/>
      <c r="INT18" s="124"/>
      <c r="INU18" s="124"/>
      <c r="INV18" s="124"/>
      <c r="INW18" s="124"/>
      <c r="INX18" s="124"/>
      <c r="INY18" s="124"/>
      <c r="INZ18" s="124"/>
      <c r="IOA18" s="124"/>
      <c r="IOB18" s="124"/>
      <c r="IOC18" s="124"/>
      <c r="IOD18" s="124"/>
      <c r="IOE18" s="124"/>
      <c r="IOF18" s="124"/>
      <c r="IOG18" s="124"/>
      <c r="IOH18" s="124"/>
      <c r="IOI18" s="124"/>
      <c r="IOJ18" s="124"/>
      <c r="IOK18" s="124"/>
      <c r="IOL18" s="124"/>
      <c r="IOM18" s="124"/>
      <c r="ION18" s="124"/>
      <c r="IOO18" s="124"/>
      <c r="IOP18" s="124"/>
      <c r="IOQ18" s="124"/>
      <c r="IOR18" s="124"/>
      <c r="IOS18" s="124"/>
      <c r="IOT18" s="124"/>
      <c r="IOU18" s="124"/>
      <c r="IOV18" s="124"/>
      <c r="IOW18" s="124"/>
      <c r="IOX18" s="124"/>
      <c r="IOY18" s="124"/>
      <c r="IOZ18" s="124"/>
      <c r="IPA18" s="124"/>
      <c r="IPB18" s="124"/>
      <c r="IPC18" s="124"/>
      <c r="IPD18" s="124"/>
      <c r="IPE18" s="124"/>
      <c r="IPF18" s="124"/>
      <c r="IPG18" s="124"/>
      <c r="IPH18" s="124"/>
      <c r="IPI18" s="124"/>
      <c r="IPJ18" s="124"/>
      <c r="IPK18" s="124"/>
      <c r="IPL18" s="124"/>
      <c r="IPM18" s="124"/>
      <c r="IPN18" s="124"/>
      <c r="IPO18" s="124"/>
      <c r="IPP18" s="124"/>
      <c r="IPQ18" s="124"/>
      <c r="IPR18" s="124"/>
      <c r="IPS18" s="124"/>
      <c r="IPT18" s="124"/>
      <c r="IPU18" s="124"/>
      <c r="IPV18" s="124"/>
      <c r="IPW18" s="124"/>
      <c r="IPX18" s="124"/>
      <c r="IPY18" s="124"/>
      <c r="IPZ18" s="124"/>
      <c r="IQA18" s="124"/>
      <c r="IQB18" s="124"/>
      <c r="IQC18" s="124"/>
      <c r="IQD18" s="124"/>
      <c r="IQE18" s="124"/>
      <c r="IQF18" s="124"/>
      <c r="IQG18" s="124"/>
      <c r="IQH18" s="124"/>
      <c r="IQI18" s="124"/>
      <c r="IQJ18" s="124"/>
      <c r="IQK18" s="124"/>
      <c r="IQL18" s="124"/>
      <c r="IQM18" s="124"/>
      <c r="IQN18" s="124"/>
      <c r="IQO18" s="124"/>
      <c r="IQP18" s="124"/>
      <c r="IQQ18" s="124"/>
      <c r="IQR18" s="124"/>
      <c r="IQS18" s="124"/>
      <c r="IQT18" s="124"/>
      <c r="IQU18" s="124"/>
      <c r="IQV18" s="124"/>
      <c r="IQW18" s="124"/>
      <c r="IQX18" s="124"/>
      <c r="IQY18" s="124"/>
      <c r="IQZ18" s="124"/>
      <c r="IRA18" s="124"/>
      <c r="IRB18" s="124"/>
      <c r="IRC18" s="124"/>
      <c r="IRD18" s="124"/>
      <c r="IRE18" s="124"/>
      <c r="IRF18" s="124"/>
      <c r="IRG18" s="124"/>
      <c r="IRH18" s="124"/>
      <c r="IRI18" s="124"/>
      <c r="IRJ18" s="124"/>
      <c r="IRK18" s="124"/>
      <c r="IRL18" s="124"/>
      <c r="IRM18" s="124"/>
      <c r="IRN18" s="124"/>
      <c r="IRO18" s="124"/>
      <c r="IRP18" s="124"/>
      <c r="IRQ18" s="124"/>
      <c r="IRR18" s="124"/>
      <c r="IRS18" s="124"/>
      <c r="IRT18" s="124"/>
      <c r="IRU18" s="124"/>
      <c r="IRV18" s="124"/>
      <c r="IRW18" s="124"/>
      <c r="IRX18" s="124"/>
      <c r="IRY18" s="124"/>
      <c r="IRZ18" s="124"/>
      <c r="ISA18" s="124"/>
      <c r="ISB18" s="124"/>
      <c r="ISC18" s="124"/>
      <c r="ISD18" s="124"/>
      <c r="ISE18" s="124"/>
      <c r="ISF18" s="124"/>
      <c r="ISG18" s="124"/>
      <c r="ISH18" s="124"/>
      <c r="ISI18" s="124"/>
      <c r="ISJ18" s="124"/>
      <c r="ISK18" s="124"/>
      <c r="ISL18" s="124"/>
      <c r="ISM18" s="124"/>
      <c r="ISN18" s="124"/>
      <c r="ISO18" s="124"/>
      <c r="ISP18" s="124"/>
      <c r="ISQ18" s="124"/>
      <c r="ISR18" s="124"/>
      <c r="ISS18" s="124"/>
      <c r="IST18" s="124"/>
      <c r="ISU18" s="124"/>
      <c r="ISV18" s="124"/>
      <c r="ISW18" s="124"/>
      <c r="ISX18" s="124"/>
      <c r="ISY18" s="124"/>
      <c r="ISZ18" s="124"/>
      <c r="ITA18" s="124"/>
      <c r="ITB18" s="124"/>
      <c r="ITC18" s="124"/>
      <c r="ITD18" s="124"/>
      <c r="ITE18" s="124"/>
      <c r="ITF18" s="124"/>
      <c r="ITG18" s="124"/>
      <c r="ITH18" s="124"/>
      <c r="ITI18" s="124"/>
      <c r="ITJ18" s="124"/>
      <c r="ITK18" s="124"/>
      <c r="ITL18" s="124"/>
      <c r="ITM18" s="124"/>
      <c r="ITN18" s="124"/>
      <c r="ITO18" s="124"/>
      <c r="ITP18" s="124"/>
      <c r="ITQ18" s="124"/>
      <c r="ITR18" s="124"/>
      <c r="ITS18" s="124"/>
      <c r="ITT18" s="124"/>
      <c r="ITU18" s="124"/>
      <c r="ITV18" s="124"/>
      <c r="ITW18" s="124"/>
      <c r="ITX18" s="124"/>
      <c r="ITY18" s="124"/>
      <c r="ITZ18" s="124"/>
      <c r="IUA18" s="124"/>
      <c r="IUB18" s="124"/>
      <c r="IUC18" s="124"/>
      <c r="IUD18" s="124"/>
      <c r="IUE18" s="124"/>
      <c r="IUF18" s="124"/>
      <c r="IUG18" s="124"/>
      <c r="IUH18" s="124"/>
      <c r="IUI18" s="124"/>
      <c r="IUJ18" s="124"/>
      <c r="IUK18" s="124"/>
      <c r="IUL18" s="124"/>
      <c r="IUM18" s="124"/>
      <c r="IUN18" s="124"/>
      <c r="IUO18" s="124"/>
      <c r="IUP18" s="124"/>
      <c r="IUQ18" s="124"/>
      <c r="IUR18" s="124"/>
      <c r="IUS18" s="124"/>
      <c r="IUT18" s="124"/>
      <c r="IUU18" s="124"/>
      <c r="IUV18" s="124"/>
      <c r="IUW18" s="124"/>
      <c r="IUX18" s="124"/>
      <c r="IUY18" s="124"/>
      <c r="IUZ18" s="124"/>
      <c r="IVA18" s="124"/>
      <c r="IVB18" s="124"/>
      <c r="IVC18" s="124"/>
      <c r="IVD18" s="124"/>
      <c r="IVE18" s="124"/>
      <c r="IVF18" s="124"/>
      <c r="IVG18" s="124"/>
      <c r="IVH18" s="124"/>
      <c r="IVI18" s="124"/>
      <c r="IVJ18" s="124"/>
      <c r="IVK18" s="124"/>
      <c r="IVL18" s="124"/>
      <c r="IVM18" s="124"/>
      <c r="IVN18" s="124"/>
      <c r="IVO18" s="124"/>
      <c r="IVP18" s="124"/>
      <c r="IVQ18" s="124"/>
      <c r="IVR18" s="124"/>
      <c r="IVS18" s="124"/>
      <c r="IVT18" s="124"/>
      <c r="IVU18" s="124"/>
      <c r="IVV18" s="124"/>
      <c r="IVW18" s="124"/>
      <c r="IVX18" s="124"/>
      <c r="IVY18" s="124"/>
      <c r="IVZ18" s="124"/>
      <c r="IWA18" s="124"/>
      <c r="IWB18" s="124"/>
      <c r="IWC18" s="124"/>
      <c r="IWD18" s="124"/>
      <c r="IWE18" s="124"/>
      <c r="IWF18" s="124"/>
      <c r="IWG18" s="124"/>
      <c r="IWH18" s="124"/>
      <c r="IWI18" s="124"/>
      <c r="IWJ18" s="124"/>
      <c r="IWK18" s="124"/>
      <c r="IWL18" s="124"/>
      <c r="IWM18" s="124"/>
      <c r="IWN18" s="124"/>
      <c r="IWO18" s="124"/>
      <c r="IWP18" s="124"/>
      <c r="IWQ18" s="124"/>
      <c r="IWR18" s="124"/>
      <c r="IWS18" s="124"/>
      <c r="IWT18" s="124"/>
      <c r="IWU18" s="124"/>
      <c r="IWV18" s="124"/>
      <c r="IWW18" s="124"/>
      <c r="IWX18" s="124"/>
      <c r="IWY18" s="124"/>
      <c r="IWZ18" s="124"/>
      <c r="IXA18" s="124"/>
      <c r="IXB18" s="124"/>
      <c r="IXC18" s="124"/>
      <c r="IXD18" s="124"/>
      <c r="IXE18" s="124"/>
      <c r="IXF18" s="124"/>
      <c r="IXG18" s="124"/>
      <c r="IXH18" s="124"/>
      <c r="IXI18" s="124"/>
      <c r="IXJ18" s="124"/>
      <c r="IXK18" s="124"/>
      <c r="IXL18" s="124"/>
      <c r="IXM18" s="124"/>
      <c r="IXN18" s="124"/>
      <c r="IXO18" s="124"/>
      <c r="IXP18" s="124"/>
      <c r="IXQ18" s="124"/>
      <c r="IXR18" s="124"/>
      <c r="IXS18" s="124"/>
      <c r="IXT18" s="124"/>
      <c r="IXU18" s="124"/>
      <c r="IXV18" s="124"/>
      <c r="IXW18" s="124"/>
      <c r="IXX18" s="124"/>
      <c r="IXY18" s="124"/>
      <c r="IXZ18" s="124"/>
      <c r="IYA18" s="124"/>
      <c r="IYB18" s="124"/>
      <c r="IYC18" s="124"/>
      <c r="IYD18" s="124"/>
      <c r="IYE18" s="124"/>
      <c r="IYF18" s="124"/>
      <c r="IYG18" s="124"/>
      <c r="IYH18" s="124"/>
      <c r="IYI18" s="124"/>
      <c r="IYJ18" s="124"/>
      <c r="IYK18" s="124"/>
      <c r="IYL18" s="124"/>
      <c r="IYM18" s="124"/>
      <c r="IYN18" s="124"/>
      <c r="IYO18" s="124"/>
      <c r="IYP18" s="124"/>
      <c r="IYQ18" s="124"/>
      <c r="IYR18" s="124"/>
      <c r="IYS18" s="124"/>
      <c r="IYT18" s="124"/>
      <c r="IYU18" s="124"/>
      <c r="IYV18" s="124"/>
      <c r="IYW18" s="124"/>
      <c r="IYX18" s="124"/>
      <c r="IYY18" s="124"/>
      <c r="IYZ18" s="124"/>
      <c r="IZA18" s="124"/>
      <c r="IZB18" s="124"/>
      <c r="IZC18" s="124"/>
      <c r="IZD18" s="124"/>
      <c r="IZE18" s="124"/>
      <c r="IZF18" s="124"/>
      <c r="IZG18" s="124"/>
      <c r="IZH18" s="124"/>
      <c r="IZI18" s="124"/>
      <c r="IZJ18" s="124"/>
      <c r="IZK18" s="124"/>
      <c r="IZL18" s="124"/>
      <c r="IZM18" s="124"/>
      <c r="IZN18" s="124"/>
      <c r="IZO18" s="124"/>
      <c r="IZP18" s="124"/>
      <c r="IZQ18" s="124"/>
      <c r="IZR18" s="124"/>
      <c r="IZS18" s="124"/>
      <c r="IZT18" s="124"/>
      <c r="IZU18" s="124"/>
      <c r="IZV18" s="124"/>
      <c r="IZW18" s="124"/>
      <c r="IZX18" s="124"/>
      <c r="IZY18" s="124"/>
      <c r="IZZ18" s="124"/>
      <c r="JAA18" s="124"/>
      <c r="JAB18" s="124"/>
      <c r="JAC18" s="124"/>
      <c r="JAD18" s="124"/>
      <c r="JAE18" s="124"/>
      <c r="JAF18" s="124"/>
      <c r="JAG18" s="124"/>
      <c r="JAH18" s="124"/>
      <c r="JAI18" s="124"/>
      <c r="JAJ18" s="124"/>
      <c r="JAK18" s="124"/>
      <c r="JAL18" s="124"/>
      <c r="JAM18" s="124"/>
      <c r="JAN18" s="124"/>
      <c r="JAO18" s="124"/>
      <c r="JAP18" s="124"/>
      <c r="JAQ18" s="124"/>
      <c r="JAR18" s="124"/>
      <c r="JAS18" s="124"/>
      <c r="JAT18" s="124"/>
      <c r="JAU18" s="124"/>
      <c r="JAV18" s="124"/>
      <c r="JAW18" s="124"/>
      <c r="JAX18" s="124"/>
      <c r="JAY18" s="124"/>
      <c r="JAZ18" s="124"/>
      <c r="JBA18" s="124"/>
      <c r="JBB18" s="124"/>
      <c r="JBC18" s="124"/>
      <c r="JBD18" s="124"/>
      <c r="JBE18" s="124"/>
      <c r="JBF18" s="124"/>
      <c r="JBG18" s="124"/>
      <c r="JBH18" s="124"/>
      <c r="JBI18" s="124"/>
      <c r="JBJ18" s="124"/>
      <c r="JBK18" s="124"/>
      <c r="JBL18" s="124"/>
      <c r="JBM18" s="124"/>
      <c r="JBN18" s="124"/>
      <c r="JBO18" s="124"/>
      <c r="JBP18" s="124"/>
      <c r="JBQ18" s="124"/>
      <c r="JBR18" s="124"/>
      <c r="JBS18" s="124"/>
      <c r="JBT18" s="124"/>
      <c r="JBU18" s="124"/>
      <c r="JBV18" s="124"/>
      <c r="JBW18" s="124"/>
      <c r="JBX18" s="124"/>
      <c r="JBY18" s="124"/>
      <c r="JBZ18" s="124"/>
      <c r="JCA18" s="124"/>
      <c r="JCB18" s="124"/>
      <c r="JCC18" s="124"/>
      <c r="JCD18" s="124"/>
      <c r="JCE18" s="124"/>
      <c r="JCF18" s="124"/>
      <c r="JCG18" s="124"/>
      <c r="JCH18" s="124"/>
      <c r="JCI18" s="124"/>
      <c r="JCJ18" s="124"/>
      <c r="JCK18" s="124"/>
      <c r="JCL18" s="124"/>
      <c r="JCM18" s="124"/>
      <c r="JCN18" s="124"/>
      <c r="JCO18" s="124"/>
      <c r="JCP18" s="124"/>
      <c r="JCQ18" s="124"/>
      <c r="JCR18" s="124"/>
      <c r="JCS18" s="124"/>
      <c r="JCT18" s="124"/>
      <c r="JCU18" s="124"/>
      <c r="JCV18" s="124"/>
      <c r="JCW18" s="124"/>
      <c r="JCX18" s="124"/>
      <c r="JCY18" s="124"/>
      <c r="JCZ18" s="124"/>
      <c r="JDA18" s="124"/>
      <c r="JDB18" s="124"/>
      <c r="JDC18" s="124"/>
      <c r="JDD18" s="124"/>
      <c r="JDE18" s="124"/>
      <c r="JDF18" s="124"/>
      <c r="JDG18" s="124"/>
      <c r="JDH18" s="124"/>
      <c r="JDI18" s="124"/>
      <c r="JDJ18" s="124"/>
      <c r="JDK18" s="124"/>
      <c r="JDL18" s="124"/>
      <c r="JDM18" s="124"/>
      <c r="JDN18" s="124"/>
      <c r="JDO18" s="124"/>
      <c r="JDP18" s="124"/>
      <c r="JDQ18" s="124"/>
      <c r="JDR18" s="124"/>
      <c r="JDS18" s="124"/>
      <c r="JDT18" s="124"/>
      <c r="JDU18" s="124"/>
      <c r="JDV18" s="124"/>
      <c r="JDW18" s="124"/>
      <c r="JDX18" s="124"/>
      <c r="JDY18" s="124"/>
      <c r="JDZ18" s="124"/>
      <c r="JEA18" s="124"/>
      <c r="JEB18" s="124"/>
      <c r="JEC18" s="124"/>
      <c r="JED18" s="124"/>
      <c r="JEE18" s="124"/>
      <c r="JEF18" s="124"/>
      <c r="JEG18" s="124"/>
      <c r="JEH18" s="124"/>
      <c r="JEI18" s="124"/>
      <c r="JEJ18" s="124"/>
      <c r="JEK18" s="124"/>
      <c r="JEL18" s="124"/>
      <c r="JEM18" s="124"/>
      <c r="JEN18" s="124"/>
      <c r="JEO18" s="124"/>
      <c r="JEP18" s="124"/>
      <c r="JEQ18" s="124"/>
      <c r="JER18" s="124"/>
      <c r="JES18" s="124"/>
      <c r="JET18" s="124"/>
      <c r="JEU18" s="124"/>
      <c r="JEV18" s="124"/>
      <c r="JEW18" s="124"/>
      <c r="JEX18" s="124"/>
      <c r="JEY18" s="124"/>
      <c r="JEZ18" s="124"/>
      <c r="JFA18" s="124"/>
      <c r="JFB18" s="124"/>
      <c r="JFC18" s="124"/>
      <c r="JFD18" s="124"/>
      <c r="JFE18" s="124"/>
      <c r="JFF18" s="124"/>
      <c r="JFG18" s="124"/>
      <c r="JFH18" s="124"/>
      <c r="JFI18" s="124"/>
      <c r="JFJ18" s="124"/>
      <c r="JFK18" s="124"/>
      <c r="JFL18" s="124"/>
      <c r="JFM18" s="124"/>
      <c r="JFN18" s="124"/>
      <c r="JFO18" s="124"/>
      <c r="JFP18" s="124"/>
      <c r="JFQ18" s="124"/>
      <c r="JFR18" s="124"/>
      <c r="JFS18" s="124"/>
      <c r="JFT18" s="124"/>
      <c r="JFU18" s="124"/>
      <c r="JFV18" s="124"/>
      <c r="JFW18" s="124"/>
      <c r="JFX18" s="124"/>
      <c r="JFY18" s="124"/>
      <c r="JFZ18" s="124"/>
      <c r="JGA18" s="124"/>
      <c r="JGB18" s="124"/>
      <c r="JGC18" s="124"/>
      <c r="JGD18" s="124"/>
      <c r="JGE18" s="124"/>
      <c r="JGF18" s="124"/>
      <c r="JGG18" s="124"/>
      <c r="JGH18" s="124"/>
      <c r="JGI18" s="124"/>
      <c r="JGJ18" s="124"/>
      <c r="JGK18" s="124"/>
      <c r="JGL18" s="124"/>
      <c r="JGM18" s="124"/>
      <c r="JGN18" s="124"/>
      <c r="JGO18" s="124"/>
      <c r="JGP18" s="124"/>
      <c r="JGQ18" s="124"/>
      <c r="JGR18" s="124"/>
      <c r="JGS18" s="124"/>
      <c r="JGT18" s="124"/>
      <c r="JGU18" s="124"/>
      <c r="JGV18" s="124"/>
      <c r="JGW18" s="124"/>
      <c r="JGX18" s="124"/>
      <c r="JGY18" s="124"/>
      <c r="JGZ18" s="124"/>
      <c r="JHA18" s="124"/>
      <c r="JHB18" s="124"/>
      <c r="JHC18" s="124"/>
      <c r="JHD18" s="124"/>
      <c r="JHE18" s="124"/>
      <c r="JHF18" s="124"/>
      <c r="JHG18" s="124"/>
      <c r="JHH18" s="124"/>
      <c r="JHI18" s="124"/>
      <c r="JHJ18" s="124"/>
      <c r="JHK18" s="124"/>
      <c r="JHL18" s="124"/>
      <c r="JHM18" s="124"/>
      <c r="JHN18" s="124"/>
      <c r="JHO18" s="124"/>
      <c r="JHP18" s="124"/>
      <c r="JHQ18" s="124"/>
      <c r="JHR18" s="124"/>
      <c r="JHS18" s="124"/>
      <c r="JHT18" s="124"/>
      <c r="JHU18" s="124"/>
      <c r="JHV18" s="124"/>
      <c r="JHW18" s="124"/>
      <c r="JHX18" s="124"/>
      <c r="JHY18" s="124"/>
      <c r="JHZ18" s="124"/>
      <c r="JIA18" s="124"/>
      <c r="JIB18" s="124"/>
      <c r="JIC18" s="124"/>
      <c r="JID18" s="124"/>
      <c r="JIE18" s="124"/>
      <c r="JIF18" s="124"/>
      <c r="JIG18" s="124"/>
      <c r="JIH18" s="124"/>
      <c r="JII18" s="124"/>
      <c r="JIJ18" s="124"/>
      <c r="JIK18" s="124"/>
      <c r="JIL18" s="124"/>
      <c r="JIM18" s="124"/>
      <c r="JIN18" s="124"/>
      <c r="JIO18" s="124"/>
      <c r="JIP18" s="124"/>
      <c r="JIQ18" s="124"/>
      <c r="JIR18" s="124"/>
      <c r="JIS18" s="124"/>
      <c r="JIT18" s="124"/>
      <c r="JIU18" s="124"/>
      <c r="JIV18" s="124"/>
      <c r="JIW18" s="124"/>
      <c r="JIX18" s="124"/>
      <c r="JIY18" s="124"/>
      <c r="JIZ18" s="124"/>
      <c r="JJA18" s="124"/>
      <c r="JJB18" s="124"/>
      <c r="JJC18" s="124"/>
      <c r="JJD18" s="124"/>
      <c r="JJE18" s="124"/>
      <c r="JJF18" s="124"/>
      <c r="JJG18" s="124"/>
      <c r="JJH18" s="124"/>
      <c r="JJI18" s="124"/>
      <c r="JJJ18" s="124"/>
      <c r="JJK18" s="124"/>
      <c r="JJL18" s="124"/>
      <c r="JJM18" s="124"/>
      <c r="JJN18" s="124"/>
      <c r="JJO18" s="124"/>
      <c r="JJP18" s="124"/>
      <c r="JJQ18" s="124"/>
      <c r="JJR18" s="124"/>
      <c r="JJS18" s="124"/>
      <c r="JJT18" s="124"/>
      <c r="JJU18" s="124"/>
      <c r="JJV18" s="124"/>
      <c r="JJW18" s="124"/>
      <c r="JJX18" s="124"/>
      <c r="JJY18" s="124"/>
      <c r="JJZ18" s="124"/>
      <c r="JKA18" s="124"/>
      <c r="JKB18" s="124"/>
      <c r="JKC18" s="124"/>
      <c r="JKD18" s="124"/>
      <c r="JKE18" s="124"/>
      <c r="JKF18" s="124"/>
      <c r="JKG18" s="124"/>
      <c r="JKH18" s="124"/>
      <c r="JKI18" s="124"/>
      <c r="JKJ18" s="124"/>
      <c r="JKK18" s="124"/>
      <c r="JKL18" s="124"/>
      <c r="JKM18" s="124"/>
      <c r="JKN18" s="124"/>
      <c r="JKO18" s="124"/>
      <c r="JKP18" s="124"/>
      <c r="JKQ18" s="124"/>
      <c r="JKR18" s="124"/>
      <c r="JKS18" s="124"/>
      <c r="JKT18" s="124"/>
      <c r="JKU18" s="124"/>
      <c r="JKV18" s="124"/>
      <c r="JKW18" s="124"/>
      <c r="JKX18" s="124"/>
      <c r="JKY18" s="124"/>
      <c r="JKZ18" s="124"/>
      <c r="JLA18" s="124"/>
      <c r="JLB18" s="124"/>
      <c r="JLC18" s="124"/>
      <c r="JLD18" s="124"/>
      <c r="JLE18" s="124"/>
      <c r="JLF18" s="124"/>
      <c r="JLG18" s="124"/>
      <c r="JLH18" s="124"/>
      <c r="JLI18" s="124"/>
      <c r="JLJ18" s="124"/>
      <c r="JLK18" s="124"/>
      <c r="JLL18" s="124"/>
      <c r="JLM18" s="124"/>
      <c r="JLN18" s="124"/>
      <c r="JLO18" s="124"/>
      <c r="JLP18" s="124"/>
      <c r="JLQ18" s="124"/>
      <c r="JLR18" s="124"/>
      <c r="JLS18" s="124"/>
      <c r="JLT18" s="124"/>
      <c r="JLU18" s="124"/>
      <c r="JLV18" s="124"/>
      <c r="JLW18" s="124"/>
      <c r="JLX18" s="124"/>
      <c r="JLY18" s="124"/>
      <c r="JLZ18" s="124"/>
      <c r="JMA18" s="124"/>
      <c r="JMB18" s="124"/>
      <c r="JMC18" s="124"/>
      <c r="JMD18" s="124"/>
      <c r="JME18" s="124"/>
      <c r="JMF18" s="124"/>
      <c r="JMG18" s="124"/>
      <c r="JMH18" s="124"/>
      <c r="JMI18" s="124"/>
      <c r="JMJ18" s="124"/>
      <c r="JMK18" s="124"/>
      <c r="JML18" s="124"/>
      <c r="JMM18" s="124"/>
      <c r="JMN18" s="124"/>
      <c r="JMO18" s="124"/>
      <c r="JMP18" s="124"/>
      <c r="JMQ18" s="124"/>
      <c r="JMR18" s="124"/>
      <c r="JMS18" s="124"/>
      <c r="JMT18" s="124"/>
      <c r="JMU18" s="124"/>
      <c r="JMV18" s="124"/>
      <c r="JMW18" s="124"/>
      <c r="JMX18" s="124"/>
      <c r="JMY18" s="124"/>
      <c r="JMZ18" s="124"/>
      <c r="JNA18" s="124"/>
      <c r="JNB18" s="124"/>
      <c r="JNC18" s="124"/>
      <c r="JND18" s="124"/>
      <c r="JNE18" s="124"/>
      <c r="JNF18" s="124"/>
      <c r="JNG18" s="124"/>
      <c r="JNH18" s="124"/>
      <c r="JNI18" s="124"/>
      <c r="JNJ18" s="124"/>
      <c r="JNK18" s="124"/>
      <c r="JNL18" s="124"/>
      <c r="JNM18" s="124"/>
      <c r="JNN18" s="124"/>
      <c r="JNO18" s="124"/>
      <c r="JNP18" s="124"/>
      <c r="JNQ18" s="124"/>
      <c r="JNR18" s="124"/>
      <c r="JNS18" s="124"/>
      <c r="JNT18" s="124"/>
      <c r="JNU18" s="124"/>
      <c r="JNV18" s="124"/>
      <c r="JNW18" s="124"/>
      <c r="JNX18" s="124"/>
      <c r="JNY18" s="124"/>
      <c r="JNZ18" s="124"/>
      <c r="JOA18" s="124"/>
      <c r="JOB18" s="124"/>
      <c r="JOC18" s="124"/>
      <c r="JOD18" s="124"/>
      <c r="JOE18" s="124"/>
      <c r="JOF18" s="124"/>
      <c r="JOG18" s="124"/>
      <c r="JOH18" s="124"/>
      <c r="JOI18" s="124"/>
      <c r="JOJ18" s="124"/>
      <c r="JOK18" s="124"/>
      <c r="JOL18" s="124"/>
      <c r="JOM18" s="124"/>
      <c r="JON18" s="124"/>
      <c r="JOO18" s="124"/>
      <c r="JOP18" s="124"/>
      <c r="JOQ18" s="124"/>
      <c r="JOR18" s="124"/>
      <c r="JOS18" s="124"/>
      <c r="JOT18" s="124"/>
      <c r="JOU18" s="124"/>
      <c r="JOV18" s="124"/>
      <c r="JOW18" s="124"/>
      <c r="JOX18" s="124"/>
      <c r="JOY18" s="124"/>
      <c r="JOZ18" s="124"/>
      <c r="JPA18" s="124"/>
      <c r="JPB18" s="124"/>
      <c r="JPC18" s="124"/>
      <c r="JPD18" s="124"/>
      <c r="JPE18" s="124"/>
      <c r="JPF18" s="124"/>
      <c r="JPG18" s="124"/>
      <c r="JPH18" s="124"/>
      <c r="JPI18" s="124"/>
      <c r="JPJ18" s="124"/>
      <c r="JPK18" s="124"/>
      <c r="JPL18" s="124"/>
      <c r="JPM18" s="124"/>
      <c r="JPN18" s="124"/>
      <c r="JPO18" s="124"/>
      <c r="JPP18" s="124"/>
      <c r="JPQ18" s="124"/>
      <c r="JPR18" s="124"/>
      <c r="JPS18" s="124"/>
      <c r="JPT18" s="124"/>
      <c r="JPU18" s="124"/>
      <c r="JPV18" s="124"/>
      <c r="JPW18" s="124"/>
      <c r="JPX18" s="124"/>
      <c r="JPY18" s="124"/>
      <c r="JPZ18" s="124"/>
      <c r="JQA18" s="124"/>
      <c r="JQB18" s="124"/>
      <c r="JQC18" s="124"/>
      <c r="JQD18" s="124"/>
      <c r="JQE18" s="124"/>
      <c r="JQF18" s="124"/>
      <c r="JQG18" s="124"/>
      <c r="JQH18" s="124"/>
      <c r="JQI18" s="124"/>
      <c r="JQJ18" s="124"/>
      <c r="JQK18" s="124"/>
      <c r="JQL18" s="124"/>
      <c r="JQM18" s="124"/>
      <c r="JQN18" s="124"/>
      <c r="JQO18" s="124"/>
      <c r="JQP18" s="124"/>
      <c r="JQQ18" s="124"/>
      <c r="JQR18" s="124"/>
      <c r="JQS18" s="124"/>
      <c r="JQT18" s="124"/>
      <c r="JQU18" s="124"/>
      <c r="JQV18" s="124"/>
      <c r="JQW18" s="124"/>
      <c r="JQX18" s="124"/>
      <c r="JQY18" s="124"/>
      <c r="JQZ18" s="124"/>
      <c r="JRA18" s="124"/>
      <c r="JRB18" s="124"/>
      <c r="JRC18" s="124"/>
      <c r="JRD18" s="124"/>
      <c r="JRE18" s="124"/>
      <c r="JRF18" s="124"/>
      <c r="JRG18" s="124"/>
      <c r="JRH18" s="124"/>
      <c r="JRI18" s="124"/>
      <c r="JRJ18" s="124"/>
      <c r="JRK18" s="124"/>
      <c r="JRL18" s="124"/>
      <c r="JRM18" s="124"/>
      <c r="JRN18" s="124"/>
      <c r="JRO18" s="124"/>
      <c r="JRP18" s="124"/>
      <c r="JRQ18" s="124"/>
      <c r="JRR18" s="124"/>
      <c r="JRS18" s="124"/>
      <c r="JRT18" s="124"/>
      <c r="JRU18" s="124"/>
      <c r="JRV18" s="124"/>
      <c r="JRW18" s="124"/>
      <c r="JRX18" s="124"/>
      <c r="JRY18" s="124"/>
      <c r="JRZ18" s="124"/>
      <c r="JSA18" s="124"/>
      <c r="JSB18" s="124"/>
      <c r="JSC18" s="124"/>
      <c r="JSD18" s="124"/>
      <c r="JSE18" s="124"/>
      <c r="JSF18" s="124"/>
      <c r="JSG18" s="124"/>
      <c r="JSH18" s="124"/>
      <c r="JSI18" s="124"/>
      <c r="JSJ18" s="124"/>
      <c r="JSK18" s="124"/>
      <c r="JSL18" s="124"/>
      <c r="JSM18" s="124"/>
      <c r="JSN18" s="124"/>
      <c r="JSO18" s="124"/>
      <c r="JSP18" s="124"/>
      <c r="JSQ18" s="124"/>
      <c r="JSR18" s="124"/>
      <c r="JSS18" s="124"/>
      <c r="JST18" s="124"/>
      <c r="JSU18" s="124"/>
      <c r="JSV18" s="124"/>
      <c r="JSW18" s="124"/>
      <c r="JSX18" s="124"/>
      <c r="JSY18" s="124"/>
      <c r="JSZ18" s="124"/>
      <c r="JTA18" s="124"/>
      <c r="JTB18" s="124"/>
      <c r="JTC18" s="124"/>
      <c r="JTD18" s="124"/>
      <c r="JTE18" s="124"/>
      <c r="JTF18" s="124"/>
      <c r="JTG18" s="124"/>
      <c r="JTH18" s="124"/>
      <c r="JTI18" s="124"/>
      <c r="JTJ18" s="124"/>
      <c r="JTK18" s="124"/>
      <c r="JTL18" s="124"/>
      <c r="JTM18" s="124"/>
      <c r="JTN18" s="124"/>
      <c r="JTO18" s="124"/>
      <c r="JTP18" s="124"/>
      <c r="JTQ18" s="124"/>
      <c r="JTR18" s="124"/>
      <c r="JTS18" s="124"/>
      <c r="JTT18" s="124"/>
      <c r="JTU18" s="124"/>
      <c r="JTV18" s="124"/>
      <c r="JTW18" s="124"/>
      <c r="JTX18" s="124"/>
      <c r="JTY18" s="124"/>
      <c r="JTZ18" s="124"/>
      <c r="JUA18" s="124"/>
      <c r="JUB18" s="124"/>
      <c r="JUC18" s="124"/>
      <c r="JUD18" s="124"/>
      <c r="JUE18" s="124"/>
      <c r="JUF18" s="124"/>
      <c r="JUG18" s="124"/>
      <c r="JUH18" s="124"/>
      <c r="JUI18" s="124"/>
      <c r="JUJ18" s="124"/>
      <c r="JUK18" s="124"/>
      <c r="JUL18" s="124"/>
      <c r="JUM18" s="124"/>
      <c r="JUN18" s="124"/>
      <c r="JUO18" s="124"/>
      <c r="JUP18" s="124"/>
      <c r="JUQ18" s="124"/>
      <c r="JUR18" s="124"/>
      <c r="JUS18" s="124"/>
      <c r="JUT18" s="124"/>
      <c r="JUU18" s="124"/>
      <c r="JUV18" s="124"/>
      <c r="JUW18" s="124"/>
      <c r="JUX18" s="124"/>
      <c r="JUY18" s="124"/>
      <c r="JUZ18" s="124"/>
      <c r="JVA18" s="124"/>
      <c r="JVB18" s="124"/>
      <c r="JVC18" s="124"/>
      <c r="JVD18" s="124"/>
      <c r="JVE18" s="124"/>
      <c r="JVF18" s="124"/>
      <c r="JVG18" s="124"/>
      <c r="JVH18" s="124"/>
      <c r="JVI18" s="124"/>
      <c r="JVJ18" s="124"/>
      <c r="JVK18" s="124"/>
      <c r="JVL18" s="124"/>
      <c r="JVM18" s="124"/>
      <c r="JVN18" s="124"/>
      <c r="JVO18" s="124"/>
      <c r="JVP18" s="124"/>
      <c r="JVQ18" s="124"/>
      <c r="JVR18" s="124"/>
      <c r="JVS18" s="124"/>
      <c r="JVT18" s="124"/>
      <c r="JVU18" s="124"/>
      <c r="JVV18" s="124"/>
      <c r="JVW18" s="124"/>
      <c r="JVX18" s="124"/>
      <c r="JVY18" s="124"/>
      <c r="JVZ18" s="124"/>
      <c r="JWA18" s="124"/>
      <c r="JWB18" s="124"/>
      <c r="JWC18" s="124"/>
      <c r="JWD18" s="124"/>
      <c r="JWE18" s="124"/>
      <c r="JWF18" s="124"/>
      <c r="JWG18" s="124"/>
      <c r="JWH18" s="124"/>
      <c r="JWI18" s="124"/>
      <c r="JWJ18" s="124"/>
      <c r="JWK18" s="124"/>
      <c r="JWL18" s="124"/>
      <c r="JWM18" s="124"/>
      <c r="JWN18" s="124"/>
      <c r="JWO18" s="124"/>
      <c r="JWP18" s="124"/>
      <c r="JWQ18" s="124"/>
      <c r="JWR18" s="124"/>
      <c r="JWS18" s="124"/>
      <c r="JWT18" s="124"/>
      <c r="JWU18" s="124"/>
      <c r="JWV18" s="124"/>
      <c r="JWW18" s="124"/>
      <c r="JWX18" s="124"/>
      <c r="JWY18" s="124"/>
      <c r="JWZ18" s="124"/>
      <c r="JXA18" s="124"/>
      <c r="JXB18" s="124"/>
      <c r="JXC18" s="124"/>
      <c r="JXD18" s="124"/>
      <c r="JXE18" s="124"/>
      <c r="JXF18" s="124"/>
      <c r="JXG18" s="124"/>
      <c r="JXH18" s="124"/>
      <c r="JXI18" s="124"/>
      <c r="JXJ18" s="124"/>
      <c r="JXK18" s="124"/>
      <c r="JXL18" s="124"/>
      <c r="JXM18" s="124"/>
      <c r="JXN18" s="124"/>
      <c r="JXO18" s="124"/>
      <c r="JXP18" s="124"/>
      <c r="JXQ18" s="124"/>
      <c r="JXR18" s="124"/>
      <c r="JXS18" s="124"/>
      <c r="JXT18" s="124"/>
      <c r="JXU18" s="124"/>
      <c r="JXV18" s="124"/>
      <c r="JXW18" s="124"/>
      <c r="JXX18" s="124"/>
      <c r="JXY18" s="124"/>
      <c r="JXZ18" s="124"/>
      <c r="JYA18" s="124"/>
      <c r="JYB18" s="124"/>
      <c r="JYC18" s="124"/>
      <c r="JYD18" s="124"/>
      <c r="JYE18" s="124"/>
      <c r="JYF18" s="124"/>
      <c r="JYG18" s="124"/>
      <c r="JYH18" s="124"/>
      <c r="JYI18" s="124"/>
      <c r="JYJ18" s="124"/>
      <c r="JYK18" s="124"/>
      <c r="JYL18" s="124"/>
      <c r="JYM18" s="124"/>
      <c r="JYN18" s="124"/>
      <c r="JYO18" s="124"/>
      <c r="JYP18" s="124"/>
      <c r="JYQ18" s="124"/>
      <c r="JYR18" s="124"/>
      <c r="JYS18" s="124"/>
      <c r="JYT18" s="124"/>
      <c r="JYU18" s="124"/>
      <c r="JYV18" s="124"/>
      <c r="JYW18" s="124"/>
      <c r="JYX18" s="124"/>
      <c r="JYY18" s="124"/>
      <c r="JYZ18" s="124"/>
      <c r="JZA18" s="124"/>
      <c r="JZB18" s="124"/>
      <c r="JZC18" s="124"/>
      <c r="JZD18" s="124"/>
      <c r="JZE18" s="124"/>
      <c r="JZF18" s="124"/>
      <c r="JZG18" s="124"/>
      <c r="JZH18" s="124"/>
      <c r="JZI18" s="124"/>
      <c r="JZJ18" s="124"/>
      <c r="JZK18" s="124"/>
      <c r="JZL18" s="124"/>
      <c r="JZM18" s="124"/>
      <c r="JZN18" s="124"/>
      <c r="JZO18" s="124"/>
      <c r="JZP18" s="124"/>
      <c r="JZQ18" s="124"/>
      <c r="JZR18" s="124"/>
      <c r="JZS18" s="124"/>
      <c r="JZT18" s="124"/>
      <c r="JZU18" s="124"/>
      <c r="JZV18" s="124"/>
      <c r="JZW18" s="124"/>
      <c r="JZX18" s="124"/>
      <c r="JZY18" s="124"/>
      <c r="JZZ18" s="124"/>
      <c r="KAA18" s="124"/>
      <c r="KAB18" s="124"/>
      <c r="KAC18" s="124"/>
      <c r="KAD18" s="124"/>
      <c r="KAE18" s="124"/>
      <c r="KAF18" s="124"/>
      <c r="KAG18" s="124"/>
      <c r="KAH18" s="124"/>
      <c r="KAI18" s="124"/>
      <c r="KAJ18" s="124"/>
      <c r="KAK18" s="124"/>
      <c r="KAL18" s="124"/>
      <c r="KAM18" s="124"/>
      <c r="KAN18" s="124"/>
      <c r="KAO18" s="124"/>
      <c r="KAP18" s="124"/>
      <c r="KAQ18" s="124"/>
      <c r="KAR18" s="124"/>
      <c r="KAS18" s="124"/>
      <c r="KAT18" s="124"/>
      <c r="KAU18" s="124"/>
      <c r="KAV18" s="124"/>
      <c r="KAW18" s="124"/>
      <c r="KAX18" s="124"/>
      <c r="KAY18" s="124"/>
      <c r="KAZ18" s="124"/>
      <c r="KBA18" s="124"/>
      <c r="KBB18" s="124"/>
      <c r="KBC18" s="124"/>
      <c r="KBD18" s="124"/>
      <c r="KBE18" s="124"/>
      <c r="KBF18" s="124"/>
      <c r="KBG18" s="124"/>
      <c r="KBH18" s="124"/>
      <c r="KBI18" s="124"/>
      <c r="KBJ18" s="124"/>
      <c r="KBK18" s="124"/>
      <c r="KBL18" s="124"/>
      <c r="KBM18" s="124"/>
      <c r="KBN18" s="124"/>
      <c r="KBO18" s="124"/>
      <c r="KBP18" s="124"/>
      <c r="KBQ18" s="124"/>
      <c r="KBR18" s="124"/>
      <c r="KBS18" s="124"/>
      <c r="KBT18" s="124"/>
      <c r="KBU18" s="124"/>
      <c r="KBV18" s="124"/>
      <c r="KBW18" s="124"/>
      <c r="KBX18" s="124"/>
      <c r="KBY18" s="124"/>
      <c r="KBZ18" s="124"/>
      <c r="KCA18" s="124"/>
      <c r="KCB18" s="124"/>
      <c r="KCC18" s="124"/>
      <c r="KCD18" s="124"/>
      <c r="KCE18" s="124"/>
      <c r="KCF18" s="124"/>
      <c r="KCG18" s="124"/>
      <c r="KCH18" s="124"/>
      <c r="KCI18" s="124"/>
      <c r="KCJ18" s="124"/>
      <c r="KCK18" s="124"/>
      <c r="KCL18" s="124"/>
      <c r="KCM18" s="124"/>
      <c r="KCN18" s="124"/>
      <c r="KCO18" s="124"/>
      <c r="KCP18" s="124"/>
      <c r="KCQ18" s="124"/>
      <c r="KCR18" s="124"/>
      <c r="KCS18" s="124"/>
      <c r="KCT18" s="124"/>
      <c r="KCU18" s="124"/>
      <c r="KCV18" s="124"/>
      <c r="KCW18" s="124"/>
      <c r="KCX18" s="124"/>
      <c r="KCY18" s="124"/>
      <c r="KCZ18" s="124"/>
      <c r="KDA18" s="124"/>
      <c r="KDB18" s="124"/>
      <c r="KDC18" s="124"/>
      <c r="KDD18" s="124"/>
      <c r="KDE18" s="124"/>
      <c r="KDF18" s="124"/>
      <c r="KDG18" s="124"/>
      <c r="KDH18" s="124"/>
      <c r="KDI18" s="124"/>
      <c r="KDJ18" s="124"/>
      <c r="KDK18" s="124"/>
      <c r="KDL18" s="124"/>
      <c r="KDM18" s="124"/>
      <c r="KDN18" s="124"/>
      <c r="KDO18" s="124"/>
      <c r="KDP18" s="124"/>
      <c r="KDQ18" s="124"/>
      <c r="KDR18" s="124"/>
      <c r="KDS18" s="124"/>
      <c r="KDT18" s="124"/>
      <c r="KDU18" s="124"/>
      <c r="KDV18" s="124"/>
      <c r="KDW18" s="124"/>
      <c r="KDX18" s="124"/>
      <c r="KDY18" s="124"/>
      <c r="KDZ18" s="124"/>
      <c r="KEA18" s="124"/>
      <c r="KEB18" s="124"/>
      <c r="KEC18" s="124"/>
      <c r="KED18" s="124"/>
      <c r="KEE18" s="124"/>
      <c r="KEF18" s="124"/>
      <c r="KEG18" s="124"/>
      <c r="KEH18" s="124"/>
      <c r="KEI18" s="124"/>
      <c r="KEJ18" s="124"/>
      <c r="KEK18" s="124"/>
      <c r="KEL18" s="124"/>
      <c r="KEM18" s="124"/>
      <c r="KEN18" s="124"/>
      <c r="KEO18" s="124"/>
      <c r="KEP18" s="124"/>
      <c r="KEQ18" s="124"/>
      <c r="KER18" s="124"/>
      <c r="KES18" s="124"/>
      <c r="KET18" s="124"/>
      <c r="KEU18" s="124"/>
      <c r="KEV18" s="124"/>
      <c r="KEW18" s="124"/>
      <c r="KEX18" s="124"/>
      <c r="KEY18" s="124"/>
      <c r="KEZ18" s="124"/>
      <c r="KFA18" s="124"/>
      <c r="KFB18" s="124"/>
      <c r="KFC18" s="124"/>
      <c r="KFD18" s="124"/>
      <c r="KFE18" s="124"/>
      <c r="KFF18" s="124"/>
      <c r="KFG18" s="124"/>
      <c r="KFH18" s="124"/>
      <c r="KFI18" s="124"/>
      <c r="KFJ18" s="124"/>
      <c r="KFK18" s="124"/>
      <c r="KFL18" s="124"/>
      <c r="KFM18" s="124"/>
      <c r="KFN18" s="124"/>
      <c r="KFO18" s="124"/>
      <c r="KFP18" s="124"/>
      <c r="KFQ18" s="124"/>
      <c r="KFR18" s="124"/>
      <c r="KFS18" s="124"/>
      <c r="KFT18" s="124"/>
      <c r="KFU18" s="124"/>
      <c r="KFV18" s="124"/>
      <c r="KFW18" s="124"/>
      <c r="KFX18" s="124"/>
      <c r="KFY18" s="124"/>
      <c r="KFZ18" s="124"/>
      <c r="KGA18" s="124"/>
      <c r="KGB18" s="124"/>
      <c r="KGC18" s="124"/>
      <c r="KGD18" s="124"/>
      <c r="KGE18" s="124"/>
      <c r="KGF18" s="124"/>
      <c r="KGG18" s="124"/>
      <c r="KGH18" s="124"/>
      <c r="KGI18" s="124"/>
      <c r="KGJ18" s="124"/>
      <c r="KGK18" s="124"/>
      <c r="KGL18" s="124"/>
      <c r="KGM18" s="124"/>
      <c r="KGN18" s="124"/>
      <c r="KGO18" s="124"/>
      <c r="KGP18" s="124"/>
      <c r="KGQ18" s="124"/>
      <c r="KGR18" s="124"/>
      <c r="KGS18" s="124"/>
      <c r="KGT18" s="124"/>
      <c r="KGU18" s="124"/>
      <c r="KGV18" s="124"/>
      <c r="KGW18" s="124"/>
      <c r="KGX18" s="124"/>
      <c r="KGY18" s="124"/>
      <c r="KGZ18" s="124"/>
      <c r="KHA18" s="124"/>
      <c r="KHB18" s="124"/>
      <c r="KHC18" s="124"/>
      <c r="KHD18" s="124"/>
      <c r="KHE18" s="124"/>
      <c r="KHF18" s="124"/>
      <c r="KHG18" s="124"/>
      <c r="KHH18" s="124"/>
      <c r="KHI18" s="124"/>
      <c r="KHJ18" s="124"/>
      <c r="KHK18" s="124"/>
      <c r="KHL18" s="124"/>
      <c r="KHM18" s="124"/>
      <c r="KHN18" s="124"/>
      <c r="KHO18" s="124"/>
      <c r="KHP18" s="124"/>
      <c r="KHQ18" s="124"/>
      <c r="KHR18" s="124"/>
      <c r="KHS18" s="124"/>
      <c r="KHT18" s="124"/>
      <c r="KHU18" s="124"/>
      <c r="KHV18" s="124"/>
      <c r="KHW18" s="124"/>
      <c r="KHX18" s="124"/>
      <c r="KHY18" s="124"/>
      <c r="KHZ18" s="124"/>
      <c r="KIA18" s="124"/>
      <c r="KIB18" s="124"/>
      <c r="KIC18" s="124"/>
      <c r="KID18" s="124"/>
      <c r="KIE18" s="124"/>
      <c r="KIF18" s="124"/>
      <c r="KIG18" s="124"/>
      <c r="KIH18" s="124"/>
      <c r="KII18" s="124"/>
      <c r="KIJ18" s="124"/>
      <c r="KIK18" s="124"/>
      <c r="KIL18" s="124"/>
      <c r="KIM18" s="124"/>
      <c r="KIN18" s="124"/>
      <c r="KIO18" s="124"/>
      <c r="KIP18" s="124"/>
      <c r="KIQ18" s="124"/>
      <c r="KIR18" s="124"/>
      <c r="KIS18" s="124"/>
      <c r="KIT18" s="124"/>
      <c r="KIU18" s="124"/>
      <c r="KIV18" s="124"/>
      <c r="KIW18" s="124"/>
      <c r="KIX18" s="124"/>
      <c r="KIY18" s="124"/>
      <c r="KIZ18" s="124"/>
      <c r="KJA18" s="124"/>
      <c r="KJB18" s="124"/>
      <c r="KJC18" s="124"/>
      <c r="KJD18" s="124"/>
      <c r="KJE18" s="124"/>
      <c r="KJF18" s="124"/>
      <c r="KJG18" s="124"/>
      <c r="KJH18" s="124"/>
      <c r="KJI18" s="124"/>
      <c r="KJJ18" s="124"/>
      <c r="KJK18" s="124"/>
      <c r="KJL18" s="124"/>
      <c r="KJM18" s="124"/>
      <c r="KJN18" s="124"/>
      <c r="KJO18" s="124"/>
      <c r="KJP18" s="124"/>
      <c r="KJQ18" s="124"/>
      <c r="KJR18" s="124"/>
      <c r="KJS18" s="124"/>
      <c r="KJT18" s="124"/>
      <c r="KJU18" s="124"/>
      <c r="KJV18" s="124"/>
      <c r="KJW18" s="124"/>
      <c r="KJX18" s="124"/>
      <c r="KJY18" s="124"/>
      <c r="KJZ18" s="124"/>
      <c r="KKA18" s="124"/>
      <c r="KKB18" s="124"/>
      <c r="KKC18" s="124"/>
      <c r="KKD18" s="124"/>
      <c r="KKE18" s="124"/>
      <c r="KKF18" s="124"/>
      <c r="KKG18" s="124"/>
      <c r="KKH18" s="124"/>
      <c r="KKI18" s="124"/>
      <c r="KKJ18" s="124"/>
      <c r="KKK18" s="124"/>
      <c r="KKL18" s="124"/>
      <c r="KKM18" s="124"/>
      <c r="KKN18" s="124"/>
      <c r="KKO18" s="124"/>
      <c r="KKP18" s="124"/>
      <c r="KKQ18" s="124"/>
      <c r="KKR18" s="124"/>
      <c r="KKS18" s="124"/>
      <c r="KKT18" s="124"/>
      <c r="KKU18" s="124"/>
      <c r="KKV18" s="124"/>
      <c r="KKW18" s="124"/>
      <c r="KKX18" s="124"/>
      <c r="KKY18" s="124"/>
      <c r="KKZ18" s="124"/>
      <c r="KLA18" s="124"/>
      <c r="KLB18" s="124"/>
      <c r="KLC18" s="124"/>
      <c r="KLD18" s="124"/>
      <c r="KLE18" s="124"/>
      <c r="KLF18" s="124"/>
      <c r="KLG18" s="124"/>
      <c r="KLH18" s="124"/>
      <c r="KLI18" s="124"/>
      <c r="KLJ18" s="124"/>
      <c r="KLK18" s="124"/>
      <c r="KLL18" s="124"/>
      <c r="KLM18" s="124"/>
      <c r="KLN18" s="124"/>
      <c r="KLO18" s="124"/>
      <c r="KLP18" s="124"/>
      <c r="KLQ18" s="124"/>
      <c r="KLR18" s="124"/>
      <c r="KLS18" s="124"/>
      <c r="KLT18" s="124"/>
      <c r="KLU18" s="124"/>
      <c r="KLV18" s="124"/>
      <c r="KLW18" s="124"/>
      <c r="KLX18" s="124"/>
      <c r="KLY18" s="124"/>
      <c r="KLZ18" s="124"/>
      <c r="KMA18" s="124"/>
      <c r="KMB18" s="124"/>
      <c r="KMC18" s="124"/>
      <c r="KMD18" s="124"/>
      <c r="KME18" s="124"/>
      <c r="KMF18" s="124"/>
      <c r="KMG18" s="124"/>
      <c r="KMH18" s="124"/>
      <c r="KMI18" s="124"/>
      <c r="KMJ18" s="124"/>
      <c r="KMK18" s="124"/>
      <c r="KML18" s="124"/>
      <c r="KMM18" s="124"/>
      <c r="KMN18" s="124"/>
      <c r="KMO18" s="124"/>
      <c r="KMP18" s="124"/>
      <c r="KMQ18" s="124"/>
      <c r="KMR18" s="124"/>
      <c r="KMS18" s="124"/>
      <c r="KMT18" s="124"/>
      <c r="KMU18" s="124"/>
      <c r="KMV18" s="124"/>
      <c r="KMW18" s="124"/>
      <c r="KMX18" s="124"/>
      <c r="KMY18" s="124"/>
      <c r="KMZ18" s="124"/>
      <c r="KNA18" s="124"/>
      <c r="KNB18" s="124"/>
      <c r="KNC18" s="124"/>
      <c r="KND18" s="124"/>
      <c r="KNE18" s="124"/>
      <c r="KNF18" s="124"/>
      <c r="KNG18" s="124"/>
      <c r="KNH18" s="124"/>
      <c r="KNI18" s="124"/>
      <c r="KNJ18" s="124"/>
      <c r="KNK18" s="124"/>
      <c r="KNL18" s="124"/>
      <c r="KNM18" s="124"/>
      <c r="KNN18" s="124"/>
      <c r="KNO18" s="124"/>
      <c r="KNP18" s="124"/>
      <c r="KNQ18" s="124"/>
      <c r="KNR18" s="124"/>
      <c r="KNS18" s="124"/>
      <c r="KNT18" s="124"/>
      <c r="KNU18" s="124"/>
      <c r="KNV18" s="124"/>
      <c r="KNW18" s="124"/>
      <c r="KNX18" s="124"/>
      <c r="KNY18" s="124"/>
      <c r="KNZ18" s="124"/>
      <c r="KOA18" s="124"/>
      <c r="KOB18" s="124"/>
      <c r="KOC18" s="124"/>
      <c r="KOD18" s="124"/>
      <c r="KOE18" s="124"/>
      <c r="KOF18" s="124"/>
      <c r="KOG18" s="124"/>
      <c r="KOH18" s="124"/>
      <c r="KOI18" s="124"/>
      <c r="KOJ18" s="124"/>
      <c r="KOK18" s="124"/>
      <c r="KOL18" s="124"/>
      <c r="KOM18" s="124"/>
      <c r="KON18" s="124"/>
      <c r="KOO18" s="124"/>
      <c r="KOP18" s="124"/>
      <c r="KOQ18" s="124"/>
      <c r="KOR18" s="124"/>
      <c r="KOS18" s="124"/>
      <c r="KOT18" s="124"/>
      <c r="KOU18" s="124"/>
      <c r="KOV18" s="124"/>
      <c r="KOW18" s="124"/>
      <c r="KOX18" s="124"/>
      <c r="KOY18" s="124"/>
      <c r="KOZ18" s="124"/>
      <c r="KPA18" s="124"/>
      <c r="KPB18" s="124"/>
      <c r="KPC18" s="124"/>
      <c r="KPD18" s="124"/>
      <c r="KPE18" s="124"/>
      <c r="KPF18" s="124"/>
      <c r="KPG18" s="124"/>
      <c r="KPH18" s="124"/>
      <c r="KPI18" s="124"/>
      <c r="KPJ18" s="124"/>
      <c r="KPK18" s="124"/>
      <c r="KPL18" s="124"/>
      <c r="KPM18" s="124"/>
      <c r="KPN18" s="124"/>
      <c r="KPO18" s="124"/>
      <c r="KPP18" s="124"/>
      <c r="KPQ18" s="124"/>
      <c r="KPR18" s="124"/>
      <c r="KPS18" s="124"/>
      <c r="KPT18" s="124"/>
      <c r="KPU18" s="124"/>
      <c r="KPV18" s="124"/>
      <c r="KPW18" s="124"/>
      <c r="KPX18" s="124"/>
      <c r="KPY18" s="124"/>
      <c r="KPZ18" s="124"/>
      <c r="KQA18" s="124"/>
      <c r="KQB18" s="124"/>
      <c r="KQC18" s="124"/>
      <c r="KQD18" s="124"/>
      <c r="KQE18" s="124"/>
      <c r="KQF18" s="124"/>
      <c r="KQG18" s="124"/>
      <c r="KQH18" s="124"/>
      <c r="KQI18" s="124"/>
      <c r="KQJ18" s="124"/>
      <c r="KQK18" s="124"/>
      <c r="KQL18" s="124"/>
      <c r="KQM18" s="124"/>
      <c r="KQN18" s="124"/>
      <c r="KQO18" s="124"/>
      <c r="KQP18" s="124"/>
      <c r="KQQ18" s="124"/>
      <c r="KQR18" s="124"/>
      <c r="KQS18" s="124"/>
      <c r="KQT18" s="124"/>
      <c r="KQU18" s="124"/>
      <c r="KQV18" s="124"/>
      <c r="KQW18" s="124"/>
      <c r="KQX18" s="124"/>
      <c r="KQY18" s="124"/>
      <c r="KQZ18" s="124"/>
      <c r="KRA18" s="124"/>
      <c r="KRB18" s="124"/>
      <c r="KRC18" s="124"/>
      <c r="KRD18" s="124"/>
      <c r="KRE18" s="124"/>
      <c r="KRF18" s="124"/>
      <c r="KRG18" s="124"/>
      <c r="KRH18" s="124"/>
      <c r="KRI18" s="124"/>
      <c r="KRJ18" s="124"/>
      <c r="KRK18" s="124"/>
      <c r="KRL18" s="124"/>
      <c r="KRM18" s="124"/>
      <c r="KRN18" s="124"/>
      <c r="KRO18" s="124"/>
      <c r="KRP18" s="124"/>
      <c r="KRQ18" s="124"/>
      <c r="KRR18" s="124"/>
      <c r="KRS18" s="124"/>
      <c r="KRT18" s="124"/>
      <c r="KRU18" s="124"/>
      <c r="KRV18" s="124"/>
      <c r="KRW18" s="124"/>
      <c r="KRX18" s="124"/>
      <c r="KRY18" s="124"/>
      <c r="KRZ18" s="124"/>
      <c r="KSA18" s="124"/>
      <c r="KSB18" s="124"/>
      <c r="KSC18" s="124"/>
      <c r="KSD18" s="124"/>
      <c r="KSE18" s="124"/>
      <c r="KSF18" s="124"/>
      <c r="KSG18" s="124"/>
      <c r="KSH18" s="124"/>
      <c r="KSI18" s="124"/>
      <c r="KSJ18" s="124"/>
      <c r="KSK18" s="124"/>
      <c r="KSL18" s="124"/>
      <c r="KSM18" s="124"/>
      <c r="KSN18" s="124"/>
      <c r="KSO18" s="124"/>
      <c r="KSP18" s="124"/>
      <c r="KSQ18" s="124"/>
      <c r="KSR18" s="124"/>
      <c r="KSS18" s="124"/>
      <c r="KST18" s="124"/>
      <c r="KSU18" s="124"/>
      <c r="KSV18" s="124"/>
      <c r="KSW18" s="124"/>
      <c r="KSX18" s="124"/>
      <c r="KSY18" s="124"/>
      <c r="KSZ18" s="124"/>
      <c r="KTA18" s="124"/>
      <c r="KTB18" s="124"/>
      <c r="KTC18" s="124"/>
      <c r="KTD18" s="124"/>
      <c r="KTE18" s="124"/>
      <c r="KTF18" s="124"/>
      <c r="KTG18" s="124"/>
      <c r="KTH18" s="124"/>
      <c r="KTI18" s="124"/>
      <c r="KTJ18" s="124"/>
      <c r="KTK18" s="124"/>
      <c r="KTL18" s="124"/>
      <c r="KTM18" s="124"/>
      <c r="KTN18" s="124"/>
      <c r="KTO18" s="124"/>
      <c r="KTP18" s="124"/>
      <c r="KTQ18" s="124"/>
      <c r="KTR18" s="124"/>
      <c r="KTS18" s="124"/>
      <c r="KTT18" s="124"/>
      <c r="KTU18" s="124"/>
      <c r="KTV18" s="124"/>
      <c r="KTW18" s="124"/>
      <c r="KTX18" s="124"/>
      <c r="KTY18" s="124"/>
      <c r="KTZ18" s="124"/>
      <c r="KUA18" s="124"/>
      <c r="KUB18" s="124"/>
      <c r="KUC18" s="124"/>
      <c r="KUD18" s="124"/>
      <c r="KUE18" s="124"/>
      <c r="KUF18" s="124"/>
      <c r="KUG18" s="124"/>
      <c r="KUH18" s="124"/>
      <c r="KUI18" s="124"/>
      <c r="KUJ18" s="124"/>
      <c r="KUK18" s="124"/>
      <c r="KUL18" s="124"/>
      <c r="KUM18" s="124"/>
      <c r="KUN18" s="124"/>
      <c r="KUO18" s="124"/>
      <c r="KUP18" s="124"/>
      <c r="KUQ18" s="124"/>
      <c r="KUR18" s="124"/>
      <c r="KUS18" s="124"/>
      <c r="KUT18" s="124"/>
      <c r="KUU18" s="124"/>
      <c r="KUV18" s="124"/>
      <c r="KUW18" s="124"/>
      <c r="KUX18" s="124"/>
      <c r="KUY18" s="124"/>
      <c r="KUZ18" s="124"/>
      <c r="KVA18" s="124"/>
      <c r="KVB18" s="124"/>
      <c r="KVC18" s="124"/>
      <c r="KVD18" s="124"/>
      <c r="KVE18" s="124"/>
      <c r="KVF18" s="124"/>
      <c r="KVG18" s="124"/>
      <c r="KVH18" s="124"/>
      <c r="KVI18" s="124"/>
      <c r="KVJ18" s="124"/>
      <c r="KVK18" s="124"/>
      <c r="KVL18" s="124"/>
      <c r="KVM18" s="124"/>
      <c r="KVN18" s="124"/>
      <c r="KVO18" s="124"/>
      <c r="KVP18" s="124"/>
      <c r="KVQ18" s="124"/>
      <c r="KVR18" s="124"/>
      <c r="KVS18" s="124"/>
      <c r="KVT18" s="124"/>
      <c r="KVU18" s="124"/>
      <c r="KVV18" s="124"/>
      <c r="KVW18" s="124"/>
      <c r="KVX18" s="124"/>
      <c r="KVY18" s="124"/>
      <c r="KVZ18" s="124"/>
      <c r="KWA18" s="124"/>
      <c r="KWB18" s="124"/>
      <c r="KWC18" s="124"/>
      <c r="KWD18" s="124"/>
      <c r="KWE18" s="124"/>
      <c r="KWF18" s="124"/>
      <c r="KWG18" s="124"/>
      <c r="KWH18" s="124"/>
      <c r="KWI18" s="124"/>
      <c r="KWJ18" s="124"/>
      <c r="KWK18" s="124"/>
      <c r="KWL18" s="124"/>
      <c r="KWM18" s="124"/>
      <c r="KWN18" s="124"/>
      <c r="KWO18" s="124"/>
      <c r="KWP18" s="124"/>
      <c r="KWQ18" s="124"/>
      <c r="KWR18" s="124"/>
      <c r="KWS18" s="124"/>
      <c r="KWT18" s="124"/>
      <c r="KWU18" s="124"/>
      <c r="KWV18" s="124"/>
      <c r="KWW18" s="124"/>
      <c r="KWX18" s="124"/>
      <c r="KWY18" s="124"/>
      <c r="KWZ18" s="124"/>
      <c r="KXA18" s="124"/>
      <c r="KXB18" s="124"/>
      <c r="KXC18" s="124"/>
      <c r="KXD18" s="124"/>
      <c r="KXE18" s="124"/>
      <c r="KXF18" s="124"/>
      <c r="KXG18" s="124"/>
      <c r="KXH18" s="124"/>
      <c r="KXI18" s="124"/>
      <c r="KXJ18" s="124"/>
      <c r="KXK18" s="124"/>
      <c r="KXL18" s="124"/>
      <c r="KXM18" s="124"/>
      <c r="KXN18" s="124"/>
      <c r="KXO18" s="124"/>
      <c r="KXP18" s="124"/>
      <c r="KXQ18" s="124"/>
      <c r="KXR18" s="124"/>
      <c r="KXS18" s="124"/>
      <c r="KXT18" s="124"/>
      <c r="KXU18" s="124"/>
      <c r="KXV18" s="124"/>
      <c r="KXW18" s="124"/>
      <c r="KXX18" s="124"/>
      <c r="KXY18" s="124"/>
      <c r="KXZ18" s="124"/>
      <c r="KYA18" s="124"/>
      <c r="KYB18" s="124"/>
      <c r="KYC18" s="124"/>
      <c r="KYD18" s="124"/>
      <c r="KYE18" s="124"/>
      <c r="KYF18" s="124"/>
      <c r="KYG18" s="124"/>
      <c r="KYH18" s="124"/>
      <c r="KYI18" s="124"/>
      <c r="KYJ18" s="124"/>
      <c r="KYK18" s="124"/>
      <c r="KYL18" s="124"/>
      <c r="KYM18" s="124"/>
      <c r="KYN18" s="124"/>
      <c r="KYO18" s="124"/>
      <c r="KYP18" s="124"/>
      <c r="KYQ18" s="124"/>
      <c r="KYR18" s="124"/>
      <c r="KYS18" s="124"/>
      <c r="KYT18" s="124"/>
      <c r="KYU18" s="124"/>
      <c r="KYV18" s="124"/>
      <c r="KYW18" s="124"/>
      <c r="KYX18" s="124"/>
      <c r="KYY18" s="124"/>
      <c r="KYZ18" s="124"/>
      <c r="KZA18" s="124"/>
      <c r="KZB18" s="124"/>
      <c r="KZC18" s="124"/>
      <c r="KZD18" s="124"/>
      <c r="KZE18" s="124"/>
      <c r="KZF18" s="124"/>
      <c r="KZG18" s="124"/>
      <c r="KZH18" s="124"/>
      <c r="KZI18" s="124"/>
      <c r="KZJ18" s="124"/>
      <c r="KZK18" s="124"/>
      <c r="KZL18" s="124"/>
      <c r="KZM18" s="124"/>
      <c r="KZN18" s="124"/>
      <c r="KZO18" s="124"/>
      <c r="KZP18" s="124"/>
      <c r="KZQ18" s="124"/>
      <c r="KZR18" s="124"/>
      <c r="KZS18" s="124"/>
      <c r="KZT18" s="124"/>
      <c r="KZU18" s="124"/>
      <c r="KZV18" s="124"/>
      <c r="KZW18" s="124"/>
      <c r="KZX18" s="124"/>
      <c r="KZY18" s="124"/>
      <c r="KZZ18" s="124"/>
      <c r="LAA18" s="124"/>
      <c r="LAB18" s="124"/>
      <c r="LAC18" s="124"/>
      <c r="LAD18" s="124"/>
      <c r="LAE18" s="124"/>
      <c r="LAF18" s="124"/>
      <c r="LAG18" s="124"/>
      <c r="LAH18" s="124"/>
      <c r="LAI18" s="124"/>
      <c r="LAJ18" s="124"/>
      <c r="LAK18" s="124"/>
      <c r="LAL18" s="124"/>
      <c r="LAM18" s="124"/>
      <c r="LAN18" s="124"/>
      <c r="LAO18" s="124"/>
      <c r="LAP18" s="124"/>
      <c r="LAQ18" s="124"/>
      <c r="LAR18" s="124"/>
      <c r="LAS18" s="124"/>
      <c r="LAT18" s="124"/>
      <c r="LAU18" s="124"/>
      <c r="LAV18" s="124"/>
      <c r="LAW18" s="124"/>
      <c r="LAX18" s="124"/>
      <c r="LAY18" s="124"/>
      <c r="LAZ18" s="124"/>
      <c r="LBA18" s="124"/>
      <c r="LBB18" s="124"/>
      <c r="LBC18" s="124"/>
      <c r="LBD18" s="124"/>
      <c r="LBE18" s="124"/>
      <c r="LBF18" s="124"/>
      <c r="LBG18" s="124"/>
      <c r="LBH18" s="124"/>
      <c r="LBI18" s="124"/>
      <c r="LBJ18" s="124"/>
      <c r="LBK18" s="124"/>
      <c r="LBL18" s="124"/>
      <c r="LBM18" s="124"/>
      <c r="LBN18" s="124"/>
      <c r="LBO18" s="124"/>
      <c r="LBP18" s="124"/>
      <c r="LBQ18" s="124"/>
      <c r="LBR18" s="124"/>
      <c r="LBS18" s="124"/>
      <c r="LBT18" s="124"/>
      <c r="LBU18" s="124"/>
      <c r="LBV18" s="124"/>
      <c r="LBW18" s="124"/>
      <c r="LBX18" s="124"/>
      <c r="LBY18" s="124"/>
      <c r="LBZ18" s="124"/>
      <c r="LCA18" s="124"/>
      <c r="LCB18" s="124"/>
      <c r="LCC18" s="124"/>
      <c r="LCD18" s="124"/>
      <c r="LCE18" s="124"/>
      <c r="LCF18" s="124"/>
      <c r="LCG18" s="124"/>
      <c r="LCH18" s="124"/>
      <c r="LCI18" s="124"/>
      <c r="LCJ18" s="124"/>
      <c r="LCK18" s="124"/>
      <c r="LCL18" s="124"/>
      <c r="LCM18" s="124"/>
      <c r="LCN18" s="124"/>
      <c r="LCO18" s="124"/>
      <c r="LCP18" s="124"/>
      <c r="LCQ18" s="124"/>
      <c r="LCR18" s="124"/>
      <c r="LCS18" s="124"/>
      <c r="LCT18" s="124"/>
      <c r="LCU18" s="124"/>
      <c r="LCV18" s="124"/>
      <c r="LCW18" s="124"/>
      <c r="LCX18" s="124"/>
      <c r="LCY18" s="124"/>
      <c r="LCZ18" s="124"/>
      <c r="LDA18" s="124"/>
      <c r="LDB18" s="124"/>
      <c r="LDC18" s="124"/>
      <c r="LDD18" s="124"/>
      <c r="LDE18" s="124"/>
      <c r="LDF18" s="124"/>
      <c r="LDG18" s="124"/>
      <c r="LDH18" s="124"/>
      <c r="LDI18" s="124"/>
      <c r="LDJ18" s="124"/>
      <c r="LDK18" s="124"/>
      <c r="LDL18" s="124"/>
      <c r="LDM18" s="124"/>
      <c r="LDN18" s="124"/>
      <c r="LDO18" s="124"/>
      <c r="LDP18" s="124"/>
      <c r="LDQ18" s="124"/>
      <c r="LDR18" s="124"/>
      <c r="LDS18" s="124"/>
      <c r="LDT18" s="124"/>
      <c r="LDU18" s="124"/>
      <c r="LDV18" s="124"/>
      <c r="LDW18" s="124"/>
      <c r="LDX18" s="124"/>
      <c r="LDY18" s="124"/>
      <c r="LDZ18" s="124"/>
      <c r="LEA18" s="124"/>
      <c r="LEB18" s="124"/>
      <c r="LEC18" s="124"/>
      <c r="LED18" s="124"/>
      <c r="LEE18" s="124"/>
      <c r="LEF18" s="124"/>
      <c r="LEG18" s="124"/>
      <c r="LEH18" s="124"/>
      <c r="LEI18" s="124"/>
      <c r="LEJ18" s="124"/>
      <c r="LEK18" s="124"/>
      <c r="LEL18" s="124"/>
      <c r="LEM18" s="124"/>
      <c r="LEN18" s="124"/>
      <c r="LEO18" s="124"/>
      <c r="LEP18" s="124"/>
      <c r="LEQ18" s="124"/>
      <c r="LER18" s="124"/>
      <c r="LES18" s="124"/>
      <c r="LET18" s="124"/>
      <c r="LEU18" s="124"/>
      <c r="LEV18" s="124"/>
      <c r="LEW18" s="124"/>
      <c r="LEX18" s="124"/>
      <c r="LEY18" s="124"/>
      <c r="LEZ18" s="124"/>
      <c r="LFA18" s="124"/>
      <c r="LFB18" s="124"/>
      <c r="LFC18" s="124"/>
      <c r="LFD18" s="124"/>
      <c r="LFE18" s="124"/>
      <c r="LFF18" s="124"/>
      <c r="LFG18" s="124"/>
      <c r="LFH18" s="124"/>
      <c r="LFI18" s="124"/>
      <c r="LFJ18" s="124"/>
      <c r="LFK18" s="124"/>
      <c r="LFL18" s="124"/>
      <c r="LFM18" s="124"/>
      <c r="LFN18" s="124"/>
      <c r="LFO18" s="124"/>
      <c r="LFP18" s="124"/>
      <c r="LFQ18" s="124"/>
      <c r="LFR18" s="124"/>
      <c r="LFS18" s="124"/>
      <c r="LFT18" s="124"/>
      <c r="LFU18" s="124"/>
      <c r="LFV18" s="124"/>
      <c r="LFW18" s="124"/>
      <c r="LFX18" s="124"/>
      <c r="LFY18" s="124"/>
      <c r="LFZ18" s="124"/>
      <c r="LGA18" s="124"/>
      <c r="LGB18" s="124"/>
      <c r="LGC18" s="124"/>
      <c r="LGD18" s="124"/>
      <c r="LGE18" s="124"/>
      <c r="LGF18" s="124"/>
      <c r="LGG18" s="124"/>
      <c r="LGH18" s="124"/>
      <c r="LGI18" s="124"/>
      <c r="LGJ18" s="124"/>
      <c r="LGK18" s="124"/>
      <c r="LGL18" s="124"/>
      <c r="LGM18" s="124"/>
      <c r="LGN18" s="124"/>
      <c r="LGO18" s="124"/>
      <c r="LGP18" s="124"/>
      <c r="LGQ18" s="124"/>
      <c r="LGR18" s="124"/>
      <c r="LGS18" s="124"/>
      <c r="LGT18" s="124"/>
      <c r="LGU18" s="124"/>
      <c r="LGV18" s="124"/>
      <c r="LGW18" s="124"/>
      <c r="LGX18" s="124"/>
      <c r="LGY18" s="124"/>
      <c r="LGZ18" s="124"/>
      <c r="LHA18" s="124"/>
      <c r="LHB18" s="124"/>
      <c r="LHC18" s="124"/>
      <c r="LHD18" s="124"/>
      <c r="LHE18" s="124"/>
      <c r="LHF18" s="124"/>
      <c r="LHG18" s="124"/>
      <c r="LHH18" s="124"/>
      <c r="LHI18" s="124"/>
      <c r="LHJ18" s="124"/>
      <c r="LHK18" s="124"/>
      <c r="LHL18" s="124"/>
      <c r="LHM18" s="124"/>
      <c r="LHN18" s="124"/>
      <c r="LHO18" s="124"/>
      <c r="LHP18" s="124"/>
      <c r="LHQ18" s="124"/>
      <c r="LHR18" s="124"/>
      <c r="LHS18" s="124"/>
      <c r="LHT18" s="124"/>
      <c r="LHU18" s="124"/>
      <c r="LHV18" s="124"/>
      <c r="LHW18" s="124"/>
      <c r="LHX18" s="124"/>
      <c r="LHY18" s="124"/>
      <c r="LHZ18" s="124"/>
      <c r="LIA18" s="124"/>
      <c r="LIB18" s="124"/>
      <c r="LIC18" s="124"/>
      <c r="LID18" s="124"/>
      <c r="LIE18" s="124"/>
      <c r="LIF18" s="124"/>
      <c r="LIG18" s="124"/>
      <c r="LIH18" s="124"/>
      <c r="LII18" s="124"/>
      <c r="LIJ18" s="124"/>
      <c r="LIK18" s="124"/>
      <c r="LIL18" s="124"/>
      <c r="LIM18" s="124"/>
      <c r="LIN18" s="124"/>
      <c r="LIO18" s="124"/>
      <c r="LIP18" s="124"/>
      <c r="LIQ18" s="124"/>
      <c r="LIR18" s="124"/>
      <c r="LIS18" s="124"/>
      <c r="LIT18" s="124"/>
      <c r="LIU18" s="124"/>
      <c r="LIV18" s="124"/>
      <c r="LIW18" s="124"/>
      <c r="LIX18" s="124"/>
      <c r="LIY18" s="124"/>
      <c r="LIZ18" s="124"/>
      <c r="LJA18" s="124"/>
      <c r="LJB18" s="124"/>
      <c r="LJC18" s="124"/>
      <c r="LJD18" s="124"/>
      <c r="LJE18" s="124"/>
      <c r="LJF18" s="124"/>
      <c r="LJG18" s="124"/>
      <c r="LJH18" s="124"/>
      <c r="LJI18" s="124"/>
      <c r="LJJ18" s="124"/>
      <c r="LJK18" s="124"/>
      <c r="LJL18" s="124"/>
      <c r="LJM18" s="124"/>
      <c r="LJN18" s="124"/>
      <c r="LJO18" s="124"/>
      <c r="LJP18" s="124"/>
      <c r="LJQ18" s="124"/>
      <c r="LJR18" s="124"/>
      <c r="LJS18" s="124"/>
      <c r="LJT18" s="124"/>
      <c r="LJU18" s="124"/>
      <c r="LJV18" s="124"/>
      <c r="LJW18" s="124"/>
      <c r="LJX18" s="124"/>
      <c r="LJY18" s="124"/>
      <c r="LJZ18" s="124"/>
      <c r="LKA18" s="124"/>
      <c r="LKB18" s="124"/>
      <c r="LKC18" s="124"/>
      <c r="LKD18" s="124"/>
      <c r="LKE18" s="124"/>
      <c r="LKF18" s="124"/>
      <c r="LKG18" s="124"/>
      <c r="LKH18" s="124"/>
      <c r="LKI18" s="124"/>
      <c r="LKJ18" s="124"/>
      <c r="LKK18" s="124"/>
      <c r="LKL18" s="124"/>
      <c r="LKM18" s="124"/>
      <c r="LKN18" s="124"/>
      <c r="LKO18" s="124"/>
      <c r="LKP18" s="124"/>
      <c r="LKQ18" s="124"/>
      <c r="LKR18" s="124"/>
      <c r="LKS18" s="124"/>
      <c r="LKT18" s="124"/>
      <c r="LKU18" s="124"/>
      <c r="LKV18" s="124"/>
      <c r="LKW18" s="124"/>
      <c r="LKX18" s="124"/>
      <c r="LKY18" s="124"/>
      <c r="LKZ18" s="124"/>
      <c r="LLA18" s="124"/>
      <c r="LLB18" s="124"/>
      <c r="LLC18" s="124"/>
      <c r="LLD18" s="124"/>
      <c r="LLE18" s="124"/>
      <c r="LLF18" s="124"/>
      <c r="LLG18" s="124"/>
      <c r="LLH18" s="124"/>
      <c r="LLI18" s="124"/>
      <c r="LLJ18" s="124"/>
      <c r="LLK18" s="124"/>
      <c r="LLL18" s="124"/>
      <c r="LLM18" s="124"/>
      <c r="LLN18" s="124"/>
      <c r="LLO18" s="124"/>
      <c r="LLP18" s="124"/>
      <c r="LLQ18" s="124"/>
      <c r="LLR18" s="124"/>
      <c r="LLS18" s="124"/>
      <c r="LLT18" s="124"/>
      <c r="LLU18" s="124"/>
      <c r="LLV18" s="124"/>
      <c r="LLW18" s="124"/>
      <c r="LLX18" s="124"/>
      <c r="LLY18" s="124"/>
      <c r="LLZ18" s="124"/>
      <c r="LMA18" s="124"/>
      <c r="LMB18" s="124"/>
      <c r="LMC18" s="124"/>
      <c r="LMD18" s="124"/>
      <c r="LME18" s="124"/>
      <c r="LMF18" s="124"/>
      <c r="LMG18" s="124"/>
      <c r="LMH18" s="124"/>
      <c r="LMI18" s="124"/>
      <c r="LMJ18" s="124"/>
      <c r="LMK18" s="124"/>
      <c r="LML18" s="124"/>
      <c r="LMM18" s="124"/>
      <c r="LMN18" s="124"/>
      <c r="LMO18" s="124"/>
      <c r="LMP18" s="124"/>
      <c r="LMQ18" s="124"/>
      <c r="LMR18" s="124"/>
      <c r="LMS18" s="124"/>
      <c r="LMT18" s="124"/>
      <c r="LMU18" s="124"/>
      <c r="LMV18" s="124"/>
      <c r="LMW18" s="124"/>
      <c r="LMX18" s="124"/>
      <c r="LMY18" s="124"/>
      <c r="LMZ18" s="124"/>
      <c r="LNA18" s="124"/>
      <c r="LNB18" s="124"/>
      <c r="LNC18" s="124"/>
      <c r="LND18" s="124"/>
      <c r="LNE18" s="124"/>
      <c r="LNF18" s="124"/>
      <c r="LNG18" s="124"/>
      <c r="LNH18" s="124"/>
      <c r="LNI18" s="124"/>
      <c r="LNJ18" s="124"/>
      <c r="LNK18" s="124"/>
      <c r="LNL18" s="124"/>
      <c r="LNM18" s="124"/>
      <c r="LNN18" s="124"/>
      <c r="LNO18" s="124"/>
      <c r="LNP18" s="124"/>
      <c r="LNQ18" s="124"/>
      <c r="LNR18" s="124"/>
      <c r="LNS18" s="124"/>
      <c r="LNT18" s="124"/>
      <c r="LNU18" s="124"/>
      <c r="LNV18" s="124"/>
      <c r="LNW18" s="124"/>
      <c r="LNX18" s="124"/>
      <c r="LNY18" s="124"/>
      <c r="LNZ18" s="124"/>
      <c r="LOA18" s="124"/>
      <c r="LOB18" s="124"/>
      <c r="LOC18" s="124"/>
      <c r="LOD18" s="124"/>
      <c r="LOE18" s="124"/>
      <c r="LOF18" s="124"/>
      <c r="LOG18" s="124"/>
      <c r="LOH18" s="124"/>
      <c r="LOI18" s="124"/>
      <c r="LOJ18" s="124"/>
      <c r="LOK18" s="124"/>
      <c r="LOL18" s="124"/>
      <c r="LOM18" s="124"/>
      <c r="LON18" s="124"/>
      <c r="LOO18" s="124"/>
      <c r="LOP18" s="124"/>
      <c r="LOQ18" s="124"/>
      <c r="LOR18" s="124"/>
      <c r="LOS18" s="124"/>
      <c r="LOT18" s="124"/>
      <c r="LOU18" s="124"/>
      <c r="LOV18" s="124"/>
      <c r="LOW18" s="124"/>
      <c r="LOX18" s="124"/>
      <c r="LOY18" s="124"/>
      <c r="LOZ18" s="124"/>
      <c r="LPA18" s="124"/>
      <c r="LPB18" s="124"/>
      <c r="LPC18" s="124"/>
      <c r="LPD18" s="124"/>
      <c r="LPE18" s="124"/>
      <c r="LPF18" s="124"/>
      <c r="LPG18" s="124"/>
      <c r="LPH18" s="124"/>
      <c r="LPI18" s="124"/>
      <c r="LPJ18" s="124"/>
      <c r="LPK18" s="124"/>
      <c r="LPL18" s="124"/>
      <c r="LPM18" s="124"/>
      <c r="LPN18" s="124"/>
      <c r="LPO18" s="124"/>
      <c r="LPP18" s="124"/>
      <c r="LPQ18" s="124"/>
      <c r="LPR18" s="124"/>
      <c r="LPS18" s="124"/>
      <c r="LPT18" s="124"/>
      <c r="LPU18" s="124"/>
      <c r="LPV18" s="124"/>
      <c r="LPW18" s="124"/>
      <c r="LPX18" s="124"/>
      <c r="LPY18" s="124"/>
      <c r="LPZ18" s="124"/>
      <c r="LQA18" s="124"/>
      <c r="LQB18" s="124"/>
      <c r="LQC18" s="124"/>
      <c r="LQD18" s="124"/>
      <c r="LQE18" s="124"/>
      <c r="LQF18" s="124"/>
      <c r="LQG18" s="124"/>
      <c r="LQH18" s="124"/>
      <c r="LQI18" s="124"/>
      <c r="LQJ18" s="124"/>
      <c r="LQK18" s="124"/>
      <c r="LQL18" s="124"/>
      <c r="LQM18" s="124"/>
      <c r="LQN18" s="124"/>
      <c r="LQO18" s="124"/>
      <c r="LQP18" s="124"/>
      <c r="LQQ18" s="124"/>
      <c r="LQR18" s="124"/>
      <c r="LQS18" s="124"/>
      <c r="LQT18" s="124"/>
      <c r="LQU18" s="124"/>
      <c r="LQV18" s="124"/>
      <c r="LQW18" s="124"/>
      <c r="LQX18" s="124"/>
      <c r="LQY18" s="124"/>
      <c r="LQZ18" s="124"/>
      <c r="LRA18" s="124"/>
      <c r="LRB18" s="124"/>
      <c r="LRC18" s="124"/>
      <c r="LRD18" s="124"/>
      <c r="LRE18" s="124"/>
      <c r="LRF18" s="124"/>
      <c r="LRG18" s="124"/>
      <c r="LRH18" s="124"/>
      <c r="LRI18" s="124"/>
      <c r="LRJ18" s="124"/>
      <c r="LRK18" s="124"/>
      <c r="LRL18" s="124"/>
      <c r="LRM18" s="124"/>
      <c r="LRN18" s="124"/>
      <c r="LRO18" s="124"/>
      <c r="LRP18" s="124"/>
      <c r="LRQ18" s="124"/>
      <c r="LRR18" s="124"/>
      <c r="LRS18" s="124"/>
      <c r="LRT18" s="124"/>
      <c r="LRU18" s="124"/>
      <c r="LRV18" s="124"/>
      <c r="LRW18" s="124"/>
      <c r="LRX18" s="124"/>
      <c r="LRY18" s="124"/>
      <c r="LRZ18" s="124"/>
      <c r="LSA18" s="124"/>
      <c r="LSB18" s="124"/>
      <c r="LSC18" s="124"/>
      <c r="LSD18" s="124"/>
      <c r="LSE18" s="124"/>
      <c r="LSF18" s="124"/>
      <c r="LSG18" s="124"/>
      <c r="LSH18" s="124"/>
      <c r="LSI18" s="124"/>
      <c r="LSJ18" s="124"/>
      <c r="LSK18" s="124"/>
      <c r="LSL18" s="124"/>
      <c r="LSM18" s="124"/>
      <c r="LSN18" s="124"/>
      <c r="LSO18" s="124"/>
      <c r="LSP18" s="124"/>
      <c r="LSQ18" s="124"/>
      <c r="LSR18" s="124"/>
      <c r="LSS18" s="124"/>
      <c r="LST18" s="124"/>
      <c r="LSU18" s="124"/>
      <c r="LSV18" s="124"/>
      <c r="LSW18" s="124"/>
      <c r="LSX18" s="124"/>
      <c r="LSY18" s="124"/>
      <c r="LSZ18" s="124"/>
      <c r="LTA18" s="124"/>
      <c r="LTB18" s="124"/>
      <c r="LTC18" s="124"/>
      <c r="LTD18" s="124"/>
      <c r="LTE18" s="124"/>
      <c r="LTF18" s="124"/>
      <c r="LTG18" s="124"/>
      <c r="LTH18" s="124"/>
      <c r="LTI18" s="124"/>
      <c r="LTJ18" s="124"/>
      <c r="LTK18" s="124"/>
      <c r="LTL18" s="124"/>
      <c r="LTM18" s="124"/>
      <c r="LTN18" s="124"/>
      <c r="LTO18" s="124"/>
      <c r="LTP18" s="124"/>
      <c r="LTQ18" s="124"/>
      <c r="LTR18" s="124"/>
      <c r="LTS18" s="124"/>
      <c r="LTT18" s="124"/>
      <c r="LTU18" s="124"/>
      <c r="LTV18" s="124"/>
      <c r="LTW18" s="124"/>
      <c r="LTX18" s="124"/>
      <c r="LTY18" s="124"/>
      <c r="LTZ18" s="124"/>
      <c r="LUA18" s="124"/>
      <c r="LUB18" s="124"/>
      <c r="LUC18" s="124"/>
      <c r="LUD18" s="124"/>
      <c r="LUE18" s="124"/>
      <c r="LUF18" s="124"/>
      <c r="LUG18" s="124"/>
      <c r="LUH18" s="124"/>
      <c r="LUI18" s="124"/>
      <c r="LUJ18" s="124"/>
      <c r="LUK18" s="124"/>
      <c r="LUL18" s="124"/>
      <c r="LUM18" s="124"/>
      <c r="LUN18" s="124"/>
      <c r="LUO18" s="124"/>
      <c r="LUP18" s="124"/>
      <c r="LUQ18" s="124"/>
      <c r="LUR18" s="124"/>
      <c r="LUS18" s="124"/>
      <c r="LUT18" s="124"/>
      <c r="LUU18" s="124"/>
      <c r="LUV18" s="124"/>
      <c r="LUW18" s="124"/>
      <c r="LUX18" s="124"/>
      <c r="LUY18" s="124"/>
      <c r="LUZ18" s="124"/>
      <c r="LVA18" s="124"/>
      <c r="LVB18" s="124"/>
      <c r="LVC18" s="124"/>
      <c r="LVD18" s="124"/>
      <c r="LVE18" s="124"/>
      <c r="LVF18" s="124"/>
      <c r="LVG18" s="124"/>
      <c r="LVH18" s="124"/>
      <c r="LVI18" s="124"/>
      <c r="LVJ18" s="124"/>
      <c r="LVK18" s="124"/>
      <c r="LVL18" s="124"/>
      <c r="LVM18" s="124"/>
      <c r="LVN18" s="124"/>
      <c r="LVO18" s="124"/>
      <c r="LVP18" s="124"/>
      <c r="LVQ18" s="124"/>
      <c r="LVR18" s="124"/>
      <c r="LVS18" s="124"/>
      <c r="LVT18" s="124"/>
      <c r="LVU18" s="124"/>
      <c r="LVV18" s="124"/>
      <c r="LVW18" s="124"/>
      <c r="LVX18" s="124"/>
      <c r="LVY18" s="124"/>
      <c r="LVZ18" s="124"/>
      <c r="LWA18" s="124"/>
      <c r="LWB18" s="124"/>
      <c r="LWC18" s="124"/>
      <c r="LWD18" s="124"/>
      <c r="LWE18" s="124"/>
      <c r="LWF18" s="124"/>
      <c r="LWG18" s="124"/>
      <c r="LWH18" s="124"/>
      <c r="LWI18" s="124"/>
      <c r="LWJ18" s="124"/>
      <c r="LWK18" s="124"/>
      <c r="LWL18" s="124"/>
      <c r="LWM18" s="124"/>
      <c r="LWN18" s="124"/>
      <c r="LWO18" s="124"/>
      <c r="LWP18" s="124"/>
      <c r="LWQ18" s="124"/>
      <c r="LWR18" s="124"/>
      <c r="LWS18" s="124"/>
      <c r="LWT18" s="124"/>
      <c r="LWU18" s="124"/>
      <c r="LWV18" s="124"/>
      <c r="LWW18" s="124"/>
      <c r="LWX18" s="124"/>
      <c r="LWY18" s="124"/>
      <c r="LWZ18" s="124"/>
      <c r="LXA18" s="124"/>
      <c r="LXB18" s="124"/>
      <c r="LXC18" s="124"/>
      <c r="LXD18" s="124"/>
      <c r="LXE18" s="124"/>
      <c r="LXF18" s="124"/>
      <c r="LXG18" s="124"/>
      <c r="LXH18" s="124"/>
      <c r="LXI18" s="124"/>
      <c r="LXJ18" s="124"/>
      <c r="LXK18" s="124"/>
      <c r="LXL18" s="124"/>
      <c r="LXM18" s="124"/>
      <c r="LXN18" s="124"/>
      <c r="LXO18" s="124"/>
      <c r="LXP18" s="124"/>
      <c r="LXQ18" s="124"/>
      <c r="LXR18" s="124"/>
      <c r="LXS18" s="124"/>
      <c r="LXT18" s="124"/>
      <c r="LXU18" s="124"/>
      <c r="LXV18" s="124"/>
      <c r="LXW18" s="124"/>
      <c r="LXX18" s="124"/>
      <c r="LXY18" s="124"/>
      <c r="LXZ18" s="124"/>
      <c r="LYA18" s="124"/>
      <c r="LYB18" s="124"/>
      <c r="LYC18" s="124"/>
      <c r="LYD18" s="124"/>
      <c r="LYE18" s="124"/>
      <c r="LYF18" s="124"/>
      <c r="LYG18" s="124"/>
      <c r="LYH18" s="124"/>
      <c r="LYI18" s="124"/>
      <c r="LYJ18" s="124"/>
      <c r="LYK18" s="124"/>
      <c r="LYL18" s="124"/>
      <c r="LYM18" s="124"/>
      <c r="LYN18" s="124"/>
      <c r="LYO18" s="124"/>
      <c r="LYP18" s="124"/>
      <c r="LYQ18" s="124"/>
      <c r="LYR18" s="124"/>
      <c r="LYS18" s="124"/>
      <c r="LYT18" s="124"/>
      <c r="LYU18" s="124"/>
      <c r="LYV18" s="124"/>
      <c r="LYW18" s="124"/>
      <c r="LYX18" s="124"/>
      <c r="LYY18" s="124"/>
      <c r="LYZ18" s="124"/>
      <c r="LZA18" s="124"/>
      <c r="LZB18" s="124"/>
      <c r="LZC18" s="124"/>
      <c r="LZD18" s="124"/>
      <c r="LZE18" s="124"/>
      <c r="LZF18" s="124"/>
      <c r="LZG18" s="124"/>
      <c r="LZH18" s="124"/>
      <c r="LZI18" s="124"/>
      <c r="LZJ18" s="124"/>
      <c r="LZK18" s="124"/>
      <c r="LZL18" s="124"/>
      <c r="LZM18" s="124"/>
      <c r="LZN18" s="124"/>
      <c r="LZO18" s="124"/>
      <c r="LZP18" s="124"/>
      <c r="LZQ18" s="124"/>
      <c r="LZR18" s="124"/>
      <c r="LZS18" s="124"/>
      <c r="LZT18" s="124"/>
      <c r="LZU18" s="124"/>
      <c r="LZV18" s="124"/>
      <c r="LZW18" s="124"/>
      <c r="LZX18" s="124"/>
      <c r="LZY18" s="124"/>
      <c r="LZZ18" s="124"/>
      <c r="MAA18" s="124"/>
      <c r="MAB18" s="124"/>
      <c r="MAC18" s="124"/>
      <c r="MAD18" s="124"/>
      <c r="MAE18" s="124"/>
      <c r="MAF18" s="124"/>
      <c r="MAG18" s="124"/>
      <c r="MAH18" s="124"/>
      <c r="MAI18" s="124"/>
      <c r="MAJ18" s="124"/>
      <c r="MAK18" s="124"/>
      <c r="MAL18" s="124"/>
      <c r="MAM18" s="124"/>
      <c r="MAN18" s="124"/>
      <c r="MAO18" s="124"/>
      <c r="MAP18" s="124"/>
      <c r="MAQ18" s="124"/>
      <c r="MAR18" s="124"/>
      <c r="MAS18" s="124"/>
      <c r="MAT18" s="124"/>
      <c r="MAU18" s="124"/>
      <c r="MAV18" s="124"/>
      <c r="MAW18" s="124"/>
      <c r="MAX18" s="124"/>
      <c r="MAY18" s="124"/>
      <c r="MAZ18" s="124"/>
      <c r="MBA18" s="124"/>
      <c r="MBB18" s="124"/>
      <c r="MBC18" s="124"/>
      <c r="MBD18" s="124"/>
      <c r="MBE18" s="124"/>
      <c r="MBF18" s="124"/>
      <c r="MBG18" s="124"/>
      <c r="MBH18" s="124"/>
      <c r="MBI18" s="124"/>
      <c r="MBJ18" s="124"/>
      <c r="MBK18" s="124"/>
      <c r="MBL18" s="124"/>
      <c r="MBM18" s="124"/>
      <c r="MBN18" s="124"/>
      <c r="MBO18" s="124"/>
      <c r="MBP18" s="124"/>
      <c r="MBQ18" s="124"/>
      <c r="MBR18" s="124"/>
      <c r="MBS18" s="124"/>
      <c r="MBT18" s="124"/>
      <c r="MBU18" s="124"/>
      <c r="MBV18" s="124"/>
      <c r="MBW18" s="124"/>
      <c r="MBX18" s="124"/>
      <c r="MBY18" s="124"/>
      <c r="MBZ18" s="124"/>
      <c r="MCA18" s="124"/>
      <c r="MCB18" s="124"/>
      <c r="MCC18" s="124"/>
      <c r="MCD18" s="124"/>
      <c r="MCE18" s="124"/>
      <c r="MCF18" s="124"/>
      <c r="MCG18" s="124"/>
      <c r="MCH18" s="124"/>
      <c r="MCI18" s="124"/>
      <c r="MCJ18" s="124"/>
      <c r="MCK18" s="124"/>
      <c r="MCL18" s="124"/>
      <c r="MCM18" s="124"/>
      <c r="MCN18" s="124"/>
      <c r="MCO18" s="124"/>
      <c r="MCP18" s="124"/>
      <c r="MCQ18" s="124"/>
      <c r="MCR18" s="124"/>
      <c r="MCS18" s="124"/>
      <c r="MCT18" s="124"/>
      <c r="MCU18" s="124"/>
      <c r="MCV18" s="124"/>
      <c r="MCW18" s="124"/>
      <c r="MCX18" s="124"/>
      <c r="MCY18" s="124"/>
      <c r="MCZ18" s="124"/>
      <c r="MDA18" s="124"/>
      <c r="MDB18" s="124"/>
      <c r="MDC18" s="124"/>
      <c r="MDD18" s="124"/>
      <c r="MDE18" s="124"/>
      <c r="MDF18" s="124"/>
      <c r="MDG18" s="124"/>
      <c r="MDH18" s="124"/>
      <c r="MDI18" s="124"/>
      <c r="MDJ18" s="124"/>
      <c r="MDK18" s="124"/>
      <c r="MDL18" s="124"/>
      <c r="MDM18" s="124"/>
      <c r="MDN18" s="124"/>
      <c r="MDO18" s="124"/>
      <c r="MDP18" s="124"/>
      <c r="MDQ18" s="124"/>
      <c r="MDR18" s="124"/>
      <c r="MDS18" s="124"/>
      <c r="MDT18" s="124"/>
      <c r="MDU18" s="124"/>
      <c r="MDV18" s="124"/>
      <c r="MDW18" s="124"/>
      <c r="MDX18" s="124"/>
      <c r="MDY18" s="124"/>
      <c r="MDZ18" s="124"/>
      <c r="MEA18" s="124"/>
      <c r="MEB18" s="124"/>
      <c r="MEC18" s="124"/>
      <c r="MED18" s="124"/>
      <c r="MEE18" s="124"/>
      <c r="MEF18" s="124"/>
      <c r="MEG18" s="124"/>
      <c r="MEH18" s="124"/>
      <c r="MEI18" s="124"/>
      <c r="MEJ18" s="124"/>
      <c r="MEK18" s="124"/>
      <c r="MEL18" s="124"/>
      <c r="MEM18" s="124"/>
      <c r="MEN18" s="124"/>
      <c r="MEO18" s="124"/>
      <c r="MEP18" s="124"/>
      <c r="MEQ18" s="124"/>
      <c r="MER18" s="124"/>
      <c r="MES18" s="124"/>
      <c r="MET18" s="124"/>
      <c r="MEU18" s="124"/>
      <c r="MEV18" s="124"/>
      <c r="MEW18" s="124"/>
      <c r="MEX18" s="124"/>
      <c r="MEY18" s="124"/>
      <c r="MEZ18" s="124"/>
      <c r="MFA18" s="124"/>
      <c r="MFB18" s="124"/>
      <c r="MFC18" s="124"/>
      <c r="MFD18" s="124"/>
      <c r="MFE18" s="124"/>
      <c r="MFF18" s="124"/>
      <c r="MFG18" s="124"/>
      <c r="MFH18" s="124"/>
      <c r="MFI18" s="124"/>
      <c r="MFJ18" s="124"/>
      <c r="MFK18" s="124"/>
      <c r="MFL18" s="124"/>
      <c r="MFM18" s="124"/>
      <c r="MFN18" s="124"/>
      <c r="MFO18" s="124"/>
      <c r="MFP18" s="124"/>
      <c r="MFQ18" s="124"/>
      <c r="MFR18" s="124"/>
      <c r="MFS18" s="124"/>
      <c r="MFT18" s="124"/>
      <c r="MFU18" s="124"/>
      <c r="MFV18" s="124"/>
      <c r="MFW18" s="124"/>
      <c r="MFX18" s="124"/>
      <c r="MFY18" s="124"/>
      <c r="MFZ18" s="124"/>
      <c r="MGA18" s="124"/>
      <c r="MGB18" s="124"/>
      <c r="MGC18" s="124"/>
      <c r="MGD18" s="124"/>
      <c r="MGE18" s="124"/>
      <c r="MGF18" s="124"/>
      <c r="MGG18" s="124"/>
      <c r="MGH18" s="124"/>
      <c r="MGI18" s="124"/>
      <c r="MGJ18" s="124"/>
      <c r="MGK18" s="124"/>
      <c r="MGL18" s="124"/>
      <c r="MGM18" s="124"/>
      <c r="MGN18" s="124"/>
      <c r="MGO18" s="124"/>
      <c r="MGP18" s="124"/>
      <c r="MGQ18" s="124"/>
      <c r="MGR18" s="124"/>
      <c r="MGS18" s="124"/>
      <c r="MGT18" s="124"/>
      <c r="MGU18" s="124"/>
      <c r="MGV18" s="124"/>
      <c r="MGW18" s="124"/>
      <c r="MGX18" s="124"/>
      <c r="MGY18" s="124"/>
      <c r="MGZ18" s="124"/>
      <c r="MHA18" s="124"/>
      <c r="MHB18" s="124"/>
      <c r="MHC18" s="124"/>
      <c r="MHD18" s="124"/>
      <c r="MHE18" s="124"/>
      <c r="MHF18" s="124"/>
      <c r="MHG18" s="124"/>
      <c r="MHH18" s="124"/>
      <c r="MHI18" s="124"/>
      <c r="MHJ18" s="124"/>
      <c r="MHK18" s="124"/>
      <c r="MHL18" s="124"/>
      <c r="MHM18" s="124"/>
      <c r="MHN18" s="124"/>
      <c r="MHO18" s="124"/>
      <c r="MHP18" s="124"/>
      <c r="MHQ18" s="124"/>
      <c r="MHR18" s="124"/>
      <c r="MHS18" s="124"/>
      <c r="MHT18" s="124"/>
      <c r="MHU18" s="124"/>
      <c r="MHV18" s="124"/>
      <c r="MHW18" s="124"/>
      <c r="MHX18" s="124"/>
      <c r="MHY18" s="124"/>
      <c r="MHZ18" s="124"/>
      <c r="MIA18" s="124"/>
      <c r="MIB18" s="124"/>
      <c r="MIC18" s="124"/>
      <c r="MID18" s="124"/>
      <c r="MIE18" s="124"/>
      <c r="MIF18" s="124"/>
      <c r="MIG18" s="124"/>
      <c r="MIH18" s="124"/>
      <c r="MII18" s="124"/>
      <c r="MIJ18" s="124"/>
      <c r="MIK18" s="124"/>
      <c r="MIL18" s="124"/>
      <c r="MIM18" s="124"/>
      <c r="MIN18" s="124"/>
      <c r="MIO18" s="124"/>
      <c r="MIP18" s="124"/>
      <c r="MIQ18" s="124"/>
      <c r="MIR18" s="124"/>
      <c r="MIS18" s="124"/>
      <c r="MIT18" s="124"/>
      <c r="MIU18" s="124"/>
      <c r="MIV18" s="124"/>
      <c r="MIW18" s="124"/>
      <c r="MIX18" s="124"/>
      <c r="MIY18" s="124"/>
      <c r="MIZ18" s="124"/>
      <c r="MJA18" s="124"/>
      <c r="MJB18" s="124"/>
      <c r="MJC18" s="124"/>
      <c r="MJD18" s="124"/>
      <c r="MJE18" s="124"/>
      <c r="MJF18" s="124"/>
      <c r="MJG18" s="124"/>
      <c r="MJH18" s="124"/>
      <c r="MJI18" s="124"/>
      <c r="MJJ18" s="124"/>
      <c r="MJK18" s="124"/>
      <c r="MJL18" s="124"/>
      <c r="MJM18" s="124"/>
      <c r="MJN18" s="124"/>
      <c r="MJO18" s="124"/>
      <c r="MJP18" s="124"/>
      <c r="MJQ18" s="124"/>
      <c r="MJR18" s="124"/>
      <c r="MJS18" s="124"/>
      <c r="MJT18" s="124"/>
      <c r="MJU18" s="124"/>
      <c r="MJV18" s="124"/>
      <c r="MJW18" s="124"/>
      <c r="MJX18" s="124"/>
      <c r="MJY18" s="124"/>
      <c r="MJZ18" s="124"/>
      <c r="MKA18" s="124"/>
      <c r="MKB18" s="124"/>
      <c r="MKC18" s="124"/>
      <c r="MKD18" s="124"/>
      <c r="MKE18" s="124"/>
      <c r="MKF18" s="124"/>
      <c r="MKG18" s="124"/>
      <c r="MKH18" s="124"/>
      <c r="MKI18" s="124"/>
      <c r="MKJ18" s="124"/>
      <c r="MKK18" s="124"/>
      <c r="MKL18" s="124"/>
      <c r="MKM18" s="124"/>
      <c r="MKN18" s="124"/>
      <c r="MKO18" s="124"/>
      <c r="MKP18" s="124"/>
      <c r="MKQ18" s="124"/>
      <c r="MKR18" s="124"/>
      <c r="MKS18" s="124"/>
      <c r="MKT18" s="124"/>
      <c r="MKU18" s="124"/>
      <c r="MKV18" s="124"/>
      <c r="MKW18" s="124"/>
      <c r="MKX18" s="124"/>
      <c r="MKY18" s="124"/>
      <c r="MKZ18" s="124"/>
      <c r="MLA18" s="124"/>
      <c r="MLB18" s="124"/>
      <c r="MLC18" s="124"/>
      <c r="MLD18" s="124"/>
      <c r="MLE18" s="124"/>
      <c r="MLF18" s="124"/>
      <c r="MLG18" s="124"/>
      <c r="MLH18" s="124"/>
      <c r="MLI18" s="124"/>
      <c r="MLJ18" s="124"/>
      <c r="MLK18" s="124"/>
      <c r="MLL18" s="124"/>
      <c r="MLM18" s="124"/>
      <c r="MLN18" s="124"/>
      <c r="MLO18" s="124"/>
      <c r="MLP18" s="124"/>
      <c r="MLQ18" s="124"/>
      <c r="MLR18" s="124"/>
      <c r="MLS18" s="124"/>
      <c r="MLT18" s="124"/>
      <c r="MLU18" s="124"/>
      <c r="MLV18" s="124"/>
      <c r="MLW18" s="124"/>
      <c r="MLX18" s="124"/>
      <c r="MLY18" s="124"/>
      <c r="MLZ18" s="124"/>
      <c r="MMA18" s="124"/>
      <c r="MMB18" s="124"/>
      <c r="MMC18" s="124"/>
      <c r="MMD18" s="124"/>
      <c r="MME18" s="124"/>
      <c r="MMF18" s="124"/>
      <c r="MMG18" s="124"/>
      <c r="MMH18" s="124"/>
      <c r="MMI18" s="124"/>
      <c r="MMJ18" s="124"/>
      <c r="MMK18" s="124"/>
      <c r="MML18" s="124"/>
      <c r="MMM18" s="124"/>
      <c r="MMN18" s="124"/>
      <c r="MMO18" s="124"/>
      <c r="MMP18" s="124"/>
      <c r="MMQ18" s="124"/>
      <c r="MMR18" s="124"/>
      <c r="MMS18" s="124"/>
      <c r="MMT18" s="124"/>
      <c r="MMU18" s="124"/>
      <c r="MMV18" s="124"/>
      <c r="MMW18" s="124"/>
      <c r="MMX18" s="124"/>
      <c r="MMY18" s="124"/>
      <c r="MMZ18" s="124"/>
      <c r="MNA18" s="124"/>
      <c r="MNB18" s="124"/>
      <c r="MNC18" s="124"/>
      <c r="MND18" s="124"/>
      <c r="MNE18" s="124"/>
      <c r="MNF18" s="124"/>
      <c r="MNG18" s="124"/>
      <c r="MNH18" s="124"/>
      <c r="MNI18" s="124"/>
      <c r="MNJ18" s="124"/>
      <c r="MNK18" s="124"/>
      <c r="MNL18" s="124"/>
      <c r="MNM18" s="124"/>
      <c r="MNN18" s="124"/>
      <c r="MNO18" s="124"/>
      <c r="MNP18" s="124"/>
      <c r="MNQ18" s="124"/>
      <c r="MNR18" s="124"/>
      <c r="MNS18" s="124"/>
      <c r="MNT18" s="124"/>
      <c r="MNU18" s="124"/>
      <c r="MNV18" s="124"/>
      <c r="MNW18" s="124"/>
      <c r="MNX18" s="124"/>
      <c r="MNY18" s="124"/>
      <c r="MNZ18" s="124"/>
      <c r="MOA18" s="124"/>
      <c r="MOB18" s="124"/>
      <c r="MOC18" s="124"/>
      <c r="MOD18" s="124"/>
      <c r="MOE18" s="124"/>
      <c r="MOF18" s="124"/>
      <c r="MOG18" s="124"/>
      <c r="MOH18" s="124"/>
      <c r="MOI18" s="124"/>
      <c r="MOJ18" s="124"/>
      <c r="MOK18" s="124"/>
      <c r="MOL18" s="124"/>
      <c r="MOM18" s="124"/>
      <c r="MON18" s="124"/>
      <c r="MOO18" s="124"/>
      <c r="MOP18" s="124"/>
      <c r="MOQ18" s="124"/>
      <c r="MOR18" s="124"/>
      <c r="MOS18" s="124"/>
      <c r="MOT18" s="124"/>
      <c r="MOU18" s="124"/>
      <c r="MOV18" s="124"/>
      <c r="MOW18" s="124"/>
      <c r="MOX18" s="124"/>
      <c r="MOY18" s="124"/>
      <c r="MOZ18" s="124"/>
      <c r="MPA18" s="124"/>
      <c r="MPB18" s="124"/>
      <c r="MPC18" s="124"/>
      <c r="MPD18" s="124"/>
      <c r="MPE18" s="124"/>
      <c r="MPF18" s="124"/>
      <c r="MPG18" s="124"/>
      <c r="MPH18" s="124"/>
      <c r="MPI18" s="124"/>
      <c r="MPJ18" s="124"/>
      <c r="MPK18" s="124"/>
      <c r="MPL18" s="124"/>
      <c r="MPM18" s="124"/>
      <c r="MPN18" s="124"/>
      <c r="MPO18" s="124"/>
      <c r="MPP18" s="124"/>
      <c r="MPQ18" s="124"/>
      <c r="MPR18" s="124"/>
      <c r="MPS18" s="124"/>
      <c r="MPT18" s="124"/>
      <c r="MPU18" s="124"/>
      <c r="MPV18" s="124"/>
      <c r="MPW18" s="124"/>
      <c r="MPX18" s="124"/>
      <c r="MPY18" s="124"/>
      <c r="MPZ18" s="124"/>
      <c r="MQA18" s="124"/>
      <c r="MQB18" s="124"/>
      <c r="MQC18" s="124"/>
      <c r="MQD18" s="124"/>
      <c r="MQE18" s="124"/>
      <c r="MQF18" s="124"/>
      <c r="MQG18" s="124"/>
      <c r="MQH18" s="124"/>
      <c r="MQI18" s="124"/>
      <c r="MQJ18" s="124"/>
      <c r="MQK18" s="124"/>
      <c r="MQL18" s="124"/>
      <c r="MQM18" s="124"/>
      <c r="MQN18" s="124"/>
      <c r="MQO18" s="124"/>
      <c r="MQP18" s="124"/>
      <c r="MQQ18" s="124"/>
      <c r="MQR18" s="124"/>
      <c r="MQS18" s="124"/>
      <c r="MQT18" s="124"/>
      <c r="MQU18" s="124"/>
      <c r="MQV18" s="124"/>
      <c r="MQW18" s="124"/>
      <c r="MQX18" s="124"/>
      <c r="MQY18" s="124"/>
      <c r="MQZ18" s="124"/>
      <c r="MRA18" s="124"/>
      <c r="MRB18" s="124"/>
      <c r="MRC18" s="124"/>
      <c r="MRD18" s="124"/>
      <c r="MRE18" s="124"/>
      <c r="MRF18" s="124"/>
      <c r="MRG18" s="124"/>
      <c r="MRH18" s="124"/>
      <c r="MRI18" s="124"/>
      <c r="MRJ18" s="124"/>
      <c r="MRK18" s="124"/>
      <c r="MRL18" s="124"/>
      <c r="MRM18" s="124"/>
      <c r="MRN18" s="124"/>
      <c r="MRO18" s="124"/>
      <c r="MRP18" s="124"/>
      <c r="MRQ18" s="124"/>
      <c r="MRR18" s="124"/>
      <c r="MRS18" s="124"/>
      <c r="MRT18" s="124"/>
      <c r="MRU18" s="124"/>
      <c r="MRV18" s="124"/>
      <c r="MRW18" s="124"/>
      <c r="MRX18" s="124"/>
      <c r="MRY18" s="124"/>
      <c r="MRZ18" s="124"/>
      <c r="MSA18" s="124"/>
      <c r="MSB18" s="124"/>
      <c r="MSC18" s="124"/>
      <c r="MSD18" s="124"/>
      <c r="MSE18" s="124"/>
      <c r="MSF18" s="124"/>
      <c r="MSG18" s="124"/>
      <c r="MSH18" s="124"/>
      <c r="MSI18" s="124"/>
      <c r="MSJ18" s="124"/>
      <c r="MSK18" s="124"/>
      <c r="MSL18" s="124"/>
      <c r="MSM18" s="124"/>
      <c r="MSN18" s="124"/>
      <c r="MSO18" s="124"/>
      <c r="MSP18" s="124"/>
      <c r="MSQ18" s="124"/>
      <c r="MSR18" s="124"/>
      <c r="MSS18" s="124"/>
      <c r="MST18" s="124"/>
      <c r="MSU18" s="124"/>
      <c r="MSV18" s="124"/>
      <c r="MSW18" s="124"/>
      <c r="MSX18" s="124"/>
      <c r="MSY18" s="124"/>
      <c r="MSZ18" s="124"/>
      <c r="MTA18" s="124"/>
      <c r="MTB18" s="124"/>
      <c r="MTC18" s="124"/>
      <c r="MTD18" s="124"/>
      <c r="MTE18" s="124"/>
      <c r="MTF18" s="124"/>
      <c r="MTG18" s="124"/>
      <c r="MTH18" s="124"/>
      <c r="MTI18" s="124"/>
      <c r="MTJ18" s="124"/>
      <c r="MTK18" s="124"/>
      <c r="MTL18" s="124"/>
      <c r="MTM18" s="124"/>
      <c r="MTN18" s="124"/>
      <c r="MTO18" s="124"/>
      <c r="MTP18" s="124"/>
      <c r="MTQ18" s="124"/>
      <c r="MTR18" s="124"/>
      <c r="MTS18" s="124"/>
      <c r="MTT18" s="124"/>
      <c r="MTU18" s="124"/>
      <c r="MTV18" s="124"/>
      <c r="MTW18" s="124"/>
      <c r="MTX18" s="124"/>
      <c r="MTY18" s="124"/>
      <c r="MTZ18" s="124"/>
      <c r="MUA18" s="124"/>
      <c r="MUB18" s="124"/>
      <c r="MUC18" s="124"/>
      <c r="MUD18" s="124"/>
      <c r="MUE18" s="124"/>
      <c r="MUF18" s="124"/>
      <c r="MUG18" s="124"/>
      <c r="MUH18" s="124"/>
      <c r="MUI18" s="124"/>
      <c r="MUJ18" s="124"/>
      <c r="MUK18" s="124"/>
      <c r="MUL18" s="124"/>
      <c r="MUM18" s="124"/>
      <c r="MUN18" s="124"/>
      <c r="MUO18" s="124"/>
      <c r="MUP18" s="124"/>
      <c r="MUQ18" s="124"/>
      <c r="MUR18" s="124"/>
      <c r="MUS18" s="124"/>
      <c r="MUT18" s="124"/>
      <c r="MUU18" s="124"/>
      <c r="MUV18" s="124"/>
      <c r="MUW18" s="124"/>
      <c r="MUX18" s="124"/>
      <c r="MUY18" s="124"/>
      <c r="MUZ18" s="124"/>
      <c r="MVA18" s="124"/>
      <c r="MVB18" s="124"/>
      <c r="MVC18" s="124"/>
      <c r="MVD18" s="124"/>
      <c r="MVE18" s="124"/>
      <c r="MVF18" s="124"/>
      <c r="MVG18" s="124"/>
      <c r="MVH18" s="124"/>
      <c r="MVI18" s="124"/>
      <c r="MVJ18" s="124"/>
      <c r="MVK18" s="124"/>
      <c r="MVL18" s="124"/>
      <c r="MVM18" s="124"/>
      <c r="MVN18" s="124"/>
      <c r="MVO18" s="124"/>
      <c r="MVP18" s="124"/>
      <c r="MVQ18" s="124"/>
      <c r="MVR18" s="124"/>
      <c r="MVS18" s="124"/>
      <c r="MVT18" s="124"/>
      <c r="MVU18" s="124"/>
      <c r="MVV18" s="124"/>
      <c r="MVW18" s="124"/>
      <c r="MVX18" s="124"/>
      <c r="MVY18" s="124"/>
      <c r="MVZ18" s="124"/>
      <c r="MWA18" s="124"/>
      <c r="MWB18" s="124"/>
      <c r="MWC18" s="124"/>
      <c r="MWD18" s="124"/>
      <c r="MWE18" s="124"/>
      <c r="MWF18" s="124"/>
      <c r="MWG18" s="124"/>
      <c r="MWH18" s="124"/>
      <c r="MWI18" s="124"/>
      <c r="MWJ18" s="124"/>
      <c r="MWK18" s="124"/>
      <c r="MWL18" s="124"/>
      <c r="MWM18" s="124"/>
      <c r="MWN18" s="124"/>
      <c r="MWO18" s="124"/>
      <c r="MWP18" s="124"/>
      <c r="MWQ18" s="124"/>
      <c r="MWR18" s="124"/>
      <c r="MWS18" s="124"/>
      <c r="MWT18" s="124"/>
      <c r="MWU18" s="124"/>
      <c r="MWV18" s="124"/>
      <c r="MWW18" s="124"/>
      <c r="MWX18" s="124"/>
      <c r="MWY18" s="124"/>
      <c r="MWZ18" s="124"/>
      <c r="MXA18" s="124"/>
      <c r="MXB18" s="124"/>
      <c r="MXC18" s="124"/>
      <c r="MXD18" s="124"/>
      <c r="MXE18" s="124"/>
      <c r="MXF18" s="124"/>
      <c r="MXG18" s="124"/>
      <c r="MXH18" s="124"/>
      <c r="MXI18" s="124"/>
      <c r="MXJ18" s="124"/>
      <c r="MXK18" s="124"/>
      <c r="MXL18" s="124"/>
      <c r="MXM18" s="124"/>
      <c r="MXN18" s="124"/>
      <c r="MXO18" s="124"/>
      <c r="MXP18" s="124"/>
      <c r="MXQ18" s="124"/>
      <c r="MXR18" s="124"/>
      <c r="MXS18" s="124"/>
      <c r="MXT18" s="124"/>
      <c r="MXU18" s="124"/>
      <c r="MXV18" s="124"/>
      <c r="MXW18" s="124"/>
      <c r="MXX18" s="124"/>
      <c r="MXY18" s="124"/>
      <c r="MXZ18" s="124"/>
      <c r="MYA18" s="124"/>
      <c r="MYB18" s="124"/>
      <c r="MYC18" s="124"/>
      <c r="MYD18" s="124"/>
      <c r="MYE18" s="124"/>
      <c r="MYF18" s="124"/>
      <c r="MYG18" s="124"/>
      <c r="MYH18" s="124"/>
      <c r="MYI18" s="124"/>
      <c r="MYJ18" s="124"/>
      <c r="MYK18" s="124"/>
      <c r="MYL18" s="124"/>
      <c r="MYM18" s="124"/>
      <c r="MYN18" s="124"/>
      <c r="MYO18" s="124"/>
      <c r="MYP18" s="124"/>
      <c r="MYQ18" s="124"/>
      <c r="MYR18" s="124"/>
      <c r="MYS18" s="124"/>
      <c r="MYT18" s="124"/>
      <c r="MYU18" s="124"/>
      <c r="MYV18" s="124"/>
      <c r="MYW18" s="124"/>
      <c r="MYX18" s="124"/>
      <c r="MYY18" s="124"/>
      <c r="MYZ18" s="124"/>
      <c r="MZA18" s="124"/>
      <c r="MZB18" s="124"/>
      <c r="MZC18" s="124"/>
      <c r="MZD18" s="124"/>
      <c r="MZE18" s="124"/>
      <c r="MZF18" s="124"/>
      <c r="MZG18" s="124"/>
      <c r="MZH18" s="124"/>
      <c r="MZI18" s="124"/>
      <c r="MZJ18" s="124"/>
      <c r="MZK18" s="124"/>
      <c r="MZL18" s="124"/>
      <c r="MZM18" s="124"/>
      <c r="MZN18" s="124"/>
      <c r="MZO18" s="124"/>
      <c r="MZP18" s="124"/>
      <c r="MZQ18" s="124"/>
      <c r="MZR18" s="124"/>
      <c r="MZS18" s="124"/>
      <c r="MZT18" s="124"/>
      <c r="MZU18" s="124"/>
      <c r="MZV18" s="124"/>
      <c r="MZW18" s="124"/>
      <c r="MZX18" s="124"/>
      <c r="MZY18" s="124"/>
      <c r="MZZ18" s="124"/>
      <c r="NAA18" s="124"/>
      <c r="NAB18" s="124"/>
      <c r="NAC18" s="124"/>
      <c r="NAD18" s="124"/>
      <c r="NAE18" s="124"/>
      <c r="NAF18" s="124"/>
      <c r="NAG18" s="124"/>
      <c r="NAH18" s="124"/>
      <c r="NAI18" s="124"/>
      <c r="NAJ18" s="124"/>
      <c r="NAK18" s="124"/>
      <c r="NAL18" s="124"/>
      <c r="NAM18" s="124"/>
      <c r="NAN18" s="124"/>
      <c r="NAO18" s="124"/>
      <c r="NAP18" s="124"/>
      <c r="NAQ18" s="124"/>
      <c r="NAR18" s="124"/>
      <c r="NAS18" s="124"/>
      <c r="NAT18" s="124"/>
      <c r="NAU18" s="124"/>
      <c r="NAV18" s="124"/>
      <c r="NAW18" s="124"/>
      <c r="NAX18" s="124"/>
      <c r="NAY18" s="124"/>
      <c r="NAZ18" s="124"/>
      <c r="NBA18" s="124"/>
      <c r="NBB18" s="124"/>
      <c r="NBC18" s="124"/>
      <c r="NBD18" s="124"/>
      <c r="NBE18" s="124"/>
      <c r="NBF18" s="124"/>
      <c r="NBG18" s="124"/>
      <c r="NBH18" s="124"/>
      <c r="NBI18" s="124"/>
      <c r="NBJ18" s="124"/>
      <c r="NBK18" s="124"/>
      <c r="NBL18" s="124"/>
      <c r="NBM18" s="124"/>
      <c r="NBN18" s="124"/>
      <c r="NBO18" s="124"/>
      <c r="NBP18" s="124"/>
      <c r="NBQ18" s="124"/>
      <c r="NBR18" s="124"/>
      <c r="NBS18" s="124"/>
      <c r="NBT18" s="124"/>
      <c r="NBU18" s="124"/>
      <c r="NBV18" s="124"/>
      <c r="NBW18" s="124"/>
      <c r="NBX18" s="124"/>
      <c r="NBY18" s="124"/>
      <c r="NBZ18" s="124"/>
      <c r="NCA18" s="124"/>
      <c r="NCB18" s="124"/>
      <c r="NCC18" s="124"/>
      <c r="NCD18" s="124"/>
      <c r="NCE18" s="124"/>
      <c r="NCF18" s="124"/>
      <c r="NCG18" s="124"/>
      <c r="NCH18" s="124"/>
      <c r="NCI18" s="124"/>
      <c r="NCJ18" s="124"/>
      <c r="NCK18" s="124"/>
      <c r="NCL18" s="124"/>
      <c r="NCM18" s="124"/>
      <c r="NCN18" s="124"/>
      <c r="NCO18" s="124"/>
      <c r="NCP18" s="124"/>
      <c r="NCQ18" s="124"/>
      <c r="NCR18" s="124"/>
      <c r="NCS18" s="124"/>
      <c r="NCT18" s="124"/>
      <c r="NCU18" s="124"/>
      <c r="NCV18" s="124"/>
      <c r="NCW18" s="124"/>
      <c r="NCX18" s="124"/>
      <c r="NCY18" s="124"/>
      <c r="NCZ18" s="124"/>
      <c r="NDA18" s="124"/>
      <c r="NDB18" s="124"/>
      <c r="NDC18" s="124"/>
      <c r="NDD18" s="124"/>
      <c r="NDE18" s="124"/>
      <c r="NDF18" s="124"/>
      <c r="NDG18" s="124"/>
      <c r="NDH18" s="124"/>
      <c r="NDI18" s="124"/>
      <c r="NDJ18" s="124"/>
      <c r="NDK18" s="124"/>
      <c r="NDL18" s="124"/>
      <c r="NDM18" s="124"/>
      <c r="NDN18" s="124"/>
      <c r="NDO18" s="124"/>
      <c r="NDP18" s="124"/>
      <c r="NDQ18" s="124"/>
      <c r="NDR18" s="124"/>
      <c r="NDS18" s="124"/>
      <c r="NDT18" s="124"/>
      <c r="NDU18" s="124"/>
      <c r="NDV18" s="124"/>
      <c r="NDW18" s="124"/>
      <c r="NDX18" s="124"/>
      <c r="NDY18" s="124"/>
      <c r="NDZ18" s="124"/>
      <c r="NEA18" s="124"/>
      <c r="NEB18" s="124"/>
      <c r="NEC18" s="124"/>
      <c r="NED18" s="124"/>
      <c r="NEE18" s="124"/>
      <c r="NEF18" s="124"/>
      <c r="NEG18" s="124"/>
      <c r="NEH18" s="124"/>
      <c r="NEI18" s="124"/>
      <c r="NEJ18" s="124"/>
      <c r="NEK18" s="124"/>
      <c r="NEL18" s="124"/>
      <c r="NEM18" s="124"/>
      <c r="NEN18" s="124"/>
      <c r="NEO18" s="124"/>
      <c r="NEP18" s="124"/>
      <c r="NEQ18" s="124"/>
      <c r="NER18" s="124"/>
      <c r="NES18" s="124"/>
      <c r="NET18" s="124"/>
      <c r="NEU18" s="124"/>
      <c r="NEV18" s="124"/>
      <c r="NEW18" s="124"/>
      <c r="NEX18" s="124"/>
      <c r="NEY18" s="124"/>
      <c r="NEZ18" s="124"/>
      <c r="NFA18" s="124"/>
      <c r="NFB18" s="124"/>
      <c r="NFC18" s="124"/>
      <c r="NFD18" s="124"/>
      <c r="NFE18" s="124"/>
      <c r="NFF18" s="124"/>
      <c r="NFG18" s="124"/>
      <c r="NFH18" s="124"/>
      <c r="NFI18" s="124"/>
      <c r="NFJ18" s="124"/>
      <c r="NFK18" s="124"/>
      <c r="NFL18" s="124"/>
      <c r="NFM18" s="124"/>
      <c r="NFN18" s="124"/>
      <c r="NFO18" s="124"/>
      <c r="NFP18" s="124"/>
      <c r="NFQ18" s="124"/>
      <c r="NFR18" s="124"/>
      <c r="NFS18" s="124"/>
      <c r="NFT18" s="124"/>
      <c r="NFU18" s="124"/>
      <c r="NFV18" s="124"/>
      <c r="NFW18" s="124"/>
      <c r="NFX18" s="124"/>
      <c r="NFY18" s="124"/>
      <c r="NFZ18" s="124"/>
      <c r="NGA18" s="124"/>
      <c r="NGB18" s="124"/>
      <c r="NGC18" s="124"/>
      <c r="NGD18" s="124"/>
      <c r="NGE18" s="124"/>
      <c r="NGF18" s="124"/>
      <c r="NGG18" s="124"/>
      <c r="NGH18" s="124"/>
      <c r="NGI18" s="124"/>
      <c r="NGJ18" s="124"/>
      <c r="NGK18" s="124"/>
      <c r="NGL18" s="124"/>
      <c r="NGM18" s="124"/>
      <c r="NGN18" s="124"/>
      <c r="NGO18" s="124"/>
      <c r="NGP18" s="124"/>
      <c r="NGQ18" s="124"/>
      <c r="NGR18" s="124"/>
      <c r="NGS18" s="124"/>
      <c r="NGT18" s="124"/>
      <c r="NGU18" s="124"/>
      <c r="NGV18" s="124"/>
      <c r="NGW18" s="124"/>
      <c r="NGX18" s="124"/>
      <c r="NGY18" s="124"/>
      <c r="NGZ18" s="124"/>
      <c r="NHA18" s="124"/>
      <c r="NHB18" s="124"/>
      <c r="NHC18" s="124"/>
      <c r="NHD18" s="124"/>
      <c r="NHE18" s="124"/>
      <c r="NHF18" s="124"/>
      <c r="NHG18" s="124"/>
      <c r="NHH18" s="124"/>
      <c r="NHI18" s="124"/>
      <c r="NHJ18" s="124"/>
      <c r="NHK18" s="124"/>
      <c r="NHL18" s="124"/>
      <c r="NHM18" s="124"/>
      <c r="NHN18" s="124"/>
      <c r="NHO18" s="124"/>
      <c r="NHP18" s="124"/>
      <c r="NHQ18" s="124"/>
      <c r="NHR18" s="124"/>
      <c r="NHS18" s="124"/>
      <c r="NHT18" s="124"/>
      <c r="NHU18" s="124"/>
      <c r="NHV18" s="124"/>
      <c r="NHW18" s="124"/>
      <c r="NHX18" s="124"/>
      <c r="NHY18" s="124"/>
      <c r="NHZ18" s="124"/>
      <c r="NIA18" s="124"/>
      <c r="NIB18" s="124"/>
      <c r="NIC18" s="124"/>
      <c r="NID18" s="124"/>
      <c r="NIE18" s="124"/>
      <c r="NIF18" s="124"/>
      <c r="NIG18" s="124"/>
      <c r="NIH18" s="124"/>
      <c r="NII18" s="124"/>
      <c r="NIJ18" s="124"/>
      <c r="NIK18" s="124"/>
      <c r="NIL18" s="124"/>
      <c r="NIM18" s="124"/>
      <c r="NIN18" s="124"/>
      <c r="NIO18" s="124"/>
      <c r="NIP18" s="124"/>
      <c r="NIQ18" s="124"/>
      <c r="NIR18" s="124"/>
      <c r="NIS18" s="124"/>
      <c r="NIT18" s="124"/>
      <c r="NIU18" s="124"/>
      <c r="NIV18" s="124"/>
      <c r="NIW18" s="124"/>
      <c r="NIX18" s="124"/>
      <c r="NIY18" s="124"/>
      <c r="NIZ18" s="124"/>
      <c r="NJA18" s="124"/>
      <c r="NJB18" s="124"/>
      <c r="NJC18" s="124"/>
      <c r="NJD18" s="124"/>
      <c r="NJE18" s="124"/>
      <c r="NJF18" s="124"/>
      <c r="NJG18" s="124"/>
      <c r="NJH18" s="124"/>
      <c r="NJI18" s="124"/>
      <c r="NJJ18" s="124"/>
      <c r="NJK18" s="124"/>
      <c r="NJL18" s="124"/>
      <c r="NJM18" s="124"/>
      <c r="NJN18" s="124"/>
      <c r="NJO18" s="124"/>
      <c r="NJP18" s="124"/>
      <c r="NJQ18" s="124"/>
      <c r="NJR18" s="124"/>
      <c r="NJS18" s="124"/>
      <c r="NJT18" s="124"/>
      <c r="NJU18" s="124"/>
      <c r="NJV18" s="124"/>
      <c r="NJW18" s="124"/>
      <c r="NJX18" s="124"/>
      <c r="NJY18" s="124"/>
      <c r="NJZ18" s="124"/>
      <c r="NKA18" s="124"/>
      <c r="NKB18" s="124"/>
      <c r="NKC18" s="124"/>
      <c r="NKD18" s="124"/>
      <c r="NKE18" s="124"/>
      <c r="NKF18" s="124"/>
      <c r="NKG18" s="124"/>
      <c r="NKH18" s="124"/>
      <c r="NKI18" s="124"/>
      <c r="NKJ18" s="124"/>
      <c r="NKK18" s="124"/>
      <c r="NKL18" s="124"/>
      <c r="NKM18" s="124"/>
      <c r="NKN18" s="124"/>
      <c r="NKO18" s="124"/>
      <c r="NKP18" s="124"/>
      <c r="NKQ18" s="124"/>
      <c r="NKR18" s="124"/>
      <c r="NKS18" s="124"/>
      <c r="NKT18" s="124"/>
      <c r="NKU18" s="124"/>
      <c r="NKV18" s="124"/>
      <c r="NKW18" s="124"/>
      <c r="NKX18" s="124"/>
      <c r="NKY18" s="124"/>
      <c r="NKZ18" s="124"/>
      <c r="NLA18" s="124"/>
      <c r="NLB18" s="124"/>
      <c r="NLC18" s="124"/>
      <c r="NLD18" s="124"/>
      <c r="NLE18" s="124"/>
      <c r="NLF18" s="124"/>
      <c r="NLG18" s="124"/>
      <c r="NLH18" s="124"/>
      <c r="NLI18" s="124"/>
      <c r="NLJ18" s="124"/>
      <c r="NLK18" s="124"/>
      <c r="NLL18" s="124"/>
      <c r="NLM18" s="124"/>
      <c r="NLN18" s="124"/>
      <c r="NLO18" s="124"/>
      <c r="NLP18" s="124"/>
      <c r="NLQ18" s="124"/>
      <c r="NLR18" s="124"/>
      <c r="NLS18" s="124"/>
      <c r="NLT18" s="124"/>
      <c r="NLU18" s="124"/>
      <c r="NLV18" s="124"/>
      <c r="NLW18" s="124"/>
      <c r="NLX18" s="124"/>
      <c r="NLY18" s="124"/>
      <c r="NLZ18" s="124"/>
      <c r="NMA18" s="124"/>
      <c r="NMB18" s="124"/>
      <c r="NMC18" s="124"/>
      <c r="NMD18" s="124"/>
      <c r="NME18" s="124"/>
      <c r="NMF18" s="124"/>
      <c r="NMG18" s="124"/>
      <c r="NMH18" s="124"/>
      <c r="NMI18" s="124"/>
      <c r="NMJ18" s="124"/>
      <c r="NMK18" s="124"/>
      <c r="NML18" s="124"/>
      <c r="NMM18" s="124"/>
      <c r="NMN18" s="124"/>
      <c r="NMO18" s="124"/>
      <c r="NMP18" s="124"/>
      <c r="NMQ18" s="124"/>
      <c r="NMR18" s="124"/>
      <c r="NMS18" s="124"/>
      <c r="NMT18" s="124"/>
      <c r="NMU18" s="124"/>
      <c r="NMV18" s="124"/>
      <c r="NMW18" s="124"/>
      <c r="NMX18" s="124"/>
      <c r="NMY18" s="124"/>
      <c r="NMZ18" s="124"/>
      <c r="NNA18" s="124"/>
      <c r="NNB18" s="124"/>
      <c r="NNC18" s="124"/>
      <c r="NND18" s="124"/>
      <c r="NNE18" s="124"/>
      <c r="NNF18" s="124"/>
      <c r="NNG18" s="124"/>
      <c r="NNH18" s="124"/>
      <c r="NNI18" s="124"/>
      <c r="NNJ18" s="124"/>
      <c r="NNK18" s="124"/>
      <c r="NNL18" s="124"/>
      <c r="NNM18" s="124"/>
      <c r="NNN18" s="124"/>
      <c r="NNO18" s="124"/>
      <c r="NNP18" s="124"/>
      <c r="NNQ18" s="124"/>
      <c r="NNR18" s="124"/>
      <c r="NNS18" s="124"/>
      <c r="NNT18" s="124"/>
      <c r="NNU18" s="124"/>
      <c r="NNV18" s="124"/>
      <c r="NNW18" s="124"/>
      <c r="NNX18" s="124"/>
      <c r="NNY18" s="124"/>
      <c r="NNZ18" s="124"/>
      <c r="NOA18" s="124"/>
      <c r="NOB18" s="124"/>
      <c r="NOC18" s="124"/>
      <c r="NOD18" s="124"/>
      <c r="NOE18" s="124"/>
      <c r="NOF18" s="124"/>
      <c r="NOG18" s="124"/>
      <c r="NOH18" s="124"/>
      <c r="NOI18" s="124"/>
      <c r="NOJ18" s="124"/>
      <c r="NOK18" s="124"/>
      <c r="NOL18" s="124"/>
      <c r="NOM18" s="124"/>
      <c r="NON18" s="124"/>
      <c r="NOO18" s="124"/>
      <c r="NOP18" s="124"/>
      <c r="NOQ18" s="124"/>
      <c r="NOR18" s="124"/>
      <c r="NOS18" s="124"/>
      <c r="NOT18" s="124"/>
      <c r="NOU18" s="124"/>
      <c r="NOV18" s="124"/>
      <c r="NOW18" s="124"/>
      <c r="NOX18" s="124"/>
      <c r="NOY18" s="124"/>
      <c r="NOZ18" s="124"/>
      <c r="NPA18" s="124"/>
      <c r="NPB18" s="124"/>
      <c r="NPC18" s="124"/>
      <c r="NPD18" s="124"/>
      <c r="NPE18" s="124"/>
      <c r="NPF18" s="124"/>
      <c r="NPG18" s="124"/>
      <c r="NPH18" s="124"/>
      <c r="NPI18" s="124"/>
      <c r="NPJ18" s="124"/>
      <c r="NPK18" s="124"/>
      <c r="NPL18" s="124"/>
      <c r="NPM18" s="124"/>
      <c r="NPN18" s="124"/>
      <c r="NPO18" s="124"/>
      <c r="NPP18" s="124"/>
      <c r="NPQ18" s="124"/>
      <c r="NPR18" s="124"/>
      <c r="NPS18" s="124"/>
      <c r="NPT18" s="124"/>
      <c r="NPU18" s="124"/>
      <c r="NPV18" s="124"/>
      <c r="NPW18" s="124"/>
      <c r="NPX18" s="124"/>
      <c r="NPY18" s="124"/>
      <c r="NPZ18" s="124"/>
      <c r="NQA18" s="124"/>
      <c r="NQB18" s="124"/>
      <c r="NQC18" s="124"/>
      <c r="NQD18" s="124"/>
      <c r="NQE18" s="124"/>
      <c r="NQF18" s="124"/>
      <c r="NQG18" s="124"/>
      <c r="NQH18" s="124"/>
      <c r="NQI18" s="124"/>
      <c r="NQJ18" s="124"/>
      <c r="NQK18" s="124"/>
      <c r="NQL18" s="124"/>
      <c r="NQM18" s="124"/>
      <c r="NQN18" s="124"/>
      <c r="NQO18" s="124"/>
      <c r="NQP18" s="124"/>
      <c r="NQQ18" s="124"/>
      <c r="NQR18" s="124"/>
      <c r="NQS18" s="124"/>
      <c r="NQT18" s="124"/>
      <c r="NQU18" s="124"/>
      <c r="NQV18" s="124"/>
      <c r="NQW18" s="124"/>
      <c r="NQX18" s="124"/>
      <c r="NQY18" s="124"/>
      <c r="NQZ18" s="124"/>
      <c r="NRA18" s="124"/>
      <c r="NRB18" s="124"/>
      <c r="NRC18" s="124"/>
      <c r="NRD18" s="124"/>
      <c r="NRE18" s="124"/>
      <c r="NRF18" s="124"/>
      <c r="NRG18" s="124"/>
      <c r="NRH18" s="124"/>
      <c r="NRI18" s="124"/>
      <c r="NRJ18" s="124"/>
      <c r="NRK18" s="124"/>
      <c r="NRL18" s="124"/>
      <c r="NRM18" s="124"/>
      <c r="NRN18" s="124"/>
      <c r="NRO18" s="124"/>
      <c r="NRP18" s="124"/>
      <c r="NRQ18" s="124"/>
      <c r="NRR18" s="124"/>
      <c r="NRS18" s="124"/>
      <c r="NRT18" s="124"/>
      <c r="NRU18" s="124"/>
      <c r="NRV18" s="124"/>
      <c r="NRW18" s="124"/>
      <c r="NRX18" s="124"/>
      <c r="NRY18" s="124"/>
      <c r="NRZ18" s="124"/>
      <c r="NSA18" s="124"/>
      <c r="NSB18" s="124"/>
      <c r="NSC18" s="124"/>
      <c r="NSD18" s="124"/>
      <c r="NSE18" s="124"/>
      <c r="NSF18" s="124"/>
      <c r="NSG18" s="124"/>
      <c r="NSH18" s="124"/>
      <c r="NSI18" s="124"/>
      <c r="NSJ18" s="124"/>
      <c r="NSK18" s="124"/>
      <c r="NSL18" s="124"/>
      <c r="NSM18" s="124"/>
      <c r="NSN18" s="124"/>
      <c r="NSO18" s="124"/>
      <c r="NSP18" s="124"/>
      <c r="NSQ18" s="124"/>
      <c r="NSR18" s="124"/>
      <c r="NSS18" s="124"/>
      <c r="NST18" s="124"/>
      <c r="NSU18" s="124"/>
      <c r="NSV18" s="124"/>
      <c r="NSW18" s="124"/>
      <c r="NSX18" s="124"/>
      <c r="NSY18" s="124"/>
      <c r="NSZ18" s="124"/>
      <c r="NTA18" s="124"/>
      <c r="NTB18" s="124"/>
      <c r="NTC18" s="124"/>
      <c r="NTD18" s="124"/>
      <c r="NTE18" s="124"/>
      <c r="NTF18" s="124"/>
      <c r="NTG18" s="124"/>
      <c r="NTH18" s="124"/>
      <c r="NTI18" s="124"/>
      <c r="NTJ18" s="124"/>
      <c r="NTK18" s="124"/>
      <c r="NTL18" s="124"/>
      <c r="NTM18" s="124"/>
      <c r="NTN18" s="124"/>
      <c r="NTO18" s="124"/>
      <c r="NTP18" s="124"/>
      <c r="NTQ18" s="124"/>
      <c r="NTR18" s="124"/>
      <c r="NTS18" s="124"/>
      <c r="NTT18" s="124"/>
      <c r="NTU18" s="124"/>
      <c r="NTV18" s="124"/>
      <c r="NTW18" s="124"/>
      <c r="NTX18" s="124"/>
      <c r="NTY18" s="124"/>
      <c r="NTZ18" s="124"/>
      <c r="NUA18" s="124"/>
      <c r="NUB18" s="124"/>
      <c r="NUC18" s="124"/>
      <c r="NUD18" s="124"/>
      <c r="NUE18" s="124"/>
      <c r="NUF18" s="124"/>
      <c r="NUG18" s="124"/>
      <c r="NUH18" s="124"/>
      <c r="NUI18" s="124"/>
      <c r="NUJ18" s="124"/>
      <c r="NUK18" s="124"/>
      <c r="NUL18" s="124"/>
      <c r="NUM18" s="124"/>
      <c r="NUN18" s="124"/>
      <c r="NUO18" s="124"/>
      <c r="NUP18" s="124"/>
      <c r="NUQ18" s="124"/>
      <c r="NUR18" s="124"/>
      <c r="NUS18" s="124"/>
      <c r="NUT18" s="124"/>
      <c r="NUU18" s="124"/>
      <c r="NUV18" s="124"/>
      <c r="NUW18" s="124"/>
      <c r="NUX18" s="124"/>
      <c r="NUY18" s="124"/>
      <c r="NUZ18" s="124"/>
      <c r="NVA18" s="124"/>
      <c r="NVB18" s="124"/>
      <c r="NVC18" s="124"/>
      <c r="NVD18" s="124"/>
      <c r="NVE18" s="124"/>
      <c r="NVF18" s="124"/>
      <c r="NVG18" s="124"/>
      <c r="NVH18" s="124"/>
      <c r="NVI18" s="124"/>
      <c r="NVJ18" s="124"/>
      <c r="NVK18" s="124"/>
      <c r="NVL18" s="124"/>
      <c r="NVM18" s="124"/>
      <c r="NVN18" s="124"/>
      <c r="NVO18" s="124"/>
      <c r="NVP18" s="124"/>
      <c r="NVQ18" s="124"/>
      <c r="NVR18" s="124"/>
      <c r="NVS18" s="124"/>
      <c r="NVT18" s="124"/>
      <c r="NVU18" s="124"/>
      <c r="NVV18" s="124"/>
      <c r="NVW18" s="124"/>
      <c r="NVX18" s="124"/>
      <c r="NVY18" s="124"/>
      <c r="NVZ18" s="124"/>
      <c r="NWA18" s="124"/>
      <c r="NWB18" s="124"/>
      <c r="NWC18" s="124"/>
      <c r="NWD18" s="124"/>
      <c r="NWE18" s="124"/>
      <c r="NWF18" s="124"/>
      <c r="NWG18" s="124"/>
      <c r="NWH18" s="124"/>
      <c r="NWI18" s="124"/>
      <c r="NWJ18" s="124"/>
      <c r="NWK18" s="124"/>
      <c r="NWL18" s="124"/>
      <c r="NWM18" s="124"/>
      <c r="NWN18" s="124"/>
      <c r="NWO18" s="124"/>
      <c r="NWP18" s="124"/>
      <c r="NWQ18" s="124"/>
      <c r="NWR18" s="124"/>
      <c r="NWS18" s="124"/>
      <c r="NWT18" s="124"/>
      <c r="NWU18" s="124"/>
      <c r="NWV18" s="124"/>
      <c r="NWW18" s="124"/>
      <c r="NWX18" s="124"/>
      <c r="NWY18" s="124"/>
      <c r="NWZ18" s="124"/>
      <c r="NXA18" s="124"/>
      <c r="NXB18" s="124"/>
      <c r="NXC18" s="124"/>
      <c r="NXD18" s="124"/>
      <c r="NXE18" s="124"/>
      <c r="NXF18" s="124"/>
      <c r="NXG18" s="124"/>
      <c r="NXH18" s="124"/>
      <c r="NXI18" s="124"/>
      <c r="NXJ18" s="124"/>
      <c r="NXK18" s="124"/>
      <c r="NXL18" s="124"/>
      <c r="NXM18" s="124"/>
      <c r="NXN18" s="124"/>
      <c r="NXO18" s="124"/>
      <c r="NXP18" s="124"/>
      <c r="NXQ18" s="124"/>
      <c r="NXR18" s="124"/>
      <c r="NXS18" s="124"/>
      <c r="NXT18" s="124"/>
      <c r="NXU18" s="124"/>
      <c r="NXV18" s="124"/>
      <c r="NXW18" s="124"/>
      <c r="NXX18" s="124"/>
      <c r="NXY18" s="124"/>
      <c r="NXZ18" s="124"/>
      <c r="NYA18" s="124"/>
      <c r="NYB18" s="124"/>
      <c r="NYC18" s="124"/>
      <c r="NYD18" s="124"/>
      <c r="NYE18" s="124"/>
      <c r="NYF18" s="124"/>
      <c r="NYG18" s="124"/>
      <c r="NYH18" s="124"/>
      <c r="NYI18" s="124"/>
      <c r="NYJ18" s="124"/>
      <c r="NYK18" s="124"/>
      <c r="NYL18" s="124"/>
      <c r="NYM18" s="124"/>
      <c r="NYN18" s="124"/>
      <c r="NYO18" s="124"/>
      <c r="NYP18" s="124"/>
      <c r="NYQ18" s="124"/>
      <c r="NYR18" s="124"/>
      <c r="NYS18" s="124"/>
      <c r="NYT18" s="124"/>
      <c r="NYU18" s="124"/>
      <c r="NYV18" s="124"/>
      <c r="NYW18" s="124"/>
      <c r="NYX18" s="124"/>
      <c r="NYY18" s="124"/>
      <c r="NYZ18" s="124"/>
      <c r="NZA18" s="124"/>
      <c r="NZB18" s="124"/>
      <c r="NZC18" s="124"/>
      <c r="NZD18" s="124"/>
      <c r="NZE18" s="124"/>
      <c r="NZF18" s="124"/>
      <c r="NZG18" s="124"/>
      <c r="NZH18" s="124"/>
      <c r="NZI18" s="124"/>
      <c r="NZJ18" s="124"/>
      <c r="NZK18" s="124"/>
      <c r="NZL18" s="124"/>
      <c r="NZM18" s="124"/>
      <c r="NZN18" s="124"/>
      <c r="NZO18" s="124"/>
      <c r="NZP18" s="124"/>
      <c r="NZQ18" s="124"/>
      <c r="NZR18" s="124"/>
      <c r="NZS18" s="124"/>
      <c r="NZT18" s="124"/>
      <c r="NZU18" s="124"/>
      <c r="NZV18" s="124"/>
      <c r="NZW18" s="124"/>
      <c r="NZX18" s="124"/>
      <c r="NZY18" s="124"/>
      <c r="NZZ18" s="124"/>
      <c r="OAA18" s="124"/>
      <c r="OAB18" s="124"/>
      <c r="OAC18" s="124"/>
      <c r="OAD18" s="124"/>
      <c r="OAE18" s="124"/>
      <c r="OAF18" s="124"/>
      <c r="OAG18" s="124"/>
      <c r="OAH18" s="124"/>
      <c r="OAI18" s="124"/>
      <c r="OAJ18" s="124"/>
      <c r="OAK18" s="124"/>
      <c r="OAL18" s="124"/>
      <c r="OAM18" s="124"/>
      <c r="OAN18" s="124"/>
      <c r="OAO18" s="124"/>
      <c r="OAP18" s="124"/>
      <c r="OAQ18" s="124"/>
      <c r="OAR18" s="124"/>
      <c r="OAS18" s="124"/>
      <c r="OAT18" s="124"/>
      <c r="OAU18" s="124"/>
      <c r="OAV18" s="124"/>
      <c r="OAW18" s="124"/>
      <c r="OAX18" s="124"/>
      <c r="OAY18" s="124"/>
      <c r="OAZ18" s="124"/>
      <c r="OBA18" s="124"/>
      <c r="OBB18" s="124"/>
      <c r="OBC18" s="124"/>
      <c r="OBD18" s="124"/>
      <c r="OBE18" s="124"/>
      <c r="OBF18" s="124"/>
      <c r="OBG18" s="124"/>
      <c r="OBH18" s="124"/>
      <c r="OBI18" s="124"/>
      <c r="OBJ18" s="124"/>
      <c r="OBK18" s="124"/>
      <c r="OBL18" s="124"/>
      <c r="OBM18" s="124"/>
      <c r="OBN18" s="124"/>
      <c r="OBO18" s="124"/>
      <c r="OBP18" s="124"/>
      <c r="OBQ18" s="124"/>
      <c r="OBR18" s="124"/>
      <c r="OBS18" s="124"/>
      <c r="OBT18" s="124"/>
      <c r="OBU18" s="124"/>
      <c r="OBV18" s="124"/>
      <c r="OBW18" s="124"/>
      <c r="OBX18" s="124"/>
      <c r="OBY18" s="124"/>
      <c r="OBZ18" s="124"/>
      <c r="OCA18" s="124"/>
      <c r="OCB18" s="124"/>
      <c r="OCC18" s="124"/>
      <c r="OCD18" s="124"/>
      <c r="OCE18" s="124"/>
      <c r="OCF18" s="124"/>
      <c r="OCG18" s="124"/>
      <c r="OCH18" s="124"/>
      <c r="OCI18" s="124"/>
      <c r="OCJ18" s="124"/>
      <c r="OCK18" s="124"/>
      <c r="OCL18" s="124"/>
      <c r="OCM18" s="124"/>
      <c r="OCN18" s="124"/>
      <c r="OCO18" s="124"/>
      <c r="OCP18" s="124"/>
      <c r="OCQ18" s="124"/>
      <c r="OCR18" s="124"/>
      <c r="OCS18" s="124"/>
      <c r="OCT18" s="124"/>
      <c r="OCU18" s="124"/>
      <c r="OCV18" s="124"/>
      <c r="OCW18" s="124"/>
      <c r="OCX18" s="124"/>
      <c r="OCY18" s="124"/>
      <c r="OCZ18" s="124"/>
      <c r="ODA18" s="124"/>
      <c r="ODB18" s="124"/>
      <c r="ODC18" s="124"/>
      <c r="ODD18" s="124"/>
      <c r="ODE18" s="124"/>
      <c r="ODF18" s="124"/>
      <c r="ODG18" s="124"/>
      <c r="ODH18" s="124"/>
      <c r="ODI18" s="124"/>
      <c r="ODJ18" s="124"/>
      <c r="ODK18" s="124"/>
      <c r="ODL18" s="124"/>
      <c r="ODM18" s="124"/>
      <c r="ODN18" s="124"/>
      <c r="ODO18" s="124"/>
      <c r="ODP18" s="124"/>
      <c r="ODQ18" s="124"/>
      <c r="ODR18" s="124"/>
      <c r="ODS18" s="124"/>
      <c r="ODT18" s="124"/>
      <c r="ODU18" s="124"/>
      <c r="ODV18" s="124"/>
      <c r="ODW18" s="124"/>
      <c r="ODX18" s="124"/>
      <c r="ODY18" s="124"/>
      <c r="ODZ18" s="124"/>
      <c r="OEA18" s="124"/>
      <c r="OEB18" s="124"/>
      <c r="OEC18" s="124"/>
      <c r="OED18" s="124"/>
      <c r="OEE18" s="124"/>
      <c r="OEF18" s="124"/>
      <c r="OEG18" s="124"/>
      <c r="OEH18" s="124"/>
      <c r="OEI18" s="124"/>
      <c r="OEJ18" s="124"/>
      <c r="OEK18" s="124"/>
      <c r="OEL18" s="124"/>
      <c r="OEM18" s="124"/>
      <c r="OEN18" s="124"/>
      <c r="OEO18" s="124"/>
      <c r="OEP18" s="124"/>
      <c r="OEQ18" s="124"/>
      <c r="OER18" s="124"/>
      <c r="OES18" s="124"/>
      <c r="OET18" s="124"/>
      <c r="OEU18" s="124"/>
      <c r="OEV18" s="124"/>
      <c r="OEW18" s="124"/>
      <c r="OEX18" s="124"/>
      <c r="OEY18" s="124"/>
      <c r="OEZ18" s="124"/>
      <c r="OFA18" s="124"/>
      <c r="OFB18" s="124"/>
      <c r="OFC18" s="124"/>
      <c r="OFD18" s="124"/>
      <c r="OFE18" s="124"/>
      <c r="OFF18" s="124"/>
      <c r="OFG18" s="124"/>
      <c r="OFH18" s="124"/>
      <c r="OFI18" s="124"/>
      <c r="OFJ18" s="124"/>
      <c r="OFK18" s="124"/>
      <c r="OFL18" s="124"/>
      <c r="OFM18" s="124"/>
      <c r="OFN18" s="124"/>
      <c r="OFO18" s="124"/>
      <c r="OFP18" s="124"/>
      <c r="OFQ18" s="124"/>
      <c r="OFR18" s="124"/>
      <c r="OFS18" s="124"/>
      <c r="OFT18" s="124"/>
      <c r="OFU18" s="124"/>
      <c r="OFV18" s="124"/>
      <c r="OFW18" s="124"/>
      <c r="OFX18" s="124"/>
      <c r="OFY18" s="124"/>
      <c r="OFZ18" s="124"/>
      <c r="OGA18" s="124"/>
      <c r="OGB18" s="124"/>
      <c r="OGC18" s="124"/>
      <c r="OGD18" s="124"/>
      <c r="OGE18" s="124"/>
      <c r="OGF18" s="124"/>
      <c r="OGG18" s="124"/>
      <c r="OGH18" s="124"/>
      <c r="OGI18" s="124"/>
      <c r="OGJ18" s="124"/>
      <c r="OGK18" s="124"/>
      <c r="OGL18" s="124"/>
      <c r="OGM18" s="124"/>
      <c r="OGN18" s="124"/>
      <c r="OGO18" s="124"/>
      <c r="OGP18" s="124"/>
      <c r="OGQ18" s="124"/>
      <c r="OGR18" s="124"/>
      <c r="OGS18" s="124"/>
      <c r="OGT18" s="124"/>
      <c r="OGU18" s="124"/>
      <c r="OGV18" s="124"/>
      <c r="OGW18" s="124"/>
      <c r="OGX18" s="124"/>
      <c r="OGY18" s="124"/>
      <c r="OGZ18" s="124"/>
      <c r="OHA18" s="124"/>
      <c r="OHB18" s="124"/>
      <c r="OHC18" s="124"/>
      <c r="OHD18" s="124"/>
      <c r="OHE18" s="124"/>
      <c r="OHF18" s="124"/>
      <c r="OHG18" s="124"/>
      <c r="OHH18" s="124"/>
      <c r="OHI18" s="124"/>
      <c r="OHJ18" s="124"/>
      <c r="OHK18" s="124"/>
      <c r="OHL18" s="124"/>
      <c r="OHM18" s="124"/>
      <c r="OHN18" s="124"/>
      <c r="OHO18" s="124"/>
      <c r="OHP18" s="124"/>
      <c r="OHQ18" s="124"/>
      <c r="OHR18" s="124"/>
      <c r="OHS18" s="124"/>
      <c r="OHT18" s="124"/>
      <c r="OHU18" s="124"/>
      <c r="OHV18" s="124"/>
      <c r="OHW18" s="124"/>
      <c r="OHX18" s="124"/>
      <c r="OHY18" s="124"/>
      <c r="OHZ18" s="124"/>
      <c r="OIA18" s="124"/>
      <c r="OIB18" s="124"/>
      <c r="OIC18" s="124"/>
      <c r="OID18" s="124"/>
      <c r="OIE18" s="124"/>
      <c r="OIF18" s="124"/>
      <c r="OIG18" s="124"/>
      <c r="OIH18" s="124"/>
      <c r="OII18" s="124"/>
      <c r="OIJ18" s="124"/>
      <c r="OIK18" s="124"/>
      <c r="OIL18" s="124"/>
      <c r="OIM18" s="124"/>
      <c r="OIN18" s="124"/>
      <c r="OIO18" s="124"/>
      <c r="OIP18" s="124"/>
      <c r="OIQ18" s="124"/>
      <c r="OIR18" s="124"/>
      <c r="OIS18" s="124"/>
      <c r="OIT18" s="124"/>
      <c r="OIU18" s="124"/>
      <c r="OIV18" s="124"/>
      <c r="OIW18" s="124"/>
      <c r="OIX18" s="124"/>
      <c r="OIY18" s="124"/>
      <c r="OIZ18" s="124"/>
      <c r="OJA18" s="124"/>
      <c r="OJB18" s="124"/>
      <c r="OJC18" s="124"/>
      <c r="OJD18" s="124"/>
      <c r="OJE18" s="124"/>
      <c r="OJF18" s="124"/>
      <c r="OJG18" s="124"/>
      <c r="OJH18" s="124"/>
      <c r="OJI18" s="124"/>
      <c r="OJJ18" s="124"/>
      <c r="OJK18" s="124"/>
      <c r="OJL18" s="124"/>
      <c r="OJM18" s="124"/>
      <c r="OJN18" s="124"/>
      <c r="OJO18" s="124"/>
      <c r="OJP18" s="124"/>
      <c r="OJQ18" s="124"/>
      <c r="OJR18" s="124"/>
      <c r="OJS18" s="124"/>
      <c r="OJT18" s="124"/>
      <c r="OJU18" s="124"/>
      <c r="OJV18" s="124"/>
      <c r="OJW18" s="124"/>
      <c r="OJX18" s="124"/>
      <c r="OJY18" s="124"/>
      <c r="OJZ18" s="124"/>
      <c r="OKA18" s="124"/>
      <c r="OKB18" s="124"/>
      <c r="OKC18" s="124"/>
      <c r="OKD18" s="124"/>
      <c r="OKE18" s="124"/>
      <c r="OKF18" s="124"/>
      <c r="OKG18" s="124"/>
      <c r="OKH18" s="124"/>
      <c r="OKI18" s="124"/>
      <c r="OKJ18" s="124"/>
      <c r="OKK18" s="124"/>
      <c r="OKL18" s="124"/>
      <c r="OKM18" s="124"/>
      <c r="OKN18" s="124"/>
      <c r="OKO18" s="124"/>
      <c r="OKP18" s="124"/>
      <c r="OKQ18" s="124"/>
      <c r="OKR18" s="124"/>
      <c r="OKS18" s="124"/>
      <c r="OKT18" s="124"/>
      <c r="OKU18" s="124"/>
      <c r="OKV18" s="124"/>
      <c r="OKW18" s="124"/>
      <c r="OKX18" s="124"/>
      <c r="OKY18" s="124"/>
      <c r="OKZ18" s="124"/>
      <c r="OLA18" s="124"/>
      <c r="OLB18" s="124"/>
      <c r="OLC18" s="124"/>
      <c r="OLD18" s="124"/>
      <c r="OLE18" s="124"/>
      <c r="OLF18" s="124"/>
      <c r="OLG18" s="124"/>
      <c r="OLH18" s="124"/>
      <c r="OLI18" s="124"/>
      <c r="OLJ18" s="124"/>
      <c r="OLK18" s="124"/>
      <c r="OLL18" s="124"/>
      <c r="OLM18" s="124"/>
      <c r="OLN18" s="124"/>
      <c r="OLO18" s="124"/>
      <c r="OLP18" s="124"/>
      <c r="OLQ18" s="124"/>
      <c r="OLR18" s="124"/>
      <c r="OLS18" s="124"/>
      <c r="OLT18" s="124"/>
      <c r="OLU18" s="124"/>
      <c r="OLV18" s="124"/>
      <c r="OLW18" s="124"/>
      <c r="OLX18" s="124"/>
      <c r="OLY18" s="124"/>
      <c r="OLZ18" s="124"/>
      <c r="OMA18" s="124"/>
      <c r="OMB18" s="124"/>
      <c r="OMC18" s="124"/>
      <c r="OMD18" s="124"/>
      <c r="OME18" s="124"/>
      <c r="OMF18" s="124"/>
      <c r="OMG18" s="124"/>
      <c r="OMH18" s="124"/>
      <c r="OMI18" s="124"/>
      <c r="OMJ18" s="124"/>
      <c r="OMK18" s="124"/>
      <c r="OML18" s="124"/>
      <c r="OMM18" s="124"/>
      <c r="OMN18" s="124"/>
      <c r="OMO18" s="124"/>
      <c r="OMP18" s="124"/>
      <c r="OMQ18" s="124"/>
      <c r="OMR18" s="124"/>
      <c r="OMS18" s="124"/>
      <c r="OMT18" s="124"/>
      <c r="OMU18" s="124"/>
      <c r="OMV18" s="124"/>
      <c r="OMW18" s="124"/>
      <c r="OMX18" s="124"/>
      <c r="OMY18" s="124"/>
      <c r="OMZ18" s="124"/>
      <c r="ONA18" s="124"/>
      <c r="ONB18" s="124"/>
      <c r="ONC18" s="124"/>
      <c r="OND18" s="124"/>
      <c r="ONE18" s="124"/>
      <c r="ONF18" s="124"/>
      <c r="ONG18" s="124"/>
      <c r="ONH18" s="124"/>
      <c r="ONI18" s="124"/>
      <c r="ONJ18" s="124"/>
      <c r="ONK18" s="124"/>
      <c r="ONL18" s="124"/>
      <c r="ONM18" s="124"/>
      <c r="ONN18" s="124"/>
      <c r="ONO18" s="124"/>
      <c r="ONP18" s="124"/>
      <c r="ONQ18" s="124"/>
      <c r="ONR18" s="124"/>
      <c r="ONS18" s="124"/>
      <c r="ONT18" s="124"/>
      <c r="ONU18" s="124"/>
      <c r="ONV18" s="124"/>
      <c r="ONW18" s="124"/>
      <c r="ONX18" s="124"/>
      <c r="ONY18" s="124"/>
      <c r="ONZ18" s="124"/>
      <c r="OOA18" s="124"/>
      <c r="OOB18" s="124"/>
      <c r="OOC18" s="124"/>
      <c r="OOD18" s="124"/>
      <c r="OOE18" s="124"/>
      <c r="OOF18" s="124"/>
      <c r="OOG18" s="124"/>
      <c r="OOH18" s="124"/>
      <c r="OOI18" s="124"/>
      <c r="OOJ18" s="124"/>
      <c r="OOK18" s="124"/>
      <c r="OOL18" s="124"/>
      <c r="OOM18" s="124"/>
      <c r="OON18" s="124"/>
      <c r="OOO18" s="124"/>
      <c r="OOP18" s="124"/>
      <c r="OOQ18" s="124"/>
      <c r="OOR18" s="124"/>
      <c r="OOS18" s="124"/>
      <c r="OOT18" s="124"/>
      <c r="OOU18" s="124"/>
      <c r="OOV18" s="124"/>
      <c r="OOW18" s="124"/>
      <c r="OOX18" s="124"/>
      <c r="OOY18" s="124"/>
      <c r="OOZ18" s="124"/>
      <c r="OPA18" s="124"/>
      <c r="OPB18" s="124"/>
      <c r="OPC18" s="124"/>
      <c r="OPD18" s="124"/>
      <c r="OPE18" s="124"/>
      <c r="OPF18" s="124"/>
      <c r="OPG18" s="124"/>
      <c r="OPH18" s="124"/>
      <c r="OPI18" s="124"/>
      <c r="OPJ18" s="124"/>
      <c r="OPK18" s="124"/>
      <c r="OPL18" s="124"/>
      <c r="OPM18" s="124"/>
      <c r="OPN18" s="124"/>
      <c r="OPO18" s="124"/>
      <c r="OPP18" s="124"/>
      <c r="OPQ18" s="124"/>
      <c r="OPR18" s="124"/>
      <c r="OPS18" s="124"/>
      <c r="OPT18" s="124"/>
      <c r="OPU18" s="124"/>
      <c r="OPV18" s="124"/>
      <c r="OPW18" s="124"/>
      <c r="OPX18" s="124"/>
      <c r="OPY18" s="124"/>
      <c r="OPZ18" s="124"/>
      <c r="OQA18" s="124"/>
      <c r="OQB18" s="124"/>
      <c r="OQC18" s="124"/>
      <c r="OQD18" s="124"/>
      <c r="OQE18" s="124"/>
      <c r="OQF18" s="124"/>
      <c r="OQG18" s="124"/>
      <c r="OQH18" s="124"/>
      <c r="OQI18" s="124"/>
      <c r="OQJ18" s="124"/>
      <c r="OQK18" s="124"/>
      <c r="OQL18" s="124"/>
      <c r="OQM18" s="124"/>
      <c r="OQN18" s="124"/>
      <c r="OQO18" s="124"/>
      <c r="OQP18" s="124"/>
      <c r="OQQ18" s="124"/>
      <c r="OQR18" s="124"/>
      <c r="OQS18" s="124"/>
      <c r="OQT18" s="124"/>
      <c r="OQU18" s="124"/>
      <c r="OQV18" s="124"/>
      <c r="OQW18" s="124"/>
      <c r="OQX18" s="124"/>
      <c r="OQY18" s="124"/>
      <c r="OQZ18" s="124"/>
      <c r="ORA18" s="124"/>
      <c r="ORB18" s="124"/>
      <c r="ORC18" s="124"/>
      <c r="ORD18" s="124"/>
      <c r="ORE18" s="124"/>
      <c r="ORF18" s="124"/>
      <c r="ORG18" s="124"/>
      <c r="ORH18" s="124"/>
      <c r="ORI18" s="124"/>
      <c r="ORJ18" s="124"/>
      <c r="ORK18" s="124"/>
      <c r="ORL18" s="124"/>
      <c r="ORM18" s="124"/>
      <c r="ORN18" s="124"/>
      <c r="ORO18" s="124"/>
      <c r="ORP18" s="124"/>
      <c r="ORQ18" s="124"/>
      <c r="ORR18" s="124"/>
      <c r="ORS18" s="124"/>
      <c r="ORT18" s="124"/>
      <c r="ORU18" s="124"/>
      <c r="ORV18" s="124"/>
      <c r="ORW18" s="124"/>
      <c r="ORX18" s="124"/>
      <c r="ORY18" s="124"/>
      <c r="ORZ18" s="124"/>
      <c r="OSA18" s="124"/>
      <c r="OSB18" s="124"/>
      <c r="OSC18" s="124"/>
      <c r="OSD18" s="124"/>
      <c r="OSE18" s="124"/>
      <c r="OSF18" s="124"/>
      <c r="OSG18" s="124"/>
      <c r="OSH18" s="124"/>
      <c r="OSI18" s="124"/>
      <c r="OSJ18" s="124"/>
      <c r="OSK18" s="124"/>
      <c r="OSL18" s="124"/>
      <c r="OSM18" s="124"/>
      <c r="OSN18" s="124"/>
      <c r="OSO18" s="124"/>
      <c r="OSP18" s="124"/>
      <c r="OSQ18" s="124"/>
      <c r="OSR18" s="124"/>
      <c r="OSS18" s="124"/>
      <c r="OST18" s="124"/>
      <c r="OSU18" s="124"/>
      <c r="OSV18" s="124"/>
      <c r="OSW18" s="124"/>
      <c r="OSX18" s="124"/>
      <c r="OSY18" s="124"/>
      <c r="OSZ18" s="124"/>
      <c r="OTA18" s="124"/>
      <c r="OTB18" s="124"/>
      <c r="OTC18" s="124"/>
      <c r="OTD18" s="124"/>
      <c r="OTE18" s="124"/>
      <c r="OTF18" s="124"/>
      <c r="OTG18" s="124"/>
      <c r="OTH18" s="124"/>
      <c r="OTI18" s="124"/>
      <c r="OTJ18" s="124"/>
      <c r="OTK18" s="124"/>
      <c r="OTL18" s="124"/>
      <c r="OTM18" s="124"/>
      <c r="OTN18" s="124"/>
      <c r="OTO18" s="124"/>
      <c r="OTP18" s="124"/>
      <c r="OTQ18" s="124"/>
      <c r="OTR18" s="124"/>
      <c r="OTS18" s="124"/>
      <c r="OTT18" s="124"/>
      <c r="OTU18" s="124"/>
      <c r="OTV18" s="124"/>
      <c r="OTW18" s="124"/>
      <c r="OTX18" s="124"/>
      <c r="OTY18" s="124"/>
      <c r="OTZ18" s="124"/>
      <c r="OUA18" s="124"/>
      <c r="OUB18" s="124"/>
      <c r="OUC18" s="124"/>
      <c r="OUD18" s="124"/>
      <c r="OUE18" s="124"/>
      <c r="OUF18" s="124"/>
      <c r="OUG18" s="124"/>
      <c r="OUH18" s="124"/>
      <c r="OUI18" s="124"/>
      <c r="OUJ18" s="124"/>
      <c r="OUK18" s="124"/>
      <c r="OUL18" s="124"/>
      <c r="OUM18" s="124"/>
      <c r="OUN18" s="124"/>
      <c r="OUO18" s="124"/>
      <c r="OUP18" s="124"/>
      <c r="OUQ18" s="124"/>
      <c r="OUR18" s="124"/>
      <c r="OUS18" s="124"/>
      <c r="OUT18" s="124"/>
      <c r="OUU18" s="124"/>
      <c r="OUV18" s="124"/>
      <c r="OUW18" s="124"/>
      <c r="OUX18" s="124"/>
      <c r="OUY18" s="124"/>
      <c r="OUZ18" s="124"/>
      <c r="OVA18" s="124"/>
      <c r="OVB18" s="124"/>
      <c r="OVC18" s="124"/>
      <c r="OVD18" s="124"/>
      <c r="OVE18" s="124"/>
      <c r="OVF18" s="124"/>
      <c r="OVG18" s="124"/>
      <c r="OVH18" s="124"/>
      <c r="OVI18" s="124"/>
      <c r="OVJ18" s="124"/>
      <c r="OVK18" s="124"/>
      <c r="OVL18" s="124"/>
      <c r="OVM18" s="124"/>
      <c r="OVN18" s="124"/>
      <c r="OVO18" s="124"/>
      <c r="OVP18" s="124"/>
      <c r="OVQ18" s="124"/>
      <c r="OVR18" s="124"/>
      <c r="OVS18" s="124"/>
      <c r="OVT18" s="124"/>
      <c r="OVU18" s="124"/>
      <c r="OVV18" s="124"/>
      <c r="OVW18" s="124"/>
      <c r="OVX18" s="124"/>
      <c r="OVY18" s="124"/>
      <c r="OVZ18" s="124"/>
      <c r="OWA18" s="124"/>
      <c r="OWB18" s="124"/>
      <c r="OWC18" s="124"/>
      <c r="OWD18" s="124"/>
      <c r="OWE18" s="124"/>
      <c r="OWF18" s="124"/>
      <c r="OWG18" s="124"/>
      <c r="OWH18" s="124"/>
      <c r="OWI18" s="124"/>
      <c r="OWJ18" s="124"/>
      <c r="OWK18" s="124"/>
      <c r="OWL18" s="124"/>
      <c r="OWM18" s="124"/>
      <c r="OWN18" s="124"/>
      <c r="OWO18" s="124"/>
      <c r="OWP18" s="124"/>
      <c r="OWQ18" s="124"/>
      <c r="OWR18" s="124"/>
      <c r="OWS18" s="124"/>
      <c r="OWT18" s="124"/>
      <c r="OWU18" s="124"/>
      <c r="OWV18" s="124"/>
      <c r="OWW18" s="124"/>
      <c r="OWX18" s="124"/>
      <c r="OWY18" s="124"/>
      <c r="OWZ18" s="124"/>
      <c r="OXA18" s="124"/>
      <c r="OXB18" s="124"/>
      <c r="OXC18" s="124"/>
      <c r="OXD18" s="124"/>
      <c r="OXE18" s="124"/>
      <c r="OXF18" s="124"/>
      <c r="OXG18" s="124"/>
      <c r="OXH18" s="124"/>
      <c r="OXI18" s="124"/>
      <c r="OXJ18" s="124"/>
      <c r="OXK18" s="124"/>
      <c r="OXL18" s="124"/>
      <c r="OXM18" s="124"/>
      <c r="OXN18" s="124"/>
      <c r="OXO18" s="124"/>
      <c r="OXP18" s="124"/>
      <c r="OXQ18" s="124"/>
      <c r="OXR18" s="124"/>
      <c r="OXS18" s="124"/>
      <c r="OXT18" s="124"/>
      <c r="OXU18" s="124"/>
      <c r="OXV18" s="124"/>
      <c r="OXW18" s="124"/>
      <c r="OXX18" s="124"/>
      <c r="OXY18" s="124"/>
      <c r="OXZ18" s="124"/>
      <c r="OYA18" s="124"/>
      <c r="OYB18" s="124"/>
      <c r="OYC18" s="124"/>
      <c r="OYD18" s="124"/>
      <c r="OYE18" s="124"/>
      <c r="OYF18" s="124"/>
      <c r="OYG18" s="124"/>
      <c r="OYH18" s="124"/>
      <c r="OYI18" s="124"/>
      <c r="OYJ18" s="124"/>
      <c r="OYK18" s="124"/>
      <c r="OYL18" s="124"/>
      <c r="OYM18" s="124"/>
      <c r="OYN18" s="124"/>
      <c r="OYO18" s="124"/>
      <c r="OYP18" s="124"/>
      <c r="OYQ18" s="124"/>
      <c r="OYR18" s="124"/>
      <c r="OYS18" s="124"/>
      <c r="OYT18" s="124"/>
      <c r="OYU18" s="124"/>
      <c r="OYV18" s="124"/>
      <c r="OYW18" s="124"/>
      <c r="OYX18" s="124"/>
      <c r="OYY18" s="124"/>
      <c r="OYZ18" s="124"/>
      <c r="OZA18" s="124"/>
      <c r="OZB18" s="124"/>
      <c r="OZC18" s="124"/>
      <c r="OZD18" s="124"/>
      <c r="OZE18" s="124"/>
      <c r="OZF18" s="124"/>
      <c r="OZG18" s="124"/>
      <c r="OZH18" s="124"/>
      <c r="OZI18" s="124"/>
      <c r="OZJ18" s="124"/>
      <c r="OZK18" s="124"/>
      <c r="OZL18" s="124"/>
      <c r="OZM18" s="124"/>
      <c r="OZN18" s="124"/>
      <c r="OZO18" s="124"/>
      <c r="OZP18" s="124"/>
      <c r="OZQ18" s="124"/>
      <c r="OZR18" s="124"/>
      <c r="OZS18" s="124"/>
      <c r="OZT18" s="124"/>
      <c r="OZU18" s="124"/>
      <c r="OZV18" s="124"/>
      <c r="OZW18" s="124"/>
      <c r="OZX18" s="124"/>
      <c r="OZY18" s="124"/>
      <c r="OZZ18" s="124"/>
      <c r="PAA18" s="124"/>
      <c r="PAB18" s="124"/>
      <c r="PAC18" s="124"/>
      <c r="PAD18" s="124"/>
      <c r="PAE18" s="124"/>
      <c r="PAF18" s="124"/>
      <c r="PAG18" s="124"/>
      <c r="PAH18" s="124"/>
      <c r="PAI18" s="124"/>
      <c r="PAJ18" s="124"/>
      <c r="PAK18" s="124"/>
      <c r="PAL18" s="124"/>
      <c r="PAM18" s="124"/>
      <c r="PAN18" s="124"/>
      <c r="PAO18" s="124"/>
      <c r="PAP18" s="124"/>
      <c r="PAQ18" s="124"/>
      <c r="PAR18" s="124"/>
      <c r="PAS18" s="124"/>
      <c r="PAT18" s="124"/>
      <c r="PAU18" s="124"/>
      <c r="PAV18" s="124"/>
      <c r="PAW18" s="124"/>
      <c r="PAX18" s="124"/>
      <c r="PAY18" s="124"/>
      <c r="PAZ18" s="124"/>
      <c r="PBA18" s="124"/>
      <c r="PBB18" s="124"/>
      <c r="PBC18" s="124"/>
      <c r="PBD18" s="124"/>
      <c r="PBE18" s="124"/>
      <c r="PBF18" s="124"/>
      <c r="PBG18" s="124"/>
      <c r="PBH18" s="124"/>
      <c r="PBI18" s="124"/>
      <c r="PBJ18" s="124"/>
      <c r="PBK18" s="124"/>
      <c r="PBL18" s="124"/>
      <c r="PBM18" s="124"/>
      <c r="PBN18" s="124"/>
      <c r="PBO18" s="124"/>
      <c r="PBP18" s="124"/>
      <c r="PBQ18" s="124"/>
      <c r="PBR18" s="124"/>
      <c r="PBS18" s="124"/>
      <c r="PBT18" s="124"/>
      <c r="PBU18" s="124"/>
      <c r="PBV18" s="124"/>
      <c r="PBW18" s="124"/>
      <c r="PBX18" s="124"/>
      <c r="PBY18" s="124"/>
      <c r="PBZ18" s="124"/>
      <c r="PCA18" s="124"/>
      <c r="PCB18" s="124"/>
      <c r="PCC18" s="124"/>
      <c r="PCD18" s="124"/>
      <c r="PCE18" s="124"/>
      <c r="PCF18" s="124"/>
      <c r="PCG18" s="124"/>
      <c r="PCH18" s="124"/>
      <c r="PCI18" s="124"/>
      <c r="PCJ18" s="124"/>
      <c r="PCK18" s="124"/>
      <c r="PCL18" s="124"/>
      <c r="PCM18" s="124"/>
      <c r="PCN18" s="124"/>
      <c r="PCO18" s="124"/>
      <c r="PCP18" s="124"/>
      <c r="PCQ18" s="124"/>
      <c r="PCR18" s="124"/>
      <c r="PCS18" s="124"/>
      <c r="PCT18" s="124"/>
      <c r="PCU18" s="124"/>
      <c r="PCV18" s="124"/>
      <c r="PCW18" s="124"/>
      <c r="PCX18" s="124"/>
      <c r="PCY18" s="124"/>
      <c r="PCZ18" s="124"/>
      <c r="PDA18" s="124"/>
      <c r="PDB18" s="124"/>
      <c r="PDC18" s="124"/>
      <c r="PDD18" s="124"/>
      <c r="PDE18" s="124"/>
      <c r="PDF18" s="124"/>
      <c r="PDG18" s="124"/>
      <c r="PDH18" s="124"/>
      <c r="PDI18" s="124"/>
      <c r="PDJ18" s="124"/>
      <c r="PDK18" s="124"/>
      <c r="PDL18" s="124"/>
      <c r="PDM18" s="124"/>
      <c r="PDN18" s="124"/>
      <c r="PDO18" s="124"/>
      <c r="PDP18" s="124"/>
      <c r="PDQ18" s="124"/>
      <c r="PDR18" s="124"/>
      <c r="PDS18" s="124"/>
      <c r="PDT18" s="124"/>
      <c r="PDU18" s="124"/>
      <c r="PDV18" s="124"/>
      <c r="PDW18" s="124"/>
      <c r="PDX18" s="124"/>
      <c r="PDY18" s="124"/>
      <c r="PDZ18" s="124"/>
      <c r="PEA18" s="124"/>
      <c r="PEB18" s="124"/>
      <c r="PEC18" s="124"/>
      <c r="PED18" s="124"/>
      <c r="PEE18" s="124"/>
      <c r="PEF18" s="124"/>
      <c r="PEG18" s="124"/>
      <c r="PEH18" s="124"/>
      <c r="PEI18" s="124"/>
      <c r="PEJ18" s="124"/>
      <c r="PEK18" s="124"/>
      <c r="PEL18" s="124"/>
      <c r="PEM18" s="124"/>
      <c r="PEN18" s="124"/>
      <c r="PEO18" s="124"/>
      <c r="PEP18" s="124"/>
      <c r="PEQ18" s="124"/>
      <c r="PER18" s="124"/>
      <c r="PES18" s="124"/>
      <c r="PET18" s="124"/>
      <c r="PEU18" s="124"/>
      <c r="PEV18" s="124"/>
      <c r="PEW18" s="124"/>
      <c r="PEX18" s="124"/>
      <c r="PEY18" s="124"/>
      <c r="PEZ18" s="124"/>
      <c r="PFA18" s="124"/>
      <c r="PFB18" s="124"/>
      <c r="PFC18" s="124"/>
      <c r="PFD18" s="124"/>
      <c r="PFE18" s="124"/>
      <c r="PFF18" s="124"/>
      <c r="PFG18" s="124"/>
      <c r="PFH18" s="124"/>
      <c r="PFI18" s="124"/>
      <c r="PFJ18" s="124"/>
      <c r="PFK18" s="124"/>
      <c r="PFL18" s="124"/>
      <c r="PFM18" s="124"/>
      <c r="PFN18" s="124"/>
      <c r="PFO18" s="124"/>
      <c r="PFP18" s="124"/>
      <c r="PFQ18" s="124"/>
      <c r="PFR18" s="124"/>
      <c r="PFS18" s="124"/>
      <c r="PFT18" s="124"/>
      <c r="PFU18" s="124"/>
      <c r="PFV18" s="124"/>
      <c r="PFW18" s="124"/>
      <c r="PFX18" s="124"/>
      <c r="PFY18" s="124"/>
      <c r="PFZ18" s="124"/>
      <c r="PGA18" s="124"/>
      <c r="PGB18" s="124"/>
      <c r="PGC18" s="124"/>
      <c r="PGD18" s="124"/>
      <c r="PGE18" s="124"/>
      <c r="PGF18" s="124"/>
      <c r="PGG18" s="124"/>
      <c r="PGH18" s="124"/>
      <c r="PGI18" s="124"/>
      <c r="PGJ18" s="124"/>
      <c r="PGK18" s="124"/>
      <c r="PGL18" s="124"/>
      <c r="PGM18" s="124"/>
      <c r="PGN18" s="124"/>
      <c r="PGO18" s="124"/>
      <c r="PGP18" s="124"/>
      <c r="PGQ18" s="124"/>
      <c r="PGR18" s="124"/>
      <c r="PGS18" s="124"/>
      <c r="PGT18" s="124"/>
      <c r="PGU18" s="124"/>
      <c r="PGV18" s="124"/>
      <c r="PGW18" s="124"/>
      <c r="PGX18" s="124"/>
      <c r="PGY18" s="124"/>
      <c r="PGZ18" s="124"/>
      <c r="PHA18" s="124"/>
      <c r="PHB18" s="124"/>
      <c r="PHC18" s="124"/>
      <c r="PHD18" s="124"/>
      <c r="PHE18" s="124"/>
      <c r="PHF18" s="124"/>
      <c r="PHG18" s="124"/>
      <c r="PHH18" s="124"/>
      <c r="PHI18" s="124"/>
      <c r="PHJ18" s="124"/>
      <c r="PHK18" s="124"/>
      <c r="PHL18" s="124"/>
      <c r="PHM18" s="124"/>
      <c r="PHN18" s="124"/>
      <c r="PHO18" s="124"/>
      <c r="PHP18" s="124"/>
      <c r="PHQ18" s="124"/>
      <c r="PHR18" s="124"/>
      <c r="PHS18" s="124"/>
      <c r="PHT18" s="124"/>
      <c r="PHU18" s="124"/>
      <c r="PHV18" s="124"/>
      <c r="PHW18" s="124"/>
      <c r="PHX18" s="124"/>
      <c r="PHY18" s="124"/>
      <c r="PHZ18" s="124"/>
      <c r="PIA18" s="124"/>
      <c r="PIB18" s="124"/>
      <c r="PIC18" s="124"/>
      <c r="PID18" s="124"/>
      <c r="PIE18" s="124"/>
      <c r="PIF18" s="124"/>
      <c r="PIG18" s="124"/>
      <c r="PIH18" s="124"/>
      <c r="PII18" s="124"/>
      <c r="PIJ18" s="124"/>
      <c r="PIK18" s="124"/>
      <c r="PIL18" s="124"/>
      <c r="PIM18" s="124"/>
      <c r="PIN18" s="124"/>
      <c r="PIO18" s="124"/>
      <c r="PIP18" s="124"/>
      <c r="PIQ18" s="124"/>
      <c r="PIR18" s="124"/>
      <c r="PIS18" s="124"/>
      <c r="PIT18" s="124"/>
      <c r="PIU18" s="124"/>
      <c r="PIV18" s="124"/>
      <c r="PIW18" s="124"/>
      <c r="PIX18" s="124"/>
      <c r="PIY18" s="124"/>
      <c r="PIZ18" s="124"/>
      <c r="PJA18" s="124"/>
      <c r="PJB18" s="124"/>
      <c r="PJC18" s="124"/>
      <c r="PJD18" s="124"/>
      <c r="PJE18" s="124"/>
      <c r="PJF18" s="124"/>
      <c r="PJG18" s="124"/>
      <c r="PJH18" s="124"/>
      <c r="PJI18" s="124"/>
      <c r="PJJ18" s="124"/>
      <c r="PJK18" s="124"/>
      <c r="PJL18" s="124"/>
      <c r="PJM18" s="124"/>
      <c r="PJN18" s="124"/>
      <c r="PJO18" s="124"/>
      <c r="PJP18" s="124"/>
      <c r="PJQ18" s="124"/>
      <c r="PJR18" s="124"/>
      <c r="PJS18" s="124"/>
      <c r="PJT18" s="124"/>
      <c r="PJU18" s="124"/>
      <c r="PJV18" s="124"/>
      <c r="PJW18" s="124"/>
      <c r="PJX18" s="124"/>
      <c r="PJY18" s="124"/>
      <c r="PJZ18" s="124"/>
      <c r="PKA18" s="124"/>
      <c r="PKB18" s="124"/>
      <c r="PKC18" s="124"/>
      <c r="PKD18" s="124"/>
      <c r="PKE18" s="124"/>
      <c r="PKF18" s="124"/>
      <c r="PKG18" s="124"/>
      <c r="PKH18" s="124"/>
      <c r="PKI18" s="124"/>
      <c r="PKJ18" s="124"/>
      <c r="PKK18" s="124"/>
      <c r="PKL18" s="124"/>
      <c r="PKM18" s="124"/>
      <c r="PKN18" s="124"/>
      <c r="PKO18" s="124"/>
      <c r="PKP18" s="124"/>
      <c r="PKQ18" s="124"/>
      <c r="PKR18" s="124"/>
      <c r="PKS18" s="124"/>
      <c r="PKT18" s="124"/>
      <c r="PKU18" s="124"/>
      <c r="PKV18" s="124"/>
      <c r="PKW18" s="124"/>
      <c r="PKX18" s="124"/>
      <c r="PKY18" s="124"/>
      <c r="PKZ18" s="124"/>
      <c r="PLA18" s="124"/>
      <c r="PLB18" s="124"/>
      <c r="PLC18" s="124"/>
      <c r="PLD18" s="124"/>
      <c r="PLE18" s="124"/>
      <c r="PLF18" s="124"/>
      <c r="PLG18" s="124"/>
      <c r="PLH18" s="124"/>
      <c r="PLI18" s="124"/>
      <c r="PLJ18" s="124"/>
      <c r="PLK18" s="124"/>
      <c r="PLL18" s="124"/>
      <c r="PLM18" s="124"/>
      <c r="PLN18" s="124"/>
      <c r="PLO18" s="124"/>
      <c r="PLP18" s="124"/>
      <c r="PLQ18" s="124"/>
      <c r="PLR18" s="124"/>
      <c r="PLS18" s="124"/>
      <c r="PLT18" s="124"/>
      <c r="PLU18" s="124"/>
      <c r="PLV18" s="124"/>
      <c r="PLW18" s="124"/>
      <c r="PLX18" s="124"/>
      <c r="PLY18" s="124"/>
      <c r="PLZ18" s="124"/>
      <c r="PMA18" s="124"/>
      <c r="PMB18" s="124"/>
      <c r="PMC18" s="124"/>
      <c r="PMD18" s="124"/>
      <c r="PME18" s="124"/>
      <c r="PMF18" s="124"/>
      <c r="PMG18" s="124"/>
      <c r="PMH18" s="124"/>
      <c r="PMI18" s="124"/>
      <c r="PMJ18" s="124"/>
      <c r="PMK18" s="124"/>
      <c r="PML18" s="124"/>
      <c r="PMM18" s="124"/>
      <c r="PMN18" s="124"/>
      <c r="PMO18" s="124"/>
      <c r="PMP18" s="124"/>
      <c r="PMQ18" s="124"/>
      <c r="PMR18" s="124"/>
      <c r="PMS18" s="124"/>
      <c r="PMT18" s="124"/>
      <c r="PMU18" s="124"/>
      <c r="PMV18" s="124"/>
      <c r="PMW18" s="124"/>
      <c r="PMX18" s="124"/>
      <c r="PMY18" s="124"/>
      <c r="PMZ18" s="124"/>
      <c r="PNA18" s="124"/>
      <c r="PNB18" s="124"/>
      <c r="PNC18" s="124"/>
      <c r="PND18" s="124"/>
      <c r="PNE18" s="124"/>
      <c r="PNF18" s="124"/>
      <c r="PNG18" s="124"/>
      <c r="PNH18" s="124"/>
      <c r="PNI18" s="124"/>
      <c r="PNJ18" s="124"/>
      <c r="PNK18" s="124"/>
      <c r="PNL18" s="124"/>
      <c r="PNM18" s="124"/>
      <c r="PNN18" s="124"/>
      <c r="PNO18" s="124"/>
      <c r="PNP18" s="124"/>
      <c r="PNQ18" s="124"/>
      <c r="PNR18" s="124"/>
      <c r="PNS18" s="124"/>
      <c r="PNT18" s="124"/>
      <c r="PNU18" s="124"/>
      <c r="PNV18" s="124"/>
      <c r="PNW18" s="124"/>
      <c r="PNX18" s="124"/>
      <c r="PNY18" s="124"/>
      <c r="PNZ18" s="124"/>
      <c r="POA18" s="124"/>
      <c r="POB18" s="124"/>
      <c r="POC18" s="124"/>
      <c r="POD18" s="124"/>
      <c r="POE18" s="124"/>
      <c r="POF18" s="124"/>
      <c r="POG18" s="124"/>
      <c r="POH18" s="124"/>
      <c r="POI18" s="124"/>
      <c r="POJ18" s="124"/>
      <c r="POK18" s="124"/>
      <c r="POL18" s="124"/>
      <c r="POM18" s="124"/>
      <c r="PON18" s="124"/>
      <c r="POO18" s="124"/>
      <c r="POP18" s="124"/>
      <c r="POQ18" s="124"/>
      <c r="POR18" s="124"/>
      <c r="POS18" s="124"/>
      <c r="POT18" s="124"/>
      <c r="POU18" s="124"/>
      <c r="POV18" s="124"/>
      <c r="POW18" s="124"/>
      <c r="POX18" s="124"/>
      <c r="POY18" s="124"/>
      <c r="POZ18" s="124"/>
      <c r="PPA18" s="124"/>
      <c r="PPB18" s="124"/>
      <c r="PPC18" s="124"/>
      <c r="PPD18" s="124"/>
      <c r="PPE18" s="124"/>
      <c r="PPF18" s="124"/>
      <c r="PPG18" s="124"/>
      <c r="PPH18" s="124"/>
      <c r="PPI18" s="124"/>
      <c r="PPJ18" s="124"/>
      <c r="PPK18" s="124"/>
      <c r="PPL18" s="124"/>
      <c r="PPM18" s="124"/>
      <c r="PPN18" s="124"/>
      <c r="PPO18" s="124"/>
      <c r="PPP18" s="124"/>
      <c r="PPQ18" s="124"/>
      <c r="PPR18" s="124"/>
      <c r="PPS18" s="124"/>
      <c r="PPT18" s="124"/>
      <c r="PPU18" s="124"/>
      <c r="PPV18" s="124"/>
      <c r="PPW18" s="124"/>
      <c r="PPX18" s="124"/>
      <c r="PPY18" s="124"/>
      <c r="PPZ18" s="124"/>
      <c r="PQA18" s="124"/>
      <c r="PQB18" s="124"/>
      <c r="PQC18" s="124"/>
      <c r="PQD18" s="124"/>
      <c r="PQE18" s="124"/>
      <c r="PQF18" s="124"/>
      <c r="PQG18" s="124"/>
      <c r="PQH18" s="124"/>
      <c r="PQI18" s="124"/>
      <c r="PQJ18" s="124"/>
      <c r="PQK18" s="124"/>
      <c r="PQL18" s="124"/>
      <c r="PQM18" s="124"/>
      <c r="PQN18" s="124"/>
      <c r="PQO18" s="124"/>
      <c r="PQP18" s="124"/>
      <c r="PQQ18" s="124"/>
      <c r="PQR18" s="124"/>
      <c r="PQS18" s="124"/>
      <c r="PQT18" s="124"/>
      <c r="PQU18" s="124"/>
      <c r="PQV18" s="124"/>
      <c r="PQW18" s="124"/>
      <c r="PQX18" s="124"/>
      <c r="PQY18" s="124"/>
      <c r="PQZ18" s="124"/>
      <c r="PRA18" s="124"/>
      <c r="PRB18" s="124"/>
      <c r="PRC18" s="124"/>
      <c r="PRD18" s="124"/>
      <c r="PRE18" s="124"/>
      <c r="PRF18" s="124"/>
      <c r="PRG18" s="124"/>
      <c r="PRH18" s="124"/>
      <c r="PRI18" s="124"/>
      <c r="PRJ18" s="124"/>
      <c r="PRK18" s="124"/>
      <c r="PRL18" s="124"/>
      <c r="PRM18" s="124"/>
      <c r="PRN18" s="124"/>
      <c r="PRO18" s="124"/>
      <c r="PRP18" s="124"/>
      <c r="PRQ18" s="124"/>
      <c r="PRR18" s="124"/>
      <c r="PRS18" s="124"/>
      <c r="PRT18" s="124"/>
      <c r="PRU18" s="124"/>
      <c r="PRV18" s="124"/>
      <c r="PRW18" s="124"/>
      <c r="PRX18" s="124"/>
      <c r="PRY18" s="124"/>
      <c r="PRZ18" s="124"/>
      <c r="PSA18" s="124"/>
      <c r="PSB18" s="124"/>
      <c r="PSC18" s="124"/>
      <c r="PSD18" s="124"/>
      <c r="PSE18" s="124"/>
      <c r="PSF18" s="124"/>
      <c r="PSG18" s="124"/>
      <c r="PSH18" s="124"/>
      <c r="PSI18" s="124"/>
      <c r="PSJ18" s="124"/>
      <c r="PSK18" s="124"/>
      <c r="PSL18" s="124"/>
      <c r="PSM18" s="124"/>
      <c r="PSN18" s="124"/>
      <c r="PSO18" s="124"/>
      <c r="PSP18" s="124"/>
      <c r="PSQ18" s="124"/>
      <c r="PSR18" s="124"/>
      <c r="PSS18" s="124"/>
      <c r="PST18" s="124"/>
      <c r="PSU18" s="124"/>
      <c r="PSV18" s="124"/>
      <c r="PSW18" s="124"/>
      <c r="PSX18" s="124"/>
      <c r="PSY18" s="124"/>
      <c r="PSZ18" s="124"/>
      <c r="PTA18" s="124"/>
      <c r="PTB18" s="124"/>
      <c r="PTC18" s="124"/>
      <c r="PTD18" s="124"/>
      <c r="PTE18" s="124"/>
      <c r="PTF18" s="124"/>
      <c r="PTG18" s="124"/>
      <c r="PTH18" s="124"/>
      <c r="PTI18" s="124"/>
      <c r="PTJ18" s="124"/>
      <c r="PTK18" s="124"/>
      <c r="PTL18" s="124"/>
      <c r="PTM18" s="124"/>
      <c r="PTN18" s="124"/>
      <c r="PTO18" s="124"/>
      <c r="PTP18" s="124"/>
      <c r="PTQ18" s="124"/>
      <c r="PTR18" s="124"/>
      <c r="PTS18" s="124"/>
      <c r="PTT18" s="124"/>
      <c r="PTU18" s="124"/>
      <c r="PTV18" s="124"/>
      <c r="PTW18" s="124"/>
      <c r="PTX18" s="124"/>
      <c r="PTY18" s="124"/>
      <c r="PTZ18" s="124"/>
      <c r="PUA18" s="124"/>
      <c r="PUB18" s="124"/>
      <c r="PUC18" s="124"/>
      <c r="PUD18" s="124"/>
      <c r="PUE18" s="124"/>
      <c r="PUF18" s="124"/>
      <c r="PUG18" s="124"/>
      <c r="PUH18" s="124"/>
      <c r="PUI18" s="124"/>
      <c r="PUJ18" s="124"/>
      <c r="PUK18" s="124"/>
      <c r="PUL18" s="124"/>
      <c r="PUM18" s="124"/>
      <c r="PUN18" s="124"/>
      <c r="PUO18" s="124"/>
      <c r="PUP18" s="124"/>
      <c r="PUQ18" s="124"/>
      <c r="PUR18" s="124"/>
      <c r="PUS18" s="124"/>
      <c r="PUT18" s="124"/>
      <c r="PUU18" s="124"/>
      <c r="PUV18" s="124"/>
      <c r="PUW18" s="124"/>
      <c r="PUX18" s="124"/>
      <c r="PUY18" s="124"/>
      <c r="PUZ18" s="124"/>
      <c r="PVA18" s="124"/>
      <c r="PVB18" s="124"/>
      <c r="PVC18" s="124"/>
      <c r="PVD18" s="124"/>
      <c r="PVE18" s="124"/>
      <c r="PVF18" s="124"/>
      <c r="PVG18" s="124"/>
      <c r="PVH18" s="124"/>
      <c r="PVI18" s="124"/>
      <c r="PVJ18" s="124"/>
      <c r="PVK18" s="124"/>
      <c r="PVL18" s="124"/>
      <c r="PVM18" s="124"/>
      <c r="PVN18" s="124"/>
      <c r="PVO18" s="124"/>
      <c r="PVP18" s="124"/>
      <c r="PVQ18" s="124"/>
      <c r="PVR18" s="124"/>
      <c r="PVS18" s="124"/>
      <c r="PVT18" s="124"/>
      <c r="PVU18" s="124"/>
      <c r="PVV18" s="124"/>
      <c r="PVW18" s="124"/>
      <c r="PVX18" s="124"/>
      <c r="PVY18" s="124"/>
      <c r="PVZ18" s="124"/>
      <c r="PWA18" s="124"/>
      <c r="PWB18" s="124"/>
      <c r="PWC18" s="124"/>
      <c r="PWD18" s="124"/>
      <c r="PWE18" s="124"/>
      <c r="PWF18" s="124"/>
      <c r="PWG18" s="124"/>
      <c r="PWH18" s="124"/>
      <c r="PWI18" s="124"/>
      <c r="PWJ18" s="124"/>
      <c r="PWK18" s="124"/>
      <c r="PWL18" s="124"/>
      <c r="PWM18" s="124"/>
      <c r="PWN18" s="124"/>
      <c r="PWO18" s="124"/>
      <c r="PWP18" s="124"/>
      <c r="PWQ18" s="124"/>
      <c r="PWR18" s="124"/>
      <c r="PWS18" s="124"/>
      <c r="PWT18" s="124"/>
      <c r="PWU18" s="124"/>
      <c r="PWV18" s="124"/>
      <c r="PWW18" s="124"/>
      <c r="PWX18" s="124"/>
      <c r="PWY18" s="124"/>
      <c r="PWZ18" s="124"/>
      <c r="PXA18" s="124"/>
      <c r="PXB18" s="124"/>
      <c r="PXC18" s="124"/>
      <c r="PXD18" s="124"/>
      <c r="PXE18" s="124"/>
      <c r="PXF18" s="124"/>
      <c r="PXG18" s="124"/>
      <c r="PXH18" s="124"/>
      <c r="PXI18" s="124"/>
      <c r="PXJ18" s="124"/>
      <c r="PXK18" s="124"/>
      <c r="PXL18" s="124"/>
      <c r="PXM18" s="124"/>
      <c r="PXN18" s="124"/>
      <c r="PXO18" s="124"/>
      <c r="PXP18" s="124"/>
      <c r="PXQ18" s="124"/>
      <c r="PXR18" s="124"/>
      <c r="PXS18" s="124"/>
      <c r="PXT18" s="124"/>
      <c r="PXU18" s="124"/>
      <c r="PXV18" s="124"/>
      <c r="PXW18" s="124"/>
      <c r="PXX18" s="124"/>
      <c r="PXY18" s="124"/>
      <c r="PXZ18" s="124"/>
      <c r="PYA18" s="124"/>
      <c r="PYB18" s="124"/>
      <c r="PYC18" s="124"/>
      <c r="PYD18" s="124"/>
      <c r="PYE18" s="124"/>
      <c r="PYF18" s="124"/>
      <c r="PYG18" s="124"/>
      <c r="PYH18" s="124"/>
      <c r="PYI18" s="124"/>
      <c r="PYJ18" s="124"/>
      <c r="PYK18" s="124"/>
      <c r="PYL18" s="124"/>
      <c r="PYM18" s="124"/>
      <c r="PYN18" s="124"/>
      <c r="PYO18" s="124"/>
      <c r="PYP18" s="124"/>
      <c r="PYQ18" s="124"/>
      <c r="PYR18" s="124"/>
      <c r="PYS18" s="124"/>
      <c r="PYT18" s="124"/>
      <c r="PYU18" s="124"/>
      <c r="PYV18" s="124"/>
      <c r="PYW18" s="124"/>
      <c r="PYX18" s="124"/>
      <c r="PYY18" s="124"/>
      <c r="PYZ18" s="124"/>
      <c r="PZA18" s="124"/>
      <c r="PZB18" s="124"/>
      <c r="PZC18" s="124"/>
      <c r="PZD18" s="124"/>
      <c r="PZE18" s="124"/>
      <c r="PZF18" s="124"/>
      <c r="PZG18" s="124"/>
      <c r="PZH18" s="124"/>
      <c r="PZI18" s="124"/>
      <c r="PZJ18" s="124"/>
      <c r="PZK18" s="124"/>
      <c r="PZL18" s="124"/>
      <c r="PZM18" s="124"/>
      <c r="PZN18" s="124"/>
      <c r="PZO18" s="124"/>
      <c r="PZP18" s="124"/>
      <c r="PZQ18" s="124"/>
      <c r="PZR18" s="124"/>
      <c r="PZS18" s="124"/>
      <c r="PZT18" s="124"/>
      <c r="PZU18" s="124"/>
      <c r="PZV18" s="124"/>
      <c r="PZW18" s="124"/>
      <c r="PZX18" s="124"/>
      <c r="PZY18" s="124"/>
      <c r="PZZ18" s="124"/>
      <c r="QAA18" s="124"/>
      <c r="QAB18" s="124"/>
      <c r="QAC18" s="124"/>
      <c r="QAD18" s="124"/>
      <c r="QAE18" s="124"/>
      <c r="QAF18" s="124"/>
      <c r="QAG18" s="124"/>
      <c r="QAH18" s="124"/>
      <c r="QAI18" s="124"/>
      <c r="QAJ18" s="124"/>
      <c r="QAK18" s="124"/>
      <c r="QAL18" s="124"/>
      <c r="QAM18" s="124"/>
      <c r="QAN18" s="124"/>
      <c r="QAO18" s="124"/>
      <c r="QAP18" s="124"/>
      <c r="QAQ18" s="124"/>
      <c r="QAR18" s="124"/>
      <c r="QAS18" s="124"/>
      <c r="QAT18" s="124"/>
      <c r="QAU18" s="124"/>
      <c r="QAV18" s="124"/>
      <c r="QAW18" s="124"/>
      <c r="QAX18" s="124"/>
      <c r="QAY18" s="124"/>
      <c r="QAZ18" s="124"/>
      <c r="QBA18" s="124"/>
      <c r="QBB18" s="124"/>
      <c r="QBC18" s="124"/>
      <c r="QBD18" s="124"/>
      <c r="QBE18" s="124"/>
      <c r="QBF18" s="124"/>
      <c r="QBG18" s="124"/>
      <c r="QBH18" s="124"/>
      <c r="QBI18" s="124"/>
      <c r="QBJ18" s="124"/>
      <c r="QBK18" s="124"/>
      <c r="QBL18" s="124"/>
      <c r="QBM18" s="124"/>
      <c r="QBN18" s="124"/>
      <c r="QBO18" s="124"/>
      <c r="QBP18" s="124"/>
      <c r="QBQ18" s="124"/>
      <c r="QBR18" s="124"/>
      <c r="QBS18" s="124"/>
      <c r="QBT18" s="124"/>
      <c r="QBU18" s="124"/>
      <c r="QBV18" s="124"/>
      <c r="QBW18" s="124"/>
      <c r="QBX18" s="124"/>
      <c r="QBY18" s="124"/>
      <c r="QBZ18" s="124"/>
      <c r="QCA18" s="124"/>
      <c r="QCB18" s="124"/>
      <c r="QCC18" s="124"/>
      <c r="QCD18" s="124"/>
      <c r="QCE18" s="124"/>
      <c r="QCF18" s="124"/>
      <c r="QCG18" s="124"/>
      <c r="QCH18" s="124"/>
      <c r="QCI18" s="124"/>
      <c r="QCJ18" s="124"/>
      <c r="QCK18" s="124"/>
      <c r="QCL18" s="124"/>
      <c r="QCM18" s="124"/>
      <c r="QCN18" s="124"/>
      <c r="QCO18" s="124"/>
      <c r="QCP18" s="124"/>
      <c r="QCQ18" s="124"/>
      <c r="QCR18" s="124"/>
      <c r="QCS18" s="124"/>
      <c r="QCT18" s="124"/>
      <c r="QCU18" s="124"/>
      <c r="QCV18" s="124"/>
      <c r="QCW18" s="124"/>
      <c r="QCX18" s="124"/>
      <c r="QCY18" s="124"/>
      <c r="QCZ18" s="124"/>
      <c r="QDA18" s="124"/>
      <c r="QDB18" s="124"/>
      <c r="QDC18" s="124"/>
      <c r="QDD18" s="124"/>
      <c r="QDE18" s="124"/>
      <c r="QDF18" s="124"/>
      <c r="QDG18" s="124"/>
      <c r="QDH18" s="124"/>
      <c r="QDI18" s="124"/>
      <c r="QDJ18" s="124"/>
      <c r="QDK18" s="124"/>
      <c r="QDL18" s="124"/>
      <c r="QDM18" s="124"/>
      <c r="QDN18" s="124"/>
      <c r="QDO18" s="124"/>
      <c r="QDP18" s="124"/>
      <c r="QDQ18" s="124"/>
      <c r="QDR18" s="124"/>
      <c r="QDS18" s="124"/>
      <c r="QDT18" s="124"/>
      <c r="QDU18" s="124"/>
      <c r="QDV18" s="124"/>
      <c r="QDW18" s="124"/>
      <c r="QDX18" s="124"/>
      <c r="QDY18" s="124"/>
      <c r="QDZ18" s="124"/>
      <c r="QEA18" s="124"/>
      <c r="QEB18" s="124"/>
      <c r="QEC18" s="124"/>
      <c r="QED18" s="124"/>
      <c r="QEE18" s="124"/>
      <c r="QEF18" s="124"/>
      <c r="QEG18" s="124"/>
      <c r="QEH18" s="124"/>
      <c r="QEI18" s="124"/>
      <c r="QEJ18" s="124"/>
      <c r="QEK18" s="124"/>
      <c r="QEL18" s="124"/>
      <c r="QEM18" s="124"/>
      <c r="QEN18" s="124"/>
      <c r="QEO18" s="124"/>
      <c r="QEP18" s="124"/>
      <c r="QEQ18" s="124"/>
      <c r="QER18" s="124"/>
      <c r="QES18" s="124"/>
      <c r="QET18" s="124"/>
      <c r="QEU18" s="124"/>
      <c r="QEV18" s="124"/>
      <c r="QEW18" s="124"/>
      <c r="QEX18" s="124"/>
      <c r="QEY18" s="124"/>
      <c r="QEZ18" s="124"/>
      <c r="QFA18" s="124"/>
      <c r="QFB18" s="124"/>
      <c r="QFC18" s="124"/>
      <c r="QFD18" s="124"/>
      <c r="QFE18" s="124"/>
      <c r="QFF18" s="124"/>
      <c r="QFG18" s="124"/>
      <c r="QFH18" s="124"/>
      <c r="QFI18" s="124"/>
      <c r="QFJ18" s="124"/>
      <c r="QFK18" s="124"/>
      <c r="QFL18" s="124"/>
      <c r="QFM18" s="124"/>
      <c r="QFN18" s="124"/>
      <c r="QFO18" s="124"/>
      <c r="QFP18" s="124"/>
      <c r="QFQ18" s="124"/>
      <c r="QFR18" s="124"/>
      <c r="QFS18" s="124"/>
      <c r="QFT18" s="124"/>
      <c r="QFU18" s="124"/>
      <c r="QFV18" s="124"/>
      <c r="QFW18" s="124"/>
      <c r="QFX18" s="124"/>
      <c r="QFY18" s="124"/>
      <c r="QFZ18" s="124"/>
      <c r="QGA18" s="124"/>
      <c r="QGB18" s="124"/>
      <c r="QGC18" s="124"/>
      <c r="QGD18" s="124"/>
      <c r="QGE18" s="124"/>
      <c r="QGF18" s="124"/>
      <c r="QGG18" s="124"/>
      <c r="QGH18" s="124"/>
      <c r="QGI18" s="124"/>
      <c r="QGJ18" s="124"/>
      <c r="QGK18" s="124"/>
      <c r="QGL18" s="124"/>
      <c r="QGM18" s="124"/>
      <c r="QGN18" s="124"/>
      <c r="QGO18" s="124"/>
      <c r="QGP18" s="124"/>
      <c r="QGQ18" s="124"/>
      <c r="QGR18" s="124"/>
      <c r="QGS18" s="124"/>
      <c r="QGT18" s="124"/>
      <c r="QGU18" s="124"/>
      <c r="QGV18" s="124"/>
      <c r="QGW18" s="124"/>
      <c r="QGX18" s="124"/>
      <c r="QGY18" s="124"/>
      <c r="QGZ18" s="124"/>
      <c r="QHA18" s="124"/>
      <c r="QHB18" s="124"/>
      <c r="QHC18" s="124"/>
      <c r="QHD18" s="124"/>
      <c r="QHE18" s="124"/>
      <c r="QHF18" s="124"/>
      <c r="QHG18" s="124"/>
      <c r="QHH18" s="124"/>
      <c r="QHI18" s="124"/>
      <c r="QHJ18" s="124"/>
      <c r="QHK18" s="124"/>
      <c r="QHL18" s="124"/>
      <c r="QHM18" s="124"/>
      <c r="QHN18" s="124"/>
      <c r="QHO18" s="124"/>
      <c r="QHP18" s="124"/>
      <c r="QHQ18" s="124"/>
      <c r="QHR18" s="124"/>
      <c r="QHS18" s="124"/>
      <c r="QHT18" s="124"/>
      <c r="QHU18" s="124"/>
      <c r="QHV18" s="124"/>
      <c r="QHW18" s="124"/>
      <c r="QHX18" s="124"/>
      <c r="QHY18" s="124"/>
      <c r="QHZ18" s="124"/>
      <c r="QIA18" s="124"/>
      <c r="QIB18" s="124"/>
      <c r="QIC18" s="124"/>
      <c r="QID18" s="124"/>
      <c r="QIE18" s="124"/>
      <c r="QIF18" s="124"/>
      <c r="QIG18" s="124"/>
      <c r="QIH18" s="124"/>
      <c r="QII18" s="124"/>
      <c r="QIJ18" s="124"/>
      <c r="QIK18" s="124"/>
      <c r="QIL18" s="124"/>
      <c r="QIM18" s="124"/>
      <c r="QIN18" s="124"/>
      <c r="QIO18" s="124"/>
      <c r="QIP18" s="124"/>
      <c r="QIQ18" s="124"/>
      <c r="QIR18" s="124"/>
      <c r="QIS18" s="124"/>
      <c r="QIT18" s="124"/>
      <c r="QIU18" s="124"/>
      <c r="QIV18" s="124"/>
      <c r="QIW18" s="124"/>
      <c r="QIX18" s="124"/>
      <c r="QIY18" s="124"/>
      <c r="QIZ18" s="124"/>
      <c r="QJA18" s="124"/>
      <c r="QJB18" s="124"/>
      <c r="QJC18" s="124"/>
      <c r="QJD18" s="124"/>
      <c r="QJE18" s="124"/>
      <c r="QJF18" s="124"/>
      <c r="QJG18" s="124"/>
      <c r="QJH18" s="124"/>
      <c r="QJI18" s="124"/>
      <c r="QJJ18" s="124"/>
      <c r="QJK18" s="124"/>
      <c r="QJL18" s="124"/>
      <c r="QJM18" s="124"/>
      <c r="QJN18" s="124"/>
      <c r="QJO18" s="124"/>
      <c r="QJP18" s="124"/>
      <c r="QJQ18" s="124"/>
      <c r="QJR18" s="124"/>
      <c r="QJS18" s="124"/>
      <c r="QJT18" s="124"/>
      <c r="QJU18" s="124"/>
      <c r="QJV18" s="124"/>
      <c r="QJW18" s="124"/>
      <c r="QJX18" s="124"/>
      <c r="QJY18" s="124"/>
      <c r="QJZ18" s="124"/>
      <c r="QKA18" s="124"/>
      <c r="QKB18" s="124"/>
      <c r="QKC18" s="124"/>
      <c r="QKD18" s="124"/>
      <c r="QKE18" s="124"/>
      <c r="QKF18" s="124"/>
      <c r="QKG18" s="124"/>
      <c r="QKH18" s="124"/>
      <c r="QKI18" s="124"/>
      <c r="QKJ18" s="124"/>
      <c r="QKK18" s="124"/>
      <c r="QKL18" s="124"/>
      <c r="QKM18" s="124"/>
      <c r="QKN18" s="124"/>
      <c r="QKO18" s="124"/>
      <c r="QKP18" s="124"/>
      <c r="QKQ18" s="124"/>
      <c r="QKR18" s="124"/>
      <c r="QKS18" s="124"/>
      <c r="QKT18" s="124"/>
      <c r="QKU18" s="124"/>
      <c r="QKV18" s="124"/>
      <c r="QKW18" s="124"/>
      <c r="QKX18" s="124"/>
      <c r="QKY18" s="124"/>
      <c r="QKZ18" s="124"/>
      <c r="QLA18" s="124"/>
      <c r="QLB18" s="124"/>
      <c r="QLC18" s="124"/>
      <c r="QLD18" s="124"/>
      <c r="QLE18" s="124"/>
      <c r="QLF18" s="124"/>
      <c r="QLG18" s="124"/>
      <c r="QLH18" s="124"/>
      <c r="QLI18" s="124"/>
      <c r="QLJ18" s="124"/>
      <c r="QLK18" s="124"/>
      <c r="QLL18" s="124"/>
      <c r="QLM18" s="124"/>
      <c r="QLN18" s="124"/>
      <c r="QLO18" s="124"/>
      <c r="QLP18" s="124"/>
      <c r="QLQ18" s="124"/>
      <c r="QLR18" s="124"/>
      <c r="QLS18" s="124"/>
      <c r="QLT18" s="124"/>
      <c r="QLU18" s="124"/>
      <c r="QLV18" s="124"/>
      <c r="QLW18" s="124"/>
      <c r="QLX18" s="124"/>
      <c r="QLY18" s="124"/>
      <c r="QLZ18" s="124"/>
      <c r="QMA18" s="124"/>
      <c r="QMB18" s="124"/>
      <c r="QMC18" s="124"/>
      <c r="QMD18" s="124"/>
      <c r="QME18" s="124"/>
      <c r="QMF18" s="124"/>
      <c r="QMG18" s="124"/>
      <c r="QMH18" s="124"/>
      <c r="QMI18" s="124"/>
      <c r="QMJ18" s="124"/>
      <c r="QMK18" s="124"/>
      <c r="QML18" s="124"/>
      <c r="QMM18" s="124"/>
      <c r="QMN18" s="124"/>
      <c r="QMO18" s="124"/>
      <c r="QMP18" s="124"/>
      <c r="QMQ18" s="124"/>
      <c r="QMR18" s="124"/>
      <c r="QMS18" s="124"/>
      <c r="QMT18" s="124"/>
      <c r="QMU18" s="124"/>
      <c r="QMV18" s="124"/>
      <c r="QMW18" s="124"/>
      <c r="QMX18" s="124"/>
      <c r="QMY18" s="124"/>
      <c r="QMZ18" s="124"/>
      <c r="QNA18" s="124"/>
      <c r="QNB18" s="124"/>
      <c r="QNC18" s="124"/>
      <c r="QND18" s="124"/>
      <c r="QNE18" s="124"/>
      <c r="QNF18" s="124"/>
      <c r="QNG18" s="124"/>
      <c r="QNH18" s="124"/>
      <c r="QNI18" s="124"/>
      <c r="QNJ18" s="124"/>
      <c r="QNK18" s="124"/>
      <c r="QNL18" s="124"/>
      <c r="QNM18" s="124"/>
      <c r="QNN18" s="124"/>
      <c r="QNO18" s="124"/>
      <c r="QNP18" s="124"/>
      <c r="QNQ18" s="124"/>
      <c r="QNR18" s="124"/>
      <c r="QNS18" s="124"/>
      <c r="QNT18" s="124"/>
      <c r="QNU18" s="124"/>
      <c r="QNV18" s="124"/>
      <c r="QNW18" s="124"/>
      <c r="QNX18" s="124"/>
      <c r="QNY18" s="124"/>
      <c r="QNZ18" s="124"/>
      <c r="QOA18" s="124"/>
      <c r="QOB18" s="124"/>
      <c r="QOC18" s="124"/>
      <c r="QOD18" s="124"/>
      <c r="QOE18" s="124"/>
      <c r="QOF18" s="124"/>
      <c r="QOG18" s="124"/>
      <c r="QOH18" s="124"/>
      <c r="QOI18" s="124"/>
      <c r="QOJ18" s="124"/>
      <c r="QOK18" s="124"/>
      <c r="QOL18" s="124"/>
      <c r="QOM18" s="124"/>
      <c r="QON18" s="124"/>
      <c r="QOO18" s="124"/>
      <c r="QOP18" s="124"/>
      <c r="QOQ18" s="124"/>
      <c r="QOR18" s="124"/>
      <c r="QOS18" s="124"/>
      <c r="QOT18" s="124"/>
      <c r="QOU18" s="124"/>
      <c r="QOV18" s="124"/>
      <c r="QOW18" s="124"/>
      <c r="QOX18" s="124"/>
      <c r="QOY18" s="124"/>
      <c r="QOZ18" s="124"/>
      <c r="QPA18" s="124"/>
      <c r="QPB18" s="124"/>
      <c r="QPC18" s="124"/>
      <c r="QPD18" s="124"/>
      <c r="QPE18" s="124"/>
      <c r="QPF18" s="124"/>
      <c r="QPG18" s="124"/>
      <c r="QPH18" s="124"/>
      <c r="QPI18" s="124"/>
      <c r="QPJ18" s="124"/>
      <c r="QPK18" s="124"/>
      <c r="QPL18" s="124"/>
      <c r="QPM18" s="124"/>
      <c r="QPN18" s="124"/>
      <c r="QPO18" s="124"/>
      <c r="QPP18" s="124"/>
      <c r="QPQ18" s="124"/>
      <c r="QPR18" s="124"/>
      <c r="QPS18" s="124"/>
      <c r="QPT18" s="124"/>
      <c r="QPU18" s="124"/>
      <c r="QPV18" s="124"/>
      <c r="QPW18" s="124"/>
      <c r="QPX18" s="124"/>
      <c r="QPY18" s="124"/>
      <c r="QPZ18" s="124"/>
      <c r="QQA18" s="124"/>
      <c r="QQB18" s="124"/>
      <c r="QQC18" s="124"/>
      <c r="QQD18" s="124"/>
      <c r="QQE18" s="124"/>
      <c r="QQF18" s="124"/>
      <c r="QQG18" s="124"/>
      <c r="QQH18" s="124"/>
      <c r="QQI18" s="124"/>
      <c r="QQJ18" s="124"/>
      <c r="QQK18" s="124"/>
      <c r="QQL18" s="124"/>
      <c r="QQM18" s="124"/>
      <c r="QQN18" s="124"/>
      <c r="QQO18" s="124"/>
      <c r="QQP18" s="124"/>
      <c r="QQQ18" s="124"/>
      <c r="QQR18" s="124"/>
      <c r="QQS18" s="124"/>
      <c r="QQT18" s="124"/>
      <c r="QQU18" s="124"/>
      <c r="QQV18" s="124"/>
      <c r="QQW18" s="124"/>
      <c r="QQX18" s="124"/>
      <c r="QQY18" s="124"/>
      <c r="QQZ18" s="124"/>
      <c r="QRA18" s="124"/>
      <c r="QRB18" s="124"/>
      <c r="QRC18" s="124"/>
      <c r="QRD18" s="124"/>
      <c r="QRE18" s="124"/>
      <c r="QRF18" s="124"/>
      <c r="QRG18" s="124"/>
      <c r="QRH18" s="124"/>
      <c r="QRI18" s="124"/>
      <c r="QRJ18" s="124"/>
      <c r="QRK18" s="124"/>
      <c r="QRL18" s="124"/>
      <c r="QRM18" s="124"/>
      <c r="QRN18" s="124"/>
      <c r="QRO18" s="124"/>
      <c r="QRP18" s="124"/>
      <c r="QRQ18" s="124"/>
      <c r="QRR18" s="124"/>
      <c r="QRS18" s="124"/>
      <c r="QRT18" s="124"/>
      <c r="QRU18" s="124"/>
      <c r="QRV18" s="124"/>
      <c r="QRW18" s="124"/>
      <c r="QRX18" s="124"/>
      <c r="QRY18" s="124"/>
      <c r="QRZ18" s="124"/>
      <c r="QSA18" s="124"/>
      <c r="QSB18" s="124"/>
      <c r="QSC18" s="124"/>
      <c r="QSD18" s="124"/>
      <c r="QSE18" s="124"/>
      <c r="QSF18" s="124"/>
      <c r="QSG18" s="124"/>
      <c r="QSH18" s="124"/>
      <c r="QSI18" s="124"/>
      <c r="QSJ18" s="124"/>
      <c r="QSK18" s="124"/>
      <c r="QSL18" s="124"/>
      <c r="QSM18" s="124"/>
      <c r="QSN18" s="124"/>
      <c r="QSO18" s="124"/>
      <c r="QSP18" s="124"/>
      <c r="QSQ18" s="124"/>
      <c r="QSR18" s="124"/>
      <c r="QSS18" s="124"/>
      <c r="QST18" s="124"/>
      <c r="QSU18" s="124"/>
      <c r="QSV18" s="124"/>
      <c r="QSW18" s="124"/>
      <c r="QSX18" s="124"/>
      <c r="QSY18" s="124"/>
      <c r="QSZ18" s="124"/>
      <c r="QTA18" s="124"/>
      <c r="QTB18" s="124"/>
      <c r="QTC18" s="124"/>
      <c r="QTD18" s="124"/>
      <c r="QTE18" s="124"/>
      <c r="QTF18" s="124"/>
      <c r="QTG18" s="124"/>
      <c r="QTH18" s="124"/>
      <c r="QTI18" s="124"/>
      <c r="QTJ18" s="124"/>
      <c r="QTK18" s="124"/>
      <c r="QTL18" s="124"/>
      <c r="QTM18" s="124"/>
      <c r="QTN18" s="124"/>
      <c r="QTO18" s="124"/>
      <c r="QTP18" s="124"/>
      <c r="QTQ18" s="124"/>
      <c r="QTR18" s="124"/>
      <c r="QTS18" s="124"/>
      <c r="QTT18" s="124"/>
      <c r="QTU18" s="124"/>
      <c r="QTV18" s="124"/>
      <c r="QTW18" s="124"/>
      <c r="QTX18" s="124"/>
      <c r="QTY18" s="124"/>
      <c r="QTZ18" s="124"/>
      <c r="QUA18" s="124"/>
      <c r="QUB18" s="124"/>
      <c r="QUC18" s="124"/>
      <c r="QUD18" s="124"/>
      <c r="QUE18" s="124"/>
      <c r="QUF18" s="124"/>
      <c r="QUG18" s="124"/>
      <c r="QUH18" s="124"/>
      <c r="QUI18" s="124"/>
      <c r="QUJ18" s="124"/>
      <c r="QUK18" s="124"/>
      <c r="QUL18" s="124"/>
      <c r="QUM18" s="124"/>
      <c r="QUN18" s="124"/>
      <c r="QUO18" s="124"/>
      <c r="QUP18" s="124"/>
      <c r="QUQ18" s="124"/>
      <c r="QUR18" s="124"/>
      <c r="QUS18" s="124"/>
      <c r="QUT18" s="124"/>
      <c r="QUU18" s="124"/>
      <c r="QUV18" s="124"/>
      <c r="QUW18" s="124"/>
      <c r="QUX18" s="124"/>
      <c r="QUY18" s="124"/>
      <c r="QUZ18" s="124"/>
      <c r="QVA18" s="124"/>
      <c r="QVB18" s="124"/>
      <c r="QVC18" s="124"/>
      <c r="QVD18" s="124"/>
      <c r="QVE18" s="124"/>
      <c r="QVF18" s="124"/>
      <c r="QVG18" s="124"/>
      <c r="QVH18" s="124"/>
      <c r="QVI18" s="124"/>
      <c r="QVJ18" s="124"/>
      <c r="QVK18" s="124"/>
      <c r="QVL18" s="124"/>
      <c r="QVM18" s="124"/>
      <c r="QVN18" s="124"/>
      <c r="QVO18" s="124"/>
      <c r="QVP18" s="124"/>
      <c r="QVQ18" s="124"/>
      <c r="QVR18" s="124"/>
      <c r="QVS18" s="124"/>
      <c r="QVT18" s="124"/>
      <c r="QVU18" s="124"/>
      <c r="QVV18" s="124"/>
      <c r="QVW18" s="124"/>
      <c r="QVX18" s="124"/>
      <c r="QVY18" s="124"/>
      <c r="QVZ18" s="124"/>
      <c r="QWA18" s="124"/>
      <c r="QWB18" s="124"/>
      <c r="QWC18" s="124"/>
      <c r="QWD18" s="124"/>
      <c r="QWE18" s="124"/>
      <c r="QWF18" s="124"/>
      <c r="QWG18" s="124"/>
      <c r="QWH18" s="124"/>
      <c r="QWI18" s="124"/>
      <c r="QWJ18" s="124"/>
      <c r="QWK18" s="124"/>
      <c r="QWL18" s="124"/>
      <c r="QWM18" s="124"/>
      <c r="QWN18" s="124"/>
      <c r="QWO18" s="124"/>
      <c r="QWP18" s="124"/>
      <c r="QWQ18" s="124"/>
      <c r="QWR18" s="124"/>
      <c r="QWS18" s="124"/>
      <c r="QWT18" s="124"/>
      <c r="QWU18" s="124"/>
      <c r="QWV18" s="124"/>
      <c r="QWW18" s="124"/>
      <c r="QWX18" s="124"/>
      <c r="QWY18" s="124"/>
      <c r="QWZ18" s="124"/>
      <c r="QXA18" s="124"/>
      <c r="QXB18" s="124"/>
      <c r="QXC18" s="124"/>
      <c r="QXD18" s="124"/>
      <c r="QXE18" s="124"/>
      <c r="QXF18" s="124"/>
      <c r="QXG18" s="124"/>
      <c r="QXH18" s="124"/>
      <c r="QXI18" s="124"/>
      <c r="QXJ18" s="124"/>
      <c r="QXK18" s="124"/>
      <c r="QXL18" s="124"/>
      <c r="QXM18" s="124"/>
      <c r="QXN18" s="124"/>
      <c r="QXO18" s="124"/>
      <c r="QXP18" s="124"/>
      <c r="QXQ18" s="124"/>
      <c r="QXR18" s="124"/>
      <c r="QXS18" s="124"/>
      <c r="QXT18" s="124"/>
      <c r="QXU18" s="124"/>
      <c r="QXV18" s="124"/>
      <c r="QXW18" s="124"/>
      <c r="QXX18" s="124"/>
      <c r="QXY18" s="124"/>
      <c r="QXZ18" s="124"/>
      <c r="QYA18" s="124"/>
      <c r="QYB18" s="124"/>
      <c r="QYC18" s="124"/>
      <c r="QYD18" s="124"/>
      <c r="QYE18" s="124"/>
      <c r="QYF18" s="124"/>
      <c r="QYG18" s="124"/>
      <c r="QYH18" s="124"/>
      <c r="QYI18" s="124"/>
      <c r="QYJ18" s="124"/>
      <c r="QYK18" s="124"/>
      <c r="QYL18" s="124"/>
      <c r="QYM18" s="124"/>
      <c r="QYN18" s="124"/>
      <c r="QYO18" s="124"/>
      <c r="QYP18" s="124"/>
      <c r="QYQ18" s="124"/>
      <c r="QYR18" s="124"/>
      <c r="QYS18" s="124"/>
      <c r="QYT18" s="124"/>
      <c r="QYU18" s="124"/>
      <c r="QYV18" s="124"/>
      <c r="QYW18" s="124"/>
      <c r="QYX18" s="124"/>
      <c r="QYY18" s="124"/>
      <c r="QYZ18" s="124"/>
      <c r="QZA18" s="124"/>
      <c r="QZB18" s="124"/>
      <c r="QZC18" s="124"/>
      <c r="QZD18" s="124"/>
      <c r="QZE18" s="124"/>
      <c r="QZF18" s="124"/>
      <c r="QZG18" s="124"/>
      <c r="QZH18" s="124"/>
      <c r="QZI18" s="124"/>
      <c r="QZJ18" s="124"/>
      <c r="QZK18" s="124"/>
      <c r="QZL18" s="124"/>
      <c r="QZM18" s="124"/>
      <c r="QZN18" s="124"/>
      <c r="QZO18" s="124"/>
      <c r="QZP18" s="124"/>
      <c r="QZQ18" s="124"/>
      <c r="QZR18" s="124"/>
      <c r="QZS18" s="124"/>
      <c r="QZT18" s="124"/>
      <c r="QZU18" s="124"/>
      <c r="QZV18" s="124"/>
      <c r="QZW18" s="124"/>
      <c r="QZX18" s="124"/>
      <c r="QZY18" s="124"/>
      <c r="QZZ18" s="124"/>
      <c r="RAA18" s="124"/>
      <c r="RAB18" s="124"/>
      <c r="RAC18" s="124"/>
      <c r="RAD18" s="124"/>
      <c r="RAE18" s="124"/>
      <c r="RAF18" s="124"/>
      <c r="RAG18" s="124"/>
      <c r="RAH18" s="124"/>
      <c r="RAI18" s="124"/>
      <c r="RAJ18" s="124"/>
      <c r="RAK18" s="124"/>
      <c r="RAL18" s="124"/>
      <c r="RAM18" s="124"/>
      <c r="RAN18" s="124"/>
      <c r="RAO18" s="124"/>
      <c r="RAP18" s="124"/>
      <c r="RAQ18" s="124"/>
      <c r="RAR18" s="124"/>
      <c r="RAS18" s="124"/>
      <c r="RAT18" s="124"/>
      <c r="RAU18" s="124"/>
      <c r="RAV18" s="124"/>
      <c r="RAW18" s="124"/>
      <c r="RAX18" s="124"/>
      <c r="RAY18" s="124"/>
      <c r="RAZ18" s="124"/>
      <c r="RBA18" s="124"/>
      <c r="RBB18" s="124"/>
      <c r="RBC18" s="124"/>
      <c r="RBD18" s="124"/>
      <c r="RBE18" s="124"/>
      <c r="RBF18" s="124"/>
      <c r="RBG18" s="124"/>
      <c r="RBH18" s="124"/>
      <c r="RBI18" s="124"/>
      <c r="RBJ18" s="124"/>
      <c r="RBK18" s="124"/>
      <c r="RBL18" s="124"/>
      <c r="RBM18" s="124"/>
      <c r="RBN18" s="124"/>
      <c r="RBO18" s="124"/>
      <c r="RBP18" s="124"/>
      <c r="RBQ18" s="124"/>
      <c r="RBR18" s="124"/>
      <c r="RBS18" s="124"/>
      <c r="RBT18" s="124"/>
      <c r="RBU18" s="124"/>
      <c r="RBV18" s="124"/>
      <c r="RBW18" s="124"/>
      <c r="RBX18" s="124"/>
      <c r="RBY18" s="124"/>
      <c r="RBZ18" s="124"/>
      <c r="RCA18" s="124"/>
      <c r="RCB18" s="124"/>
      <c r="RCC18" s="124"/>
      <c r="RCD18" s="124"/>
      <c r="RCE18" s="124"/>
      <c r="RCF18" s="124"/>
      <c r="RCG18" s="124"/>
      <c r="RCH18" s="124"/>
      <c r="RCI18" s="124"/>
      <c r="RCJ18" s="124"/>
      <c r="RCK18" s="124"/>
      <c r="RCL18" s="124"/>
      <c r="RCM18" s="124"/>
      <c r="RCN18" s="124"/>
      <c r="RCO18" s="124"/>
      <c r="RCP18" s="124"/>
      <c r="RCQ18" s="124"/>
      <c r="RCR18" s="124"/>
      <c r="RCS18" s="124"/>
      <c r="RCT18" s="124"/>
      <c r="RCU18" s="124"/>
      <c r="RCV18" s="124"/>
      <c r="RCW18" s="124"/>
      <c r="RCX18" s="124"/>
      <c r="RCY18" s="124"/>
      <c r="RCZ18" s="124"/>
      <c r="RDA18" s="124"/>
      <c r="RDB18" s="124"/>
      <c r="RDC18" s="124"/>
      <c r="RDD18" s="124"/>
      <c r="RDE18" s="124"/>
      <c r="RDF18" s="124"/>
      <c r="RDG18" s="124"/>
      <c r="RDH18" s="124"/>
      <c r="RDI18" s="124"/>
      <c r="RDJ18" s="124"/>
      <c r="RDK18" s="124"/>
      <c r="RDL18" s="124"/>
      <c r="RDM18" s="124"/>
      <c r="RDN18" s="124"/>
      <c r="RDO18" s="124"/>
      <c r="RDP18" s="124"/>
      <c r="RDQ18" s="124"/>
      <c r="RDR18" s="124"/>
      <c r="RDS18" s="124"/>
      <c r="RDT18" s="124"/>
      <c r="RDU18" s="124"/>
      <c r="RDV18" s="124"/>
      <c r="RDW18" s="124"/>
      <c r="RDX18" s="124"/>
      <c r="RDY18" s="124"/>
      <c r="RDZ18" s="124"/>
      <c r="REA18" s="124"/>
      <c r="REB18" s="124"/>
      <c r="REC18" s="124"/>
      <c r="RED18" s="124"/>
      <c r="REE18" s="124"/>
      <c r="REF18" s="124"/>
      <c r="REG18" s="124"/>
      <c r="REH18" s="124"/>
      <c r="REI18" s="124"/>
      <c r="REJ18" s="124"/>
      <c r="REK18" s="124"/>
      <c r="REL18" s="124"/>
      <c r="REM18" s="124"/>
      <c r="REN18" s="124"/>
      <c r="REO18" s="124"/>
      <c r="REP18" s="124"/>
      <c r="REQ18" s="124"/>
      <c r="RER18" s="124"/>
      <c r="RES18" s="124"/>
      <c r="RET18" s="124"/>
      <c r="REU18" s="124"/>
      <c r="REV18" s="124"/>
      <c r="REW18" s="124"/>
      <c r="REX18" s="124"/>
      <c r="REY18" s="124"/>
      <c r="REZ18" s="124"/>
      <c r="RFA18" s="124"/>
      <c r="RFB18" s="124"/>
      <c r="RFC18" s="124"/>
      <c r="RFD18" s="124"/>
      <c r="RFE18" s="124"/>
      <c r="RFF18" s="124"/>
      <c r="RFG18" s="124"/>
      <c r="RFH18" s="124"/>
      <c r="RFI18" s="124"/>
      <c r="RFJ18" s="124"/>
      <c r="RFK18" s="124"/>
      <c r="RFL18" s="124"/>
      <c r="RFM18" s="124"/>
      <c r="RFN18" s="124"/>
      <c r="RFO18" s="124"/>
      <c r="RFP18" s="124"/>
      <c r="RFQ18" s="124"/>
      <c r="RFR18" s="124"/>
      <c r="RFS18" s="124"/>
      <c r="RFT18" s="124"/>
      <c r="RFU18" s="124"/>
      <c r="RFV18" s="124"/>
      <c r="RFW18" s="124"/>
      <c r="RFX18" s="124"/>
      <c r="RFY18" s="124"/>
      <c r="RFZ18" s="124"/>
      <c r="RGA18" s="124"/>
      <c r="RGB18" s="124"/>
      <c r="RGC18" s="124"/>
      <c r="RGD18" s="124"/>
      <c r="RGE18" s="124"/>
      <c r="RGF18" s="124"/>
      <c r="RGG18" s="124"/>
      <c r="RGH18" s="124"/>
      <c r="RGI18" s="124"/>
      <c r="RGJ18" s="124"/>
      <c r="RGK18" s="124"/>
      <c r="RGL18" s="124"/>
      <c r="RGM18" s="124"/>
      <c r="RGN18" s="124"/>
      <c r="RGO18" s="124"/>
      <c r="RGP18" s="124"/>
      <c r="RGQ18" s="124"/>
      <c r="RGR18" s="124"/>
      <c r="RGS18" s="124"/>
      <c r="RGT18" s="124"/>
      <c r="RGU18" s="124"/>
      <c r="RGV18" s="124"/>
      <c r="RGW18" s="124"/>
      <c r="RGX18" s="124"/>
      <c r="RGY18" s="124"/>
      <c r="RGZ18" s="124"/>
      <c r="RHA18" s="124"/>
      <c r="RHB18" s="124"/>
      <c r="RHC18" s="124"/>
      <c r="RHD18" s="124"/>
      <c r="RHE18" s="124"/>
      <c r="RHF18" s="124"/>
      <c r="RHG18" s="124"/>
      <c r="RHH18" s="124"/>
      <c r="RHI18" s="124"/>
      <c r="RHJ18" s="124"/>
      <c r="RHK18" s="124"/>
      <c r="RHL18" s="124"/>
      <c r="RHM18" s="124"/>
      <c r="RHN18" s="124"/>
      <c r="RHO18" s="124"/>
      <c r="RHP18" s="124"/>
      <c r="RHQ18" s="124"/>
      <c r="RHR18" s="124"/>
      <c r="RHS18" s="124"/>
      <c r="RHT18" s="124"/>
      <c r="RHU18" s="124"/>
      <c r="RHV18" s="124"/>
      <c r="RHW18" s="124"/>
      <c r="RHX18" s="124"/>
      <c r="RHY18" s="124"/>
      <c r="RHZ18" s="124"/>
      <c r="RIA18" s="124"/>
      <c r="RIB18" s="124"/>
      <c r="RIC18" s="124"/>
      <c r="RID18" s="124"/>
      <c r="RIE18" s="124"/>
      <c r="RIF18" s="124"/>
      <c r="RIG18" s="124"/>
      <c r="RIH18" s="124"/>
      <c r="RII18" s="124"/>
      <c r="RIJ18" s="124"/>
      <c r="RIK18" s="124"/>
      <c r="RIL18" s="124"/>
      <c r="RIM18" s="124"/>
      <c r="RIN18" s="124"/>
      <c r="RIO18" s="124"/>
      <c r="RIP18" s="124"/>
      <c r="RIQ18" s="124"/>
      <c r="RIR18" s="124"/>
      <c r="RIS18" s="124"/>
      <c r="RIT18" s="124"/>
      <c r="RIU18" s="124"/>
      <c r="RIV18" s="124"/>
      <c r="RIW18" s="124"/>
      <c r="RIX18" s="124"/>
      <c r="RIY18" s="124"/>
      <c r="RIZ18" s="124"/>
      <c r="RJA18" s="124"/>
      <c r="RJB18" s="124"/>
      <c r="RJC18" s="124"/>
      <c r="RJD18" s="124"/>
      <c r="RJE18" s="124"/>
      <c r="RJF18" s="124"/>
      <c r="RJG18" s="124"/>
      <c r="RJH18" s="124"/>
      <c r="RJI18" s="124"/>
      <c r="RJJ18" s="124"/>
      <c r="RJK18" s="124"/>
      <c r="RJL18" s="124"/>
      <c r="RJM18" s="124"/>
      <c r="RJN18" s="124"/>
      <c r="RJO18" s="124"/>
      <c r="RJP18" s="124"/>
      <c r="RJQ18" s="124"/>
      <c r="RJR18" s="124"/>
      <c r="RJS18" s="124"/>
      <c r="RJT18" s="124"/>
      <c r="RJU18" s="124"/>
      <c r="RJV18" s="124"/>
      <c r="RJW18" s="124"/>
      <c r="RJX18" s="124"/>
      <c r="RJY18" s="124"/>
      <c r="RJZ18" s="124"/>
      <c r="RKA18" s="124"/>
      <c r="RKB18" s="124"/>
      <c r="RKC18" s="124"/>
      <c r="RKD18" s="124"/>
      <c r="RKE18" s="124"/>
      <c r="RKF18" s="124"/>
      <c r="RKG18" s="124"/>
      <c r="RKH18" s="124"/>
      <c r="RKI18" s="124"/>
      <c r="RKJ18" s="124"/>
      <c r="RKK18" s="124"/>
      <c r="RKL18" s="124"/>
      <c r="RKM18" s="124"/>
      <c r="RKN18" s="124"/>
      <c r="RKO18" s="124"/>
      <c r="RKP18" s="124"/>
      <c r="RKQ18" s="124"/>
      <c r="RKR18" s="124"/>
      <c r="RKS18" s="124"/>
      <c r="RKT18" s="124"/>
      <c r="RKU18" s="124"/>
      <c r="RKV18" s="124"/>
      <c r="RKW18" s="124"/>
      <c r="RKX18" s="124"/>
      <c r="RKY18" s="124"/>
      <c r="RKZ18" s="124"/>
      <c r="RLA18" s="124"/>
      <c r="RLB18" s="124"/>
      <c r="RLC18" s="124"/>
      <c r="RLD18" s="124"/>
      <c r="RLE18" s="124"/>
      <c r="RLF18" s="124"/>
      <c r="RLG18" s="124"/>
      <c r="RLH18" s="124"/>
      <c r="RLI18" s="124"/>
      <c r="RLJ18" s="124"/>
      <c r="RLK18" s="124"/>
      <c r="RLL18" s="124"/>
      <c r="RLM18" s="124"/>
      <c r="RLN18" s="124"/>
      <c r="RLO18" s="124"/>
      <c r="RLP18" s="124"/>
      <c r="RLQ18" s="124"/>
      <c r="RLR18" s="124"/>
      <c r="RLS18" s="124"/>
      <c r="RLT18" s="124"/>
      <c r="RLU18" s="124"/>
      <c r="RLV18" s="124"/>
      <c r="RLW18" s="124"/>
      <c r="RLX18" s="124"/>
      <c r="RLY18" s="124"/>
      <c r="RLZ18" s="124"/>
      <c r="RMA18" s="124"/>
      <c r="RMB18" s="124"/>
      <c r="RMC18" s="124"/>
      <c r="RMD18" s="124"/>
      <c r="RME18" s="124"/>
      <c r="RMF18" s="124"/>
      <c r="RMG18" s="124"/>
      <c r="RMH18" s="124"/>
      <c r="RMI18" s="124"/>
      <c r="RMJ18" s="124"/>
      <c r="RMK18" s="124"/>
      <c r="RML18" s="124"/>
      <c r="RMM18" s="124"/>
      <c r="RMN18" s="124"/>
      <c r="RMO18" s="124"/>
      <c r="RMP18" s="124"/>
      <c r="RMQ18" s="124"/>
      <c r="RMR18" s="124"/>
      <c r="RMS18" s="124"/>
      <c r="RMT18" s="124"/>
      <c r="RMU18" s="124"/>
      <c r="RMV18" s="124"/>
      <c r="RMW18" s="124"/>
      <c r="RMX18" s="124"/>
      <c r="RMY18" s="124"/>
      <c r="RMZ18" s="124"/>
      <c r="RNA18" s="124"/>
      <c r="RNB18" s="124"/>
      <c r="RNC18" s="124"/>
      <c r="RND18" s="124"/>
      <c r="RNE18" s="124"/>
      <c r="RNF18" s="124"/>
      <c r="RNG18" s="124"/>
      <c r="RNH18" s="124"/>
      <c r="RNI18" s="124"/>
      <c r="RNJ18" s="124"/>
      <c r="RNK18" s="124"/>
      <c r="RNL18" s="124"/>
      <c r="RNM18" s="124"/>
      <c r="RNN18" s="124"/>
      <c r="RNO18" s="124"/>
      <c r="RNP18" s="124"/>
      <c r="RNQ18" s="124"/>
      <c r="RNR18" s="124"/>
      <c r="RNS18" s="124"/>
      <c r="RNT18" s="124"/>
      <c r="RNU18" s="124"/>
      <c r="RNV18" s="124"/>
      <c r="RNW18" s="124"/>
      <c r="RNX18" s="124"/>
      <c r="RNY18" s="124"/>
      <c r="RNZ18" s="124"/>
      <c r="ROA18" s="124"/>
      <c r="ROB18" s="124"/>
      <c r="ROC18" s="124"/>
      <c r="ROD18" s="124"/>
      <c r="ROE18" s="124"/>
      <c r="ROF18" s="124"/>
      <c r="ROG18" s="124"/>
      <c r="ROH18" s="124"/>
      <c r="ROI18" s="124"/>
      <c r="ROJ18" s="124"/>
      <c r="ROK18" s="124"/>
      <c r="ROL18" s="124"/>
      <c r="ROM18" s="124"/>
      <c r="RON18" s="124"/>
      <c r="ROO18" s="124"/>
      <c r="ROP18" s="124"/>
      <c r="ROQ18" s="124"/>
      <c r="ROR18" s="124"/>
      <c r="ROS18" s="124"/>
      <c r="ROT18" s="124"/>
      <c r="ROU18" s="124"/>
      <c r="ROV18" s="124"/>
      <c r="ROW18" s="124"/>
      <c r="ROX18" s="124"/>
      <c r="ROY18" s="124"/>
      <c r="ROZ18" s="124"/>
      <c r="RPA18" s="124"/>
      <c r="RPB18" s="124"/>
      <c r="RPC18" s="124"/>
      <c r="RPD18" s="124"/>
      <c r="RPE18" s="124"/>
      <c r="RPF18" s="124"/>
      <c r="RPG18" s="124"/>
      <c r="RPH18" s="124"/>
      <c r="RPI18" s="124"/>
      <c r="RPJ18" s="124"/>
      <c r="RPK18" s="124"/>
      <c r="RPL18" s="124"/>
      <c r="RPM18" s="124"/>
      <c r="RPN18" s="124"/>
      <c r="RPO18" s="124"/>
      <c r="RPP18" s="124"/>
      <c r="RPQ18" s="124"/>
      <c r="RPR18" s="124"/>
      <c r="RPS18" s="124"/>
      <c r="RPT18" s="124"/>
      <c r="RPU18" s="124"/>
      <c r="RPV18" s="124"/>
      <c r="RPW18" s="124"/>
      <c r="RPX18" s="124"/>
      <c r="RPY18" s="124"/>
      <c r="RPZ18" s="124"/>
      <c r="RQA18" s="124"/>
      <c r="RQB18" s="124"/>
      <c r="RQC18" s="124"/>
      <c r="RQD18" s="124"/>
      <c r="RQE18" s="124"/>
      <c r="RQF18" s="124"/>
      <c r="RQG18" s="124"/>
      <c r="RQH18" s="124"/>
      <c r="RQI18" s="124"/>
      <c r="RQJ18" s="124"/>
      <c r="RQK18" s="124"/>
      <c r="RQL18" s="124"/>
      <c r="RQM18" s="124"/>
      <c r="RQN18" s="124"/>
      <c r="RQO18" s="124"/>
      <c r="RQP18" s="124"/>
      <c r="RQQ18" s="124"/>
      <c r="RQR18" s="124"/>
      <c r="RQS18" s="124"/>
      <c r="RQT18" s="124"/>
      <c r="RQU18" s="124"/>
      <c r="RQV18" s="124"/>
      <c r="RQW18" s="124"/>
      <c r="RQX18" s="124"/>
      <c r="RQY18" s="124"/>
      <c r="RQZ18" s="124"/>
      <c r="RRA18" s="124"/>
      <c r="RRB18" s="124"/>
      <c r="RRC18" s="124"/>
      <c r="RRD18" s="124"/>
      <c r="RRE18" s="124"/>
      <c r="RRF18" s="124"/>
      <c r="RRG18" s="124"/>
      <c r="RRH18" s="124"/>
      <c r="RRI18" s="124"/>
      <c r="RRJ18" s="124"/>
      <c r="RRK18" s="124"/>
      <c r="RRL18" s="124"/>
      <c r="RRM18" s="124"/>
      <c r="RRN18" s="124"/>
      <c r="RRO18" s="124"/>
      <c r="RRP18" s="124"/>
      <c r="RRQ18" s="124"/>
      <c r="RRR18" s="124"/>
      <c r="RRS18" s="124"/>
      <c r="RRT18" s="124"/>
      <c r="RRU18" s="124"/>
      <c r="RRV18" s="124"/>
      <c r="RRW18" s="124"/>
      <c r="RRX18" s="124"/>
      <c r="RRY18" s="124"/>
      <c r="RRZ18" s="124"/>
      <c r="RSA18" s="124"/>
      <c r="RSB18" s="124"/>
      <c r="RSC18" s="124"/>
      <c r="RSD18" s="124"/>
      <c r="RSE18" s="124"/>
      <c r="RSF18" s="124"/>
      <c r="RSG18" s="124"/>
      <c r="RSH18" s="124"/>
      <c r="RSI18" s="124"/>
      <c r="RSJ18" s="124"/>
      <c r="RSK18" s="124"/>
      <c r="RSL18" s="124"/>
      <c r="RSM18" s="124"/>
      <c r="RSN18" s="124"/>
      <c r="RSO18" s="124"/>
      <c r="RSP18" s="124"/>
      <c r="RSQ18" s="124"/>
      <c r="RSR18" s="124"/>
      <c r="RSS18" s="124"/>
      <c r="RST18" s="124"/>
      <c r="RSU18" s="124"/>
      <c r="RSV18" s="124"/>
      <c r="RSW18" s="124"/>
      <c r="RSX18" s="124"/>
      <c r="RSY18" s="124"/>
      <c r="RSZ18" s="124"/>
      <c r="RTA18" s="124"/>
      <c r="RTB18" s="124"/>
      <c r="RTC18" s="124"/>
      <c r="RTD18" s="124"/>
      <c r="RTE18" s="124"/>
      <c r="RTF18" s="124"/>
      <c r="RTG18" s="124"/>
      <c r="RTH18" s="124"/>
      <c r="RTI18" s="124"/>
      <c r="RTJ18" s="124"/>
      <c r="RTK18" s="124"/>
      <c r="RTL18" s="124"/>
      <c r="RTM18" s="124"/>
      <c r="RTN18" s="124"/>
      <c r="RTO18" s="124"/>
      <c r="RTP18" s="124"/>
      <c r="RTQ18" s="124"/>
      <c r="RTR18" s="124"/>
      <c r="RTS18" s="124"/>
      <c r="RTT18" s="124"/>
      <c r="RTU18" s="124"/>
      <c r="RTV18" s="124"/>
      <c r="RTW18" s="124"/>
      <c r="RTX18" s="124"/>
      <c r="RTY18" s="124"/>
      <c r="RTZ18" s="124"/>
      <c r="RUA18" s="124"/>
      <c r="RUB18" s="124"/>
      <c r="RUC18" s="124"/>
      <c r="RUD18" s="124"/>
      <c r="RUE18" s="124"/>
      <c r="RUF18" s="124"/>
      <c r="RUG18" s="124"/>
      <c r="RUH18" s="124"/>
      <c r="RUI18" s="124"/>
      <c r="RUJ18" s="124"/>
      <c r="RUK18" s="124"/>
      <c r="RUL18" s="124"/>
      <c r="RUM18" s="124"/>
      <c r="RUN18" s="124"/>
      <c r="RUO18" s="124"/>
      <c r="RUP18" s="124"/>
      <c r="RUQ18" s="124"/>
      <c r="RUR18" s="124"/>
      <c r="RUS18" s="124"/>
      <c r="RUT18" s="124"/>
      <c r="RUU18" s="124"/>
      <c r="RUV18" s="124"/>
      <c r="RUW18" s="124"/>
      <c r="RUX18" s="124"/>
      <c r="RUY18" s="124"/>
      <c r="RUZ18" s="124"/>
      <c r="RVA18" s="124"/>
      <c r="RVB18" s="124"/>
      <c r="RVC18" s="124"/>
      <c r="RVD18" s="124"/>
      <c r="RVE18" s="124"/>
      <c r="RVF18" s="124"/>
      <c r="RVG18" s="124"/>
      <c r="RVH18" s="124"/>
      <c r="RVI18" s="124"/>
      <c r="RVJ18" s="124"/>
      <c r="RVK18" s="124"/>
      <c r="RVL18" s="124"/>
      <c r="RVM18" s="124"/>
      <c r="RVN18" s="124"/>
      <c r="RVO18" s="124"/>
      <c r="RVP18" s="124"/>
      <c r="RVQ18" s="124"/>
      <c r="RVR18" s="124"/>
      <c r="RVS18" s="124"/>
      <c r="RVT18" s="124"/>
      <c r="RVU18" s="124"/>
      <c r="RVV18" s="124"/>
      <c r="RVW18" s="124"/>
      <c r="RVX18" s="124"/>
      <c r="RVY18" s="124"/>
      <c r="RVZ18" s="124"/>
      <c r="RWA18" s="124"/>
      <c r="RWB18" s="124"/>
      <c r="RWC18" s="124"/>
      <c r="RWD18" s="124"/>
      <c r="RWE18" s="124"/>
      <c r="RWF18" s="124"/>
      <c r="RWG18" s="124"/>
      <c r="RWH18" s="124"/>
      <c r="RWI18" s="124"/>
      <c r="RWJ18" s="124"/>
      <c r="RWK18" s="124"/>
      <c r="RWL18" s="124"/>
      <c r="RWM18" s="124"/>
      <c r="RWN18" s="124"/>
      <c r="RWO18" s="124"/>
      <c r="RWP18" s="124"/>
      <c r="RWQ18" s="124"/>
      <c r="RWR18" s="124"/>
      <c r="RWS18" s="124"/>
      <c r="RWT18" s="124"/>
      <c r="RWU18" s="124"/>
      <c r="RWV18" s="124"/>
      <c r="RWW18" s="124"/>
      <c r="RWX18" s="124"/>
      <c r="RWY18" s="124"/>
      <c r="RWZ18" s="124"/>
      <c r="RXA18" s="124"/>
      <c r="RXB18" s="124"/>
      <c r="RXC18" s="124"/>
      <c r="RXD18" s="124"/>
      <c r="RXE18" s="124"/>
      <c r="RXF18" s="124"/>
      <c r="RXG18" s="124"/>
      <c r="RXH18" s="124"/>
      <c r="RXI18" s="124"/>
      <c r="RXJ18" s="124"/>
      <c r="RXK18" s="124"/>
      <c r="RXL18" s="124"/>
      <c r="RXM18" s="124"/>
      <c r="RXN18" s="124"/>
      <c r="RXO18" s="124"/>
      <c r="RXP18" s="124"/>
      <c r="RXQ18" s="124"/>
      <c r="RXR18" s="124"/>
      <c r="RXS18" s="124"/>
      <c r="RXT18" s="124"/>
      <c r="RXU18" s="124"/>
      <c r="RXV18" s="124"/>
      <c r="RXW18" s="124"/>
      <c r="RXX18" s="124"/>
      <c r="RXY18" s="124"/>
      <c r="RXZ18" s="124"/>
      <c r="RYA18" s="124"/>
      <c r="RYB18" s="124"/>
      <c r="RYC18" s="124"/>
      <c r="RYD18" s="124"/>
      <c r="RYE18" s="124"/>
      <c r="RYF18" s="124"/>
      <c r="RYG18" s="124"/>
      <c r="RYH18" s="124"/>
      <c r="RYI18" s="124"/>
      <c r="RYJ18" s="124"/>
      <c r="RYK18" s="124"/>
      <c r="RYL18" s="124"/>
      <c r="RYM18" s="124"/>
      <c r="RYN18" s="124"/>
      <c r="RYO18" s="124"/>
      <c r="RYP18" s="124"/>
      <c r="RYQ18" s="124"/>
      <c r="RYR18" s="124"/>
      <c r="RYS18" s="124"/>
      <c r="RYT18" s="124"/>
      <c r="RYU18" s="124"/>
      <c r="RYV18" s="124"/>
      <c r="RYW18" s="124"/>
      <c r="RYX18" s="124"/>
      <c r="RYY18" s="124"/>
      <c r="RYZ18" s="124"/>
      <c r="RZA18" s="124"/>
      <c r="RZB18" s="124"/>
      <c r="RZC18" s="124"/>
      <c r="RZD18" s="124"/>
      <c r="RZE18" s="124"/>
      <c r="RZF18" s="124"/>
      <c r="RZG18" s="124"/>
      <c r="RZH18" s="124"/>
      <c r="RZI18" s="124"/>
      <c r="RZJ18" s="124"/>
      <c r="RZK18" s="124"/>
      <c r="RZL18" s="124"/>
      <c r="RZM18" s="124"/>
      <c r="RZN18" s="124"/>
      <c r="RZO18" s="124"/>
      <c r="RZP18" s="124"/>
      <c r="RZQ18" s="124"/>
      <c r="RZR18" s="124"/>
      <c r="RZS18" s="124"/>
      <c r="RZT18" s="124"/>
      <c r="RZU18" s="124"/>
      <c r="RZV18" s="124"/>
      <c r="RZW18" s="124"/>
      <c r="RZX18" s="124"/>
      <c r="RZY18" s="124"/>
      <c r="RZZ18" s="124"/>
      <c r="SAA18" s="124"/>
      <c r="SAB18" s="124"/>
      <c r="SAC18" s="124"/>
      <c r="SAD18" s="124"/>
      <c r="SAE18" s="124"/>
      <c r="SAF18" s="124"/>
      <c r="SAG18" s="124"/>
      <c r="SAH18" s="124"/>
      <c r="SAI18" s="124"/>
      <c r="SAJ18" s="124"/>
      <c r="SAK18" s="124"/>
      <c r="SAL18" s="124"/>
      <c r="SAM18" s="124"/>
      <c r="SAN18" s="124"/>
      <c r="SAO18" s="124"/>
      <c r="SAP18" s="124"/>
      <c r="SAQ18" s="124"/>
      <c r="SAR18" s="124"/>
      <c r="SAS18" s="124"/>
      <c r="SAT18" s="124"/>
      <c r="SAU18" s="124"/>
      <c r="SAV18" s="124"/>
      <c r="SAW18" s="124"/>
      <c r="SAX18" s="124"/>
      <c r="SAY18" s="124"/>
      <c r="SAZ18" s="124"/>
      <c r="SBA18" s="124"/>
      <c r="SBB18" s="124"/>
      <c r="SBC18" s="124"/>
      <c r="SBD18" s="124"/>
      <c r="SBE18" s="124"/>
      <c r="SBF18" s="124"/>
      <c r="SBG18" s="124"/>
      <c r="SBH18" s="124"/>
      <c r="SBI18" s="124"/>
      <c r="SBJ18" s="124"/>
      <c r="SBK18" s="124"/>
      <c r="SBL18" s="124"/>
      <c r="SBM18" s="124"/>
      <c r="SBN18" s="124"/>
      <c r="SBO18" s="124"/>
      <c r="SBP18" s="124"/>
      <c r="SBQ18" s="124"/>
      <c r="SBR18" s="124"/>
      <c r="SBS18" s="124"/>
      <c r="SBT18" s="124"/>
      <c r="SBU18" s="124"/>
      <c r="SBV18" s="124"/>
      <c r="SBW18" s="124"/>
      <c r="SBX18" s="124"/>
      <c r="SBY18" s="124"/>
      <c r="SBZ18" s="124"/>
      <c r="SCA18" s="124"/>
      <c r="SCB18" s="124"/>
      <c r="SCC18" s="124"/>
      <c r="SCD18" s="124"/>
      <c r="SCE18" s="124"/>
      <c r="SCF18" s="124"/>
      <c r="SCG18" s="124"/>
      <c r="SCH18" s="124"/>
      <c r="SCI18" s="124"/>
      <c r="SCJ18" s="124"/>
      <c r="SCK18" s="124"/>
      <c r="SCL18" s="124"/>
      <c r="SCM18" s="124"/>
      <c r="SCN18" s="124"/>
      <c r="SCO18" s="124"/>
      <c r="SCP18" s="124"/>
      <c r="SCQ18" s="124"/>
      <c r="SCR18" s="124"/>
      <c r="SCS18" s="124"/>
      <c r="SCT18" s="124"/>
      <c r="SCU18" s="124"/>
      <c r="SCV18" s="124"/>
      <c r="SCW18" s="124"/>
      <c r="SCX18" s="124"/>
      <c r="SCY18" s="124"/>
      <c r="SCZ18" s="124"/>
      <c r="SDA18" s="124"/>
      <c r="SDB18" s="124"/>
      <c r="SDC18" s="124"/>
      <c r="SDD18" s="124"/>
      <c r="SDE18" s="124"/>
      <c r="SDF18" s="124"/>
      <c r="SDG18" s="124"/>
      <c r="SDH18" s="124"/>
      <c r="SDI18" s="124"/>
      <c r="SDJ18" s="124"/>
      <c r="SDK18" s="124"/>
      <c r="SDL18" s="124"/>
      <c r="SDM18" s="124"/>
      <c r="SDN18" s="124"/>
      <c r="SDO18" s="124"/>
      <c r="SDP18" s="124"/>
      <c r="SDQ18" s="124"/>
      <c r="SDR18" s="124"/>
      <c r="SDS18" s="124"/>
      <c r="SDT18" s="124"/>
      <c r="SDU18" s="124"/>
      <c r="SDV18" s="124"/>
      <c r="SDW18" s="124"/>
      <c r="SDX18" s="124"/>
      <c r="SDY18" s="124"/>
      <c r="SDZ18" s="124"/>
      <c r="SEA18" s="124"/>
      <c r="SEB18" s="124"/>
      <c r="SEC18" s="124"/>
      <c r="SED18" s="124"/>
      <c r="SEE18" s="124"/>
      <c r="SEF18" s="124"/>
      <c r="SEG18" s="124"/>
      <c r="SEH18" s="124"/>
      <c r="SEI18" s="124"/>
      <c r="SEJ18" s="124"/>
      <c r="SEK18" s="124"/>
      <c r="SEL18" s="124"/>
      <c r="SEM18" s="124"/>
      <c r="SEN18" s="124"/>
      <c r="SEO18" s="124"/>
      <c r="SEP18" s="124"/>
      <c r="SEQ18" s="124"/>
      <c r="SER18" s="124"/>
      <c r="SES18" s="124"/>
      <c r="SET18" s="124"/>
      <c r="SEU18" s="124"/>
      <c r="SEV18" s="124"/>
      <c r="SEW18" s="124"/>
      <c r="SEX18" s="124"/>
      <c r="SEY18" s="124"/>
      <c r="SEZ18" s="124"/>
      <c r="SFA18" s="124"/>
      <c r="SFB18" s="124"/>
      <c r="SFC18" s="124"/>
      <c r="SFD18" s="124"/>
      <c r="SFE18" s="124"/>
      <c r="SFF18" s="124"/>
      <c r="SFG18" s="124"/>
      <c r="SFH18" s="124"/>
      <c r="SFI18" s="124"/>
      <c r="SFJ18" s="124"/>
      <c r="SFK18" s="124"/>
      <c r="SFL18" s="124"/>
      <c r="SFM18" s="124"/>
      <c r="SFN18" s="124"/>
      <c r="SFO18" s="124"/>
      <c r="SFP18" s="124"/>
      <c r="SFQ18" s="124"/>
      <c r="SFR18" s="124"/>
      <c r="SFS18" s="124"/>
      <c r="SFT18" s="124"/>
      <c r="SFU18" s="124"/>
      <c r="SFV18" s="124"/>
      <c r="SFW18" s="124"/>
      <c r="SFX18" s="124"/>
      <c r="SFY18" s="124"/>
      <c r="SFZ18" s="124"/>
      <c r="SGA18" s="124"/>
      <c r="SGB18" s="124"/>
      <c r="SGC18" s="124"/>
      <c r="SGD18" s="124"/>
      <c r="SGE18" s="124"/>
      <c r="SGF18" s="124"/>
      <c r="SGG18" s="124"/>
      <c r="SGH18" s="124"/>
      <c r="SGI18" s="124"/>
      <c r="SGJ18" s="124"/>
      <c r="SGK18" s="124"/>
      <c r="SGL18" s="124"/>
      <c r="SGM18" s="124"/>
      <c r="SGN18" s="124"/>
      <c r="SGO18" s="124"/>
      <c r="SGP18" s="124"/>
      <c r="SGQ18" s="124"/>
      <c r="SGR18" s="124"/>
      <c r="SGS18" s="124"/>
      <c r="SGT18" s="124"/>
      <c r="SGU18" s="124"/>
      <c r="SGV18" s="124"/>
      <c r="SGW18" s="124"/>
      <c r="SGX18" s="124"/>
      <c r="SGY18" s="124"/>
      <c r="SGZ18" s="124"/>
      <c r="SHA18" s="124"/>
      <c r="SHB18" s="124"/>
      <c r="SHC18" s="124"/>
      <c r="SHD18" s="124"/>
      <c r="SHE18" s="124"/>
      <c r="SHF18" s="124"/>
      <c r="SHG18" s="124"/>
      <c r="SHH18" s="124"/>
      <c r="SHI18" s="124"/>
      <c r="SHJ18" s="124"/>
      <c r="SHK18" s="124"/>
      <c r="SHL18" s="124"/>
      <c r="SHM18" s="124"/>
      <c r="SHN18" s="124"/>
      <c r="SHO18" s="124"/>
      <c r="SHP18" s="124"/>
      <c r="SHQ18" s="124"/>
      <c r="SHR18" s="124"/>
      <c r="SHS18" s="124"/>
      <c r="SHT18" s="124"/>
      <c r="SHU18" s="124"/>
      <c r="SHV18" s="124"/>
      <c r="SHW18" s="124"/>
      <c r="SHX18" s="124"/>
      <c r="SHY18" s="124"/>
      <c r="SHZ18" s="124"/>
      <c r="SIA18" s="124"/>
      <c r="SIB18" s="124"/>
      <c r="SIC18" s="124"/>
      <c r="SID18" s="124"/>
      <c r="SIE18" s="124"/>
      <c r="SIF18" s="124"/>
      <c r="SIG18" s="124"/>
      <c r="SIH18" s="124"/>
      <c r="SII18" s="124"/>
      <c r="SIJ18" s="124"/>
      <c r="SIK18" s="124"/>
      <c r="SIL18" s="124"/>
      <c r="SIM18" s="124"/>
      <c r="SIN18" s="124"/>
      <c r="SIO18" s="124"/>
      <c r="SIP18" s="124"/>
      <c r="SIQ18" s="124"/>
      <c r="SIR18" s="124"/>
      <c r="SIS18" s="124"/>
      <c r="SIT18" s="124"/>
      <c r="SIU18" s="124"/>
      <c r="SIV18" s="124"/>
      <c r="SIW18" s="124"/>
      <c r="SIX18" s="124"/>
      <c r="SIY18" s="124"/>
      <c r="SIZ18" s="124"/>
      <c r="SJA18" s="124"/>
      <c r="SJB18" s="124"/>
      <c r="SJC18" s="124"/>
      <c r="SJD18" s="124"/>
      <c r="SJE18" s="124"/>
      <c r="SJF18" s="124"/>
      <c r="SJG18" s="124"/>
      <c r="SJH18" s="124"/>
      <c r="SJI18" s="124"/>
      <c r="SJJ18" s="124"/>
      <c r="SJK18" s="124"/>
      <c r="SJL18" s="124"/>
      <c r="SJM18" s="124"/>
      <c r="SJN18" s="124"/>
      <c r="SJO18" s="124"/>
      <c r="SJP18" s="124"/>
      <c r="SJQ18" s="124"/>
      <c r="SJR18" s="124"/>
      <c r="SJS18" s="124"/>
      <c r="SJT18" s="124"/>
      <c r="SJU18" s="124"/>
      <c r="SJV18" s="124"/>
      <c r="SJW18" s="124"/>
      <c r="SJX18" s="124"/>
      <c r="SJY18" s="124"/>
      <c r="SJZ18" s="124"/>
      <c r="SKA18" s="124"/>
      <c r="SKB18" s="124"/>
      <c r="SKC18" s="124"/>
      <c r="SKD18" s="124"/>
      <c r="SKE18" s="124"/>
      <c r="SKF18" s="124"/>
      <c r="SKG18" s="124"/>
      <c r="SKH18" s="124"/>
      <c r="SKI18" s="124"/>
      <c r="SKJ18" s="124"/>
      <c r="SKK18" s="124"/>
      <c r="SKL18" s="124"/>
      <c r="SKM18" s="124"/>
      <c r="SKN18" s="124"/>
      <c r="SKO18" s="124"/>
      <c r="SKP18" s="124"/>
      <c r="SKQ18" s="124"/>
      <c r="SKR18" s="124"/>
      <c r="SKS18" s="124"/>
      <c r="SKT18" s="124"/>
      <c r="SKU18" s="124"/>
      <c r="SKV18" s="124"/>
      <c r="SKW18" s="124"/>
      <c r="SKX18" s="124"/>
      <c r="SKY18" s="124"/>
      <c r="SKZ18" s="124"/>
      <c r="SLA18" s="124"/>
      <c r="SLB18" s="124"/>
      <c r="SLC18" s="124"/>
      <c r="SLD18" s="124"/>
      <c r="SLE18" s="124"/>
      <c r="SLF18" s="124"/>
      <c r="SLG18" s="124"/>
      <c r="SLH18" s="124"/>
      <c r="SLI18" s="124"/>
      <c r="SLJ18" s="124"/>
      <c r="SLK18" s="124"/>
      <c r="SLL18" s="124"/>
      <c r="SLM18" s="124"/>
      <c r="SLN18" s="124"/>
      <c r="SLO18" s="124"/>
      <c r="SLP18" s="124"/>
      <c r="SLQ18" s="124"/>
      <c r="SLR18" s="124"/>
      <c r="SLS18" s="124"/>
      <c r="SLT18" s="124"/>
      <c r="SLU18" s="124"/>
      <c r="SLV18" s="124"/>
      <c r="SLW18" s="124"/>
      <c r="SLX18" s="124"/>
      <c r="SLY18" s="124"/>
      <c r="SLZ18" s="124"/>
      <c r="SMA18" s="124"/>
      <c r="SMB18" s="124"/>
      <c r="SMC18" s="124"/>
      <c r="SMD18" s="124"/>
      <c r="SME18" s="124"/>
      <c r="SMF18" s="124"/>
      <c r="SMG18" s="124"/>
      <c r="SMH18" s="124"/>
      <c r="SMI18" s="124"/>
      <c r="SMJ18" s="124"/>
      <c r="SMK18" s="124"/>
      <c r="SML18" s="124"/>
      <c r="SMM18" s="124"/>
      <c r="SMN18" s="124"/>
      <c r="SMO18" s="124"/>
      <c r="SMP18" s="124"/>
      <c r="SMQ18" s="124"/>
      <c r="SMR18" s="124"/>
      <c r="SMS18" s="124"/>
      <c r="SMT18" s="124"/>
      <c r="SMU18" s="124"/>
      <c r="SMV18" s="124"/>
      <c r="SMW18" s="124"/>
      <c r="SMX18" s="124"/>
      <c r="SMY18" s="124"/>
      <c r="SMZ18" s="124"/>
      <c r="SNA18" s="124"/>
      <c r="SNB18" s="124"/>
      <c r="SNC18" s="124"/>
      <c r="SND18" s="124"/>
      <c r="SNE18" s="124"/>
      <c r="SNF18" s="124"/>
      <c r="SNG18" s="124"/>
      <c r="SNH18" s="124"/>
      <c r="SNI18" s="124"/>
      <c r="SNJ18" s="124"/>
      <c r="SNK18" s="124"/>
      <c r="SNL18" s="124"/>
      <c r="SNM18" s="124"/>
      <c r="SNN18" s="124"/>
      <c r="SNO18" s="124"/>
      <c r="SNP18" s="124"/>
      <c r="SNQ18" s="124"/>
      <c r="SNR18" s="124"/>
      <c r="SNS18" s="124"/>
      <c r="SNT18" s="124"/>
      <c r="SNU18" s="124"/>
      <c r="SNV18" s="124"/>
      <c r="SNW18" s="124"/>
      <c r="SNX18" s="124"/>
      <c r="SNY18" s="124"/>
      <c r="SNZ18" s="124"/>
      <c r="SOA18" s="124"/>
      <c r="SOB18" s="124"/>
      <c r="SOC18" s="124"/>
      <c r="SOD18" s="124"/>
      <c r="SOE18" s="124"/>
      <c r="SOF18" s="124"/>
      <c r="SOG18" s="124"/>
      <c r="SOH18" s="124"/>
      <c r="SOI18" s="124"/>
      <c r="SOJ18" s="124"/>
      <c r="SOK18" s="124"/>
      <c r="SOL18" s="124"/>
      <c r="SOM18" s="124"/>
      <c r="SON18" s="124"/>
      <c r="SOO18" s="124"/>
      <c r="SOP18" s="124"/>
      <c r="SOQ18" s="124"/>
      <c r="SOR18" s="124"/>
      <c r="SOS18" s="124"/>
      <c r="SOT18" s="124"/>
      <c r="SOU18" s="124"/>
      <c r="SOV18" s="124"/>
      <c r="SOW18" s="124"/>
      <c r="SOX18" s="124"/>
      <c r="SOY18" s="124"/>
      <c r="SOZ18" s="124"/>
      <c r="SPA18" s="124"/>
      <c r="SPB18" s="124"/>
      <c r="SPC18" s="124"/>
      <c r="SPD18" s="124"/>
      <c r="SPE18" s="124"/>
      <c r="SPF18" s="124"/>
      <c r="SPG18" s="124"/>
      <c r="SPH18" s="124"/>
      <c r="SPI18" s="124"/>
      <c r="SPJ18" s="124"/>
      <c r="SPK18" s="124"/>
      <c r="SPL18" s="124"/>
      <c r="SPM18" s="124"/>
      <c r="SPN18" s="124"/>
      <c r="SPO18" s="124"/>
      <c r="SPP18" s="124"/>
      <c r="SPQ18" s="124"/>
      <c r="SPR18" s="124"/>
      <c r="SPS18" s="124"/>
      <c r="SPT18" s="124"/>
      <c r="SPU18" s="124"/>
      <c r="SPV18" s="124"/>
      <c r="SPW18" s="124"/>
      <c r="SPX18" s="124"/>
      <c r="SPY18" s="124"/>
      <c r="SPZ18" s="124"/>
      <c r="SQA18" s="124"/>
      <c r="SQB18" s="124"/>
      <c r="SQC18" s="124"/>
      <c r="SQD18" s="124"/>
      <c r="SQE18" s="124"/>
      <c r="SQF18" s="124"/>
      <c r="SQG18" s="124"/>
      <c r="SQH18" s="124"/>
      <c r="SQI18" s="124"/>
      <c r="SQJ18" s="124"/>
      <c r="SQK18" s="124"/>
      <c r="SQL18" s="124"/>
      <c r="SQM18" s="124"/>
      <c r="SQN18" s="124"/>
      <c r="SQO18" s="124"/>
      <c r="SQP18" s="124"/>
      <c r="SQQ18" s="124"/>
      <c r="SQR18" s="124"/>
      <c r="SQS18" s="124"/>
      <c r="SQT18" s="124"/>
      <c r="SQU18" s="124"/>
      <c r="SQV18" s="124"/>
      <c r="SQW18" s="124"/>
      <c r="SQX18" s="124"/>
      <c r="SQY18" s="124"/>
      <c r="SQZ18" s="124"/>
      <c r="SRA18" s="124"/>
      <c r="SRB18" s="124"/>
      <c r="SRC18" s="124"/>
      <c r="SRD18" s="124"/>
      <c r="SRE18" s="124"/>
      <c r="SRF18" s="124"/>
      <c r="SRG18" s="124"/>
      <c r="SRH18" s="124"/>
      <c r="SRI18" s="124"/>
      <c r="SRJ18" s="124"/>
      <c r="SRK18" s="124"/>
      <c r="SRL18" s="124"/>
      <c r="SRM18" s="124"/>
      <c r="SRN18" s="124"/>
      <c r="SRO18" s="124"/>
      <c r="SRP18" s="124"/>
      <c r="SRQ18" s="124"/>
      <c r="SRR18" s="124"/>
      <c r="SRS18" s="124"/>
      <c r="SRT18" s="124"/>
      <c r="SRU18" s="124"/>
      <c r="SRV18" s="124"/>
      <c r="SRW18" s="124"/>
      <c r="SRX18" s="124"/>
      <c r="SRY18" s="124"/>
      <c r="SRZ18" s="124"/>
      <c r="SSA18" s="124"/>
      <c r="SSB18" s="124"/>
      <c r="SSC18" s="124"/>
      <c r="SSD18" s="124"/>
      <c r="SSE18" s="124"/>
      <c r="SSF18" s="124"/>
      <c r="SSG18" s="124"/>
      <c r="SSH18" s="124"/>
      <c r="SSI18" s="124"/>
      <c r="SSJ18" s="124"/>
      <c r="SSK18" s="124"/>
      <c r="SSL18" s="124"/>
      <c r="SSM18" s="124"/>
      <c r="SSN18" s="124"/>
      <c r="SSO18" s="124"/>
      <c r="SSP18" s="124"/>
      <c r="SSQ18" s="124"/>
      <c r="SSR18" s="124"/>
      <c r="SSS18" s="124"/>
      <c r="SST18" s="124"/>
      <c r="SSU18" s="124"/>
      <c r="SSV18" s="124"/>
      <c r="SSW18" s="124"/>
      <c r="SSX18" s="124"/>
      <c r="SSY18" s="124"/>
      <c r="SSZ18" s="124"/>
      <c r="STA18" s="124"/>
      <c r="STB18" s="124"/>
      <c r="STC18" s="124"/>
      <c r="STD18" s="124"/>
      <c r="STE18" s="124"/>
      <c r="STF18" s="124"/>
      <c r="STG18" s="124"/>
      <c r="STH18" s="124"/>
      <c r="STI18" s="124"/>
      <c r="STJ18" s="124"/>
      <c r="STK18" s="124"/>
      <c r="STL18" s="124"/>
      <c r="STM18" s="124"/>
      <c r="STN18" s="124"/>
      <c r="STO18" s="124"/>
      <c r="STP18" s="124"/>
      <c r="STQ18" s="124"/>
      <c r="STR18" s="124"/>
      <c r="STS18" s="124"/>
      <c r="STT18" s="124"/>
      <c r="STU18" s="124"/>
      <c r="STV18" s="124"/>
      <c r="STW18" s="124"/>
      <c r="STX18" s="124"/>
      <c r="STY18" s="124"/>
      <c r="STZ18" s="124"/>
      <c r="SUA18" s="124"/>
      <c r="SUB18" s="124"/>
      <c r="SUC18" s="124"/>
      <c r="SUD18" s="124"/>
      <c r="SUE18" s="124"/>
      <c r="SUF18" s="124"/>
      <c r="SUG18" s="124"/>
      <c r="SUH18" s="124"/>
      <c r="SUI18" s="124"/>
      <c r="SUJ18" s="124"/>
      <c r="SUK18" s="124"/>
      <c r="SUL18" s="124"/>
      <c r="SUM18" s="124"/>
      <c r="SUN18" s="124"/>
      <c r="SUO18" s="124"/>
      <c r="SUP18" s="124"/>
      <c r="SUQ18" s="124"/>
      <c r="SUR18" s="124"/>
      <c r="SUS18" s="124"/>
      <c r="SUT18" s="124"/>
      <c r="SUU18" s="124"/>
      <c r="SUV18" s="124"/>
      <c r="SUW18" s="124"/>
      <c r="SUX18" s="124"/>
      <c r="SUY18" s="124"/>
      <c r="SUZ18" s="124"/>
      <c r="SVA18" s="124"/>
      <c r="SVB18" s="124"/>
      <c r="SVC18" s="124"/>
      <c r="SVD18" s="124"/>
      <c r="SVE18" s="124"/>
      <c r="SVF18" s="124"/>
      <c r="SVG18" s="124"/>
      <c r="SVH18" s="124"/>
      <c r="SVI18" s="124"/>
      <c r="SVJ18" s="124"/>
      <c r="SVK18" s="124"/>
      <c r="SVL18" s="124"/>
      <c r="SVM18" s="124"/>
      <c r="SVN18" s="124"/>
      <c r="SVO18" s="124"/>
      <c r="SVP18" s="124"/>
      <c r="SVQ18" s="124"/>
      <c r="SVR18" s="124"/>
      <c r="SVS18" s="124"/>
      <c r="SVT18" s="124"/>
      <c r="SVU18" s="124"/>
      <c r="SVV18" s="124"/>
      <c r="SVW18" s="124"/>
      <c r="SVX18" s="124"/>
      <c r="SVY18" s="124"/>
      <c r="SVZ18" s="124"/>
      <c r="SWA18" s="124"/>
      <c r="SWB18" s="124"/>
      <c r="SWC18" s="124"/>
      <c r="SWD18" s="124"/>
      <c r="SWE18" s="124"/>
      <c r="SWF18" s="124"/>
      <c r="SWG18" s="124"/>
      <c r="SWH18" s="124"/>
      <c r="SWI18" s="124"/>
      <c r="SWJ18" s="124"/>
      <c r="SWK18" s="124"/>
      <c r="SWL18" s="124"/>
      <c r="SWM18" s="124"/>
      <c r="SWN18" s="124"/>
      <c r="SWO18" s="124"/>
      <c r="SWP18" s="124"/>
      <c r="SWQ18" s="124"/>
      <c r="SWR18" s="124"/>
      <c r="SWS18" s="124"/>
      <c r="SWT18" s="124"/>
      <c r="SWU18" s="124"/>
      <c r="SWV18" s="124"/>
      <c r="SWW18" s="124"/>
      <c r="SWX18" s="124"/>
      <c r="SWY18" s="124"/>
      <c r="SWZ18" s="124"/>
      <c r="SXA18" s="124"/>
      <c r="SXB18" s="124"/>
      <c r="SXC18" s="124"/>
      <c r="SXD18" s="124"/>
      <c r="SXE18" s="124"/>
      <c r="SXF18" s="124"/>
      <c r="SXG18" s="124"/>
      <c r="SXH18" s="124"/>
      <c r="SXI18" s="124"/>
      <c r="SXJ18" s="124"/>
      <c r="SXK18" s="124"/>
      <c r="SXL18" s="124"/>
      <c r="SXM18" s="124"/>
      <c r="SXN18" s="124"/>
      <c r="SXO18" s="124"/>
      <c r="SXP18" s="124"/>
      <c r="SXQ18" s="124"/>
      <c r="SXR18" s="124"/>
      <c r="SXS18" s="124"/>
      <c r="SXT18" s="124"/>
      <c r="SXU18" s="124"/>
      <c r="SXV18" s="124"/>
      <c r="SXW18" s="124"/>
      <c r="SXX18" s="124"/>
      <c r="SXY18" s="124"/>
      <c r="SXZ18" s="124"/>
      <c r="SYA18" s="124"/>
      <c r="SYB18" s="124"/>
      <c r="SYC18" s="124"/>
      <c r="SYD18" s="124"/>
      <c r="SYE18" s="124"/>
      <c r="SYF18" s="124"/>
      <c r="SYG18" s="124"/>
      <c r="SYH18" s="124"/>
      <c r="SYI18" s="124"/>
      <c r="SYJ18" s="124"/>
      <c r="SYK18" s="124"/>
      <c r="SYL18" s="124"/>
      <c r="SYM18" s="124"/>
      <c r="SYN18" s="124"/>
      <c r="SYO18" s="124"/>
      <c r="SYP18" s="124"/>
      <c r="SYQ18" s="124"/>
      <c r="SYR18" s="124"/>
      <c r="SYS18" s="124"/>
      <c r="SYT18" s="124"/>
      <c r="SYU18" s="124"/>
      <c r="SYV18" s="124"/>
      <c r="SYW18" s="124"/>
      <c r="SYX18" s="124"/>
      <c r="SYY18" s="124"/>
      <c r="SYZ18" s="124"/>
      <c r="SZA18" s="124"/>
      <c r="SZB18" s="124"/>
      <c r="SZC18" s="124"/>
      <c r="SZD18" s="124"/>
      <c r="SZE18" s="124"/>
      <c r="SZF18" s="124"/>
      <c r="SZG18" s="124"/>
      <c r="SZH18" s="124"/>
      <c r="SZI18" s="124"/>
      <c r="SZJ18" s="124"/>
      <c r="SZK18" s="124"/>
      <c r="SZL18" s="124"/>
      <c r="SZM18" s="124"/>
      <c r="SZN18" s="124"/>
      <c r="SZO18" s="124"/>
      <c r="SZP18" s="124"/>
      <c r="SZQ18" s="124"/>
      <c r="SZR18" s="124"/>
      <c r="SZS18" s="124"/>
      <c r="SZT18" s="124"/>
      <c r="SZU18" s="124"/>
      <c r="SZV18" s="124"/>
      <c r="SZW18" s="124"/>
      <c r="SZX18" s="124"/>
      <c r="SZY18" s="124"/>
      <c r="SZZ18" s="124"/>
      <c r="TAA18" s="124"/>
      <c r="TAB18" s="124"/>
      <c r="TAC18" s="124"/>
      <c r="TAD18" s="124"/>
      <c r="TAE18" s="124"/>
      <c r="TAF18" s="124"/>
      <c r="TAG18" s="124"/>
      <c r="TAH18" s="124"/>
      <c r="TAI18" s="124"/>
      <c r="TAJ18" s="124"/>
      <c r="TAK18" s="124"/>
      <c r="TAL18" s="124"/>
      <c r="TAM18" s="124"/>
      <c r="TAN18" s="124"/>
      <c r="TAO18" s="124"/>
      <c r="TAP18" s="124"/>
      <c r="TAQ18" s="124"/>
      <c r="TAR18" s="124"/>
      <c r="TAS18" s="124"/>
      <c r="TAT18" s="124"/>
      <c r="TAU18" s="124"/>
      <c r="TAV18" s="124"/>
      <c r="TAW18" s="124"/>
      <c r="TAX18" s="124"/>
      <c r="TAY18" s="124"/>
      <c r="TAZ18" s="124"/>
      <c r="TBA18" s="124"/>
      <c r="TBB18" s="124"/>
      <c r="TBC18" s="124"/>
      <c r="TBD18" s="124"/>
      <c r="TBE18" s="124"/>
      <c r="TBF18" s="124"/>
      <c r="TBG18" s="124"/>
      <c r="TBH18" s="124"/>
      <c r="TBI18" s="124"/>
      <c r="TBJ18" s="124"/>
      <c r="TBK18" s="124"/>
      <c r="TBL18" s="124"/>
      <c r="TBM18" s="124"/>
      <c r="TBN18" s="124"/>
      <c r="TBO18" s="124"/>
      <c r="TBP18" s="124"/>
      <c r="TBQ18" s="124"/>
      <c r="TBR18" s="124"/>
      <c r="TBS18" s="124"/>
      <c r="TBT18" s="124"/>
      <c r="TBU18" s="124"/>
      <c r="TBV18" s="124"/>
      <c r="TBW18" s="124"/>
      <c r="TBX18" s="124"/>
      <c r="TBY18" s="124"/>
      <c r="TBZ18" s="124"/>
      <c r="TCA18" s="124"/>
      <c r="TCB18" s="124"/>
      <c r="TCC18" s="124"/>
      <c r="TCD18" s="124"/>
      <c r="TCE18" s="124"/>
      <c r="TCF18" s="124"/>
      <c r="TCG18" s="124"/>
      <c r="TCH18" s="124"/>
      <c r="TCI18" s="124"/>
      <c r="TCJ18" s="124"/>
      <c r="TCK18" s="124"/>
      <c r="TCL18" s="124"/>
      <c r="TCM18" s="124"/>
      <c r="TCN18" s="124"/>
      <c r="TCO18" s="124"/>
      <c r="TCP18" s="124"/>
      <c r="TCQ18" s="124"/>
      <c r="TCR18" s="124"/>
      <c r="TCS18" s="124"/>
      <c r="TCT18" s="124"/>
      <c r="TCU18" s="124"/>
      <c r="TCV18" s="124"/>
      <c r="TCW18" s="124"/>
      <c r="TCX18" s="124"/>
      <c r="TCY18" s="124"/>
      <c r="TCZ18" s="124"/>
      <c r="TDA18" s="124"/>
      <c r="TDB18" s="124"/>
      <c r="TDC18" s="124"/>
      <c r="TDD18" s="124"/>
      <c r="TDE18" s="124"/>
      <c r="TDF18" s="124"/>
      <c r="TDG18" s="124"/>
      <c r="TDH18" s="124"/>
      <c r="TDI18" s="124"/>
      <c r="TDJ18" s="124"/>
      <c r="TDK18" s="124"/>
      <c r="TDL18" s="124"/>
      <c r="TDM18" s="124"/>
      <c r="TDN18" s="124"/>
      <c r="TDO18" s="124"/>
      <c r="TDP18" s="124"/>
      <c r="TDQ18" s="124"/>
      <c r="TDR18" s="124"/>
      <c r="TDS18" s="124"/>
      <c r="TDT18" s="124"/>
      <c r="TDU18" s="124"/>
      <c r="TDV18" s="124"/>
      <c r="TDW18" s="124"/>
      <c r="TDX18" s="124"/>
      <c r="TDY18" s="124"/>
      <c r="TDZ18" s="124"/>
      <c r="TEA18" s="124"/>
      <c r="TEB18" s="124"/>
      <c r="TEC18" s="124"/>
      <c r="TED18" s="124"/>
      <c r="TEE18" s="124"/>
      <c r="TEF18" s="124"/>
      <c r="TEG18" s="124"/>
      <c r="TEH18" s="124"/>
      <c r="TEI18" s="124"/>
      <c r="TEJ18" s="124"/>
      <c r="TEK18" s="124"/>
      <c r="TEL18" s="124"/>
      <c r="TEM18" s="124"/>
      <c r="TEN18" s="124"/>
      <c r="TEO18" s="124"/>
      <c r="TEP18" s="124"/>
      <c r="TEQ18" s="124"/>
      <c r="TER18" s="124"/>
      <c r="TES18" s="124"/>
      <c r="TET18" s="124"/>
      <c r="TEU18" s="124"/>
      <c r="TEV18" s="124"/>
      <c r="TEW18" s="124"/>
      <c r="TEX18" s="124"/>
      <c r="TEY18" s="124"/>
      <c r="TEZ18" s="124"/>
      <c r="TFA18" s="124"/>
      <c r="TFB18" s="124"/>
      <c r="TFC18" s="124"/>
      <c r="TFD18" s="124"/>
      <c r="TFE18" s="124"/>
      <c r="TFF18" s="124"/>
      <c r="TFG18" s="124"/>
      <c r="TFH18" s="124"/>
      <c r="TFI18" s="124"/>
      <c r="TFJ18" s="124"/>
      <c r="TFK18" s="124"/>
      <c r="TFL18" s="124"/>
      <c r="TFM18" s="124"/>
      <c r="TFN18" s="124"/>
      <c r="TFO18" s="124"/>
      <c r="TFP18" s="124"/>
      <c r="TFQ18" s="124"/>
      <c r="TFR18" s="124"/>
      <c r="TFS18" s="124"/>
      <c r="TFT18" s="124"/>
      <c r="TFU18" s="124"/>
      <c r="TFV18" s="124"/>
      <c r="TFW18" s="124"/>
      <c r="TFX18" s="124"/>
      <c r="TFY18" s="124"/>
      <c r="TFZ18" s="124"/>
      <c r="TGA18" s="124"/>
      <c r="TGB18" s="124"/>
      <c r="TGC18" s="124"/>
      <c r="TGD18" s="124"/>
      <c r="TGE18" s="124"/>
      <c r="TGF18" s="124"/>
      <c r="TGG18" s="124"/>
      <c r="TGH18" s="124"/>
      <c r="TGI18" s="124"/>
      <c r="TGJ18" s="124"/>
      <c r="TGK18" s="124"/>
      <c r="TGL18" s="124"/>
      <c r="TGM18" s="124"/>
      <c r="TGN18" s="124"/>
      <c r="TGO18" s="124"/>
      <c r="TGP18" s="124"/>
      <c r="TGQ18" s="124"/>
      <c r="TGR18" s="124"/>
      <c r="TGS18" s="124"/>
      <c r="TGT18" s="124"/>
      <c r="TGU18" s="124"/>
      <c r="TGV18" s="124"/>
      <c r="TGW18" s="124"/>
      <c r="TGX18" s="124"/>
      <c r="TGY18" s="124"/>
      <c r="TGZ18" s="124"/>
      <c r="THA18" s="124"/>
      <c r="THB18" s="124"/>
      <c r="THC18" s="124"/>
      <c r="THD18" s="124"/>
      <c r="THE18" s="124"/>
      <c r="THF18" s="124"/>
      <c r="THG18" s="124"/>
      <c r="THH18" s="124"/>
      <c r="THI18" s="124"/>
      <c r="THJ18" s="124"/>
      <c r="THK18" s="124"/>
      <c r="THL18" s="124"/>
      <c r="THM18" s="124"/>
      <c r="THN18" s="124"/>
      <c r="THO18" s="124"/>
      <c r="THP18" s="124"/>
      <c r="THQ18" s="124"/>
      <c r="THR18" s="124"/>
      <c r="THS18" s="124"/>
      <c r="THT18" s="124"/>
      <c r="THU18" s="124"/>
      <c r="THV18" s="124"/>
      <c r="THW18" s="124"/>
      <c r="THX18" s="124"/>
      <c r="THY18" s="124"/>
      <c r="THZ18" s="124"/>
      <c r="TIA18" s="124"/>
      <c r="TIB18" s="124"/>
      <c r="TIC18" s="124"/>
      <c r="TID18" s="124"/>
      <c r="TIE18" s="124"/>
      <c r="TIF18" s="124"/>
      <c r="TIG18" s="124"/>
      <c r="TIH18" s="124"/>
      <c r="TII18" s="124"/>
      <c r="TIJ18" s="124"/>
      <c r="TIK18" s="124"/>
      <c r="TIL18" s="124"/>
      <c r="TIM18" s="124"/>
      <c r="TIN18" s="124"/>
      <c r="TIO18" s="124"/>
      <c r="TIP18" s="124"/>
      <c r="TIQ18" s="124"/>
      <c r="TIR18" s="124"/>
      <c r="TIS18" s="124"/>
      <c r="TIT18" s="124"/>
      <c r="TIU18" s="124"/>
      <c r="TIV18" s="124"/>
      <c r="TIW18" s="124"/>
      <c r="TIX18" s="124"/>
      <c r="TIY18" s="124"/>
      <c r="TIZ18" s="124"/>
      <c r="TJA18" s="124"/>
      <c r="TJB18" s="124"/>
      <c r="TJC18" s="124"/>
      <c r="TJD18" s="124"/>
      <c r="TJE18" s="124"/>
      <c r="TJF18" s="124"/>
      <c r="TJG18" s="124"/>
      <c r="TJH18" s="124"/>
      <c r="TJI18" s="124"/>
      <c r="TJJ18" s="124"/>
      <c r="TJK18" s="124"/>
      <c r="TJL18" s="124"/>
      <c r="TJM18" s="124"/>
      <c r="TJN18" s="124"/>
      <c r="TJO18" s="124"/>
      <c r="TJP18" s="124"/>
      <c r="TJQ18" s="124"/>
      <c r="TJR18" s="124"/>
      <c r="TJS18" s="124"/>
      <c r="TJT18" s="124"/>
      <c r="TJU18" s="124"/>
      <c r="TJV18" s="124"/>
      <c r="TJW18" s="124"/>
      <c r="TJX18" s="124"/>
      <c r="TJY18" s="124"/>
      <c r="TJZ18" s="124"/>
      <c r="TKA18" s="124"/>
      <c r="TKB18" s="124"/>
      <c r="TKC18" s="124"/>
      <c r="TKD18" s="124"/>
      <c r="TKE18" s="124"/>
      <c r="TKF18" s="124"/>
      <c r="TKG18" s="124"/>
      <c r="TKH18" s="124"/>
      <c r="TKI18" s="124"/>
      <c r="TKJ18" s="124"/>
      <c r="TKK18" s="124"/>
      <c r="TKL18" s="124"/>
      <c r="TKM18" s="124"/>
      <c r="TKN18" s="124"/>
      <c r="TKO18" s="124"/>
      <c r="TKP18" s="124"/>
      <c r="TKQ18" s="124"/>
      <c r="TKR18" s="124"/>
      <c r="TKS18" s="124"/>
      <c r="TKT18" s="124"/>
      <c r="TKU18" s="124"/>
      <c r="TKV18" s="124"/>
      <c r="TKW18" s="124"/>
      <c r="TKX18" s="124"/>
      <c r="TKY18" s="124"/>
      <c r="TKZ18" s="124"/>
      <c r="TLA18" s="124"/>
      <c r="TLB18" s="124"/>
      <c r="TLC18" s="124"/>
      <c r="TLD18" s="124"/>
      <c r="TLE18" s="124"/>
      <c r="TLF18" s="124"/>
      <c r="TLG18" s="124"/>
      <c r="TLH18" s="124"/>
      <c r="TLI18" s="124"/>
      <c r="TLJ18" s="124"/>
      <c r="TLK18" s="124"/>
      <c r="TLL18" s="124"/>
      <c r="TLM18" s="124"/>
      <c r="TLN18" s="124"/>
      <c r="TLO18" s="124"/>
      <c r="TLP18" s="124"/>
      <c r="TLQ18" s="124"/>
      <c r="TLR18" s="124"/>
      <c r="TLS18" s="124"/>
      <c r="TLT18" s="124"/>
      <c r="TLU18" s="124"/>
      <c r="TLV18" s="124"/>
      <c r="TLW18" s="124"/>
      <c r="TLX18" s="124"/>
      <c r="TLY18" s="124"/>
      <c r="TLZ18" s="124"/>
      <c r="TMA18" s="124"/>
      <c r="TMB18" s="124"/>
      <c r="TMC18" s="124"/>
      <c r="TMD18" s="124"/>
      <c r="TME18" s="124"/>
      <c r="TMF18" s="124"/>
      <c r="TMG18" s="124"/>
      <c r="TMH18" s="124"/>
      <c r="TMI18" s="124"/>
      <c r="TMJ18" s="124"/>
      <c r="TMK18" s="124"/>
      <c r="TML18" s="124"/>
      <c r="TMM18" s="124"/>
      <c r="TMN18" s="124"/>
      <c r="TMO18" s="124"/>
      <c r="TMP18" s="124"/>
      <c r="TMQ18" s="124"/>
      <c r="TMR18" s="124"/>
      <c r="TMS18" s="124"/>
      <c r="TMT18" s="124"/>
      <c r="TMU18" s="124"/>
      <c r="TMV18" s="124"/>
      <c r="TMW18" s="124"/>
      <c r="TMX18" s="124"/>
      <c r="TMY18" s="124"/>
      <c r="TMZ18" s="124"/>
      <c r="TNA18" s="124"/>
      <c r="TNB18" s="124"/>
      <c r="TNC18" s="124"/>
      <c r="TND18" s="124"/>
      <c r="TNE18" s="124"/>
      <c r="TNF18" s="124"/>
      <c r="TNG18" s="124"/>
      <c r="TNH18" s="124"/>
      <c r="TNI18" s="124"/>
      <c r="TNJ18" s="124"/>
      <c r="TNK18" s="124"/>
      <c r="TNL18" s="124"/>
      <c r="TNM18" s="124"/>
      <c r="TNN18" s="124"/>
      <c r="TNO18" s="124"/>
      <c r="TNP18" s="124"/>
      <c r="TNQ18" s="124"/>
      <c r="TNR18" s="124"/>
      <c r="TNS18" s="124"/>
      <c r="TNT18" s="124"/>
      <c r="TNU18" s="124"/>
      <c r="TNV18" s="124"/>
      <c r="TNW18" s="124"/>
      <c r="TNX18" s="124"/>
      <c r="TNY18" s="124"/>
      <c r="TNZ18" s="124"/>
      <c r="TOA18" s="124"/>
      <c r="TOB18" s="124"/>
      <c r="TOC18" s="124"/>
      <c r="TOD18" s="124"/>
      <c r="TOE18" s="124"/>
      <c r="TOF18" s="124"/>
      <c r="TOG18" s="124"/>
      <c r="TOH18" s="124"/>
      <c r="TOI18" s="124"/>
      <c r="TOJ18" s="124"/>
      <c r="TOK18" s="124"/>
      <c r="TOL18" s="124"/>
      <c r="TOM18" s="124"/>
      <c r="TON18" s="124"/>
      <c r="TOO18" s="124"/>
      <c r="TOP18" s="124"/>
      <c r="TOQ18" s="124"/>
      <c r="TOR18" s="124"/>
      <c r="TOS18" s="124"/>
      <c r="TOT18" s="124"/>
      <c r="TOU18" s="124"/>
      <c r="TOV18" s="124"/>
      <c r="TOW18" s="124"/>
      <c r="TOX18" s="124"/>
      <c r="TOY18" s="124"/>
      <c r="TOZ18" s="124"/>
      <c r="TPA18" s="124"/>
      <c r="TPB18" s="124"/>
      <c r="TPC18" s="124"/>
      <c r="TPD18" s="124"/>
      <c r="TPE18" s="124"/>
      <c r="TPF18" s="124"/>
      <c r="TPG18" s="124"/>
      <c r="TPH18" s="124"/>
      <c r="TPI18" s="124"/>
      <c r="TPJ18" s="124"/>
      <c r="TPK18" s="124"/>
      <c r="TPL18" s="124"/>
      <c r="TPM18" s="124"/>
      <c r="TPN18" s="124"/>
      <c r="TPO18" s="124"/>
      <c r="TPP18" s="124"/>
      <c r="TPQ18" s="124"/>
      <c r="TPR18" s="124"/>
      <c r="TPS18" s="124"/>
      <c r="TPT18" s="124"/>
      <c r="TPU18" s="124"/>
      <c r="TPV18" s="124"/>
      <c r="TPW18" s="124"/>
      <c r="TPX18" s="124"/>
      <c r="TPY18" s="124"/>
      <c r="TPZ18" s="124"/>
      <c r="TQA18" s="124"/>
      <c r="TQB18" s="124"/>
      <c r="TQC18" s="124"/>
      <c r="TQD18" s="124"/>
      <c r="TQE18" s="124"/>
      <c r="TQF18" s="124"/>
      <c r="TQG18" s="124"/>
      <c r="TQH18" s="124"/>
      <c r="TQI18" s="124"/>
      <c r="TQJ18" s="124"/>
      <c r="TQK18" s="124"/>
      <c r="TQL18" s="124"/>
      <c r="TQM18" s="124"/>
      <c r="TQN18" s="124"/>
      <c r="TQO18" s="124"/>
      <c r="TQP18" s="124"/>
      <c r="TQQ18" s="124"/>
      <c r="TQR18" s="124"/>
      <c r="TQS18" s="124"/>
      <c r="TQT18" s="124"/>
      <c r="TQU18" s="124"/>
      <c r="TQV18" s="124"/>
      <c r="TQW18" s="124"/>
      <c r="TQX18" s="124"/>
      <c r="TQY18" s="124"/>
      <c r="TQZ18" s="124"/>
      <c r="TRA18" s="124"/>
      <c r="TRB18" s="124"/>
      <c r="TRC18" s="124"/>
      <c r="TRD18" s="124"/>
      <c r="TRE18" s="124"/>
      <c r="TRF18" s="124"/>
      <c r="TRG18" s="124"/>
      <c r="TRH18" s="124"/>
      <c r="TRI18" s="124"/>
      <c r="TRJ18" s="124"/>
      <c r="TRK18" s="124"/>
      <c r="TRL18" s="124"/>
      <c r="TRM18" s="124"/>
      <c r="TRN18" s="124"/>
      <c r="TRO18" s="124"/>
      <c r="TRP18" s="124"/>
      <c r="TRQ18" s="124"/>
      <c r="TRR18" s="124"/>
      <c r="TRS18" s="124"/>
      <c r="TRT18" s="124"/>
      <c r="TRU18" s="124"/>
      <c r="TRV18" s="124"/>
      <c r="TRW18" s="124"/>
      <c r="TRX18" s="124"/>
      <c r="TRY18" s="124"/>
      <c r="TRZ18" s="124"/>
      <c r="TSA18" s="124"/>
      <c r="TSB18" s="124"/>
      <c r="TSC18" s="124"/>
      <c r="TSD18" s="124"/>
      <c r="TSE18" s="124"/>
      <c r="TSF18" s="124"/>
      <c r="TSG18" s="124"/>
      <c r="TSH18" s="124"/>
      <c r="TSI18" s="124"/>
      <c r="TSJ18" s="124"/>
      <c r="TSK18" s="124"/>
      <c r="TSL18" s="124"/>
      <c r="TSM18" s="124"/>
      <c r="TSN18" s="124"/>
      <c r="TSO18" s="124"/>
      <c r="TSP18" s="124"/>
      <c r="TSQ18" s="124"/>
      <c r="TSR18" s="124"/>
      <c r="TSS18" s="124"/>
      <c r="TST18" s="124"/>
      <c r="TSU18" s="124"/>
      <c r="TSV18" s="124"/>
      <c r="TSW18" s="124"/>
      <c r="TSX18" s="124"/>
      <c r="TSY18" s="124"/>
      <c r="TSZ18" s="124"/>
      <c r="TTA18" s="124"/>
      <c r="TTB18" s="124"/>
      <c r="TTC18" s="124"/>
      <c r="TTD18" s="124"/>
      <c r="TTE18" s="124"/>
      <c r="TTF18" s="124"/>
      <c r="TTG18" s="124"/>
      <c r="TTH18" s="124"/>
      <c r="TTI18" s="124"/>
      <c r="TTJ18" s="124"/>
      <c r="TTK18" s="124"/>
      <c r="TTL18" s="124"/>
      <c r="TTM18" s="124"/>
      <c r="TTN18" s="124"/>
      <c r="TTO18" s="124"/>
      <c r="TTP18" s="124"/>
      <c r="TTQ18" s="124"/>
      <c r="TTR18" s="124"/>
      <c r="TTS18" s="124"/>
      <c r="TTT18" s="124"/>
      <c r="TTU18" s="124"/>
      <c r="TTV18" s="124"/>
      <c r="TTW18" s="124"/>
      <c r="TTX18" s="124"/>
      <c r="TTY18" s="124"/>
      <c r="TTZ18" s="124"/>
      <c r="TUA18" s="124"/>
      <c r="TUB18" s="124"/>
      <c r="TUC18" s="124"/>
      <c r="TUD18" s="124"/>
      <c r="TUE18" s="124"/>
      <c r="TUF18" s="124"/>
      <c r="TUG18" s="124"/>
      <c r="TUH18" s="124"/>
      <c r="TUI18" s="124"/>
      <c r="TUJ18" s="124"/>
      <c r="TUK18" s="124"/>
      <c r="TUL18" s="124"/>
      <c r="TUM18" s="124"/>
      <c r="TUN18" s="124"/>
      <c r="TUO18" s="124"/>
      <c r="TUP18" s="124"/>
      <c r="TUQ18" s="124"/>
      <c r="TUR18" s="124"/>
      <c r="TUS18" s="124"/>
      <c r="TUT18" s="124"/>
      <c r="TUU18" s="124"/>
      <c r="TUV18" s="124"/>
      <c r="TUW18" s="124"/>
      <c r="TUX18" s="124"/>
      <c r="TUY18" s="124"/>
      <c r="TUZ18" s="124"/>
      <c r="TVA18" s="124"/>
      <c r="TVB18" s="124"/>
      <c r="TVC18" s="124"/>
      <c r="TVD18" s="124"/>
      <c r="TVE18" s="124"/>
      <c r="TVF18" s="124"/>
      <c r="TVG18" s="124"/>
      <c r="TVH18" s="124"/>
      <c r="TVI18" s="124"/>
      <c r="TVJ18" s="124"/>
      <c r="TVK18" s="124"/>
      <c r="TVL18" s="124"/>
      <c r="TVM18" s="124"/>
      <c r="TVN18" s="124"/>
      <c r="TVO18" s="124"/>
      <c r="TVP18" s="124"/>
      <c r="TVQ18" s="124"/>
      <c r="TVR18" s="124"/>
      <c r="TVS18" s="124"/>
      <c r="TVT18" s="124"/>
      <c r="TVU18" s="124"/>
      <c r="TVV18" s="124"/>
      <c r="TVW18" s="124"/>
      <c r="TVX18" s="124"/>
      <c r="TVY18" s="124"/>
      <c r="TVZ18" s="124"/>
      <c r="TWA18" s="124"/>
      <c r="TWB18" s="124"/>
      <c r="TWC18" s="124"/>
      <c r="TWD18" s="124"/>
      <c r="TWE18" s="124"/>
      <c r="TWF18" s="124"/>
      <c r="TWG18" s="124"/>
      <c r="TWH18" s="124"/>
      <c r="TWI18" s="124"/>
      <c r="TWJ18" s="124"/>
      <c r="TWK18" s="124"/>
      <c r="TWL18" s="124"/>
      <c r="TWM18" s="124"/>
      <c r="TWN18" s="124"/>
      <c r="TWO18" s="124"/>
      <c r="TWP18" s="124"/>
      <c r="TWQ18" s="124"/>
      <c r="TWR18" s="124"/>
      <c r="TWS18" s="124"/>
      <c r="TWT18" s="124"/>
      <c r="TWU18" s="124"/>
      <c r="TWV18" s="124"/>
      <c r="TWW18" s="124"/>
      <c r="TWX18" s="124"/>
      <c r="TWY18" s="124"/>
      <c r="TWZ18" s="124"/>
      <c r="TXA18" s="124"/>
      <c r="TXB18" s="124"/>
      <c r="TXC18" s="124"/>
      <c r="TXD18" s="124"/>
      <c r="TXE18" s="124"/>
      <c r="TXF18" s="124"/>
      <c r="TXG18" s="124"/>
      <c r="TXH18" s="124"/>
      <c r="TXI18" s="124"/>
      <c r="TXJ18" s="124"/>
      <c r="TXK18" s="124"/>
      <c r="TXL18" s="124"/>
      <c r="TXM18" s="124"/>
      <c r="TXN18" s="124"/>
      <c r="TXO18" s="124"/>
      <c r="TXP18" s="124"/>
      <c r="TXQ18" s="124"/>
      <c r="TXR18" s="124"/>
      <c r="TXS18" s="124"/>
      <c r="TXT18" s="124"/>
      <c r="TXU18" s="124"/>
      <c r="TXV18" s="124"/>
      <c r="TXW18" s="124"/>
      <c r="TXX18" s="124"/>
      <c r="TXY18" s="124"/>
      <c r="TXZ18" s="124"/>
      <c r="TYA18" s="124"/>
      <c r="TYB18" s="124"/>
      <c r="TYC18" s="124"/>
      <c r="TYD18" s="124"/>
      <c r="TYE18" s="124"/>
      <c r="TYF18" s="124"/>
      <c r="TYG18" s="124"/>
      <c r="TYH18" s="124"/>
      <c r="TYI18" s="124"/>
      <c r="TYJ18" s="124"/>
      <c r="TYK18" s="124"/>
      <c r="TYL18" s="124"/>
      <c r="TYM18" s="124"/>
      <c r="TYN18" s="124"/>
      <c r="TYO18" s="124"/>
      <c r="TYP18" s="124"/>
      <c r="TYQ18" s="124"/>
      <c r="TYR18" s="124"/>
      <c r="TYS18" s="124"/>
      <c r="TYT18" s="124"/>
      <c r="TYU18" s="124"/>
      <c r="TYV18" s="124"/>
      <c r="TYW18" s="124"/>
      <c r="TYX18" s="124"/>
      <c r="TYY18" s="124"/>
      <c r="TYZ18" s="124"/>
      <c r="TZA18" s="124"/>
      <c r="TZB18" s="124"/>
      <c r="TZC18" s="124"/>
      <c r="TZD18" s="124"/>
      <c r="TZE18" s="124"/>
      <c r="TZF18" s="124"/>
      <c r="TZG18" s="124"/>
      <c r="TZH18" s="124"/>
      <c r="TZI18" s="124"/>
      <c r="TZJ18" s="124"/>
      <c r="TZK18" s="124"/>
      <c r="TZL18" s="124"/>
      <c r="TZM18" s="124"/>
      <c r="TZN18" s="124"/>
      <c r="TZO18" s="124"/>
      <c r="TZP18" s="124"/>
      <c r="TZQ18" s="124"/>
      <c r="TZR18" s="124"/>
      <c r="TZS18" s="124"/>
      <c r="TZT18" s="124"/>
      <c r="TZU18" s="124"/>
      <c r="TZV18" s="124"/>
      <c r="TZW18" s="124"/>
      <c r="TZX18" s="124"/>
      <c r="TZY18" s="124"/>
      <c r="TZZ18" s="124"/>
      <c r="UAA18" s="124"/>
      <c r="UAB18" s="124"/>
      <c r="UAC18" s="124"/>
      <c r="UAD18" s="124"/>
      <c r="UAE18" s="124"/>
      <c r="UAF18" s="124"/>
      <c r="UAG18" s="124"/>
      <c r="UAH18" s="124"/>
      <c r="UAI18" s="124"/>
      <c r="UAJ18" s="124"/>
      <c r="UAK18" s="124"/>
      <c r="UAL18" s="124"/>
      <c r="UAM18" s="124"/>
      <c r="UAN18" s="124"/>
      <c r="UAO18" s="124"/>
      <c r="UAP18" s="124"/>
      <c r="UAQ18" s="124"/>
      <c r="UAR18" s="124"/>
      <c r="UAS18" s="124"/>
      <c r="UAT18" s="124"/>
      <c r="UAU18" s="124"/>
      <c r="UAV18" s="124"/>
      <c r="UAW18" s="124"/>
      <c r="UAX18" s="124"/>
      <c r="UAY18" s="124"/>
      <c r="UAZ18" s="124"/>
      <c r="UBA18" s="124"/>
      <c r="UBB18" s="124"/>
      <c r="UBC18" s="124"/>
      <c r="UBD18" s="124"/>
      <c r="UBE18" s="124"/>
      <c r="UBF18" s="124"/>
      <c r="UBG18" s="124"/>
      <c r="UBH18" s="124"/>
      <c r="UBI18" s="124"/>
      <c r="UBJ18" s="124"/>
      <c r="UBK18" s="124"/>
      <c r="UBL18" s="124"/>
      <c r="UBM18" s="124"/>
      <c r="UBN18" s="124"/>
      <c r="UBO18" s="124"/>
      <c r="UBP18" s="124"/>
      <c r="UBQ18" s="124"/>
      <c r="UBR18" s="124"/>
      <c r="UBS18" s="124"/>
      <c r="UBT18" s="124"/>
      <c r="UBU18" s="124"/>
      <c r="UBV18" s="124"/>
      <c r="UBW18" s="124"/>
      <c r="UBX18" s="124"/>
      <c r="UBY18" s="124"/>
      <c r="UBZ18" s="124"/>
      <c r="UCA18" s="124"/>
      <c r="UCB18" s="124"/>
      <c r="UCC18" s="124"/>
      <c r="UCD18" s="124"/>
      <c r="UCE18" s="124"/>
      <c r="UCF18" s="124"/>
      <c r="UCG18" s="124"/>
      <c r="UCH18" s="124"/>
      <c r="UCI18" s="124"/>
      <c r="UCJ18" s="124"/>
      <c r="UCK18" s="124"/>
      <c r="UCL18" s="124"/>
      <c r="UCM18" s="124"/>
      <c r="UCN18" s="124"/>
      <c r="UCO18" s="124"/>
      <c r="UCP18" s="124"/>
      <c r="UCQ18" s="124"/>
      <c r="UCR18" s="124"/>
      <c r="UCS18" s="124"/>
      <c r="UCT18" s="124"/>
      <c r="UCU18" s="124"/>
      <c r="UCV18" s="124"/>
      <c r="UCW18" s="124"/>
      <c r="UCX18" s="124"/>
      <c r="UCY18" s="124"/>
      <c r="UCZ18" s="124"/>
      <c r="UDA18" s="124"/>
      <c r="UDB18" s="124"/>
      <c r="UDC18" s="124"/>
      <c r="UDD18" s="124"/>
      <c r="UDE18" s="124"/>
      <c r="UDF18" s="124"/>
      <c r="UDG18" s="124"/>
      <c r="UDH18" s="124"/>
      <c r="UDI18" s="124"/>
      <c r="UDJ18" s="124"/>
      <c r="UDK18" s="124"/>
      <c r="UDL18" s="124"/>
      <c r="UDM18" s="124"/>
      <c r="UDN18" s="124"/>
      <c r="UDO18" s="124"/>
      <c r="UDP18" s="124"/>
      <c r="UDQ18" s="124"/>
      <c r="UDR18" s="124"/>
      <c r="UDS18" s="124"/>
      <c r="UDT18" s="124"/>
      <c r="UDU18" s="124"/>
      <c r="UDV18" s="124"/>
      <c r="UDW18" s="124"/>
      <c r="UDX18" s="124"/>
      <c r="UDY18" s="124"/>
      <c r="UDZ18" s="124"/>
      <c r="UEA18" s="124"/>
      <c r="UEB18" s="124"/>
      <c r="UEC18" s="124"/>
      <c r="UED18" s="124"/>
      <c r="UEE18" s="124"/>
      <c r="UEF18" s="124"/>
      <c r="UEG18" s="124"/>
      <c r="UEH18" s="124"/>
      <c r="UEI18" s="124"/>
      <c r="UEJ18" s="124"/>
      <c r="UEK18" s="124"/>
      <c r="UEL18" s="124"/>
      <c r="UEM18" s="124"/>
      <c r="UEN18" s="124"/>
      <c r="UEO18" s="124"/>
      <c r="UEP18" s="124"/>
      <c r="UEQ18" s="124"/>
      <c r="UER18" s="124"/>
      <c r="UES18" s="124"/>
      <c r="UET18" s="124"/>
      <c r="UEU18" s="124"/>
      <c r="UEV18" s="124"/>
      <c r="UEW18" s="124"/>
      <c r="UEX18" s="124"/>
      <c r="UEY18" s="124"/>
      <c r="UEZ18" s="124"/>
      <c r="UFA18" s="124"/>
      <c r="UFB18" s="124"/>
      <c r="UFC18" s="124"/>
      <c r="UFD18" s="124"/>
      <c r="UFE18" s="124"/>
      <c r="UFF18" s="124"/>
      <c r="UFG18" s="124"/>
      <c r="UFH18" s="124"/>
      <c r="UFI18" s="124"/>
      <c r="UFJ18" s="124"/>
      <c r="UFK18" s="124"/>
      <c r="UFL18" s="124"/>
      <c r="UFM18" s="124"/>
      <c r="UFN18" s="124"/>
      <c r="UFO18" s="124"/>
      <c r="UFP18" s="124"/>
      <c r="UFQ18" s="124"/>
      <c r="UFR18" s="124"/>
      <c r="UFS18" s="124"/>
      <c r="UFT18" s="124"/>
      <c r="UFU18" s="124"/>
      <c r="UFV18" s="124"/>
      <c r="UFW18" s="124"/>
      <c r="UFX18" s="124"/>
      <c r="UFY18" s="124"/>
      <c r="UFZ18" s="124"/>
      <c r="UGA18" s="124"/>
      <c r="UGB18" s="124"/>
      <c r="UGC18" s="124"/>
      <c r="UGD18" s="124"/>
      <c r="UGE18" s="124"/>
      <c r="UGF18" s="124"/>
      <c r="UGG18" s="124"/>
      <c r="UGH18" s="124"/>
      <c r="UGI18" s="124"/>
      <c r="UGJ18" s="124"/>
      <c r="UGK18" s="124"/>
      <c r="UGL18" s="124"/>
      <c r="UGM18" s="124"/>
      <c r="UGN18" s="124"/>
      <c r="UGO18" s="124"/>
      <c r="UGP18" s="124"/>
      <c r="UGQ18" s="124"/>
      <c r="UGR18" s="124"/>
      <c r="UGS18" s="124"/>
      <c r="UGT18" s="124"/>
      <c r="UGU18" s="124"/>
      <c r="UGV18" s="124"/>
      <c r="UGW18" s="124"/>
      <c r="UGX18" s="124"/>
      <c r="UGY18" s="124"/>
      <c r="UGZ18" s="124"/>
      <c r="UHA18" s="124"/>
      <c r="UHB18" s="124"/>
      <c r="UHC18" s="124"/>
      <c r="UHD18" s="124"/>
      <c r="UHE18" s="124"/>
      <c r="UHF18" s="124"/>
      <c r="UHG18" s="124"/>
      <c r="UHH18" s="124"/>
      <c r="UHI18" s="124"/>
      <c r="UHJ18" s="124"/>
      <c r="UHK18" s="124"/>
      <c r="UHL18" s="124"/>
      <c r="UHM18" s="124"/>
      <c r="UHN18" s="124"/>
      <c r="UHO18" s="124"/>
      <c r="UHP18" s="124"/>
      <c r="UHQ18" s="124"/>
      <c r="UHR18" s="124"/>
      <c r="UHS18" s="124"/>
      <c r="UHT18" s="124"/>
      <c r="UHU18" s="124"/>
      <c r="UHV18" s="124"/>
      <c r="UHW18" s="124"/>
      <c r="UHX18" s="124"/>
      <c r="UHY18" s="124"/>
      <c r="UHZ18" s="124"/>
      <c r="UIA18" s="124"/>
      <c r="UIB18" s="124"/>
      <c r="UIC18" s="124"/>
      <c r="UID18" s="124"/>
      <c r="UIE18" s="124"/>
      <c r="UIF18" s="124"/>
      <c r="UIG18" s="124"/>
      <c r="UIH18" s="124"/>
      <c r="UII18" s="124"/>
      <c r="UIJ18" s="124"/>
      <c r="UIK18" s="124"/>
      <c r="UIL18" s="124"/>
      <c r="UIM18" s="124"/>
      <c r="UIN18" s="124"/>
      <c r="UIO18" s="124"/>
      <c r="UIP18" s="124"/>
      <c r="UIQ18" s="124"/>
      <c r="UIR18" s="124"/>
      <c r="UIS18" s="124"/>
      <c r="UIT18" s="124"/>
      <c r="UIU18" s="124"/>
      <c r="UIV18" s="124"/>
      <c r="UIW18" s="124"/>
      <c r="UIX18" s="124"/>
      <c r="UIY18" s="124"/>
      <c r="UIZ18" s="124"/>
      <c r="UJA18" s="124"/>
      <c r="UJB18" s="124"/>
      <c r="UJC18" s="124"/>
      <c r="UJD18" s="124"/>
      <c r="UJE18" s="124"/>
      <c r="UJF18" s="124"/>
      <c r="UJG18" s="124"/>
      <c r="UJH18" s="124"/>
      <c r="UJI18" s="124"/>
      <c r="UJJ18" s="124"/>
      <c r="UJK18" s="124"/>
      <c r="UJL18" s="124"/>
      <c r="UJM18" s="124"/>
      <c r="UJN18" s="124"/>
      <c r="UJO18" s="124"/>
      <c r="UJP18" s="124"/>
      <c r="UJQ18" s="124"/>
      <c r="UJR18" s="124"/>
      <c r="UJS18" s="124"/>
      <c r="UJT18" s="124"/>
      <c r="UJU18" s="124"/>
      <c r="UJV18" s="124"/>
      <c r="UJW18" s="124"/>
      <c r="UJX18" s="124"/>
      <c r="UJY18" s="124"/>
      <c r="UJZ18" s="124"/>
      <c r="UKA18" s="124"/>
      <c r="UKB18" s="124"/>
      <c r="UKC18" s="124"/>
      <c r="UKD18" s="124"/>
      <c r="UKE18" s="124"/>
      <c r="UKF18" s="124"/>
      <c r="UKG18" s="124"/>
      <c r="UKH18" s="124"/>
      <c r="UKI18" s="124"/>
      <c r="UKJ18" s="124"/>
      <c r="UKK18" s="124"/>
      <c r="UKL18" s="124"/>
      <c r="UKM18" s="124"/>
      <c r="UKN18" s="124"/>
      <c r="UKO18" s="124"/>
      <c r="UKP18" s="124"/>
      <c r="UKQ18" s="124"/>
      <c r="UKR18" s="124"/>
      <c r="UKS18" s="124"/>
      <c r="UKT18" s="124"/>
      <c r="UKU18" s="124"/>
      <c r="UKV18" s="124"/>
      <c r="UKW18" s="124"/>
      <c r="UKX18" s="124"/>
      <c r="UKY18" s="124"/>
      <c r="UKZ18" s="124"/>
      <c r="ULA18" s="124"/>
      <c r="ULB18" s="124"/>
      <c r="ULC18" s="124"/>
      <c r="ULD18" s="124"/>
      <c r="ULE18" s="124"/>
      <c r="ULF18" s="124"/>
      <c r="ULG18" s="124"/>
      <c r="ULH18" s="124"/>
      <c r="ULI18" s="124"/>
      <c r="ULJ18" s="124"/>
      <c r="ULK18" s="124"/>
      <c r="ULL18" s="124"/>
      <c r="ULM18" s="124"/>
      <c r="ULN18" s="124"/>
      <c r="ULO18" s="124"/>
      <c r="ULP18" s="124"/>
      <c r="ULQ18" s="124"/>
      <c r="ULR18" s="124"/>
      <c r="ULS18" s="124"/>
      <c r="ULT18" s="124"/>
      <c r="ULU18" s="124"/>
      <c r="ULV18" s="124"/>
      <c r="ULW18" s="124"/>
      <c r="ULX18" s="124"/>
      <c r="ULY18" s="124"/>
      <c r="ULZ18" s="124"/>
      <c r="UMA18" s="124"/>
      <c r="UMB18" s="124"/>
      <c r="UMC18" s="124"/>
      <c r="UMD18" s="124"/>
      <c r="UME18" s="124"/>
      <c r="UMF18" s="124"/>
      <c r="UMG18" s="124"/>
      <c r="UMH18" s="124"/>
      <c r="UMI18" s="124"/>
      <c r="UMJ18" s="124"/>
      <c r="UMK18" s="124"/>
      <c r="UML18" s="124"/>
      <c r="UMM18" s="124"/>
      <c r="UMN18" s="124"/>
      <c r="UMO18" s="124"/>
      <c r="UMP18" s="124"/>
      <c r="UMQ18" s="124"/>
      <c r="UMR18" s="124"/>
      <c r="UMS18" s="124"/>
      <c r="UMT18" s="124"/>
      <c r="UMU18" s="124"/>
      <c r="UMV18" s="124"/>
      <c r="UMW18" s="124"/>
      <c r="UMX18" s="124"/>
      <c r="UMY18" s="124"/>
      <c r="UMZ18" s="124"/>
      <c r="UNA18" s="124"/>
      <c r="UNB18" s="124"/>
      <c r="UNC18" s="124"/>
      <c r="UND18" s="124"/>
      <c r="UNE18" s="124"/>
      <c r="UNF18" s="124"/>
      <c r="UNG18" s="124"/>
      <c r="UNH18" s="124"/>
      <c r="UNI18" s="124"/>
      <c r="UNJ18" s="124"/>
      <c r="UNK18" s="124"/>
      <c r="UNL18" s="124"/>
      <c r="UNM18" s="124"/>
      <c r="UNN18" s="124"/>
      <c r="UNO18" s="124"/>
      <c r="UNP18" s="124"/>
      <c r="UNQ18" s="124"/>
      <c r="UNR18" s="124"/>
      <c r="UNS18" s="124"/>
      <c r="UNT18" s="124"/>
      <c r="UNU18" s="124"/>
      <c r="UNV18" s="124"/>
      <c r="UNW18" s="124"/>
      <c r="UNX18" s="124"/>
      <c r="UNY18" s="124"/>
      <c r="UNZ18" s="124"/>
      <c r="UOA18" s="124"/>
      <c r="UOB18" s="124"/>
      <c r="UOC18" s="124"/>
      <c r="UOD18" s="124"/>
      <c r="UOE18" s="124"/>
      <c r="UOF18" s="124"/>
      <c r="UOG18" s="124"/>
      <c r="UOH18" s="124"/>
      <c r="UOI18" s="124"/>
      <c r="UOJ18" s="124"/>
      <c r="UOK18" s="124"/>
      <c r="UOL18" s="124"/>
      <c r="UOM18" s="124"/>
      <c r="UON18" s="124"/>
      <c r="UOO18" s="124"/>
      <c r="UOP18" s="124"/>
      <c r="UOQ18" s="124"/>
      <c r="UOR18" s="124"/>
      <c r="UOS18" s="124"/>
      <c r="UOT18" s="124"/>
      <c r="UOU18" s="124"/>
      <c r="UOV18" s="124"/>
      <c r="UOW18" s="124"/>
      <c r="UOX18" s="124"/>
      <c r="UOY18" s="124"/>
      <c r="UOZ18" s="124"/>
      <c r="UPA18" s="124"/>
      <c r="UPB18" s="124"/>
      <c r="UPC18" s="124"/>
      <c r="UPD18" s="124"/>
      <c r="UPE18" s="124"/>
      <c r="UPF18" s="124"/>
      <c r="UPG18" s="124"/>
      <c r="UPH18" s="124"/>
      <c r="UPI18" s="124"/>
      <c r="UPJ18" s="124"/>
      <c r="UPK18" s="124"/>
      <c r="UPL18" s="124"/>
      <c r="UPM18" s="124"/>
      <c r="UPN18" s="124"/>
      <c r="UPO18" s="124"/>
      <c r="UPP18" s="124"/>
      <c r="UPQ18" s="124"/>
      <c r="UPR18" s="124"/>
      <c r="UPS18" s="124"/>
      <c r="UPT18" s="124"/>
      <c r="UPU18" s="124"/>
      <c r="UPV18" s="124"/>
      <c r="UPW18" s="124"/>
      <c r="UPX18" s="124"/>
      <c r="UPY18" s="124"/>
      <c r="UPZ18" s="124"/>
      <c r="UQA18" s="124"/>
      <c r="UQB18" s="124"/>
      <c r="UQC18" s="124"/>
      <c r="UQD18" s="124"/>
      <c r="UQE18" s="124"/>
      <c r="UQF18" s="124"/>
      <c r="UQG18" s="124"/>
      <c r="UQH18" s="124"/>
      <c r="UQI18" s="124"/>
      <c r="UQJ18" s="124"/>
      <c r="UQK18" s="124"/>
      <c r="UQL18" s="124"/>
      <c r="UQM18" s="124"/>
      <c r="UQN18" s="124"/>
      <c r="UQO18" s="124"/>
      <c r="UQP18" s="124"/>
      <c r="UQQ18" s="124"/>
      <c r="UQR18" s="124"/>
      <c r="UQS18" s="124"/>
      <c r="UQT18" s="124"/>
      <c r="UQU18" s="124"/>
      <c r="UQV18" s="124"/>
      <c r="UQW18" s="124"/>
      <c r="UQX18" s="124"/>
      <c r="UQY18" s="124"/>
      <c r="UQZ18" s="124"/>
      <c r="URA18" s="124"/>
      <c r="URB18" s="124"/>
      <c r="URC18" s="124"/>
      <c r="URD18" s="124"/>
      <c r="URE18" s="124"/>
      <c r="URF18" s="124"/>
      <c r="URG18" s="124"/>
      <c r="URH18" s="124"/>
      <c r="URI18" s="124"/>
      <c r="URJ18" s="124"/>
      <c r="URK18" s="124"/>
      <c r="URL18" s="124"/>
      <c r="URM18" s="124"/>
      <c r="URN18" s="124"/>
      <c r="URO18" s="124"/>
      <c r="URP18" s="124"/>
      <c r="URQ18" s="124"/>
      <c r="URR18" s="124"/>
      <c r="URS18" s="124"/>
      <c r="URT18" s="124"/>
      <c r="URU18" s="124"/>
      <c r="URV18" s="124"/>
      <c r="URW18" s="124"/>
      <c r="URX18" s="124"/>
      <c r="URY18" s="124"/>
      <c r="URZ18" s="124"/>
      <c r="USA18" s="124"/>
      <c r="USB18" s="124"/>
      <c r="USC18" s="124"/>
      <c r="USD18" s="124"/>
      <c r="USE18" s="124"/>
      <c r="USF18" s="124"/>
      <c r="USG18" s="124"/>
      <c r="USH18" s="124"/>
      <c r="USI18" s="124"/>
      <c r="USJ18" s="124"/>
      <c r="USK18" s="124"/>
      <c r="USL18" s="124"/>
      <c r="USM18" s="124"/>
      <c r="USN18" s="124"/>
      <c r="USO18" s="124"/>
      <c r="USP18" s="124"/>
      <c r="USQ18" s="124"/>
      <c r="USR18" s="124"/>
      <c r="USS18" s="124"/>
      <c r="UST18" s="124"/>
      <c r="USU18" s="124"/>
      <c r="USV18" s="124"/>
      <c r="USW18" s="124"/>
      <c r="USX18" s="124"/>
      <c r="USY18" s="124"/>
      <c r="USZ18" s="124"/>
      <c r="UTA18" s="124"/>
      <c r="UTB18" s="124"/>
      <c r="UTC18" s="124"/>
      <c r="UTD18" s="124"/>
      <c r="UTE18" s="124"/>
      <c r="UTF18" s="124"/>
      <c r="UTG18" s="124"/>
      <c r="UTH18" s="124"/>
      <c r="UTI18" s="124"/>
      <c r="UTJ18" s="124"/>
      <c r="UTK18" s="124"/>
      <c r="UTL18" s="124"/>
      <c r="UTM18" s="124"/>
      <c r="UTN18" s="124"/>
      <c r="UTO18" s="124"/>
      <c r="UTP18" s="124"/>
      <c r="UTQ18" s="124"/>
      <c r="UTR18" s="124"/>
      <c r="UTS18" s="124"/>
      <c r="UTT18" s="124"/>
      <c r="UTU18" s="124"/>
      <c r="UTV18" s="124"/>
      <c r="UTW18" s="124"/>
      <c r="UTX18" s="124"/>
      <c r="UTY18" s="124"/>
      <c r="UTZ18" s="124"/>
      <c r="UUA18" s="124"/>
      <c r="UUB18" s="124"/>
      <c r="UUC18" s="124"/>
      <c r="UUD18" s="124"/>
      <c r="UUE18" s="124"/>
      <c r="UUF18" s="124"/>
      <c r="UUG18" s="124"/>
      <c r="UUH18" s="124"/>
      <c r="UUI18" s="124"/>
      <c r="UUJ18" s="124"/>
      <c r="UUK18" s="124"/>
      <c r="UUL18" s="124"/>
      <c r="UUM18" s="124"/>
      <c r="UUN18" s="124"/>
      <c r="UUO18" s="124"/>
      <c r="UUP18" s="124"/>
      <c r="UUQ18" s="124"/>
      <c r="UUR18" s="124"/>
      <c r="UUS18" s="124"/>
      <c r="UUT18" s="124"/>
      <c r="UUU18" s="124"/>
      <c r="UUV18" s="124"/>
      <c r="UUW18" s="124"/>
      <c r="UUX18" s="124"/>
      <c r="UUY18" s="124"/>
      <c r="UUZ18" s="124"/>
      <c r="UVA18" s="124"/>
      <c r="UVB18" s="124"/>
      <c r="UVC18" s="124"/>
      <c r="UVD18" s="124"/>
      <c r="UVE18" s="124"/>
      <c r="UVF18" s="124"/>
      <c r="UVG18" s="124"/>
      <c r="UVH18" s="124"/>
      <c r="UVI18" s="124"/>
      <c r="UVJ18" s="124"/>
      <c r="UVK18" s="124"/>
      <c r="UVL18" s="124"/>
      <c r="UVM18" s="124"/>
      <c r="UVN18" s="124"/>
      <c r="UVO18" s="124"/>
      <c r="UVP18" s="124"/>
      <c r="UVQ18" s="124"/>
      <c r="UVR18" s="124"/>
      <c r="UVS18" s="124"/>
      <c r="UVT18" s="124"/>
      <c r="UVU18" s="124"/>
      <c r="UVV18" s="124"/>
      <c r="UVW18" s="124"/>
      <c r="UVX18" s="124"/>
      <c r="UVY18" s="124"/>
      <c r="UVZ18" s="124"/>
      <c r="UWA18" s="124"/>
      <c r="UWB18" s="124"/>
      <c r="UWC18" s="124"/>
      <c r="UWD18" s="124"/>
      <c r="UWE18" s="124"/>
      <c r="UWF18" s="124"/>
      <c r="UWG18" s="124"/>
      <c r="UWH18" s="124"/>
      <c r="UWI18" s="124"/>
      <c r="UWJ18" s="124"/>
      <c r="UWK18" s="124"/>
      <c r="UWL18" s="124"/>
      <c r="UWM18" s="124"/>
      <c r="UWN18" s="124"/>
      <c r="UWO18" s="124"/>
      <c r="UWP18" s="124"/>
      <c r="UWQ18" s="124"/>
      <c r="UWR18" s="124"/>
      <c r="UWS18" s="124"/>
      <c r="UWT18" s="124"/>
      <c r="UWU18" s="124"/>
      <c r="UWV18" s="124"/>
      <c r="UWW18" s="124"/>
      <c r="UWX18" s="124"/>
      <c r="UWY18" s="124"/>
      <c r="UWZ18" s="124"/>
      <c r="UXA18" s="124"/>
      <c r="UXB18" s="124"/>
      <c r="UXC18" s="124"/>
      <c r="UXD18" s="124"/>
      <c r="UXE18" s="124"/>
      <c r="UXF18" s="124"/>
      <c r="UXG18" s="124"/>
      <c r="UXH18" s="124"/>
      <c r="UXI18" s="124"/>
      <c r="UXJ18" s="124"/>
      <c r="UXK18" s="124"/>
      <c r="UXL18" s="124"/>
      <c r="UXM18" s="124"/>
      <c r="UXN18" s="124"/>
      <c r="UXO18" s="124"/>
      <c r="UXP18" s="124"/>
      <c r="UXQ18" s="124"/>
      <c r="UXR18" s="124"/>
      <c r="UXS18" s="124"/>
      <c r="UXT18" s="124"/>
      <c r="UXU18" s="124"/>
      <c r="UXV18" s="124"/>
      <c r="UXW18" s="124"/>
      <c r="UXX18" s="124"/>
      <c r="UXY18" s="124"/>
      <c r="UXZ18" s="124"/>
      <c r="UYA18" s="124"/>
      <c r="UYB18" s="124"/>
      <c r="UYC18" s="124"/>
      <c r="UYD18" s="124"/>
      <c r="UYE18" s="124"/>
      <c r="UYF18" s="124"/>
      <c r="UYG18" s="124"/>
      <c r="UYH18" s="124"/>
      <c r="UYI18" s="124"/>
      <c r="UYJ18" s="124"/>
      <c r="UYK18" s="124"/>
      <c r="UYL18" s="124"/>
      <c r="UYM18" s="124"/>
      <c r="UYN18" s="124"/>
      <c r="UYO18" s="124"/>
      <c r="UYP18" s="124"/>
      <c r="UYQ18" s="124"/>
      <c r="UYR18" s="124"/>
      <c r="UYS18" s="124"/>
      <c r="UYT18" s="124"/>
      <c r="UYU18" s="124"/>
      <c r="UYV18" s="124"/>
      <c r="UYW18" s="124"/>
      <c r="UYX18" s="124"/>
      <c r="UYY18" s="124"/>
      <c r="UYZ18" s="124"/>
      <c r="UZA18" s="124"/>
      <c r="UZB18" s="124"/>
      <c r="UZC18" s="124"/>
      <c r="UZD18" s="124"/>
      <c r="UZE18" s="124"/>
      <c r="UZF18" s="124"/>
      <c r="UZG18" s="124"/>
      <c r="UZH18" s="124"/>
      <c r="UZI18" s="124"/>
      <c r="UZJ18" s="124"/>
      <c r="UZK18" s="124"/>
      <c r="UZL18" s="124"/>
      <c r="UZM18" s="124"/>
      <c r="UZN18" s="124"/>
      <c r="UZO18" s="124"/>
      <c r="UZP18" s="124"/>
      <c r="UZQ18" s="124"/>
      <c r="UZR18" s="124"/>
      <c r="UZS18" s="124"/>
      <c r="UZT18" s="124"/>
      <c r="UZU18" s="124"/>
      <c r="UZV18" s="124"/>
      <c r="UZW18" s="124"/>
      <c r="UZX18" s="124"/>
      <c r="UZY18" s="124"/>
      <c r="UZZ18" s="124"/>
      <c r="VAA18" s="124"/>
      <c r="VAB18" s="124"/>
      <c r="VAC18" s="124"/>
      <c r="VAD18" s="124"/>
      <c r="VAE18" s="124"/>
      <c r="VAF18" s="124"/>
      <c r="VAG18" s="124"/>
      <c r="VAH18" s="124"/>
      <c r="VAI18" s="124"/>
      <c r="VAJ18" s="124"/>
      <c r="VAK18" s="124"/>
      <c r="VAL18" s="124"/>
      <c r="VAM18" s="124"/>
      <c r="VAN18" s="124"/>
      <c r="VAO18" s="124"/>
      <c r="VAP18" s="124"/>
      <c r="VAQ18" s="124"/>
      <c r="VAR18" s="124"/>
      <c r="VAS18" s="124"/>
      <c r="VAT18" s="124"/>
      <c r="VAU18" s="124"/>
      <c r="VAV18" s="124"/>
      <c r="VAW18" s="124"/>
      <c r="VAX18" s="124"/>
      <c r="VAY18" s="124"/>
      <c r="VAZ18" s="124"/>
      <c r="VBA18" s="124"/>
      <c r="VBB18" s="124"/>
      <c r="VBC18" s="124"/>
      <c r="VBD18" s="124"/>
      <c r="VBE18" s="124"/>
      <c r="VBF18" s="124"/>
      <c r="VBG18" s="124"/>
      <c r="VBH18" s="124"/>
      <c r="VBI18" s="124"/>
      <c r="VBJ18" s="124"/>
      <c r="VBK18" s="124"/>
      <c r="VBL18" s="124"/>
      <c r="VBM18" s="124"/>
      <c r="VBN18" s="124"/>
      <c r="VBO18" s="124"/>
      <c r="VBP18" s="124"/>
      <c r="VBQ18" s="124"/>
      <c r="VBR18" s="124"/>
      <c r="VBS18" s="124"/>
      <c r="VBT18" s="124"/>
      <c r="VBU18" s="124"/>
      <c r="VBV18" s="124"/>
      <c r="VBW18" s="124"/>
      <c r="VBX18" s="124"/>
      <c r="VBY18" s="124"/>
      <c r="VBZ18" s="124"/>
      <c r="VCA18" s="124"/>
      <c r="VCB18" s="124"/>
      <c r="VCC18" s="124"/>
      <c r="VCD18" s="124"/>
      <c r="VCE18" s="124"/>
      <c r="VCF18" s="124"/>
      <c r="VCG18" s="124"/>
      <c r="VCH18" s="124"/>
      <c r="VCI18" s="124"/>
      <c r="VCJ18" s="124"/>
      <c r="VCK18" s="124"/>
      <c r="VCL18" s="124"/>
      <c r="VCM18" s="124"/>
      <c r="VCN18" s="124"/>
      <c r="VCO18" s="124"/>
      <c r="VCP18" s="124"/>
      <c r="VCQ18" s="124"/>
      <c r="VCR18" s="124"/>
      <c r="VCS18" s="124"/>
      <c r="VCT18" s="124"/>
      <c r="VCU18" s="124"/>
      <c r="VCV18" s="124"/>
      <c r="VCW18" s="124"/>
      <c r="VCX18" s="124"/>
      <c r="VCY18" s="124"/>
      <c r="VCZ18" s="124"/>
      <c r="VDA18" s="124"/>
      <c r="VDB18" s="124"/>
      <c r="VDC18" s="124"/>
      <c r="VDD18" s="124"/>
      <c r="VDE18" s="124"/>
      <c r="VDF18" s="124"/>
      <c r="VDG18" s="124"/>
      <c r="VDH18" s="124"/>
      <c r="VDI18" s="124"/>
      <c r="VDJ18" s="124"/>
      <c r="VDK18" s="124"/>
      <c r="VDL18" s="124"/>
      <c r="VDM18" s="124"/>
      <c r="VDN18" s="124"/>
      <c r="VDO18" s="124"/>
      <c r="VDP18" s="124"/>
      <c r="VDQ18" s="124"/>
      <c r="VDR18" s="124"/>
      <c r="VDS18" s="124"/>
      <c r="VDT18" s="124"/>
      <c r="VDU18" s="124"/>
      <c r="VDV18" s="124"/>
      <c r="VDW18" s="124"/>
      <c r="VDX18" s="124"/>
      <c r="VDY18" s="124"/>
      <c r="VDZ18" s="124"/>
      <c r="VEA18" s="124"/>
      <c r="VEB18" s="124"/>
      <c r="VEC18" s="124"/>
      <c r="VED18" s="124"/>
      <c r="VEE18" s="124"/>
      <c r="VEF18" s="124"/>
      <c r="VEG18" s="124"/>
      <c r="VEH18" s="124"/>
      <c r="VEI18" s="124"/>
      <c r="VEJ18" s="124"/>
      <c r="VEK18" s="124"/>
      <c r="VEL18" s="124"/>
      <c r="VEM18" s="124"/>
      <c r="VEN18" s="124"/>
      <c r="VEO18" s="124"/>
      <c r="VEP18" s="124"/>
      <c r="VEQ18" s="124"/>
      <c r="VER18" s="124"/>
      <c r="VES18" s="124"/>
      <c r="VET18" s="124"/>
      <c r="VEU18" s="124"/>
      <c r="VEV18" s="124"/>
      <c r="VEW18" s="124"/>
      <c r="VEX18" s="124"/>
      <c r="VEY18" s="124"/>
      <c r="VEZ18" s="124"/>
      <c r="VFA18" s="124"/>
      <c r="VFB18" s="124"/>
      <c r="VFC18" s="124"/>
      <c r="VFD18" s="124"/>
      <c r="VFE18" s="124"/>
      <c r="VFF18" s="124"/>
      <c r="VFG18" s="124"/>
      <c r="VFH18" s="124"/>
      <c r="VFI18" s="124"/>
      <c r="VFJ18" s="124"/>
      <c r="VFK18" s="124"/>
      <c r="VFL18" s="124"/>
      <c r="VFM18" s="124"/>
      <c r="VFN18" s="124"/>
      <c r="VFO18" s="124"/>
      <c r="VFP18" s="124"/>
      <c r="VFQ18" s="124"/>
      <c r="VFR18" s="124"/>
      <c r="VFS18" s="124"/>
      <c r="VFT18" s="124"/>
      <c r="VFU18" s="124"/>
      <c r="VFV18" s="124"/>
      <c r="VFW18" s="124"/>
      <c r="VFX18" s="124"/>
      <c r="VFY18" s="124"/>
      <c r="VFZ18" s="124"/>
      <c r="VGA18" s="124"/>
      <c r="VGB18" s="124"/>
      <c r="VGC18" s="124"/>
      <c r="VGD18" s="124"/>
      <c r="VGE18" s="124"/>
      <c r="VGF18" s="124"/>
      <c r="VGG18" s="124"/>
      <c r="VGH18" s="124"/>
      <c r="VGI18" s="124"/>
      <c r="VGJ18" s="124"/>
      <c r="VGK18" s="124"/>
      <c r="VGL18" s="124"/>
      <c r="VGM18" s="124"/>
      <c r="VGN18" s="124"/>
      <c r="VGO18" s="124"/>
      <c r="VGP18" s="124"/>
      <c r="VGQ18" s="124"/>
      <c r="VGR18" s="124"/>
      <c r="VGS18" s="124"/>
      <c r="VGT18" s="124"/>
      <c r="VGU18" s="124"/>
      <c r="VGV18" s="124"/>
      <c r="VGW18" s="124"/>
      <c r="VGX18" s="124"/>
      <c r="VGY18" s="124"/>
      <c r="VGZ18" s="124"/>
      <c r="VHA18" s="124"/>
      <c r="VHB18" s="124"/>
      <c r="VHC18" s="124"/>
      <c r="VHD18" s="124"/>
      <c r="VHE18" s="124"/>
      <c r="VHF18" s="124"/>
      <c r="VHG18" s="124"/>
      <c r="VHH18" s="124"/>
      <c r="VHI18" s="124"/>
      <c r="VHJ18" s="124"/>
      <c r="VHK18" s="124"/>
      <c r="VHL18" s="124"/>
      <c r="VHM18" s="124"/>
      <c r="VHN18" s="124"/>
      <c r="VHO18" s="124"/>
      <c r="VHP18" s="124"/>
      <c r="VHQ18" s="124"/>
      <c r="VHR18" s="124"/>
      <c r="VHS18" s="124"/>
      <c r="VHT18" s="124"/>
      <c r="VHU18" s="124"/>
      <c r="VHV18" s="124"/>
      <c r="VHW18" s="124"/>
      <c r="VHX18" s="124"/>
      <c r="VHY18" s="124"/>
      <c r="VHZ18" s="124"/>
      <c r="VIA18" s="124"/>
      <c r="VIB18" s="124"/>
      <c r="VIC18" s="124"/>
      <c r="VID18" s="124"/>
      <c r="VIE18" s="124"/>
      <c r="VIF18" s="124"/>
      <c r="VIG18" s="124"/>
      <c r="VIH18" s="124"/>
      <c r="VII18" s="124"/>
      <c r="VIJ18" s="124"/>
      <c r="VIK18" s="124"/>
      <c r="VIL18" s="124"/>
      <c r="VIM18" s="124"/>
      <c r="VIN18" s="124"/>
      <c r="VIO18" s="124"/>
      <c r="VIP18" s="124"/>
      <c r="VIQ18" s="124"/>
      <c r="VIR18" s="124"/>
      <c r="VIS18" s="124"/>
      <c r="VIT18" s="124"/>
      <c r="VIU18" s="124"/>
      <c r="VIV18" s="124"/>
      <c r="VIW18" s="124"/>
      <c r="VIX18" s="124"/>
      <c r="VIY18" s="124"/>
      <c r="VIZ18" s="124"/>
      <c r="VJA18" s="124"/>
      <c r="VJB18" s="124"/>
      <c r="VJC18" s="124"/>
      <c r="VJD18" s="124"/>
      <c r="VJE18" s="124"/>
      <c r="VJF18" s="124"/>
      <c r="VJG18" s="124"/>
      <c r="VJH18" s="124"/>
      <c r="VJI18" s="124"/>
      <c r="VJJ18" s="124"/>
      <c r="VJK18" s="124"/>
      <c r="VJL18" s="124"/>
      <c r="VJM18" s="124"/>
      <c r="VJN18" s="124"/>
      <c r="VJO18" s="124"/>
      <c r="VJP18" s="124"/>
      <c r="VJQ18" s="124"/>
      <c r="VJR18" s="124"/>
      <c r="VJS18" s="124"/>
      <c r="VJT18" s="124"/>
      <c r="VJU18" s="124"/>
      <c r="VJV18" s="124"/>
      <c r="VJW18" s="124"/>
      <c r="VJX18" s="124"/>
      <c r="VJY18" s="124"/>
      <c r="VJZ18" s="124"/>
      <c r="VKA18" s="124"/>
      <c r="VKB18" s="124"/>
      <c r="VKC18" s="124"/>
      <c r="VKD18" s="124"/>
      <c r="VKE18" s="124"/>
      <c r="VKF18" s="124"/>
      <c r="VKG18" s="124"/>
      <c r="VKH18" s="124"/>
      <c r="VKI18" s="124"/>
      <c r="VKJ18" s="124"/>
      <c r="VKK18" s="124"/>
      <c r="VKL18" s="124"/>
      <c r="VKM18" s="124"/>
      <c r="VKN18" s="124"/>
      <c r="VKO18" s="124"/>
      <c r="VKP18" s="124"/>
      <c r="VKQ18" s="124"/>
      <c r="VKR18" s="124"/>
      <c r="VKS18" s="124"/>
      <c r="VKT18" s="124"/>
      <c r="VKU18" s="124"/>
      <c r="VKV18" s="124"/>
      <c r="VKW18" s="124"/>
      <c r="VKX18" s="124"/>
      <c r="VKY18" s="124"/>
      <c r="VKZ18" s="124"/>
      <c r="VLA18" s="124"/>
      <c r="VLB18" s="124"/>
      <c r="VLC18" s="124"/>
      <c r="VLD18" s="124"/>
      <c r="VLE18" s="124"/>
      <c r="VLF18" s="124"/>
      <c r="VLG18" s="124"/>
      <c r="VLH18" s="124"/>
      <c r="VLI18" s="124"/>
      <c r="VLJ18" s="124"/>
      <c r="VLK18" s="124"/>
      <c r="VLL18" s="124"/>
      <c r="VLM18" s="124"/>
      <c r="VLN18" s="124"/>
      <c r="VLO18" s="124"/>
      <c r="VLP18" s="124"/>
      <c r="VLQ18" s="124"/>
      <c r="VLR18" s="124"/>
      <c r="VLS18" s="124"/>
      <c r="VLT18" s="124"/>
      <c r="VLU18" s="124"/>
      <c r="VLV18" s="124"/>
      <c r="VLW18" s="124"/>
      <c r="VLX18" s="124"/>
      <c r="VLY18" s="124"/>
      <c r="VLZ18" s="124"/>
      <c r="VMA18" s="124"/>
      <c r="VMB18" s="124"/>
      <c r="VMC18" s="124"/>
      <c r="VMD18" s="124"/>
      <c r="VME18" s="124"/>
      <c r="VMF18" s="124"/>
      <c r="VMG18" s="124"/>
      <c r="VMH18" s="124"/>
      <c r="VMI18" s="124"/>
      <c r="VMJ18" s="124"/>
      <c r="VMK18" s="124"/>
      <c r="VML18" s="124"/>
      <c r="VMM18" s="124"/>
      <c r="VMN18" s="124"/>
      <c r="VMO18" s="124"/>
      <c r="VMP18" s="124"/>
      <c r="VMQ18" s="124"/>
      <c r="VMR18" s="124"/>
      <c r="VMS18" s="124"/>
      <c r="VMT18" s="124"/>
      <c r="VMU18" s="124"/>
      <c r="VMV18" s="124"/>
      <c r="VMW18" s="124"/>
      <c r="VMX18" s="124"/>
      <c r="VMY18" s="124"/>
      <c r="VMZ18" s="124"/>
      <c r="VNA18" s="124"/>
      <c r="VNB18" s="124"/>
      <c r="VNC18" s="124"/>
      <c r="VND18" s="124"/>
      <c r="VNE18" s="124"/>
      <c r="VNF18" s="124"/>
      <c r="VNG18" s="124"/>
      <c r="VNH18" s="124"/>
      <c r="VNI18" s="124"/>
      <c r="VNJ18" s="124"/>
      <c r="VNK18" s="124"/>
      <c r="VNL18" s="124"/>
      <c r="VNM18" s="124"/>
      <c r="VNN18" s="124"/>
      <c r="VNO18" s="124"/>
      <c r="VNP18" s="124"/>
      <c r="VNQ18" s="124"/>
      <c r="VNR18" s="124"/>
      <c r="VNS18" s="124"/>
      <c r="VNT18" s="124"/>
      <c r="VNU18" s="124"/>
      <c r="VNV18" s="124"/>
      <c r="VNW18" s="124"/>
      <c r="VNX18" s="124"/>
      <c r="VNY18" s="124"/>
      <c r="VNZ18" s="124"/>
      <c r="VOA18" s="124"/>
      <c r="VOB18" s="124"/>
      <c r="VOC18" s="124"/>
      <c r="VOD18" s="124"/>
      <c r="VOE18" s="124"/>
      <c r="VOF18" s="124"/>
      <c r="VOG18" s="124"/>
      <c r="VOH18" s="124"/>
      <c r="VOI18" s="124"/>
      <c r="VOJ18" s="124"/>
      <c r="VOK18" s="124"/>
      <c r="VOL18" s="124"/>
      <c r="VOM18" s="124"/>
      <c r="VON18" s="124"/>
      <c r="VOO18" s="124"/>
      <c r="VOP18" s="124"/>
      <c r="VOQ18" s="124"/>
      <c r="VOR18" s="124"/>
      <c r="VOS18" s="124"/>
      <c r="VOT18" s="124"/>
      <c r="VOU18" s="124"/>
      <c r="VOV18" s="124"/>
      <c r="VOW18" s="124"/>
      <c r="VOX18" s="124"/>
      <c r="VOY18" s="124"/>
      <c r="VOZ18" s="124"/>
      <c r="VPA18" s="124"/>
      <c r="VPB18" s="124"/>
      <c r="VPC18" s="124"/>
      <c r="VPD18" s="124"/>
      <c r="VPE18" s="124"/>
      <c r="VPF18" s="124"/>
      <c r="VPG18" s="124"/>
      <c r="VPH18" s="124"/>
      <c r="VPI18" s="124"/>
      <c r="VPJ18" s="124"/>
      <c r="VPK18" s="124"/>
      <c r="VPL18" s="124"/>
      <c r="VPM18" s="124"/>
      <c r="VPN18" s="124"/>
      <c r="VPO18" s="124"/>
      <c r="VPP18" s="124"/>
      <c r="VPQ18" s="124"/>
      <c r="VPR18" s="124"/>
      <c r="VPS18" s="124"/>
      <c r="VPT18" s="124"/>
      <c r="VPU18" s="124"/>
      <c r="VPV18" s="124"/>
      <c r="VPW18" s="124"/>
      <c r="VPX18" s="124"/>
      <c r="VPY18" s="124"/>
      <c r="VPZ18" s="124"/>
      <c r="VQA18" s="124"/>
      <c r="VQB18" s="124"/>
      <c r="VQC18" s="124"/>
      <c r="VQD18" s="124"/>
      <c r="VQE18" s="124"/>
      <c r="VQF18" s="124"/>
      <c r="VQG18" s="124"/>
      <c r="VQH18" s="124"/>
      <c r="VQI18" s="124"/>
      <c r="VQJ18" s="124"/>
      <c r="VQK18" s="124"/>
      <c r="VQL18" s="124"/>
      <c r="VQM18" s="124"/>
      <c r="VQN18" s="124"/>
      <c r="VQO18" s="124"/>
      <c r="VQP18" s="124"/>
      <c r="VQQ18" s="124"/>
      <c r="VQR18" s="124"/>
      <c r="VQS18" s="124"/>
      <c r="VQT18" s="124"/>
      <c r="VQU18" s="124"/>
      <c r="VQV18" s="124"/>
      <c r="VQW18" s="124"/>
      <c r="VQX18" s="124"/>
      <c r="VQY18" s="124"/>
      <c r="VQZ18" s="124"/>
      <c r="VRA18" s="124"/>
      <c r="VRB18" s="124"/>
      <c r="VRC18" s="124"/>
      <c r="VRD18" s="124"/>
      <c r="VRE18" s="124"/>
      <c r="VRF18" s="124"/>
      <c r="VRG18" s="124"/>
      <c r="VRH18" s="124"/>
      <c r="VRI18" s="124"/>
      <c r="VRJ18" s="124"/>
      <c r="VRK18" s="124"/>
      <c r="VRL18" s="124"/>
      <c r="VRM18" s="124"/>
      <c r="VRN18" s="124"/>
      <c r="VRO18" s="124"/>
      <c r="VRP18" s="124"/>
      <c r="VRQ18" s="124"/>
      <c r="VRR18" s="124"/>
      <c r="VRS18" s="124"/>
      <c r="VRT18" s="124"/>
      <c r="VRU18" s="124"/>
      <c r="VRV18" s="124"/>
      <c r="VRW18" s="124"/>
      <c r="VRX18" s="124"/>
      <c r="VRY18" s="124"/>
      <c r="VRZ18" s="124"/>
      <c r="VSA18" s="124"/>
      <c r="VSB18" s="124"/>
      <c r="VSC18" s="124"/>
      <c r="VSD18" s="124"/>
      <c r="VSE18" s="124"/>
      <c r="VSF18" s="124"/>
      <c r="VSG18" s="124"/>
      <c r="VSH18" s="124"/>
      <c r="VSI18" s="124"/>
      <c r="VSJ18" s="124"/>
      <c r="VSK18" s="124"/>
      <c r="VSL18" s="124"/>
      <c r="VSM18" s="124"/>
      <c r="VSN18" s="124"/>
      <c r="VSO18" s="124"/>
      <c r="VSP18" s="124"/>
      <c r="VSQ18" s="124"/>
      <c r="VSR18" s="124"/>
      <c r="VSS18" s="124"/>
      <c r="VST18" s="124"/>
      <c r="VSU18" s="124"/>
      <c r="VSV18" s="124"/>
      <c r="VSW18" s="124"/>
      <c r="VSX18" s="124"/>
      <c r="VSY18" s="124"/>
      <c r="VSZ18" s="124"/>
      <c r="VTA18" s="124"/>
      <c r="VTB18" s="124"/>
      <c r="VTC18" s="124"/>
      <c r="VTD18" s="124"/>
      <c r="VTE18" s="124"/>
      <c r="VTF18" s="124"/>
      <c r="VTG18" s="124"/>
      <c r="VTH18" s="124"/>
      <c r="VTI18" s="124"/>
      <c r="VTJ18" s="124"/>
      <c r="VTK18" s="124"/>
      <c r="VTL18" s="124"/>
      <c r="VTM18" s="124"/>
      <c r="VTN18" s="124"/>
      <c r="VTO18" s="124"/>
      <c r="VTP18" s="124"/>
      <c r="VTQ18" s="124"/>
      <c r="VTR18" s="124"/>
      <c r="VTS18" s="124"/>
      <c r="VTT18" s="124"/>
      <c r="VTU18" s="124"/>
      <c r="VTV18" s="124"/>
      <c r="VTW18" s="124"/>
      <c r="VTX18" s="124"/>
      <c r="VTY18" s="124"/>
      <c r="VTZ18" s="124"/>
      <c r="VUA18" s="124"/>
      <c r="VUB18" s="124"/>
      <c r="VUC18" s="124"/>
      <c r="VUD18" s="124"/>
      <c r="VUE18" s="124"/>
      <c r="VUF18" s="124"/>
      <c r="VUG18" s="124"/>
      <c r="VUH18" s="124"/>
      <c r="VUI18" s="124"/>
      <c r="VUJ18" s="124"/>
      <c r="VUK18" s="124"/>
      <c r="VUL18" s="124"/>
      <c r="VUM18" s="124"/>
      <c r="VUN18" s="124"/>
      <c r="VUO18" s="124"/>
      <c r="VUP18" s="124"/>
      <c r="VUQ18" s="124"/>
      <c r="VUR18" s="124"/>
      <c r="VUS18" s="124"/>
      <c r="VUT18" s="124"/>
      <c r="VUU18" s="124"/>
      <c r="VUV18" s="124"/>
      <c r="VUW18" s="124"/>
      <c r="VUX18" s="124"/>
      <c r="VUY18" s="124"/>
      <c r="VUZ18" s="124"/>
      <c r="VVA18" s="124"/>
      <c r="VVB18" s="124"/>
      <c r="VVC18" s="124"/>
      <c r="VVD18" s="124"/>
      <c r="VVE18" s="124"/>
      <c r="VVF18" s="124"/>
      <c r="VVG18" s="124"/>
      <c r="VVH18" s="124"/>
      <c r="VVI18" s="124"/>
      <c r="VVJ18" s="124"/>
      <c r="VVK18" s="124"/>
      <c r="VVL18" s="124"/>
      <c r="VVM18" s="124"/>
      <c r="VVN18" s="124"/>
      <c r="VVO18" s="124"/>
      <c r="VVP18" s="124"/>
      <c r="VVQ18" s="124"/>
      <c r="VVR18" s="124"/>
      <c r="VVS18" s="124"/>
      <c r="VVT18" s="124"/>
      <c r="VVU18" s="124"/>
      <c r="VVV18" s="124"/>
      <c r="VVW18" s="124"/>
      <c r="VVX18" s="124"/>
      <c r="VVY18" s="124"/>
      <c r="VVZ18" s="124"/>
      <c r="VWA18" s="124"/>
      <c r="VWB18" s="124"/>
      <c r="VWC18" s="124"/>
      <c r="VWD18" s="124"/>
      <c r="VWE18" s="124"/>
      <c r="VWF18" s="124"/>
      <c r="VWG18" s="124"/>
      <c r="VWH18" s="124"/>
      <c r="VWI18" s="124"/>
      <c r="VWJ18" s="124"/>
      <c r="VWK18" s="124"/>
      <c r="VWL18" s="124"/>
      <c r="VWM18" s="124"/>
      <c r="VWN18" s="124"/>
      <c r="VWO18" s="124"/>
      <c r="VWP18" s="124"/>
      <c r="VWQ18" s="124"/>
      <c r="VWR18" s="124"/>
      <c r="VWS18" s="124"/>
      <c r="VWT18" s="124"/>
      <c r="VWU18" s="124"/>
      <c r="VWV18" s="124"/>
      <c r="VWW18" s="124"/>
      <c r="VWX18" s="124"/>
      <c r="VWY18" s="124"/>
      <c r="VWZ18" s="124"/>
      <c r="VXA18" s="124"/>
      <c r="VXB18" s="124"/>
      <c r="VXC18" s="124"/>
      <c r="VXD18" s="124"/>
      <c r="VXE18" s="124"/>
      <c r="VXF18" s="124"/>
      <c r="VXG18" s="124"/>
      <c r="VXH18" s="124"/>
      <c r="VXI18" s="124"/>
      <c r="VXJ18" s="124"/>
      <c r="VXK18" s="124"/>
      <c r="VXL18" s="124"/>
      <c r="VXM18" s="124"/>
      <c r="VXN18" s="124"/>
      <c r="VXO18" s="124"/>
      <c r="VXP18" s="124"/>
      <c r="VXQ18" s="124"/>
      <c r="VXR18" s="124"/>
      <c r="VXS18" s="124"/>
      <c r="VXT18" s="124"/>
      <c r="VXU18" s="124"/>
      <c r="VXV18" s="124"/>
      <c r="VXW18" s="124"/>
      <c r="VXX18" s="124"/>
      <c r="VXY18" s="124"/>
      <c r="VXZ18" s="124"/>
      <c r="VYA18" s="124"/>
      <c r="VYB18" s="124"/>
      <c r="VYC18" s="124"/>
      <c r="VYD18" s="124"/>
      <c r="VYE18" s="124"/>
      <c r="VYF18" s="124"/>
      <c r="VYG18" s="124"/>
      <c r="VYH18" s="124"/>
      <c r="VYI18" s="124"/>
      <c r="VYJ18" s="124"/>
      <c r="VYK18" s="124"/>
      <c r="VYL18" s="124"/>
      <c r="VYM18" s="124"/>
      <c r="VYN18" s="124"/>
      <c r="VYO18" s="124"/>
      <c r="VYP18" s="124"/>
      <c r="VYQ18" s="124"/>
      <c r="VYR18" s="124"/>
      <c r="VYS18" s="124"/>
      <c r="VYT18" s="124"/>
      <c r="VYU18" s="124"/>
      <c r="VYV18" s="124"/>
      <c r="VYW18" s="124"/>
      <c r="VYX18" s="124"/>
      <c r="VYY18" s="124"/>
      <c r="VYZ18" s="124"/>
      <c r="VZA18" s="124"/>
      <c r="VZB18" s="124"/>
      <c r="VZC18" s="124"/>
      <c r="VZD18" s="124"/>
      <c r="VZE18" s="124"/>
      <c r="VZF18" s="124"/>
      <c r="VZG18" s="124"/>
      <c r="VZH18" s="124"/>
      <c r="VZI18" s="124"/>
      <c r="VZJ18" s="124"/>
      <c r="VZK18" s="124"/>
      <c r="VZL18" s="124"/>
      <c r="VZM18" s="124"/>
      <c r="VZN18" s="124"/>
      <c r="VZO18" s="124"/>
      <c r="VZP18" s="124"/>
      <c r="VZQ18" s="124"/>
      <c r="VZR18" s="124"/>
      <c r="VZS18" s="124"/>
      <c r="VZT18" s="124"/>
      <c r="VZU18" s="124"/>
      <c r="VZV18" s="124"/>
      <c r="VZW18" s="124"/>
      <c r="VZX18" s="124"/>
      <c r="VZY18" s="124"/>
      <c r="VZZ18" s="124"/>
      <c r="WAA18" s="124"/>
      <c r="WAB18" s="124"/>
      <c r="WAC18" s="124"/>
      <c r="WAD18" s="124"/>
      <c r="WAE18" s="124"/>
      <c r="WAF18" s="124"/>
      <c r="WAG18" s="124"/>
      <c r="WAH18" s="124"/>
      <c r="WAI18" s="124"/>
      <c r="WAJ18" s="124"/>
      <c r="WAK18" s="124"/>
      <c r="WAL18" s="124"/>
      <c r="WAM18" s="124"/>
      <c r="WAN18" s="124"/>
      <c r="WAO18" s="124"/>
      <c r="WAP18" s="124"/>
      <c r="WAQ18" s="124"/>
      <c r="WAR18" s="124"/>
      <c r="WAS18" s="124"/>
      <c r="WAT18" s="124"/>
      <c r="WAU18" s="124"/>
      <c r="WAV18" s="124"/>
      <c r="WAW18" s="124"/>
      <c r="WAX18" s="124"/>
      <c r="WAY18" s="124"/>
      <c r="WAZ18" s="124"/>
      <c r="WBA18" s="124"/>
      <c r="WBB18" s="124"/>
      <c r="WBC18" s="124"/>
      <c r="WBD18" s="124"/>
      <c r="WBE18" s="124"/>
      <c r="WBF18" s="124"/>
      <c r="WBG18" s="124"/>
      <c r="WBH18" s="124"/>
      <c r="WBI18" s="124"/>
      <c r="WBJ18" s="124"/>
      <c r="WBK18" s="124"/>
      <c r="WBL18" s="124"/>
      <c r="WBM18" s="124"/>
      <c r="WBN18" s="124"/>
      <c r="WBO18" s="124"/>
      <c r="WBP18" s="124"/>
      <c r="WBQ18" s="124"/>
      <c r="WBR18" s="124"/>
      <c r="WBS18" s="124"/>
      <c r="WBT18" s="124"/>
      <c r="WBU18" s="124"/>
      <c r="WBV18" s="124"/>
      <c r="WBW18" s="124"/>
      <c r="WBX18" s="124"/>
      <c r="WBY18" s="124"/>
      <c r="WBZ18" s="124"/>
      <c r="WCA18" s="124"/>
      <c r="WCB18" s="124"/>
      <c r="WCC18" s="124"/>
      <c r="WCD18" s="124"/>
      <c r="WCE18" s="124"/>
      <c r="WCF18" s="124"/>
      <c r="WCG18" s="124"/>
      <c r="WCH18" s="124"/>
      <c r="WCI18" s="124"/>
      <c r="WCJ18" s="124"/>
      <c r="WCK18" s="124"/>
      <c r="WCL18" s="124"/>
      <c r="WCM18" s="124"/>
      <c r="WCN18" s="124"/>
      <c r="WCO18" s="124"/>
      <c r="WCP18" s="124"/>
      <c r="WCQ18" s="124"/>
      <c r="WCR18" s="124"/>
      <c r="WCS18" s="124"/>
      <c r="WCT18" s="124"/>
      <c r="WCU18" s="124"/>
      <c r="WCV18" s="124"/>
      <c r="WCW18" s="124"/>
      <c r="WCX18" s="124"/>
      <c r="WCY18" s="124"/>
      <c r="WCZ18" s="124"/>
      <c r="WDA18" s="124"/>
      <c r="WDB18" s="124"/>
      <c r="WDC18" s="124"/>
      <c r="WDD18" s="124"/>
      <c r="WDE18" s="124"/>
      <c r="WDF18" s="124"/>
      <c r="WDG18" s="124"/>
      <c r="WDH18" s="124"/>
      <c r="WDI18" s="124"/>
      <c r="WDJ18" s="124"/>
      <c r="WDK18" s="124"/>
      <c r="WDL18" s="124"/>
      <c r="WDM18" s="124"/>
      <c r="WDN18" s="124"/>
      <c r="WDO18" s="124"/>
      <c r="WDP18" s="124"/>
      <c r="WDQ18" s="124"/>
      <c r="WDR18" s="124"/>
      <c r="WDS18" s="124"/>
      <c r="WDT18" s="124"/>
      <c r="WDU18" s="124"/>
      <c r="WDV18" s="124"/>
      <c r="WDW18" s="124"/>
      <c r="WDX18" s="124"/>
      <c r="WDY18" s="124"/>
      <c r="WDZ18" s="124"/>
      <c r="WEA18" s="124"/>
      <c r="WEB18" s="124"/>
      <c r="WEC18" s="124"/>
      <c r="WED18" s="124"/>
      <c r="WEE18" s="124"/>
      <c r="WEF18" s="124"/>
      <c r="WEG18" s="124"/>
      <c r="WEH18" s="124"/>
      <c r="WEI18" s="124"/>
      <c r="WEJ18" s="124"/>
      <c r="WEK18" s="124"/>
      <c r="WEL18" s="124"/>
      <c r="WEM18" s="124"/>
      <c r="WEN18" s="124"/>
      <c r="WEO18" s="124"/>
      <c r="WEP18" s="124"/>
      <c r="WEQ18" s="124"/>
      <c r="WER18" s="124"/>
      <c r="WES18" s="124"/>
      <c r="WET18" s="124"/>
      <c r="WEU18" s="124"/>
      <c r="WEV18" s="124"/>
      <c r="WEW18" s="124"/>
      <c r="WEX18" s="124"/>
      <c r="WEY18" s="124"/>
      <c r="WEZ18" s="124"/>
      <c r="WFA18" s="124"/>
      <c r="WFB18" s="124"/>
      <c r="WFC18" s="124"/>
      <c r="WFD18" s="124"/>
      <c r="WFE18" s="124"/>
      <c r="WFF18" s="124"/>
      <c r="WFG18" s="124"/>
      <c r="WFH18" s="124"/>
      <c r="WFI18" s="124"/>
      <c r="WFJ18" s="124"/>
      <c r="WFK18" s="124"/>
      <c r="WFL18" s="124"/>
      <c r="WFM18" s="124"/>
      <c r="WFN18" s="124"/>
      <c r="WFO18" s="124"/>
      <c r="WFP18" s="124"/>
      <c r="WFQ18" s="124"/>
      <c r="WFR18" s="124"/>
      <c r="WFS18" s="124"/>
      <c r="WFT18" s="124"/>
      <c r="WFU18" s="124"/>
      <c r="WFV18" s="124"/>
      <c r="WFW18" s="124"/>
      <c r="WFX18" s="124"/>
      <c r="WFY18" s="124"/>
      <c r="WFZ18" s="124"/>
      <c r="WGA18" s="124"/>
      <c r="WGB18" s="124"/>
      <c r="WGC18" s="124"/>
      <c r="WGD18" s="124"/>
      <c r="WGE18" s="124"/>
      <c r="WGF18" s="124"/>
      <c r="WGG18" s="124"/>
      <c r="WGH18" s="124"/>
      <c r="WGI18" s="124"/>
      <c r="WGJ18" s="124"/>
      <c r="WGK18" s="124"/>
      <c r="WGL18" s="124"/>
      <c r="WGM18" s="124"/>
      <c r="WGN18" s="124"/>
      <c r="WGO18" s="124"/>
      <c r="WGP18" s="124"/>
      <c r="WGQ18" s="124"/>
      <c r="WGR18" s="124"/>
      <c r="WGS18" s="124"/>
      <c r="WGT18" s="124"/>
      <c r="WGU18" s="124"/>
      <c r="WGV18" s="124"/>
      <c r="WGW18" s="124"/>
      <c r="WGX18" s="124"/>
      <c r="WGY18" s="124"/>
      <c r="WGZ18" s="124"/>
      <c r="WHA18" s="124"/>
      <c r="WHB18" s="124"/>
      <c r="WHC18" s="124"/>
      <c r="WHD18" s="124"/>
      <c r="WHE18" s="124"/>
      <c r="WHF18" s="124"/>
      <c r="WHG18" s="124"/>
      <c r="WHH18" s="124"/>
      <c r="WHI18" s="124"/>
      <c r="WHJ18" s="124"/>
      <c r="WHK18" s="124"/>
      <c r="WHL18" s="124"/>
      <c r="WHM18" s="124"/>
      <c r="WHN18" s="124"/>
      <c r="WHO18" s="124"/>
      <c r="WHP18" s="124"/>
      <c r="WHQ18" s="124"/>
      <c r="WHR18" s="124"/>
      <c r="WHS18" s="124"/>
      <c r="WHT18" s="124"/>
      <c r="WHU18" s="124"/>
      <c r="WHV18" s="124"/>
      <c r="WHW18" s="124"/>
      <c r="WHX18" s="124"/>
      <c r="WHY18" s="124"/>
      <c r="WHZ18" s="124"/>
      <c r="WIA18" s="124"/>
      <c r="WIB18" s="124"/>
      <c r="WIC18" s="124"/>
      <c r="WID18" s="124"/>
      <c r="WIE18" s="124"/>
      <c r="WIF18" s="124"/>
      <c r="WIG18" s="124"/>
      <c r="WIH18" s="124"/>
      <c r="WII18" s="124"/>
      <c r="WIJ18" s="124"/>
      <c r="WIK18" s="124"/>
      <c r="WIL18" s="124"/>
      <c r="WIM18" s="124"/>
      <c r="WIN18" s="124"/>
      <c r="WIO18" s="124"/>
      <c r="WIP18" s="124"/>
      <c r="WIQ18" s="124"/>
      <c r="WIR18" s="124"/>
      <c r="WIS18" s="124"/>
      <c r="WIT18" s="124"/>
      <c r="WIU18" s="124"/>
      <c r="WIV18" s="124"/>
      <c r="WIW18" s="124"/>
      <c r="WIX18" s="124"/>
      <c r="WIY18" s="124"/>
      <c r="WIZ18" s="124"/>
      <c r="WJA18" s="124"/>
      <c r="WJB18" s="124"/>
      <c r="WJC18" s="124"/>
      <c r="WJD18" s="124"/>
      <c r="WJE18" s="124"/>
      <c r="WJF18" s="124"/>
      <c r="WJG18" s="124"/>
      <c r="WJH18" s="124"/>
      <c r="WJI18" s="124"/>
      <c r="WJJ18" s="124"/>
      <c r="WJK18" s="124"/>
      <c r="WJL18" s="124"/>
      <c r="WJM18" s="124"/>
      <c r="WJN18" s="124"/>
      <c r="WJO18" s="124"/>
      <c r="WJP18" s="124"/>
      <c r="WJQ18" s="124"/>
      <c r="WJR18" s="124"/>
      <c r="WJS18" s="124"/>
      <c r="WJT18" s="124"/>
      <c r="WJU18" s="124"/>
      <c r="WJV18" s="124"/>
      <c r="WJW18" s="124"/>
      <c r="WJX18" s="124"/>
      <c r="WJY18" s="124"/>
      <c r="WJZ18" s="124"/>
      <c r="WKA18" s="124"/>
      <c r="WKB18" s="124"/>
      <c r="WKC18" s="124"/>
      <c r="WKD18" s="124"/>
      <c r="WKE18" s="124"/>
      <c r="WKF18" s="124"/>
      <c r="WKG18" s="124"/>
      <c r="WKH18" s="124"/>
      <c r="WKI18" s="124"/>
      <c r="WKJ18" s="124"/>
      <c r="WKK18" s="124"/>
      <c r="WKL18" s="124"/>
      <c r="WKM18" s="124"/>
      <c r="WKN18" s="124"/>
      <c r="WKO18" s="124"/>
      <c r="WKP18" s="124"/>
      <c r="WKQ18" s="124"/>
      <c r="WKR18" s="124"/>
      <c r="WKS18" s="124"/>
      <c r="WKT18" s="124"/>
      <c r="WKU18" s="124"/>
      <c r="WKV18" s="124"/>
      <c r="WKW18" s="124"/>
      <c r="WKX18" s="124"/>
      <c r="WKY18" s="124"/>
      <c r="WKZ18" s="124"/>
      <c r="WLA18" s="124"/>
      <c r="WLB18" s="124"/>
      <c r="WLC18" s="124"/>
      <c r="WLD18" s="124"/>
      <c r="WLE18" s="124"/>
      <c r="WLF18" s="124"/>
      <c r="WLG18" s="124"/>
      <c r="WLH18" s="124"/>
      <c r="WLI18" s="124"/>
      <c r="WLJ18" s="124"/>
      <c r="WLK18" s="124"/>
      <c r="WLL18" s="124"/>
      <c r="WLM18" s="124"/>
      <c r="WLN18" s="124"/>
      <c r="WLO18" s="124"/>
      <c r="WLP18" s="124"/>
      <c r="WLQ18" s="124"/>
      <c r="WLR18" s="124"/>
      <c r="WLS18" s="124"/>
      <c r="WLT18" s="124"/>
      <c r="WLU18" s="124"/>
      <c r="WLV18" s="124"/>
      <c r="WLW18" s="124"/>
      <c r="WLX18" s="124"/>
      <c r="WLY18" s="124"/>
      <c r="WLZ18" s="124"/>
      <c r="WMA18" s="124"/>
      <c r="WMB18" s="124"/>
      <c r="WMC18" s="124"/>
      <c r="WMD18" s="124"/>
      <c r="WME18" s="124"/>
      <c r="WMF18" s="124"/>
      <c r="WMG18" s="124"/>
      <c r="WMH18" s="124"/>
      <c r="WMI18" s="124"/>
      <c r="WMJ18" s="124"/>
      <c r="WMK18" s="124"/>
      <c r="WML18" s="124"/>
      <c r="WMM18" s="124"/>
      <c r="WMN18" s="124"/>
      <c r="WMO18" s="124"/>
      <c r="WMP18" s="124"/>
      <c r="WMQ18" s="124"/>
      <c r="WMR18" s="124"/>
      <c r="WMS18" s="124"/>
      <c r="WMT18" s="124"/>
      <c r="WMU18" s="124"/>
      <c r="WMV18" s="124"/>
      <c r="WMW18" s="124"/>
      <c r="WMX18" s="124"/>
      <c r="WMY18" s="124"/>
      <c r="WMZ18" s="124"/>
      <c r="WNA18" s="124"/>
      <c r="WNB18" s="124"/>
      <c r="WNC18" s="124"/>
      <c r="WND18" s="124"/>
      <c r="WNE18" s="124"/>
      <c r="WNF18" s="124"/>
      <c r="WNG18" s="124"/>
      <c r="WNH18" s="124"/>
      <c r="WNI18" s="124"/>
      <c r="WNJ18" s="124"/>
      <c r="WNK18" s="124"/>
      <c r="WNL18" s="124"/>
      <c r="WNM18" s="124"/>
      <c r="WNN18" s="124"/>
      <c r="WNO18" s="124"/>
      <c r="WNP18" s="124"/>
      <c r="WNQ18" s="124"/>
      <c r="WNR18" s="124"/>
      <c r="WNS18" s="124"/>
      <c r="WNT18" s="124"/>
      <c r="WNU18" s="124"/>
      <c r="WNV18" s="124"/>
      <c r="WNW18" s="124"/>
      <c r="WNX18" s="124"/>
      <c r="WNY18" s="124"/>
      <c r="WNZ18" s="124"/>
      <c r="WOA18" s="124"/>
      <c r="WOB18" s="124"/>
      <c r="WOC18" s="124"/>
      <c r="WOD18" s="124"/>
      <c r="WOE18" s="124"/>
      <c r="WOF18" s="124"/>
      <c r="WOG18" s="124"/>
      <c r="WOH18" s="124"/>
      <c r="WOI18" s="124"/>
      <c r="WOJ18" s="124"/>
      <c r="WOK18" s="124"/>
      <c r="WOL18" s="124"/>
      <c r="WOM18" s="124"/>
      <c r="WON18" s="124"/>
      <c r="WOO18" s="124"/>
      <c r="WOP18" s="124"/>
      <c r="WOQ18" s="124"/>
      <c r="WOR18" s="124"/>
      <c r="WOS18" s="124"/>
      <c r="WOT18" s="124"/>
      <c r="WOU18" s="124"/>
      <c r="WOV18" s="124"/>
      <c r="WOW18" s="124"/>
      <c r="WOX18" s="124"/>
      <c r="WOY18" s="124"/>
      <c r="WOZ18" s="124"/>
      <c r="WPA18" s="124"/>
      <c r="WPB18" s="124"/>
      <c r="WPC18" s="124"/>
      <c r="WPD18" s="124"/>
      <c r="WPE18" s="124"/>
      <c r="WPF18" s="124"/>
      <c r="WPG18" s="124"/>
      <c r="WPH18" s="124"/>
      <c r="WPI18" s="124"/>
      <c r="WPJ18" s="124"/>
      <c r="WPK18" s="124"/>
      <c r="WPL18" s="124"/>
      <c r="WPM18" s="124"/>
      <c r="WPN18" s="124"/>
      <c r="WPO18" s="124"/>
      <c r="WPP18" s="124"/>
      <c r="WPQ18" s="124"/>
      <c r="WPR18" s="124"/>
      <c r="WPS18" s="124"/>
      <c r="WPT18" s="124"/>
      <c r="WPU18" s="124"/>
      <c r="WPV18" s="124"/>
      <c r="WPW18" s="124"/>
      <c r="WPX18" s="124"/>
      <c r="WPY18" s="124"/>
      <c r="WPZ18" s="124"/>
      <c r="WQA18" s="124"/>
      <c r="WQB18" s="124"/>
      <c r="WQC18" s="124"/>
      <c r="WQD18" s="124"/>
      <c r="WQE18" s="124"/>
      <c r="WQF18" s="124"/>
      <c r="WQG18" s="124"/>
      <c r="WQH18" s="124"/>
      <c r="WQI18" s="124"/>
      <c r="WQJ18" s="124"/>
      <c r="WQK18" s="124"/>
      <c r="WQL18" s="124"/>
      <c r="WQM18" s="124"/>
      <c r="WQN18" s="124"/>
      <c r="WQO18" s="124"/>
      <c r="WQP18" s="124"/>
      <c r="WQQ18" s="124"/>
      <c r="WQR18" s="124"/>
      <c r="WQS18" s="124"/>
      <c r="WQT18" s="124"/>
      <c r="WQU18" s="124"/>
      <c r="WQV18" s="124"/>
      <c r="WQW18" s="124"/>
      <c r="WQX18" s="124"/>
      <c r="WQY18" s="124"/>
      <c r="WQZ18" s="124"/>
      <c r="WRA18" s="124"/>
      <c r="WRB18" s="124"/>
      <c r="WRC18" s="124"/>
      <c r="WRD18" s="124"/>
      <c r="WRE18" s="124"/>
      <c r="WRF18" s="124"/>
      <c r="WRG18" s="124"/>
      <c r="WRH18" s="124"/>
      <c r="WRI18" s="124"/>
      <c r="WRJ18" s="124"/>
      <c r="WRK18" s="124"/>
      <c r="WRL18" s="124"/>
      <c r="WRM18" s="124"/>
      <c r="WRN18" s="124"/>
      <c r="WRO18" s="124"/>
      <c r="WRP18" s="124"/>
      <c r="WRQ18" s="124"/>
      <c r="WRR18" s="124"/>
      <c r="WRS18" s="124"/>
      <c r="WRT18" s="124"/>
      <c r="WRU18" s="124"/>
      <c r="WRV18" s="124"/>
      <c r="WRW18" s="124"/>
      <c r="WRX18" s="124"/>
      <c r="WRY18" s="124"/>
      <c r="WRZ18" s="124"/>
      <c r="WSA18" s="124"/>
      <c r="WSB18" s="124"/>
      <c r="WSC18" s="124"/>
      <c r="WSD18" s="124"/>
      <c r="WSE18" s="124"/>
      <c r="WSF18" s="124"/>
      <c r="WSG18" s="124"/>
      <c r="WSH18" s="124"/>
      <c r="WSI18" s="124"/>
      <c r="WSJ18" s="124"/>
      <c r="WSK18" s="124"/>
      <c r="WSL18" s="124"/>
      <c r="WSM18" s="124"/>
      <c r="WSN18" s="124"/>
      <c r="WSO18" s="124"/>
      <c r="WSP18" s="124"/>
      <c r="WSQ18" s="124"/>
      <c r="WSR18" s="124"/>
      <c r="WSS18" s="124"/>
      <c r="WST18" s="124"/>
      <c r="WSU18" s="124"/>
      <c r="WSV18" s="124"/>
      <c r="WSW18" s="124"/>
      <c r="WSX18" s="124"/>
      <c r="WSY18" s="124"/>
      <c r="WSZ18" s="124"/>
      <c r="WTA18" s="124"/>
      <c r="WTB18" s="124"/>
      <c r="WTC18" s="124"/>
      <c r="WTD18" s="124"/>
      <c r="WTE18" s="124"/>
      <c r="WTF18" s="124"/>
      <c r="WTG18" s="124"/>
      <c r="WTH18" s="124"/>
      <c r="WTI18" s="124"/>
      <c r="WTJ18" s="124"/>
      <c r="WTK18" s="124"/>
      <c r="WTL18" s="124"/>
      <c r="WTM18" s="124"/>
      <c r="WTN18" s="124"/>
      <c r="WTO18" s="124"/>
      <c r="WTP18" s="124"/>
      <c r="WTQ18" s="124"/>
      <c r="WTR18" s="124"/>
      <c r="WTS18" s="124"/>
      <c r="WTT18" s="124"/>
      <c r="WTU18" s="124"/>
      <c r="WTV18" s="124"/>
      <c r="WTW18" s="124"/>
      <c r="WTX18" s="124"/>
      <c r="WTY18" s="124"/>
      <c r="WTZ18" s="124"/>
      <c r="WUA18" s="124"/>
      <c r="WUB18" s="124"/>
      <c r="WUC18" s="124"/>
      <c r="WUD18" s="124"/>
      <c r="WUE18" s="124"/>
      <c r="WUF18" s="124"/>
      <c r="WUG18" s="124"/>
      <c r="WUH18" s="124"/>
      <c r="WUI18" s="124"/>
      <c r="WUJ18" s="124"/>
      <c r="WUK18" s="124"/>
      <c r="WUL18" s="124"/>
      <c r="WUM18" s="124"/>
      <c r="WUN18" s="124"/>
      <c r="WUO18" s="124"/>
      <c r="WUP18" s="124"/>
      <c r="WUQ18" s="124"/>
      <c r="WUR18" s="124"/>
      <c r="WUS18" s="124"/>
      <c r="WUT18" s="124"/>
      <c r="WUU18" s="124"/>
      <c r="WUV18" s="124"/>
      <c r="WUW18" s="124"/>
      <c r="WUX18" s="124"/>
      <c r="WUY18" s="124"/>
      <c r="WUZ18" s="124"/>
      <c r="WVA18" s="124"/>
      <c r="WVB18" s="124"/>
      <c r="WVC18" s="124"/>
      <c r="WVD18" s="124"/>
      <c r="WVE18" s="124"/>
      <c r="WVF18" s="124"/>
      <c r="WVG18" s="124"/>
      <c r="WVH18" s="124"/>
      <c r="WVI18" s="124"/>
      <c r="WVJ18" s="124"/>
      <c r="WVK18" s="124"/>
      <c r="WVL18" s="124"/>
      <c r="WVM18" s="124"/>
      <c r="WVN18" s="124"/>
      <c r="WVO18" s="124"/>
      <c r="WVP18" s="124"/>
      <c r="WVQ18" s="124"/>
      <c r="WVR18" s="124"/>
      <c r="WVS18" s="124"/>
      <c r="WVT18" s="124"/>
      <c r="WVU18" s="124"/>
      <c r="WVV18" s="124"/>
      <c r="WVW18" s="124"/>
      <c r="WVX18" s="124"/>
      <c r="WVY18" s="124"/>
      <c r="WVZ18" s="124"/>
      <c r="WWA18" s="124"/>
      <c r="WWB18" s="124"/>
      <c r="WWC18" s="124"/>
      <c r="WWD18" s="124"/>
      <c r="WWE18" s="124"/>
      <c r="WWF18" s="124"/>
      <c r="WWG18" s="124"/>
      <c r="WWH18" s="124"/>
      <c r="WWI18" s="124"/>
      <c r="WWJ18" s="124"/>
      <c r="WWK18" s="124"/>
      <c r="WWL18" s="124"/>
      <c r="WWM18" s="124"/>
      <c r="WWN18" s="124"/>
      <c r="WWO18" s="124"/>
      <c r="WWP18" s="124"/>
      <c r="WWQ18" s="124"/>
      <c r="WWR18" s="124"/>
      <c r="WWS18" s="124"/>
      <c r="WWT18" s="124"/>
      <c r="WWU18" s="124"/>
      <c r="WWV18" s="124"/>
      <c r="WWW18" s="124"/>
      <c r="WWX18" s="124"/>
      <c r="WWY18" s="124"/>
      <c r="WWZ18" s="124"/>
      <c r="WXA18" s="124"/>
      <c r="WXB18" s="124"/>
      <c r="WXC18" s="124"/>
      <c r="WXD18" s="124"/>
      <c r="WXE18" s="124"/>
      <c r="WXF18" s="124"/>
      <c r="WXG18" s="124"/>
      <c r="WXH18" s="124"/>
      <c r="WXI18" s="124"/>
      <c r="WXJ18" s="124"/>
      <c r="WXK18" s="124"/>
      <c r="WXL18" s="124"/>
      <c r="WXM18" s="124"/>
      <c r="WXN18" s="124"/>
      <c r="WXO18" s="124"/>
      <c r="WXP18" s="124"/>
      <c r="WXQ18" s="124"/>
      <c r="WXR18" s="124"/>
      <c r="WXS18" s="124"/>
      <c r="WXT18" s="124"/>
      <c r="WXU18" s="124"/>
      <c r="WXV18" s="124"/>
      <c r="WXW18" s="124"/>
      <c r="WXX18" s="124"/>
      <c r="WXY18" s="124"/>
      <c r="WXZ18" s="124"/>
      <c r="WYA18" s="124"/>
      <c r="WYB18" s="124"/>
      <c r="WYC18" s="124"/>
      <c r="WYD18" s="124"/>
      <c r="WYE18" s="124"/>
      <c r="WYF18" s="124"/>
      <c r="WYG18" s="124"/>
      <c r="WYH18" s="124"/>
      <c r="WYI18" s="124"/>
      <c r="WYJ18" s="124"/>
      <c r="WYK18" s="124"/>
      <c r="WYL18" s="124"/>
      <c r="WYM18" s="124"/>
      <c r="WYN18" s="124"/>
      <c r="WYO18" s="124"/>
      <c r="WYP18" s="124"/>
      <c r="WYQ18" s="124"/>
      <c r="WYR18" s="124"/>
      <c r="WYS18" s="124"/>
      <c r="WYT18" s="124"/>
      <c r="WYU18" s="124"/>
      <c r="WYV18" s="124"/>
      <c r="WYW18" s="124"/>
      <c r="WYX18" s="124"/>
      <c r="WYY18" s="124"/>
      <c r="WYZ18" s="124"/>
      <c r="WZA18" s="124"/>
      <c r="WZB18" s="124"/>
      <c r="WZC18" s="124"/>
      <c r="WZD18" s="124"/>
      <c r="WZE18" s="124"/>
      <c r="WZF18" s="124"/>
      <c r="WZG18" s="124"/>
      <c r="WZH18" s="124"/>
      <c r="WZI18" s="124"/>
      <c r="WZJ18" s="124"/>
      <c r="WZK18" s="124"/>
      <c r="WZL18" s="124"/>
      <c r="WZM18" s="124"/>
      <c r="WZN18" s="124"/>
      <c r="WZO18" s="124"/>
      <c r="WZP18" s="124"/>
      <c r="WZQ18" s="124"/>
      <c r="WZR18" s="124"/>
      <c r="WZS18" s="124"/>
      <c r="WZT18" s="124"/>
      <c r="WZU18" s="124"/>
      <c r="WZV18" s="124"/>
      <c r="WZW18" s="124"/>
      <c r="WZX18" s="124"/>
      <c r="WZY18" s="124"/>
      <c r="WZZ18" s="124"/>
      <c r="XAA18" s="124"/>
      <c r="XAB18" s="124"/>
      <c r="XAC18" s="124"/>
      <c r="XAD18" s="124"/>
      <c r="XAE18" s="124"/>
      <c r="XAF18" s="124"/>
      <c r="XAG18" s="124"/>
      <c r="XAH18" s="124"/>
      <c r="XAI18" s="124"/>
      <c r="XAJ18" s="124"/>
      <c r="XAK18" s="124"/>
      <c r="XAL18" s="124"/>
      <c r="XAM18" s="124"/>
      <c r="XAN18" s="124"/>
      <c r="XAO18" s="124"/>
      <c r="XAP18" s="124"/>
      <c r="XAQ18" s="124"/>
      <c r="XAR18" s="124"/>
      <c r="XAS18" s="124"/>
      <c r="XAT18" s="124"/>
      <c r="XAU18" s="124"/>
      <c r="XAV18" s="124"/>
      <c r="XAW18" s="124"/>
      <c r="XAX18" s="124"/>
      <c r="XAY18" s="124"/>
      <c r="XAZ18" s="124"/>
      <c r="XBA18" s="124"/>
      <c r="XBB18" s="124"/>
      <c r="XBC18" s="124"/>
      <c r="XBD18" s="124"/>
      <c r="XBE18" s="124"/>
      <c r="XBF18" s="124"/>
      <c r="XBG18" s="124"/>
      <c r="XBH18" s="124"/>
      <c r="XBI18" s="124"/>
      <c r="XBJ18" s="124"/>
      <c r="XBK18" s="124"/>
      <c r="XBL18" s="124"/>
      <c r="XBM18" s="124"/>
      <c r="XBN18" s="124"/>
      <c r="XBO18" s="124"/>
      <c r="XBP18" s="124"/>
      <c r="XBQ18" s="124"/>
      <c r="XBR18" s="124"/>
      <c r="XBS18" s="124"/>
      <c r="XBT18" s="124"/>
      <c r="XBU18" s="124"/>
      <c r="XBV18" s="124"/>
      <c r="XBW18" s="124"/>
      <c r="XBX18" s="124"/>
      <c r="XBY18" s="124"/>
      <c r="XBZ18" s="124"/>
      <c r="XCA18" s="124"/>
      <c r="XCB18" s="124"/>
      <c r="XCC18" s="124"/>
      <c r="XCD18" s="124"/>
      <c r="XCE18" s="124"/>
      <c r="XCF18" s="124"/>
      <c r="XCG18" s="124"/>
      <c r="XCH18" s="124"/>
      <c r="XCI18" s="124"/>
      <c r="XCJ18" s="124"/>
      <c r="XCK18" s="124"/>
      <c r="XCL18" s="124"/>
      <c r="XCM18" s="124"/>
      <c r="XCN18" s="124"/>
      <c r="XCO18" s="124"/>
      <c r="XCP18" s="124"/>
      <c r="XCQ18" s="124"/>
      <c r="XCR18" s="124"/>
      <c r="XCS18" s="124"/>
      <c r="XCT18" s="124"/>
      <c r="XCU18" s="124"/>
      <c r="XCV18" s="124"/>
      <c r="XCW18" s="124"/>
      <c r="XCX18" s="124"/>
      <c r="XCY18" s="124"/>
      <c r="XCZ18" s="124"/>
      <c r="XDA18" s="124"/>
      <c r="XDB18" s="124"/>
      <c r="XDC18" s="124"/>
      <c r="XDD18" s="124"/>
      <c r="XDE18" s="124"/>
      <c r="XDF18" s="124"/>
      <c r="XDG18" s="124"/>
      <c r="XDH18" s="124"/>
      <c r="XDI18" s="124"/>
      <c r="XDJ18" s="124"/>
      <c r="XDK18" s="124"/>
      <c r="XDL18" s="124"/>
      <c r="XDM18" s="124"/>
      <c r="XDN18" s="124"/>
      <c r="XDO18" s="124"/>
      <c r="XDP18" s="124"/>
      <c r="XDQ18" s="124"/>
      <c r="XDR18" s="124"/>
      <c r="XDS18" s="124"/>
      <c r="XDT18" s="124"/>
      <c r="XDU18" s="124"/>
      <c r="XDV18" s="124"/>
      <c r="XDW18" s="124"/>
      <c r="XDX18" s="124"/>
      <c r="XDY18" s="124"/>
      <c r="XDZ18" s="124"/>
      <c r="XEA18" s="124"/>
      <c r="XEB18" s="124"/>
      <c r="XEC18" s="124"/>
      <c r="XED18" s="124"/>
      <c r="XEE18" s="124"/>
      <c r="XEF18" s="124"/>
      <c r="XEG18" s="124"/>
      <c r="XEH18" s="124"/>
      <c r="XEI18" s="124"/>
      <c r="XEJ18" s="124"/>
      <c r="XEK18" s="124"/>
      <c r="XEL18" s="124"/>
      <c r="XEM18" s="124"/>
      <c r="XEN18" s="124"/>
      <c r="XEO18" s="124"/>
      <c r="XEP18" s="124"/>
      <c r="XEQ18" s="124"/>
      <c r="XER18" s="124"/>
      <c r="XES18" s="124"/>
      <c r="XET18" s="124"/>
      <c r="XEU18" s="124"/>
      <c r="XEV18" s="124"/>
      <c r="XEW18" s="124"/>
      <c r="XEX18" s="124"/>
      <c r="XEY18" s="124"/>
      <c r="XEZ18" s="124"/>
      <c r="XFA18" s="124"/>
      <c r="XFB18" s="124"/>
      <c r="XFC18" s="124"/>
      <c r="XFD18" s="124"/>
    </row>
    <row r="19" spans="2:16384" x14ac:dyDescent="0.35">
      <c r="B19" s="129" t="s">
        <v>44</v>
      </c>
      <c r="C19" s="122"/>
      <c r="D19" s="126">
        <v>0.1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autoPict="0" r:id="rId4">
            <anchor>
              <from>
                <xdr:col>0</xdr:col>
                <xdr:colOff>603250</xdr:colOff>
                <xdr:row>20</xdr:row>
                <xdr:rowOff>63500</xdr:rowOff>
              </from>
              <to>
                <xdr:col>3</xdr:col>
                <xdr:colOff>1136650</xdr:colOff>
                <xdr:row>23</xdr:row>
                <xdr:rowOff>38100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20"/>
  <sheetViews>
    <sheetView showGridLines="0" zoomScale="55" zoomScaleNormal="55" workbookViewId="0">
      <selection activeCell="J12" sqref="J12:J20"/>
    </sheetView>
  </sheetViews>
  <sheetFormatPr defaultColWidth="8.7265625" defaultRowHeight="14.5" customHeight="1" x14ac:dyDescent="0.35"/>
  <cols>
    <col min="1" max="1" width="8.7265625" style="120" customWidth="1"/>
    <col min="2" max="2" width="10.6328125" style="120" bestFit="1" customWidth="1"/>
    <col min="3" max="3" width="8.90625" style="120" bestFit="1" customWidth="1"/>
    <col min="4" max="4" width="20.81640625" style="120" bestFit="1" customWidth="1"/>
    <col min="5" max="9" width="8.7265625" style="120" customWidth="1"/>
    <col min="10" max="10" width="20.81640625" style="120" bestFit="1" customWidth="1"/>
    <col min="11" max="12" width="8.7265625" style="120" customWidth="1"/>
    <col min="13" max="16383" width="8.7265625" style="120"/>
    <col min="16384" max="16384" width="11.453125" style="120" customWidth="1"/>
  </cols>
  <sheetData>
    <row r="1" spans="1:11 16384:16384" ht="409" customHeight="1" x14ac:dyDescent="0.35">
      <c r="A1" s="128">
        <f>'Sample UI'!AY157</f>
        <v>9.9999999996291685E-7</v>
      </c>
    </row>
    <row r="2" spans="1:11 16384:16384" ht="104.5" customHeight="1" x14ac:dyDescent="0.35"/>
    <row r="9" spans="1:11 16384:16384" x14ac:dyDescent="0.35">
      <c r="B9" s="119" t="s">
        <v>131</v>
      </c>
      <c r="C9" s="119" t="s">
        <v>141</v>
      </c>
      <c r="D9" s="119" t="s">
        <v>147</v>
      </c>
    </row>
    <row r="10" spans="1:11 16384:16384" x14ac:dyDescent="0.35">
      <c r="B10" s="129" t="s">
        <v>46</v>
      </c>
      <c r="C10" s="122"/>
      <c r="D10" s="111">
        <v>500</v>
      </c>
    </row>
    <row r="11" spans="1:11 16384:16384" x14ac:dyDescent="0.35">
      <c r="B11" s="129" t="s">
        <v>47</v>
      </c>
      <c r="C11" s="122"/>
      <c r="D11" s="111">
        <v>500</v>
      </c>
      <c r="H11" s="119" t="s">
        <v>131</v>
      </c>
      <c r="I11" s="119" t="s">
        <v>141</v>
      </c>
      <c r="J11" s="119" t="s">
        <v>147</v>
      </c>
    </row>
    <row r="12" spans="1:11 16384:16384" x14ac:dyDescent="0.35">
      <c r="B12" s="129" t="s">
        <v>48</v>
      </c>
      <c r="C12" s="122"/>
      <c r="D12" s="111">
        <v>500</v>
      </c>
      <c r="H12" s="129" t="s">
        <v>49</v>
      </c>
      <c r="I12" s="122"/>
      <c r="J12" s="125">
        <v>1541.6779143884178</v>
      </c>
      <c r="K12" s="123"/>
      <c r="XFD12" s="123"/>
    </row>
    <row r="13" spans="1:11 16384:16384" x14ac:dyDescent="0.35">
      <c r="H13" s="129" t="s">
        <v>50</v>
      </c>
      <c r="I13" s="122"/>
      <c r="J13" s="125">
        <v>1570.6957898661144</v>
      </c>
      <c r="K13" s="123"/>
      <c r="XFD13" s="123"/>
    </row>
    <row r="14" spans="1:11 16384:16384" x14ac:dyDescent="0.35">
      <c r="H14" s="129" t="s">
        <v>51</v>
      </c>
      <c r="I14" s="122"/>
      <c r="J14" s="125">
        <v>1345.9700184295243</v>
      </c>
      <c r="K14" s="123"/>
      <c r="XFD14" s="123"/>
    </row>
    <row r="15" spans="1:11 16384:16384" x14ac:dyDescent="0.35">
      <c r="H15" s="129" t="s">
        <v>52</v>
      </c>
      <c r="I15" s="122"/>
      <c r="J15" s="125">
        <v>1562.696187390083</v>
      </c>
      <c r="K15" s="123"/>
      <c r="XFD15" s="123"/>
    </row>
    <row r="16" spans="1:11 16384:16384" x14ac:dyDescent="0.35">
      <c r="H16" s="129" t="s">
        <v>53</v>
      </c>
      <c r="I16" s="122"/>
      <c r="J16" s="125">
        <v>1765.9366858641965</v>
      </c>
      <c r="K16" s="123"/>
      <c r="XFD16" s="123"/>
    </row>
    <row r="17" spans="2:16384" x14ac:dyDescent="0.35">
      <c r="H17" s="129" t="s">
        <v>54</v>
      </c>
      <c r="I17" s="122"/>
      <c r="J17" s="125">
        <v>1839.9323814885279</v>
      </c>
      <c r="K17" s="123"/>
      <c r="XFD17" s="123"/>
    </row>
    <row r="18" spans="2:16384" x14ac:dyDescent="0.35">
      <c r="H18" s="129" t="s">
        <v>55</v>
      </c>
      <c r="I18" s="122"/>
      <c r="J18" s="125">
        <v>1287.1851580258817</v>
      </c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4"/>
      <c r="HF18" s="124"/>
      <c r="HG18" s="124"/>
      <c r="HH18" s="124"/>
      <c r="HI18" s="124"/>
      <c r="HJ18" s="124"/>
      <c r="HK18" s="124"/>
      <c r="HL18" s="124"/>
      <c r="HM18" s="124"/>
      <c r="HN18" s="124"/>
      <c r="HO18" s="124"/>
      <c r="HP18" s="124"/>
      <c r="HQ18" s="124"/>
      <c r="HR18" s="124"/>
      <c r="HS18" s="124"/>
      <c r="HT18" s="124"/>
      <c r="HU18" s="124"/>
      <c r="HV18" s="124"/>
      <c r="HW18" s="124"/>
      <c r="HX18" s="124"/>
      <c r="HY18" s="124"/>
      <c r="HZ18" s="124"/>
      <c r="IA18" s="124"/>
      <c r="IB18" s="124"/>
      <c r="IC18" s="124"/>
      <c r="ID18" s="124"/>
      <c r="IE18" s="124"/>
      <c r="IF18" s="124"/>
      <c r="IG18" s="124"/>
      <c r="IH18" s="124"/>
      <c r="II18" s="124"/>
      <c r="IJ18" s="124"/>
      <c r="IK18" s="124"/>
      <c r="IL18" s="124"/>
      <c r="IM18" s="124"/>
      <c r="IN18" s="124"/>
      <c r="IO18" s="124"/>
      <c r="IP18" s="124"/>
      <c r="IQ18" s="124"/>
      <c r="IR18" s="124"/>
      <c r="IS18" s="124"/>
      <c r="IT18" s="124"/>
      <c r="IU18" s="124"/>
      <c r="IV18" s="124"/>
      <c r="IW18" s="124"/>
      <c r="IX18" s="124"/>
      <c r="IY18" s="124"/>
      <c r="IZ18" s="124"/>
      <c r="JA18" s="124"/>
      <c r="JB18" s="124"/>
      <c r="JC18" s="124"/>
      <c r="JD18" s="124"/>
      <c r="JE18" s="124"/>
      <c r="JF18" s="124"/>
      <c r="JG18" s="124"/>
      <c r="JH18" s="124"/>
      <c r="JI18" s="124"/>
      <c r="JJ18" s="124"/>
      <c r="JK18" s="124"/>
      <c r="JL18" s="124"/>
      <c r="JM18" s="124"/>
      <c r="JN18" s="124"/>
      <c r="JO18" s="124"/>
      <c r="JP18" s="124"/>
      <c r="JQ18" s="124"/>
      <c r="JR18" s="124"/>
      <c r="JS18" s="124"/>
      <c r="JT18" s="124"/>
      <c r="JU18" s="124"/>
      <c r="JV18" s="124"/>
      <c r="JW18" s="124"/>
      <c r="JX18" s="124"/>
      <c r="JY18" s="124"/>
      <c r="JZ18" s="124"/>
      <c r="KA18" s="124"/>
      <c r="KB18" s="124"/>
      <c r="KC18" s="124"/>
      <c r="KD18" s="124"/>
      <c r="KE18" s="124"/>
      <c r="KF18" s="124"/>
      <c r="KG18" s="124"/>
      <c r="KH18" s="124"/>
      <c r="KI18" s="124"/>
      <c r="KJ18" s="124"/>
      <c r="KK18" s="124"/>
      <c r="KL18" s="124"/>
      <c r="KM18" s="124"/>
      <c r="KN18" s="124"/>
      <c r="KO18" s="124"/>
      <c r="KP18" s="124"/>
      <c r="KQ18" s="124"/>
      <c r="KR18" s="124"/>
      <c r="KS18" s="124"/>
      <c r="KT18" s="124"/>
      <c r="KU18" s="124"/>
      <c r="KV18" s="124"/>
      <c r="KW18" s="124"/>
      <c r="KX18" s="124"/>
      <c r="KY18" s="124"/>
      <c r="KZ18" s="124"/>
      <c r="LA18" s="124"/>
      <c r="LB18" s="124"/>
      <c r="LC18" s="124"/>
      <c r="LD18" s="124"/>
      <c r="LE18" s="124"/>
      <c r="LF18" s="124"/>
      <c r="LG18" s="124"/>
      <c r="LH18" s="124"/>
      <c r="LI18" s="124"/>
      <c r="LJ18" s="124"/>
      <c r="LK18" s="124"/>
      <c r="LL18" s="124"/>
      <c r="LM18" s="124"/>
      <c r="LN18" s="124"/>
      <c r="LO18" s="124"/>
      <c r="LP18" s="124"/>
      <c r="LQ18" s="124"/>
      <c r="LR18" s="124"/>
      <c r="LS18" s="124"/>
      <c r="LT18" s="124"/>
      <c r="LU18" s="124"/>
      <c r="LV18" s="124"/>
      <c r="LW18" s="124"/>
      <c r="LX18" s="124"/>
      <c r="LY18" s="124"/>
      <c r="LZ18" s="124"/>
      <c r="MA18" s="124"/>
      <c r="MB18" s="124"/>
      <c r="MC18" s="124"/>
      <c r="MD18" s="124"/>
      <c r="ME18" s="124"/>
      <c r="MF18" s="124"/>
      <c r="MG18" s="124"/>
      <c r="MH18" s="124"/>
      <c r="MI18" s="124"/>
      <c r="MJ18" s="124"/>
      <c r="MK18" s="124"/>
      <c r="ML18" s="124"/>
      <c r="MM18" s="124"/>
      <c r="MN18" s="124"/>
      <c r="MO18" s="124"/>
      <c r="MP18" s="124"/>
      <c r="MQ18" s="124"/>
      <c r="MR18" s="124"/>
      <c r="MS18" s="124"/>
      <c r="MT18" s="124"/>
      <c r="MU18" s="124"/>
      <c r="MV18" s="124"/>
      <c r="MW18" s="124"/>
      <c r="MX18" s="124"/>
      <c r="MY18" s="124"/>
      <c r="MZ18" s="124"/>
      <c r="NA18" s="124"/>
      <c r="NB18" s="124"/>
      <c r="NC18" s="124"/>
      <c r="ND18" s="124"/>
      <c r="NE18" s="124"/>
      <c r="NF18" s="124"/>
      <c r="NG18" s="124"/>
      <c r="NH18" s="124"/>
      <c r="NI18" s="124"/>
      <c r="NJ18" s="124"/>
      <c r="NK18" s="124"/>
      <c r="NL18" s="124"/>
      <c r="NM18" s="124"/>
      <c r="NN18" s="124"/>
      <c r="NO18" s="124"/>
      <c r="NP18" s="124"/>
      <c r="NQ18" s="124"/>
      <c r="NR18" s="124"/>
      <c r="NS18" s="124"/>
      <c r="NT18" s="124"/>
      <c r="NU18" s="124"/>
      <c r="NV18" s="124"/>
      <c r="NW18" s="124"/>
      <c r="NX18" s="124"/>
      <c r="NY18" s="124"/>
      <c r="NZ18" s="124"/>
      <c r="OA18" s="124"/>
      <c r="OB18" s="124"/>
      <c r="OC18" s="124"/>
      <c r="OD18" s="124"/>
      <c r="OE18" s="124"/>
      <c r="OF18" s="124"/>
      <c r="OG18" s="124"/>
      <c r="OH18" s="124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4"/>
      <c r="OT18" s="124"/>
      <c r="OU18" s="124"/>
      <c r="OV18" s="124"/>
      <c r="OW18" s="124"/>
      <c r="OX18" s="124"/>
      <c r="OY18" s="124"/>
      <c r="OZ18" s="124"/>
      <c r="PA18" s="124"/>
      <c r="PB18" s="124"/>
      <c r="PC18" s="124"/>
      <c r="PD18" s="124"/>
      <c r="PE18" s="124"/>
      <c r="PF18" s="124"/>
      <c r="PG18" s="124"/>
      <c r="PH18" s="124"/>
      <c r="PI18" s="124"/>
      <c r="PJ18" s="124"/>
      <c r="PK18" s="124"/>
      <c r="PL18" s="124"/>
      <c r="PM18" s="124"/>
      <c r="PN18" s="124"/>
      <c r="PO18" s="124"/>
      <c r="PP18" s="124"/>
      <c r="PQ18" s="124"/>
      <c r="PR18" s="124"/>
      <c r="PS18" s="124"/>
      <c r="PT18" s="124"/>
      <c r="PU18" s="124"/>
      <c r="PV18" s="124"/>
      <c r="PW18" s="124"/>
      <c r="PX18" s="124"/>
      <c r="PY18" s="124"/>
      <c r="PZ18" s="124"/>
      <c r="QA18" s="124"/>
      <c r="QB18" s="124"/>
      <c r="QC18" s="124"/>
      <c r="QD18" s="124"/>
      <c r="QE18" s="124"/>
      <c r="QF18" s="124"/>
      <c r="QG18" s="124"/>
      <c r="QH18" s="124"/>
      <c r="QI18" s="124"/>
      <c r="QJ18" s="124"/>
      <c r="QK18" s="124"/>
      <c r="QL18" s="124"/>
      <c r="QM18" s="124"/>
      <c r="QN18" s="124"/>
      <c r="QO18" s="124"/>
      <c r="QP18" s="124"/>
      <c r="QQ18" s="124"/>
      <c r="QR18" s="124"/>
      <c r="QS18" s="124"/>
      <c r="QT18" s="124"/>
      <c r="QU18" s="124"/>
      <c r="QV18" s="124"/>
      <c r="QW18" s="124"/>
      <c r="QX18" s="124"/>
      <c r="QY18" s="124"/>
      <c r="QZ18" s="124"/>
      <c r="RA18" s="124"/>
      <c r="RB18" s="124"/>
      <c r="RC18" s="124"/>
      <c r="RD18" s="124"/>
      <c r="RE18" s="124"/>
      <c r="RF18" s="124"/>
      <c r="RG18" s="124"/>
      <c r="RH18" s="124"/>
      <c r="RI18" s="124"/>
      <c r="RJ18" s="124"/>
      <c r="RK18" s="124"/>
      <c r="RL18" s="124"/>
      <c r="RM18" s="124"/>
      <c r="RN18" s="124"/>
      <c r="RO18" s="124"/>
      <c r="RP18" s="124"/>
      <c r="RQ18" s="124"/>
      <c r="RR18" s="124"/>
      <c r="RS18" s="124"/>
      <c r="RT18" s="124"/>
      <c r="RU18" s="124"/>
      <c r="RV18" s="124"/>
      <c r="RW18" s="124"/>
      <c r="RX18" s="124"/>
      <c r="RY18" s="124"/>
      <c r="RZ18" s="124"/>
      <c r="SA18" s="124"/>
      <c r="SB18" s="124"/>
      <c r="SC18" s="124"/>
      <c r="SD18" s="124"/>
      <c r="SE18" s="124"/>
      <c r="SF18" s="124"/>
      <c r="SG18" s="124"/>
      <c r="SH18" s="124"/>
      <c r="SI18" s="124"/>
      <c r="SJ18" s="124"/>
      <c r="SK18" s="124"/>
      <c r="SL18" s="124"/>
      <c r="SM18" s="124"/>
      <c r="SN18" s="124"/>
      <c r="SO18" s="124"/>
      <c r="SP18" s="124"/>
      <c r="SQ18" s="124"/>
      <c r="SR18" s="124"/>
      <c r="SS18" s="124"/>
      <c r="ST18" s="124"/>
      <c r="SU18" s="124"/>
      <c r="SV18" s="124"/>
      <c r="SW18" s="124"/>
      <c r="SX18" s="124"/>
      <c r="SY18" s="124"/>
      <c r="SZ18" s="124"/>
      <c r="TA18" s="124"/>
      <c r="TB18" s="124"/>
      <c r="TC18" s="124"/>
      <c r="TD18" s="124"/>
      <c r="TE18" s="124"/>
      <c r="TF18" s="124"/>
      <c r="TG18" s="124"/>
      <c r="TH18" s="124"/>
      <c r="TI18" s="124"/>
      <c r="TJ18" s="124"/>
      <c r="TK18" s="124"/>
      <c r="TL18" s="124"/>
      <c r="TM18" s="124"/>
      <c r="TN18" s="124"/>
      <c r="TO18" s="124"/>
      <c r="TP18" s="124"/>
      <c r="TQ18" s="124"/>
      <c r="TR18" s="124"/>
      <c r="TS18" s="124"/>
      <c r="TT18" s="124"/>
      <c r="TU18" s="124"/>
      <c r="TV18" s="124"/>
      <c r="TW18" s="124"/>
      <c r="TX18" s="124"/>
      <c r="TY18" s="124"/>
      <c r="TZ18" s="124"/>
      <c r="UA18" s="124"/>
      <c r="UB18" s="124"/>
      <c r="UC18" s="124"/>
      <c r="UD18" s="124"/>
      <c r="UE18" s="124"/>
      <c r="UF18" s="124"/>
      <c r="UG18" s="124"/>
      <c r="UH18" s="124"/>
      <c r="UI18" s="124"/>
      <c r="UJ18" s="124"/>
      <c r="UK18" s="124"/>
      <c r="UL18" s="124"/>
      <c r="UM18" s="124"/>
      <c r="UN18" s="124"/>
      <c r="UO18" s="124"/>
      <c r="UP18" s="124"/>
      <c r="UQ18" s="124"/>
      <c r="UR18" s="124"/>
      <c r="US18" s="124"/>
      <c r="UT18" s="124"/>
      <c r="UU18" s="124"/>
      <c r="UV18" s="124"/>
      <c r="UW18" s="124"/>
      <c r="UX18" s="124"/>
      <c r="UY18" s="124"/>
      <c r="UZ18" s="124"/>
      <c r="VA18" s="124"/>
      <c r="VB18" s="124"/>
      <c r="VC18" s="124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4"/>
      <c r="VO18" s="124"/>
      <c r="VP18" s="124"/>
      <c r="VQ18" s="124"/>
      <c r="VR18" s="124"/>
      <c r="VS18" s="124"/>
      <c r="VT18" s="124"/>
      <c r="VU18" s="124"/>
      <c r="VV18" s="124"/>
      <c r="VW18" s="124"/>
      <c r="VX18" s="124"/>
      <c r="VY18" s="124"/>
      <c r="VZ18" s="124"/>
      <c r="WA18" s="124"/>
      <c r="WB18" s="124"/>
      <c r="WC18" s="124"/>
      <c r="WD18" s="124"/>
      <c r="WE18" s="124"/>
      <c r="WF18" s="124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4"/>
      <c r="WR18" s="124"/>
      <c r="WS18" s="124"/>
      <c r="WT18" s="124"/>
      <c r="WU18" s="124"/>
      <c r="WV18" s="124"/>
      <c r="WW18" s="124"/>
      <c r="WX18" s="124"/>
      <c r="WY18" s="124"/>
      <c r="WZ18" s="124"/>
      <c r="XA18" s="124"/>
      <c r="XB18" s="124"/>
      <c r="XC18" s="124"/>
      <c r="XD18" s="124"/>
      <c r="XE18" s="124"/>
      <c r="XF18" s="124"/>
      <c r="XG18" s="124"/>
      <c r="XH18" s="124"/>
      <c r="XI18" s="124"/>
      <c r="XJ18" s="124"/>
      <c r="XK18" s="124"/>
      <c r="XL18" s="124"/>
      <c r="XM18" s="124"/>
      <c r="XN18" s="124"/>
      <c r="XO18" s="124"/>
      <c r="XP18" s="124"/>
      <c r="XQ18" s="124"/>
      <c r="XR18" s="124"/>
      <c r="XS18" s="124"/>
      <c r="XT18" s="124"/>
      <c r="XU18" s="124"/>
      <c r="XV18" s="124"/>
      <c r="XW18" s="124"/>
      <c r="XX18" s="124"/>
      <c r="XY18" s="124"/>
      <c r="XZ18" s="124"/>
      <c r="YA18" s="124"/>
      <c r="YB18" s="124"/>
      <c r="YC18" s="124"/>
      <c r="YD18" s="124"/>
      <c r="YE18" s="124"/>
      <c r="YF18" s="124"/>
      <c r="YG18" s="124"/>
      <c r="YH18" s="124"/>
      <c r="YI18" s="124"/>
      <c r="YJ18" s="124"/>
      <c r="YK18" s="124"/>
      <c r="YL18" s="124"/>
      <c r="YM18" s="124"/>
      <c r="YN18" s="124"/>
      <c r="YO18" s="124"/>
      <c r="YP18" s="124"/>
      <c r="YQ18" s="124"/>
      <c r="YR18" s="124"/>
      <c r="YS18" s="124"/>
      <c r="YT18" s="124"/>
      <c r="YU18" s="124"/>
      <c r="YV18" s="124"/>
      <c r="YW18" s="124"/>
      <c r="YX18" s="124"/>
      <c r="YY18" s="124"/>
      <c r="YZ18" s="124"/>
      <c r="ZA18" s="124"/>
      <c r="ZB18" s="124"/>
      <c r="ZC18" s="124"/>
      <c r="ZD18" s="124"/>
      <c r="ZE18" s="124"/>
      <c r="ZF18" s="124"/>
      <c r="ZG18" s="124"/>
      <c r="ZH18" s="124"/>
      <c r="ZI18" s="124"/>
      <c r="ZJ18" s="124"/>
      <c r="ZK18" s="124"/>
      <c r="ZL18" s="124"/>
      <c r="ZM18" s="124"/>
      <c r="ZN18" s="124"/>
      <c r="ZO18" s="124"/>
      <c r="ZP18" s="124"/>
      <c r="ZQ18" s="124"/>
      <c r="ZR18" s="124"/>
      <c r="ZS18" s="124"/>
      <c r="ZT18" s="124"/>
      <c r="ZU18" s="124"/>
      <c r="ZV18" s="124"/>
      <c r="ZW18" s="124"/>
      <c r="ZX18" s="124"/>
      <c r="ZY18" s="124"/>
      <c r="ZZ18" s="124"/>
      <c r="AAA18" s="124"/>
      <c r="AAB18" s="124"/>
      <c r="AAC18" s="124"/>
      <c r="AAD18" s="124"/>
      <c r="AAE18" s="124"/>
      <c r="AAF18" s="124"/>
      <c r="AAG18" s="124"/>
      <c r="AAH18" s="124"/>
      <c r="AAI18" s="124"/>
      <c r="AAJ18" s="124"/>
      <c r="AAK18" s="124"/>
      <c r="AAL18" s="124"/>
      <c r="AAM18" s="124"/>
      <c r="AAN18" s="124"/>
      <c r="AAO18" s="124"/>
      <c r="AAP18" s="124"/>
      <c r="AAQ18" s="124"/>
      <c r="AAR18" s="124"/>
      <c r="AAS18" s="124"/>
      <c r="AAT18" s="124"/>
      <c r="AAU18" s="124"/>
      <c r="AAV18" s="124"/>
      <c r="AAW18" s="124"/>
      <c r="AAX18" s="124"/>
      <c r="AAY18" s="124"/>
      <c r="AAZ18" s="124"/>
      <c r="ABA18" s="124"/>
      <c r="ABB18" s="124"/>
      <c r="ABC18" s="124"/>
      <c r="ABD18" s="124"/>
      <c r="ABE18" s="124"/>
      <c r="ABF18" s="124"/>
      <c r="ABG18" s="124"/>
      <c r="ABH18" s="124"/>
      <c r="ABI18" s="124"/>
      <c r="ABJ18" s="124"/>
      <c r="ABK18" s="124"/>
      <c r="ABL18" s="124"/>
      <c r="ABM18" s="124"/>
      <c r="ABN18" s="124"/>
      <c r="ABO18" s="124"/>
      <c r="ABP18" s="124"/>
      <c r="ABQ18" s="124"/>
      <c r="ABR18" s="124"/>
      <c r="ABS18" s="124"/>
      <c r="ABT18" s="124"/>
      <c r="ABU18" s="124"/>
      <c r="ABV18" s="124"/>
      <c r="ABW18" s="124"/>
      <c r="ABX18" s="124"/>
      <c r="ABY18" s="124"/>
      <c r="ABZ18" s="124"/>
      <c r="ACA18" s="124"/>
      <c r="ACB18" s="124"/>
      <c r="ACC18" s="124"/>
      <c r="ACD18" s="124"/>
      <c r="ACE18" s="124"/>
      <c r="ACF18" s="124"/>
      <c r="ACG18" s="124"/>
      <c r="ACH18" s="124"/>
      <c r="ACI18" s="124"/>
      <c r="ACJ18" s="124"/>
      <c r="ACK18" s="124"/>
      <c r="ACL18" s="124"/>
      <c r="ACM18" s="124"/>
      <c r="ACN18" s="124"/>
      <c r="ACO18" s="124"/>
      <c r="ACP18" s="124"/>
      <c r="ACQ18" s="124"/>
      <c r="ACR18" s="124"/>
      <c r="ACS18" s="124"/>
      <c r="ACT18" s="124"/>
      <c r="ACU18" s="124"/>
      <c r="ACV18" s="124"/>
      <c r="ACW18" s="124"/>
      <c r="ACX18" s="124"/>
      <c r="ACY18" s="124"/>
      <c r="ACZ18" s="124"/>
      <c r="ADA18" s="124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4"/>
      <c r="ADM18" s="124"/>
      <c r="ADN18" s="124"/>
      <c r="ADO18" s="124"/>
      <c r="ADP18" s="124"/>
      <c r="ADQ18" s="124"/>
      <c r="ADR18" s="124"/>
      <c r="ADS18" s="124"/>
      <c r="ADT18" s="124"/>
      <c r="ADU18" s="124"/>
      <c r="ADV18" s="124"/>
      <c r="ADW18" s="124"/>
      <c r="ADX18" s="124"/>
      <c r="ADY18" s="124"/>
      <c r="ADZ18" s="124"/>
      <c r="AEA18" s="124"/>
      <c r="AEB18" s="124"/>
      <c r="AEC18" s="124"/>
      <c r="AED18" s="124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4"/>
      <c r="AEP18" s="124"/>
      <c r="AEQ18" s="124"/>
      <c r="AER18" s="124"/>
      <c r="AES18" s="124"/>
      <c r="AET18" s="124"/>
      <c r="AEU18" s="124"/>
      <c r="AEV18" s="124"/>
      <c r="AEW18" s="124"/>
      <c r="AEX18" s="124"/>
      <c r="AEY18" s="124"/>
      <c r="AEZ18" s="124"/>
      <c r="AFA18" s="124"/>
      <c r="AFB18" s="124"/>
      <c r="AFC18" s="124"/>
      <c r="AFD18" s="124"/>
      <c r="AFE18" s="124"/>
      <c r="AFF18" s="124"/>
      <c r="AFG18" s="124"/>
      <c r="AFH18" s="124"/>
      <c r="AFI18" s="124"/>
      <c r="AFJ18" s="124"/>
      <c r="AFK18" s="124"/>
      <c r="AFL18" s="124"/>
      <c r="AFM18" s="124"/>
      <c r="AFN18" s="124"/>
      <c r="AFO18" s="124"/>
      <c r="AFP18" s="124"/>
      <c r="AFQ18" s="124"/>
      <c r="AFR18" s="124"/>
      <c r="AFS18" s="124"/>
      <c r="AFT18" s="124"/>
      <c r="AFU18" s="124"/>
      <c r="AFV18" s="124"/>
      <c r="AFW18" s="124"/>
      <c r="AFX18" s="124"/>
      <c r="AFY18" s="124"/>
      <c r="AFZ18" s="124"/>
      <c r="AGA18" s="124"/>
      <c r="AGB18" s="124"/>
      <c r="AGC18" s="124"/>
      <c r="AGD18" s="124"/>
      <c r="AGE18" s="124"/>
      <c r="AGF18" s="124"/>
      <c r="AGG18" s="124"/>
      <c r="AGH18" s="124"/>
      <c r="AGI18" s="124"/>
      <c r="AGJ18" s="124"/>
      <c r="AGK18" s="124"/>
      <c r="AGL18" s="124"/>
      <c r="AGM18" s="124"/>
      <c r="AGN18" s="124"/>
      <c r="AGO18" s="124"/>
      <c r="AGP18" s="124"/>
      <c r="AGQ18" s="124"/>
      <c r="AGR18" s="124"/>
      <c r="AGS18" s="124"/>
      <c r="AGT18" s="124"/>
      <c r="AGU18" s="124"/>
      <c r="AGV18" s="124"/>
      <c r="AGW18" s="124"/>
      <c r="AGX18" s="124"/>
      <c r="AGY18" s="124"/>
      <c r="AGZ18" s="124"/>
      <c r="AHA18" s="124"/>
      <c r="AHB18" s="124"/>
      <c r="AHC18" s="124"/>
      <c r="AHD18" s="124"/>
      <c r="AHE18" s="124"/>
      <c r="AHF18" s="124"/>
      <c r="AHG18" s="124"/>
      <c r="AHH18" s="124"/>
      <c r="AHI18" s="124"/>
      <c r="AHJ18" s="124"/>
      <c r="AHK18" s="124"/>
      <c r="AHL18" s="124"/>
      <c r="AHM18" s="124"/>
      <c r="AHN18" s="124"/>
      <c r="AHO18" s="124"/>
      <c r="AHP18" s="124"/>
      <c r="AHQ18" s="124"/>
      <c r="AHR18" s="124"/>
      <c r="AHS18" s="124"/>
      <c r="AHT18" s="124"/>
      <c r="AHU18" s="124"/>
      <c r="AHV18" s="124"/>
      <c r="AHW18" s="124"/>
      <c r="AHX18" s="124"/>
      <c r="AHY18" s="124"/>
      <c r="AHZ18" s="124"/>
      <c r="AIA18" s="124"/>
      <c r="AIB18" s="124"/>
      <c r="AIC18" s="124"/>
      <c r="AID18" s="124"/>
      <c r="AIE18" s="124"/>
      <c r="AIF18" s="124"/>
      <c r="AIG18" s="124"/>
      <c r="AIH18" s="124"/>
      <c r="AII18" s="124"/>
      <c r="AIJ18" s="124"/>
      <c r="AIK18" s="124"/>
      <c r="AIL18" s="124"/>
      <c r="AIM18" s="124"/>
      <c r="AIN18" s="124"/>
      <c r="AIO18" s="124"/>
      <c r="AIP18" s="124"/>
      <c r="AIQ18" s="124"/>
      <c r="AIR18" s="124"/>
      <c r="AIS18" s="124"/>
      <c r="AIT18" s="124"/>
      <c r="AIU18" s="124"/>
      <c r="AIV18" s="124"/>
      <c r="AIW18" s="124"/>
      <c r="AIX18" s="124"/>
      <c r="AIY18" s="124"/>
      <c r="AIZ18" s="124"/>
      <c r="AJA18" s="124"/>
      <c r="AJB18" s="124"/>
      <c r="AJC18" s="124"/>
      <c r="AJD18" s="124"/>
      <c r="AJE18" s="124"/>
      <c r="AJF18" s="124"/>
      <c r="AJG18" s="124"/>
      <c r="AJH18" s="124"/>
      <c r="AJI18" s="124"/>
      <c r="AJJ18" s="124"/>
      <c r="AJK18" s="124"/>
      <c r="AJL18" s="124"/>
      <c r="AJM18" s="124"/>
      <c r="AJN18" s="124"/>
      <c r="AJO18" s="124"/>
      <c r="AJP18" s="124"/>
      <c r="AJQ18" s="124"/>
      <c r="AJR18" s="124"/>
      <c r="AJS18" s="124"/>
      <c r="AJT18" s="124"/>
      <c r="AJU18" s="124"/>
      <c r="AJV18" s="124"/>
      <c r="AJW18" s="124"/>
      <c r="AJX18" s="124"/>
      <c r="AJY18" s="124"/>
      <c r="AJZ18" s="124"/>
      <c r="AKA18" s="124"/>
      <c r="AKB18" s="124"/>
      <c r="AKC18" s="124"/>
      <c r="AKD18" s="124"/>
      <c r="AKE18" s="124"/>
      <c r="AKF18" s="124"/>
      <c r="AKG18" s="124"/>
      <c r="AKH18" s="124"/>
      <c r="AKI18" s="124"/>
      <c r="AKJ18" s="124"/>
      <c r="AKK18" s="124"/>
      <c r="AKL18" s="124"/>
      <c r="AKM18" s="124"/>
      <c r="AKN18" s="124"/>
      <c r="AKO18" s="124"/>
      <c r="AKP18" s="124"/>
      <c r="AKQ18" s="124"/>
      <c r="AKR18" s="124"/>
      <c r="AKS18" s="124"/>
      <c r="AKT18" s="124"/>
      <c r="AKU18" s="124"/>
      <c r="AKV18" s="124"/>
      <c r="AKW18" s="124"/>
      <c r="AKX18" s="124"/>
      <c r="AKY18" s="124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4"/>
      <c r="ALK18" s="124"/>
      <c r="ALL18" s="124"/>
      <c r="ALM18" s="124"/>
      <c r="ALN18" s="124"/>
      <c r="ALO18" s="124"/>
      <c r="ALP18" s="124"/>
      <c r="ALQ18" s="124"/>
      <c r="ALR18" s="124"/>
      <c r="ALS18" s="124"/>
      <c r="ALT18" s="124"/>
      <c r="ALU18" s="124"/>
      <c r="ALV18" s="124"/>
      <c r="ALW18" s="124"/>
      <c r="ALX18" s="124"/>
      <c r="ALY18" s="124"/>
      <c r="ALZ18" s="124"/>
      <c r="AMA18" s="124"/>
      <c r="AMB18" s="124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4"/>
      <c r="AMN18" s="124"/>
      <c r="AMO18" s="124"/>
      <c r="AMP18" s="124"/>
      <c r="AMQ18" s="124"/>
      <c r="AMR18" s="124"/>
      <c r="AMS18" s="124"/>
      <c r="AMT18" s="124"/>
      <c r="AMU18" s="124"/>
      <c r="AMV18" s="124"/>
      <c r="AMW18" s="124"/>
      <c r="AMX18" s="124"/>
      <c r="AMY18" s="124"/>
      <c r="AMZ18" s="124"/>
      <c r="ANA18" s="124"/>
      <c r="ANB18" s="124"/>
      <c r="ANC18" s="124"/>
      <c r="AND18" s="124"/>
      <c r="ANE18" s="124"/>
      <c r="ANF18" s="124"/>
      <c r="ANG18" s="124"/>
      <c r="ANH18" s="124"/>
      <c r="ANI18" s="124"/>
      <c r="ANJ18" s="124"/>
      <c r="ANK18" s="124"/>
      <c r="ANL18" s="124"/>
      <c r="ANM18" s="124"/>
      <c r="ANN18" s="124"/>
      <c r="ANO18" s="124"/>
      <c r="ANP18" s="124"/>
      <c r="ANQ18" s="124"/>
      <c r="ANR18" s="124"/>
      <c r="ANS18" s="124"/>
      <c r="ANT18" s="124"/>
      <c r="ANU18" s="124"/>
      <c r="ANV18" s="124"/>
      <c r="ANW18" s="124"/>
      <c r="ANX18" s="124"/>
      <c r="ANY18" s="124"/>
      <c r="ANZ18" s="124"/>
      <c r="AOA18" s="124"/>
      <c r="AOB18" s="124"/>
      <c r="AOC18" s="124"/>
      <c r="AOD18" s="124"/>
      <c r="AOE18" s="124"/>
      <c r="AOF18" s="124"/>
      <c r="AOG18" s="124"/>
      <c r="AOH18" s="124"/>
      <c r="AOI18" s="124"/>
      <c r="AOJ18" s="124"/>
      <c r="AOK18" s="124"/>
      <c r="AOL18" s="124"/>
      <c r="AOM18" s="124"/>
      <c r="AON18" s="124"/>
      <c r="AOO18" s="124"/>
      <c r="AOP18" s="124"/>
      <c r="AOQ18" s="124"/>
      <c r="AOR18" s="124"/>
      <c r="AOS18" s="124"/>
      <c r="AOT18" s="124"/>
      <c r="AOU18" s="124"/>
      <c r="AOV18" s="124"/>
      <c r="AOW18" s="124"/>
      <c r="AOX18" s="124"/>
      <c r="AOY18" s="124"/>
      <c r="AOZ18" s="124"/>
      <c r="APA18" s="124"/>
      <c r="APB18" s="124"/>
      <c r="APC18" s="124"/>
      <c r="APD18" s="124"/>
      <c r="APE18" s="124"/>
      <c r="APF18" s="124"/>
      <c r="APG18" s="124"/>
      <c r="APH18" s="124"/>
      <c r="API18" s="124"/>
      <c r="APJ18" s="124"/>
      <c r="APK18" s="124"/>
      <c r="APL18" s="124"/>
      <c r="APM18" s="124"/>
      <c r="APN18" s="124"/>
      <c r="APO18" s="124"/>
      <c r="APP18" s="124"/>
      <c r="APQ18" s="124"/>
      <c r="APR18" s="124"/>
      <c r="APS18" s="124"/>
      <c r="APT18" s="124"/>
      <c r="APU18" s="124"/>
      <c r="APV18" s="124"/>
      <c r="APW18" s="124"/>
      <c r="APX18" s="124"/>
      <c r="APY18" s="124"/>
      <c r="APZ18" s="124"/>
      <c r="AQA18" s="124"/>
      <c r="AQB18" s="124"/>
      <c r="AQC18" s="124"/>
      <c r="AQD18" s="124"/>
      <c r="AQE18" s="124"/>
      <c r="AQF18" s="124"/>
      <c r="AQG18" s="124"/>
      <c r="AQH18" s="124"/>
      <c r="AQI18" s="124"/>
      <c r="AQJ18" s="124"/>
      <c r="AQK18" s="124"/>
      <c r="AQL18" s="124"/>
      <c r="AQM18" s="124"/>
      <c r="AQN18" s="124"/>
      <c r="AQO18" s="124"/>
      <c r="AQP18" s="124"/>
      <c r="AQQ18" s="124"/>
      <c r="AQR18" s="124"/>
      <c r="AQS18" s="124"/>
      <c r="AQT18" s="124"/>
      <c r="AQU18" s="124"/>
      <c r="AQV18" s="124"/>
      <c r="AQW18" s="124"/>
      <c r="AQX18" s="124"/>
      <c r="AQY18" s="124"/>
      <c r="AQZ18" s="124"/>
      <c r="ARA18" s="124"/>
      <c r="ARB18" s="124"/>
      <c r="ARC18" s="124"/>
      <c r="ARD18" s="124"/>
      <c r="ARE18" s="124"/>
      <c r="ARF18" s="124"/>
      <c r="ARG18" s="124"/>
      <c r="ARH18" s="124"/>
      <c r="ARI18" s="124"/>
      <c r="ARJ18" s="124"/>
      <c r="ARK18" s="124"/>
      <c r="ARL18" s="124"/>
      <c r="ARM18" s="124"/>
      <c r="ARN18" s="124"/>
      <c r="ARO18" s="124"/>
      <c r="ARP18" s="124"/>
      <c r="ARQ18" s="124"/>
      <c r="ARR18" s="124"/>
      <c r="ARS18" s="124"/>
      <c r="ART18" s="124"/>
      <c r="ARU18" s="124"/>
      <c r="ARV18" s="124"/>
      <c r="ARW18" s="124"/>
      <c r="ARX18" s="124"/>
      <c r="ARY18" s="124"/>
      <c r="ARZ18" s="124"/>
      <c r="ASA18" s="124"/>
      <c r="ASB18" s="124"/>
      <c r="ASC18" s="124"/>
      <c r="ASD18" s="124"/>
      <c r="ASE18" s="124"/>
      <c r="ASF18" s="124"/>
      <c r="ASG18" s="124"/>
      <c r="ASH18" s="124"/>
      <c r="ASI18" s="124"/>
      <c r="ASJ18" s="124"/>
      <c r="ASK18" s="124"/>
      <c r="ASL18" s="124"/>
      <c r="ASM18" s="124"/>
      <c r="ASN18" s="124"/>
      <c r="ASO18" s="124"/>
      <c r="ASP18" s="124"/>
      <c r="ASQ18" s="124"/>
      <c r="ASR18" s="124"/>
      <c r="ASS18" s="124"/>
      <c r="AST18" s="124"/>
      <c r="ASU18" s="124"/>
      <c r="ASV18" s="124"/>
      <c r="ASW18" s="124"/>
      <c r="ASX18" s="124"/>
      <c r="ASY18" s="124"/>
      <c r="ASZ18" s="124"/>
      <c r="ATA18" s="124"/>
      <c r="ATB18" s="124"/>
      <c r="ATC18" s="124"/>
      <c r="ATD18" s="124"/>
      <c r="ATE18" s="124"/>
      <c r="ATF18" s="124"/>
      <c r="ATG18" s="124"/>
      <c r="ATH18" s="124"/>
      <c r="ATI18" s="124"/>
      <c r="ATJ18" s="124"/>
      <c r="ATK18" s="124"/>
      <c r="ATL18" s="124"/>
      <c r="ATM18" s="124"/>
      <c r="ATN18" s="124"/>
      <c r="ATO18" s="124"/>
      <c r="ATP18" s="124"/>
      <c r="ATQ18" s="124"/>
      <c r="ATR18" s="124"/>
      <c r="ATS18" s="124"/>
      <c r="ATT18" s="124"/>
      <c r="ATU18" s="124"/>
      <c r="ATV18" s="124"/>
      <c r="ATW18" s="124"/>
      <c r="ATX18" s="124"/>
      <c r="ATY18" s="124"/>
      <c r="ATZ18" s="124"/>
      <c r="AUA18" s="124"/>
      <c r="AUB18" s="124"/>
      <c r="AUC18" s="124"/>
      <c r="AUD18" s="124"/>
      <c r="AUE18" s="124"/>
      <c r="AUF18" s="124"/>
      <c r="AUG18" s="124"/>
      <c r="AUH18" s="124"/>
      <c r="AUI18" s="124"/>
      <c r="AUJ18" s="124"/>
      <c r="AUK18" s="124"/>
      <c r="AUL18" s="124"/>
      <c r="AUM18" s="124"/>
      <c r="AUN18" s="124"/>
      <c r="AUO18" s="124"/>
      <c r="AUP18" s="124"/>
      <c r="AUQ18" s="124"/>
      <c r="AUR18" s="124"/>
      <c r="AUS18" s="124"/>
      <c r="AUT18" s="124"/>
      <c r="AUU18" s="124"/>
      <c r="AUV18" s="124"/>
      <c r="AUW18" s="124"/>
      <c r="AUX18" s="124"/>
      <c r="AUY18" s="124"/>
      <c r="AUZ18" s="124"/>
      <c r="AVA18" s="124"/>
      <c r="AVB18" s="124"/>
      <c r="AVC18" s="124"/>
      <c r="AVD18" s="124"/>
      <c r="AVE18" s="124"/>
      <c r="AVF18" s="124"/>
      <c r="AVG18" s="124"/>
      <c r="AVH18" s="124"/>
      <c r="AVI18" s="124"/>
      <c r="AVJ18" s="124"/>
      <c r="AVK18" s="124"/>
      <c r="AVL18" s="124"/>
      <c r="AVM18" s="124"/>
      <c r="AVN18" s="124"/>
      <c r="AVO18" s="124"/>
      <c r="AVP18" s="124"/>
      <c r="AVQ18" s="124"/>
      <c r="AVR18" s="124"/>
      <c r="AVS18" s="124"/>
      <c r="AVT18" s="124"/>
      <c r="AVU18" s="124"/>
      <c r="AVV18" s="124"/>
      <c r="AVW18" s="124"/>
      <c r="AVX18" s="124"/>
      <c r="AVY18" s="124"/>
      <c r="AVZ18" s="124"/>
      <c r="AWA18" s="124"/>
      <c r="AWB18" s="124"/>
      <c r="AWC18" s="124"/>
      <c r="AWD18" s="124"/>
      <c r="AWE18" s="124"/>
      <c r="AWF18" s="124"/>
      <c r="AWG18" s="124"/>
      <c r="AWH18" s="124"/>
      <c r="AWI18" s="124"/>
      <c r="AWJ18" s="124"/>
      <c r="AWK18" s="124"/>
      <c r="AWL18" s="124"/>
      <c r="AWM18" s="124"/>
      <c r="AWN18" s="124"/>
      <c r="AWO18" s="124"/>
      <c r="AWP18" s="124"/>
      <c r="AWQ18" s="124"/>
      <c r="AWR18" s="124"/>
      <c r="AWS18" s="124"/>
      <c r="AWT18" s="124"/>
      <c r="AWU18" s="124"/>
      <c r="AWV18" s="124"/>
      <c r="AWW18" s="124"/>
      <c r="AWX18" s="124"/>
      <c r="AWY18" s="124"/>
      <c r="AWZ18" s="124"/>
      <c r="AXA18" s="124"/>
      <c r="AXB18" s="124"/>
      <c r="AXC18" s="124"/>
      <c r="AXD18" s="124"/>
      <c r="AXE18" s="124"/>
      <c r="AXF18" s="124"/>
      <c r="AXG18" s="124"/>
      <c r="AXH18" s="124"/>
      <c r="AXI18" s="124"/>
      <c r="AXJ18" s="124"/>
      <c r="AXK18" s="124"/>
      <c r="AXL18" s="124"/>
      <c r="AXM18" s="124"/>
      <c r="AXN18" s="124"/>
      <c r="AXO18" s="124"/>
      <c r="AXP18" s="124"/>
      <c r="AXQ18" s="124"/>
      <c r="AXR18" s="124"/>
      <c r="AXS18" s="124"/>
      <c r="AXT18" s="124"/>
      <c r="AXU18" s="124"/>
      <c r="AXV18" s="124"/>
      <c r="AXW18" s="124"/>
      <c r="AXX18" s="124"/>
      <c r="AXY18" s="124"/>
      <c r="AXZ18" s="124"/>
      <c r="AYA18" s="124"/>
      <c r="AYB18" s="124"/>
      <c r="AYC18" s="124"/>
      <c r="AYD18" s="124"/>
      <c r="AYE18" s="124"/>
      <c r="AYF18" s="124"/>
      <c r="AYG18" s="124"/>
      <c r="AYH18" s="124"/>
      <c r="AYI18" s="124"/>
      <c r="AYJ18" s="124"/>
      <c r="AYK18" s="124"/>
      <c r="AYL18" s="124"/>
      <c r="AYM18" s="124"/>
      <c r="AYN18" s="124"/>
      <c r="AYO18" s="124"/>
      <c r="AYP18" s="124"/>
      <c r="AYQ18" s="124"/>
      <c r="AYR18" s="124"/>
      <c r="AYS18" s="124"/>
      <c r="AYT18" s="124"/>
      <c r="AYU18" s="124"/>
      <c r="AYV18" s="124"/>
      <c r="AYW18" s="124"/>
      <c r="AYX18" s="124"/>
      <c r="AYY18" s="124"/>
      <c r="AYZ18" s="124"/>
      <c r="AZA18" s="124"/>
      <c r="AZB18" s="124"/>
      <c r="AZC18" s="124"/>
      <c r="AZD18" s="124"/>
      <c r="AZE18" s="124"/>
      <c r="AZF18" s="124"/>
      <c r="AZG18" s="124"/>
      <c r="AZH18" s="124"/>
      <c r="AZI18" s="124"/>
      <c r="AZJ18" s="124"/>
      <c r="AZK18" s="124"/>
      <c r="AZL18" s="124"/>
      <c r="AZM18" s="124"/>
      <c r="AZN18" s="124"/>
      <c r="AZO18" s="124"/>
      <c r="AZP18" s="124"/>
      <c r="AZQ18" s="124"/>
      <c r="AZR18" s="124"/>
      <c r="AZS18" s="124"/>
      <c r="AZT18" s="124"/>
      <c r="AZU18" s="124"/>
      <c r="AZV18" s="124"/>
      <c r="AZW18" s="124"/>
      <c r="AZX18" s="124"/>
      <c r="AZY18" s="124"/>
      <c r="AZZ18" s="124"/>
      <c r="BAA18" s="124"/>
      <c r="BAB18" s="124"/>
      <c r="BAC18" s="124"/>
      <c r="BAD18" s="124"/>
      <c r="BAE18" s="124"/>
      <c r="BAF18" s="124"/>
      <c r="BAG18" s="124"/>
      <c r="BAH18" s="124"/>
      <c r="BAI18" s="124"/>
      <c r="BAJ18" s="124"/>
      <c r="BAK18" s="124"/>
      <c r="BAL18" s="124"/>
      <c r="BAM18" s="124"/>
      <c r="BAN18" s="124"/>
      <c r="BAO18" s="124"/>
      <c r="BAP18" s="124"/>
      <c r="BAQ18" s="124"/>
      <c r="BAR18" s="124"/>
      <c r="BAS18" s="124"/>
      <c r="BAT18" s="124"/>
      <c r="BAU18" s="124"/>
      <c r="BAV18" s="124"/>
      <c r="BAW18" s="124"/>
      <c r="BAX18" s="124"/>
      <c r="BAY18" s="124"/>
      <c r="BAZ18" s="124"/>
      <c r="BBA18" s="124"/>
      <c r="BBB18" s="124"/>
      <c r="BBC18" s="124"/>
      <c r="BBD18" s="124"/>
      <c r="BBE18" s="124"/>
      <c r="BBF18" s="124"/>
      <c r="BBG18" s="124"/>
      <c r="BBH18" s="124"/>
      <c r="BBI18" s="124"/>
      <c r="BBJ18" s="124"/>
      <c r="BBK18" s="124"/>
      <c r="BBL18" s="124"/>
      <c r="BBM18" s="124"/>
      <c r="BBN18" s="124"/>
      <c r="BBO18" s="124"/>
      <c r="BBP18" s="124"/>
      <c r="BBQ18" s="124"/>
      <c r="BBR18" s="124"/>
      <c r="BBS18" s="124"/>
      <c r="BBT18" s="124"/>
      <c r="BBU18" s="124"/>
      <c r="BBV18" s="124"/>
      <c r="BBW18" s="124"/>
      <c r="BBX18" s="124"/>
      <c r="BBY18" s="124"/>
      <c r="BBZ18" s="124"/>
      <c r="BCA18" s="124"/>
      <c r="BCB18" s="124"/>
      <c r="BCC18" s="124"/>
      <c r="BCD18" s="124"/>
      <c r="BCE18" s="124"/>
      <c r="BCF18" s="124"/>
      <c r="BCG18" s="124"/>
      <c r="BCH18" s="124"/>
      <c r="BCI18" s="124"/>
      <c r="BCJ18" s="124"/>
      <c r="BCK18" s="124"/>
      <c r="BCL18" s="124"/>
      <c r="BCM18" s="124"/>
      <c r="BCN18" s="124"/>
      <c r="BCO18" s="124"/>
      <c r="BCP18" s="124"/>
      <c r="BCQ18" s="124"/>
      <c r="BCR18" s="124"/>
      <c r="BCS18" s="124"/>
      <c r="BCT18" s="124"/>
      <c r="BCU18" s="124"/>
      <c r="BCV18" s="124"/>
      <c r="BCW18" s="124"/>
      <c r="BCX18" s="124"/>
      <c r="BCY18" s="124"/>
      <c r="BCZ18" s="124"/>
      <c r="BDA18" s="124"/>
      <c r="BDB18" s="124"/>
      <c r="BDC18" s="124"/>
      <c r="BDD18" s="124"/>
      <c r="BDE18" s="124"/>
      <c r="BDF18" s="124"/>
      <c r="BDG18" s="124"/>
      <c r="BDH18" s="124"/>
      <c r="BDI18" s="124"/>
      <c r="BDJ18" s="124"/>
      <c r="BDK18" s="124"/>
      <c r="BDL18" s="124"/>
      <c r="BDM18" s="124"/>
      <c r="BDN18" s="124"/>
      <c r="BDO18" s="124"/>
      <c r="BDP18" s="124"/>
      <c r="BDQ18" s="124"/>
      <c r="BDR18" s="124"/>
      <c r="BDS18" s="124"/>
      <c r="BDT18" s="124"/>
      <c r="BDU18" s="124"/>
      <c r="BDV18" s="124"/>
      <c r="BDW18" s="124"/>
      <c r="BDX18" s="124"/>
      <c r="BDY18" s="124"/>
      <c r="BDZ18" s="124"/>
      <c r="BEA18" s="124"/>
      <c r="BEB18" s="124"/>
      <c r="BEC18" s="124"/>
      <c r="BED18" s="124"/>
      <c r="BEE18" s="124"/>
      <c r="BEF18" s="124"/>
      <c r="BEG18" s="124"/>
      <c r="BEH18" s="124"/>
      <c r="BEI18" s="124"/>
      <c r="BEJ18" s="124"/>
      <c r="BEK18" s="124"/>
      <c r="BEL18" s="124"/>
      <c r="BEM18" s="124"/>
      <c r="BEN18" s="124"/>
      <c r="BEO18" s="124"/>
      <c r="BEP18" s="124"/>
      <c r="BEQ18" s="124"/>
      <c r="BER18" s="124"/>
      <c r="BES18" s="124"/>
      <c r="BET18" s="124"/>
      <c r="BEU18" s="124"/>
      <c r="BEV18" s="124"/>
      <c r="BEW18" s="124"/>
      <c r="BEX18" s="124"/>
      <c r="BEY18" s="124"/>
      <c r="BEZ18" s="124"/>
      <c r="BFA18" s="124"/>
      <c r="BFB18" s="124"/>
      <c r="BFC18" s="124"/>
      <c r="BFD18" s="124"/>
      <c r="BFE18" s="124"/>
      <c r="BFF18" s="124"/>
      <c r="BFG18" s="124"/>
      <c r="BFH18" s="124"/>
      <c r="BFI18" s="124"/>
      <c r="BFJ18" s="124"/>
      <c r="BFK18" s="124"/>
      <c r="BFL18" s="124"/>
      <c r="BFM18" s="124"/>
      <c r="BFN18" s="124"/>
      <c r="BFO18" s="124"/>
      <c r="BFP18" s="124"/>
      <c r="BFQ18" s="124"/>
      <c r="BFR18" s="124"/>
      <c r="BFS18" s="124"/>
      <c r="BFT18" s="124"/>
      <c r="BFU18" s="124"/>
      <c r="BFV18" s="124"/>
      <c r="BFW18" s="124"/>
      <c r="BFX18" s="124"/>
      <c r="BFY18" s="124"/>
      <c r="BFZ18" s="124"/>
      <c r="BGA18" s="124"/>
      <c r="BGB18" s="124"/>
      <c r="BGC18" s="124"/>
      <c r="BGD18" s="124"/>
      <c r="BGE18" s="124"/>
      <c r="BGF18" s="124"/>
      <c r="BGG18" s="124"/>
      <c r="BGH18" s="124"/>
      <c r="BGI18" s="124"/>
      <c r="BGJ18" s="124"/>
      <c r="BGK18" s="124"/>
      <c r="BGL18" s="124"/>
      <c r="BGM18" s="124"/>
      <c r="BGN18" s="124"/>
      <c r="BGO18" s="124"/>
      <c r="BGP18" s="124"/>
      <c r="BGQ18" s="124"/>
      <c r="BGR18" s="124"/>
      <c r="BGS18" s="124"/>
      <c r="BGT18" s="124"/>
      <c r="BGU18" s="124"/>
      <c r="BGV18" s="124"/>
      <c r="BGW18" s="124"/>
      <c r="BGX18" s="124"/>
      <c r="BGY18" s="124"/>
      <c r="BGZ18" s="124"/>
      <c r="BHA18" s="124"/>
      <c r="BHB18" s="124"/>
      <c r="BHC18" s="124"/>
      <c r="BHD18" s="124"/>
      <c r="BHE18" s="124"/>
      <c r="BHF18" s="124"/>
      <c r="BHG18" s="124"/>
      <c r="BHH18" s="124"/>
      <c r="BHI18" s="124"/>
      <c r="BHJ18" s="124"/>
      <c r="BHK18" s="124"/>
      <c r="BHL18" s="124"/>
      <c r="BHM18" s="124"/>
      <c r="BHN18" s="124"/>
      <c r="BHO18" s="124"/>
      <c r="BHP18" s="124"/>
      <c r="BHQ18" s="124"/>
      <c r="BHR18" s="124"/>
      <c r="BHS18" s="124"/>
      <c r="BHT18" s="124"/>
      <c r="BHU18" s="124"/>
      <c r="BHV18" s="124"/>
      <c r="BHW18" s="124"/>
      <c r="BHX18" s="124"/>
      <c r="BHY18" s="124"/>
      <c r="BHZ18" s="124"/>
      <c r="BIA18" s="124"/>
      <c r="BIB18" s="124"/>
      <c r="BIC18" s="124"/>
      <c r="BID18" s="124"/>
      <c r="BIE18" s="124"/>
      <c r="BIF18" s="124"/>
      <c r="BIG18" s="124"/>
      <c r="BIH18" s="124"/>
      <c r="BII18" s="124"/>
      <c r="BIJ18" s="124"/>
      <c r="BIK18" s="124"/>
      <c r="BIL18" s="124"/>
      <c r="BIM18" s="124"/>
      <c r="BIN18" s="124"/>
      <c r="BIO18" s="124"/>
      <c r="BIP18" s="124"/>
      <c r="BIQ18" s="124"/>
      <c r="BIR18" s="124"/>
      <c r="BIS18" s="124"/>
      <c r="BIT18" s="124"/>
      <c r="BIU18" s="124"/>
      <c r="BIV18" s="124"/>
      <c r="BIW18" s="124"/>
      <c r="BIX18" s="124"/>
      <c r="BIY18" s="124"/>
      <c r="BIZ18" s="124"/>
      <c r="BJA18" s="124"/>
      <c r="BJB18" s="124"/>
      <c r="BJC18" s="124"/>
      <c r="BJD18" s="124"/>
      <c r="BJE18" s="124"/>
      <c r="BJF18" s="124"/>
      <c r="BJG18" s="124"/>
      <c r="BJH18" s="124"/>
      <c r="BJI18" s="124"/>
      <c r="BJJ18" s="124"/>
      <c r="BJK18" s="124"/>
      <c r="BJL18" s="124"/>
      <c r="BJM18" s="124"/>
      <c r="BJN18" s="124"/>
      <c r="BJO18" s="124"/>
      <c r="BJP18" s="124"/>
      <c r="BJQ18" s="124"/>
      <c r="BJR18" s="124"/>
      <c r="BJS18" s="124"/>
      <c r="BJT18" s="124"/>
      <c r="BJU18" s="124"/>
      <c r="BJV18" s="124"/>
      <c r="BJW18" s="124"/>
      <c r="BJX18" s="124"/>
      <c r="BJY18" s="124"/>
      <c r="BJZ18" s="124"/>
      <c r="BKA18" s="124"/>
      <c r="BKB18" s="124"/>
      <c r="BKC18" s="124"/>
      <c r="BKD18" s="124"/>
      <c r="BKE18" s="124"/>
      <c r="BKF18" s="124"/>
      <c r="BKG18" s="124"/>
      <c r="BKH18" s="124"/>
      <c r="BKI18" s="124"/>
      <c r="BKJ18" s="124"/>
      <c r="BKK18" s="124"/>
      <c r="BKL18" s="124"/>
      <c r="BKM18" s="124"/>
      <c r="BKN18" s="124"/>
      <c r="BKO18" s="124"/>
      <c r="BKP18" s="124"/>
      <c r="BKQ18" s="124"/>
      <c r="BKR18" s="124"/>
      <c r="BKS18" s="124"/>
      <c r="BKT18" s="124"/>
      <c r="BKU18" s="124"/>
      <c r="BKV18" s="124"/>
      <c r="BKW18" s="124"/>
      <c r="BKX18" s="124"/>
      <c r="BKY18" s="124"/>
      <c r="BKZ18" s="124"/>
      <c r="BLA18" s="124"/>
      <c r="BLB18" s="124"/>
      <c r="BLC18" s="124"/>
      <c r="BLD18" s="124"/>
      <c r="BLE18" s="124"/>
      <c r="BLF18" s="124"/>
      <c r="BLG18" s="124"/>
      <c r="BLH18" s="124"/>
      <c r="BLI18" s="124"/>
      <c r="BLJ18" s="124"/>
      <c r="BLK18" s="124"/>
      <c r="BLL18" s="124"/>
      <c r="BLM18" s="124"/>
      <c r="BLN18" s="124"/>
      <c r="BLO18" s="124"/>
      <c r="BLP18" s="124"/>
      <c r="BLQ18" s="124"/>
      <c r="BLR18" s="124"/>
      <c r="BLS18" s="124"/>
      <c r="BLT18" s="124"/>
      <c r="BLU18" s="124"/>
      <c r="BLV18" s="124"/>
      <c r="BLW18" s="124"/>
      <c r="BLX18" s="124"/>
      <c r="BLY18" s="124"/>
      <c r="BLZ18" s="124"/>
      <c r="BMA18" s="124"/>
      <c r="BMB18" s="124"/>
      <c r="BMC18" s="124"/>
      <c r="BMD18" s="124"/>
      <c r="BME18" s="124"/>
      <c r="BMF18" s="124"/>
      <c r="BMG18" s="124"/>
      <c r="BMH18" s="124"/>
      <c r="BMI18" s="124"/>
      <c r="BMJ18" s="124"/>
      <c r="BMK18" s="124"/>
      <c r="BML18" s="124"/>
      <c r="BMM18" s="124"/>
      <c r="BMN18" s="124"/>
      <c r="BMO18" s="124"/>
      <c r="BMP18" s="124"/>
      <c r="BMQ18" s="124"/>
      <c r="BMR18" s="124"/>
      <c r="BMS18" s="124"/>
      <c r="BMT18" s="124"/>
      <c r="BMU18" s="124"/>
      <c r="BMV18" s="124"/>
      <c r="BMW18" s="124"/>
      <c r="BMX18" s="124"/>
      <c r="BMY18" s="124"/>
      <c r="BMZ18" s="124"/>
      <c r="BNA18" s="124"/>
      <c r="BNB18" s="124"/>
      <c r="BNC18" s="124"/>
      <c r="BND18" s="124"/>
      <c r="BNE18" s="124"/>
      <c r="BNF18" s="124"/>
      <c r="BNG18" s="124"/>
      <c r="BNH18" s="124"/>
      <c r="BNI18" s="124"/>
      <c r="BNJ18" s="124"/>
      <c r="BNK18" s="124"/>
      <c r="BNL18" s="124"/>
      <c r="BNM18" s="124"/>
      <c r="BNN18" s="124"/>
      <c r="BNO18" s="124"/>
      <c r="BNP18" s="124"/>
      <c r="BNQ18" s="124"/>
      <c r="BNR18" s="124"/>
      <c r="BNS18" s="124"/>
      <c r="BNT18" s="124"/>
      <c r="BNU18" s="124"/>
      <c r="BNV18" s="124"/>
      <c r="BNW18" s="124"/>
      <c r="BNX18" s="124"/>
      <c r="BNY18" s="124"/>
      <c r="BNZ18" s="124"/>
      <c r="BOA18" s="124"/>
      <c r="BOB18" s="124"/>
      <c r="BOC18" s="124"/>
      <c r="BOD18" s="124"/>
      <c r="BOE18" s="124"/>
      <c r="BOF18" s="124"/>
      <c r="BOG18" s="124"/>
      <c r="BOH18" s="124"/>
      <c r="BOI18" s="124"/>
      <c r="BOJ18" s="124"/>
      <c r="BOK18" s="124"/>
      <c r="BOL18" s="124"/>
      <c r="BOM18" s="124"/>
      <c r="BON18" s="124"/>
      <c r="BOO18" s="124"/>
      <c r="BOP18" s="124"/>
      <c r="BOQ18" s="124"/>
      <c r="BOR18" s="124"/>
      <c r="BOS18" s="124"/>
      <c r="BOT18" s="124"/>
      <c r="BOU18" s="124"/>
      <c r="BOV18" s="124"/>
      <c r="BOW18" s="124"/>
      <c r="BOX18" s="124"/>
      <c r="BOY18" s="124"/>
      <c r="BOZ18" s="124"/>
      <c r="BPA18" s="124"/>
      <c r="BPB18" s="124"/>
      <c r="BPC18" s="124"/>
      <c r="BPD18" s="124"/>
      <c r="BPE18" s="124"/>
      <c r="BPF18" s="124"/>
      <c r="BPG18" s="124"/>
      <c r="BPH18" s="124"/>
      <c r="BPI18" s="124"/>
      <c r="BPJ18" s="124"/>
      <c r="BPK18" s="124"/>
      <c r="BPL18" s="124"/>
      <c r="BPM18" s="124"/>
      <c r="BPN18" s="124"/>
      <c r="BPO18" s="124"/>
      <c r="BPP18" s="124"/>
      <c r="BPQ18" s="124"/>
      <c r="BPR18" s="124"/>
      <c r="BPS18" s="124"/>
      <c r="BPT18" s="124"/>
      <c r="BPU18" s="124"/>
      <c r="BPV18" s="124"/>
      <c r="BPW18" s="124"/>
      <c r="BPX18" s="124"/>
      <c r="BPY18" s="124"/>
      <c r="BPZ18" s="124"/>
      <c r="BQA18" s="124"/>
      <c r="BQB18" s="124"/>
      <c r="BQC18" s="124"/>
      <c r="BQD18" s="124"/>
      <c r="BQE18" s="124"/>
      <c r="BQF18" s="124"/>
      <c r="BQG18" s="124"/>
      <c r="BQH18" s="124"/>
      <c r="BQI18" s="124"/>
      <c r="BQJ18" s="124"/>
      <c r="BQK18" s="124"/>
      <c r="BQL18" s="124"/>
      <c r="BQM18" s="124"/>
      <c r="BQN18" s="124"/>
      <c r="BQO18" s="124"/>
      <c r="BQP18" s="124"/>
      <c r="BQQ18" s="124"/>
      <c r="BQR18" s="124"/>
      <c r="BQS18" s="124"/>
      <c r="BQT18" s="124"/>
      <c r="BQU18" s="124"/>
      <c r="BQV18" s="124"/>
      <c r="BQW18" s="124"/>
      <c r="BQX18" s="124"/>
      <c r="BQY18" s="124"/>
      <c r="BQZ18" s="124"/>
      <c r="BRA18" s="124"/>
      <c r="BRB18" s="124"/>
      <c r="BRC18" s="124"/>
      <c r="BRD18" s="124"/>
      <c r="BRE18" s="124"/>
      <c r="BRF18" s="124"/>
      <c r="BRG18" s="124"/>
      <c r="BRH18" s="124"/>
      <c r="BRI18" s="124"/>
      <c r="BRJ18" s="124"/>
      <c r="BRK18" s="124"/>
      <c r="BRL18" s="124"/>
      <c r="BRM18" s="124"/>
      <c r="BRN18" s="124"/>
      <c r="BRO18" s="124"/>
      <c r="BRP18" s="124"/>
      <c r="BRQ18" s="124"/>
      <c r="BRR18" s="124"/>
      <c r="BRS18" s="124"/>
      <c r="BRT18" s="124"/>
      <c r="BRU18" s="124"/>
      <c r="BRV18" s="124"/>
      <c r="BRW18" s="124"/>
      <c r="BRX18" s="124"/>
      <c r="BRY18" s="124"/>
      <c r="BRZ18" s="124"/>
      <c r="BSA18" s="124"/>
      <c r="BSB18" s="124"/>
      <c r="BSC18" s="124"/>
      <c r="BSD18" s="124"/>
      <c r="BSE18" s="124"/>
      <c r="BSF18" s="124"/>
      <c r="BSG18" s="124"/>
      <c r="BSH18" s="124"/>
      <c r="BSI18" s="124"/>
      <c r="BSJ18" s="124"/>
      <c r="BSK18" s="124"/>
      <c r="BSL18" s="124"/>
      <c r="BSM18" s="124"/>
      <c r="BSN18" s="124"/>
      <c r="BSO18" s="124"/>
      <c r="BSP18" s="124"/>
      <c r="BSQ18" s="124"/>
      <c r="BSR18" s="124"/>
      <c r="BSS18" s="124"/>
      <c r="BST18" s="124"/>
      <c r="BSU18" s="124"/>
      <c r="BSV18" s="124"/>
      <c r="BSW18" s="124"/>
      <c r="BSX18" s="124"/>
      <c r="BSY18" s="124"/>
      <c r="BSZ18" s="124"/>
      <c r="BTA18" s="124"/>
      <c r="BTB18" s="124"/>
      <c r="BTC18" s="124"/>
      <c r="BTD18" s="124"/>
      <c r="BTE18" s="124"/>
      <c r="BTF18" s="124"/>
      <c r="BTG18" s="124"/>
      <c r="BTH18" s="124"/>
      <c r="BTI18" s="124"/>
      <c r="BTJ18" s="124"/>
      <c r="BTK18" s="124"/>
      <c r="BTL18" s="124"/>
      <c r="BTM18" s="124"/>
      <c r="BTN18" s="124"/>
      <c r="BTO18" s="124"/>
      <c r="BTP18" s="124"/>
      <c r="BTQ18" s="124"/>
      <c r="BTR18" s="124"/>
      <c r="BTS18" s="124"/>
      <c r="BTT18" s="124"/>
      <c r="BTU18" s="124"/>
      <c r="BTV18" s="124"/>
      <c r="BTW18" s="124"/>
      <c r="BTX18" s="124"/>
      <c r="BTY18" s="124"/>
      <c r="BTZ18" s="124"/>
      <c r="BUA18" s="124"/>
      <c r="BUB18" s="124"/>
      <c r="BUC18" s="124"/>
      <c r="BUD18" s="124"/>
      <c r="BUE18" s="124"/>
      <c r="BUF18" s="124"/>
      <c r="BUG18" s="124"/>
      <c r="BUH18" s="124"/>
      <c r="BUI18" s="124"/>
      <c r="BUJ18" s="124"/>
      <c r="BUK18" s="124"/>
      <c r="BUL18" s="124"/>
      <c r="BUM18" s="124"/>
      <c r="BUN18" s="124"/>
      <c r="BUO18" s="124"/>
      <c r="BUP18" s="124"/>
      <c r="BUQ18" s="124"/>
      <c r="BUR18" s="124"/>
      <c r="BUS18" s="124"/>
      <c r="BUT18" s="124"/>
      <c r="BUU18" s="124"/>
      <c r="BUV18" s="124"/>
      <c r="BUW18" s="124"/>
      <c r="BUX18" s="124"/>
      <c r="BUY18" s="124"/>
      <c r="BUZ18" s="124"/>
      <c r="BVA18" s="124"/>
      <c r="BVB18" s="124"/>
      <c r="BVC18" s="124"/>
      <c r="BVD18" s="124"/>
      <c r="BVE18" s="124"/>
      <c r="BVF18" s="124"/>
      <c r="BVG18" s="124"/>
      <c r="BVH18" s="124"/>
      <c r="BVI18" s="124"/>
      <c r="BVJ18" s="124"/>
      <c r="BVK18" s="124"/>
      <c r="BVL18" s="124"/>
      <c r="BVM18" s="124"/>
      <c r="BVN18" s="124"/>
      <c r="BVO18" s="124"/>
      <c r="BVP18" s="124"/>
      <c r="BVQ18" s="124"/>
      <c r="BVR18" s="124"/>
      <c r="BVS18" s="124"/>
      <c r="BVT18" s="124"/>
      <c r="BVU18" s="124"/>
      <c r="BVV18" s="124"/>
      <c r="BVW18" s="124"/>
      <c r="BVX18" s="124"/>
      <c r="BVY18" s="124"/>
      <c r="BVZ18" s="124"/>
      <c r="BWA18" s="124"/>
      <c r="BWB18" s="124"/>
      <c r="BWC18" s="124"/>
      <c r="BWD18" s="124"/>
      <c r="BWE18" s="124"/>
      <c r="BWF18" s="124"/>
      <c r="BWG18" s="124"/>
      <c r="BWH18" s="124"/>
      <c r="BWI18" s="124"/>
      <c r="BWJ18" s="124"/>
      <c r="BWK18" s="124"/>
      <c r="BWL18" s="124"/>
      <c r="BWM18" s="124"/>
      <c r="BWN18" s="124"/>
      <c r="BWO18" s="124"/>
      <c r="BWP18" s="124"/>
      <c r="BWQ18" s="124"/>
      <c r="BWR18" s="124"/>
      <c r="BWS18" s="124"/>
      <c r="BWT18" s="124"/>
      <c r="BWU18" s="124"/>
      <c r="BWV18" s="124"/>
      <c r="BWW18" s="124"/>
      <c r="BWX18" s="124"/>
      <c r="BWY18" s="124"/>
      <c r="BWZ18" s="124"/>
      <c r="BXA18" s="124"/>
      <c r="BXB18" s="124"/>
      <c r="BXC18" s="124"/>
      <c r="BXD18" s="124"/>
      <c r="BXE18" s="124"/>
      <c r="BXF18" s="124"/>
      <c r="BXG18" s="124"/>
      <c r="BXH18" s="124"/>
      <c r="BXI18" s="124"/>
      <c r="BXJ18" s="124"/>
      <c r="BXK18" s="124"/>
      <c r="BXL18" s="124"/>
      <c r="BXM18" s="124"/>
      <c r="BXN18" s="124"/>
      <c r="BXO18" s="124"/>
      <c r="BXP18" s="124"/>
      <c r="BXQ18" s="124"/>
      <c r="BXR18" s="124"/>
      <c r="BXS18" s="124"/>
      <c r="BXT18" s="124"/>
      <c r="BXU18" s="124"/>
      <c r="BXV18" s="124"/>
      <c r="BXW18" s="124"/>
      <c r="BXX18" s="124"/>
      <c r="BXY18" s="124"/>
      <c r="BXZ18" s="124"/>
      <c r="BYA18" s="124"/>
      <c r="BYB18" s="124"/>
      <c r="BYC18" s="124"/>
      <c r="BYD18" s="124"/>
      <c r="BYE18" s="124"/>
      <c r="BYF18" s="124"/>
      <c r="BYG18" s="124"/>
      <c r="BYH18" s="124"/>
      <c r="BYI18" s="124"/>
      <c r="BYJ18" s="124"/>
      <c r="BYK18" s="124"/>
      <c r="BYL18" s="124"/>
      <c r="BYM18" s="124"/>
      <c r="BYN18" s="124"/>
      <c r="BYO18" s="124"/>
      <c r="BYP18" s="124"/>
      <c r="BYQ18" s="124"/>
      <c r="BYR18" s="124"/>
      <c r="BYS18" s="124"/>
      <c r="BYT18" s="124"/>
      <c r="BYU18" s="124"/>
      <c r="BYV18" s="124"/>
      <c r="BYW18" s="124"/>
      <c r="BYX18" s="124"/>
      <c r="BYY18" s="124"/>
      <c r="BYZ18" s="124"/>
      <c r="BZA18" s="124"/>
      <c r="BZB18" s="124"/>
      <c r="BZC18" s="124"/>
      <c r="BZD18" s="124"/>
      <c r="BZE18" s="124"/>
      <c r="BZF18" s="124"/>
      <c r="BZG18" s="124"/>
      <c r="BZH18" s="124"/>
      <c r="BZI18" s="124"/>
      <c r="BZJ18" s="124"/>
      <c r="BZK18" s="124"/>
      <c r="BZL18" s="124"/>
      <c r="BZM18" s="124"/>
      <c r="BZN18" s="124"/>
      <c r="BZO18" s="124"/>
      <c r="BZP18" s="124"/>
      <c r="BZQ18" s="124"/>
      <c r="BZR18" s="124"/>
      <c r="BZS18" s="124"/>
      <c r="BZT18" s="124"/>
      <c r="BZU18" s="124"/>
      <c r="BZV18" s="124"/>
      <c r="BZW18" s="124"/>
      <c r="BZX18" s="124"/>
      <c r="BZY18" s="124"/>
      <c r="BZZ18" s="124"/>
      <c r="CAA18" s="124"/>
      <c r="CAB18" s="124"/>
      <c r="CAC18" s="124"/>
      <c r="CAD18" s="124"/>
      <c r="CAE18" s="124"/>
      <c r="CAF18" s="124"/>
      <c r="CAG18" s="124"/>
      <c r="CAH18" s="124"/>
      <c r="CAI18" s="124"/>
      <c r="CAJ18" s="124"/>
      <c r="CAK18" s="124"/>
      <c r="CAL18" s="124"/>
      <c r="CAM18" s="124"/>
      <c r="CAN18" s="124"/>
      <c r="CAO18" s="124"/>
      <c r="CAP18" s="124"/>
      <c r="CAQ18" s="124"/>
      <c r="CAR18" s="124"/>
      <c r="CAS18" s="124"/>
      <c r="CAT18" s="124"/>
      <c r="CAU18" s="124"/>
      <c r="CAV18" s="124"/>
      <c r="CAW18" s="124"/>
      <c r="CAX18" s="124"/>
      <c r="CAY18" s="124"/>
      <c r="CAZ18" s="124"/>
      <c r="CBA18" s="124"/>
      <c r="CBB18" s="124"/>
      <c r="CBC18" s="124"/>
      <c r="CBD18" s="124"/>
      <c r="CBE18" s="124"/>
      <c r="CBF18" s="124"/>
      <c r="CBG18" s="124"/>
      <c r="CBH18" s="124"/>
      <c r="CBI18" s="124"/>
      <c r="CBJ18" s="124"/>
      <c r="CBK18" s="124"/>
      <c r="CBL18" s="124"/>
      <c r="CBM18" s="124"/>
      <c r="CBN18" s="124"/>
      <c r="CBO18" s="124"/>
      <c r="CBP18" s="124"/>
      <c r="CBQ18" s="124"/>
      <c r="CBR18" s="124"/>
      <c r="CBS18" s="124"/>
      <c r="CBT18" s="124"/>
      <c r="CBU18" s="124"/>
      <c r="CBV18" s="124"/>
      <c r="CBW18" s="124"/>
      <c r="CBX18" s="124"/>
      <c r="CBY18" s="124"/>
      <c r="CBZ18" s="124"/>
      <c r="CCA18" s="124"/>
      <c r="CCB18" s="124"/>
      <c r="CCC18" s="124"/>
      <c r="CCD18" s="124"/>
      <c r="CCE18" s="124"/>
      <c r="CCF18" s="124"/>
      <c r="CCG18" s="124"/>
      <c r="CCH18" s="124"/>
      <c r="CCI18" s="124"/>
      <c r="CCJ18" s="124"/>
      <c r="CCK18" s="124"/>
      <c r="CCL18" s="124"/>
      <c r="CCM18" s="124"/>
      <c r="CCN18" s="124"/>
      <c r="CCO18" s="124"/>
      <c r="CCP18" s="124"/>
      <c r="CCQ18" s="124"/>
      <c r="CCR18" s="124"/>
      <c r="CCS18" s="124"/>
      <c r="CCT18" s="124"/>
      <c r="CCU18" s="124"/>
      <c r="CCV18" s="124"/>
      <c r="CCW18" s="124"/>
      <c r="CCX18" s="124"/>
      <c r="CCY18" s="124"/>
      <c r="CCZ18" s="124"/>
      <c r="CDA18" s="124"/>
      <c r="CDB18" s="124"/>
      <c r="CDC18" s="124"/>
      <c r="CDD18" s="124"/>
      <c r="CDE18" s="124"/>
      <c r="CDF18" s="124"/>
      <c r="CDG18" s="124"/>
      <c r="CDH18" s="124"/>
      <c r="CDI18" s="124"/>
      <c r="CDJ18" s="124"/>
      <c r="CDK18" s="124"/>
      <c r="CDL18" s="124"/>
      <c r="CDM18" s="124"/>
      <c r="CDN18" s="124"/>
      <c r="CDO18" s="124"/>
      <c r="CDP18" s="124"/>
      <c r="CDQ18" s="124"/>
      <c r="CDR18" s="124"/>
      <c r="CDS18" s="124"/>
      <c r="CDT18" s="124"/>
      <c r="CDU18" s="124"/>
      <c r="CDV18" s="124"/>
      <c r="CDW18" s="124"/>
      <c r="CDX18" s="124"/>
      <c r="CDY18" s="124"/>
      <c r="CDZ18" s="124"/>
      <c r="CEA18" s="124"/>
      <c r="CEB18" s="124"/>
      <c r="CEC18" s="124"/>
      <c r="CED18" s="124"/>
      <c r="CEE18" s="124"/>
      <c r="CEF18" s="124"/>
      <c r="CEG18" s="124"/>
      <c r="CEH18" s="124"/>
      <c r="CEI18" s="124"/>
      <c r="CEJ18" s="124"/>
      <c r="CEK18" s="124"/>
      <c r="CEL18" s="124"/>
      <c r="CEM18" s="124"/>
      <c r="CEN18" s="124"/>
      <c r="CEO18" s="124"/>
      <c r="CEP18" s="124"/>
      <c r="CEQ18" s="124"/>
      <c r="CER18" s="124"/>
      <c r="CES18" s="124"/>
      <c r="CET18" s="124"/>
      <c r="CEU18" s="124"/>
      <c r="CEV18" s="124"/>
      <c r="CEW18" s="124"/>
      <c r="CEX18" s="124"/>
      <c r="CEY18" s="124"/>
      <c r="CEZ18" s="124"/>
      <c r="CFA18" s="124"/>
      <c r="CFB18" s="124"/>
      <c r="CFC18" s="124"/>
      <c r="CFD18" s="124"/>
      <c r="CFE18" s="124"/>
      <c r="CFF18" s="124"/>
      <c r="CFG18" s="124"/>
      <c r="CFH18" s="124"/>
      <c r="CFI18" s="124"/>
      <c r="CFJ18" s="124"/>
      <c r="CFK18" s="124"/>
      <c r="CFL18" s="124"/>
      <c r="CFM18" s="124"/>
      <c r="CFN18" s="124"/>
      <c r="CFO18" s="124"/>
      <c r="CFP18" s="124"/>
      <c r="CFQ18" s="124"/>
      <c r="CFR18" s="124"/>
      <c r="CFS18" s="124"/>
      <c r="CFT18" s="124"/>
      <c r="CFU18" s="124"/>
      <c r="CFV18" s="124"/>
      <c r="CFW18" s="124"/>
      <c r="CFX18" s="124"/>
      <c r="CFY18" s="124"/>
      <c r="CFZ18" s="124"/>
      <c r="CGA18" s="124"/>
      <c r="CGB18" s="124"/>
      <c r="CGC18" s="124"/>
      <c r="CGD18" s="124"/>
      <c r="CGE18" s="124"/>
      <c r="CGF18" s="124"/>
      <c r="CGG18" s="124"/>
      <c r="CGH18" s="124"/>
      <c r="CGI18" s="124"/>
      <c r="CGJ18" s="124"/>
      <c r="CGK18" s="124"/>
      <c r="CGL18" s="124"/>
      <c r="CGM18" s="124"/>
      <c r="CGN18" s="124"/>
      <c r="CGO18" s="124"/>
      <c r="CGP18" s="124"/>
      <c r="CGQ18" s="124"/>
      <c r="CGR18" s="124"/>
      <c r="CGS18" s="124"/>
      <c r="CGT18" s="124"/>
      <c r="CGU18" s="124"/>
      <c r="CGV18" s="124"/>
      <c r="CGW18" s="124"/>
      <c r="CGX18" s="124"/>
      <c r="CGY18" s="124"/>
      <c r="CGZ18" s="124"/>
      <c r="CHA18" s="124"/>
      <c r="CHB18" s="124"/>
      <c r="CHC18" s="124"/>
      <c r="CHD18" s="124"/>
      <c r="CHE18" s="124"/>
      <c r="CHF18" s="124"/>
      <c r="CHG18" s="124"/>
      <c r="CHH18" s="124"/>
      <c r="CHI18" s="124"/>
      <c r="CHJ18" s="124"/>
      <c r="CHK18" s="124"/>
      <c r="CHL18" s="124"/>
      <c r="CHM18" s="124"/>
      <c r="CHN18" s="124"/>
      <c r="CHO18" s="124"/>
      <c r="CHP18" s="124"/>
      <c r="CHQ18" s="124"/>
      <c r="CHR18" s="124"/>
      <c r="CHS18" s="124"/>
      <c r="CHT18" s="124"/>
      <c r="CHU18" s="124"/>
      <c r="CHV18" s="124"/>
      <c r="CHW18" s="124"/>
      <c r="CHX18" s="124"/>
      <c r="CHY18" s="124"/>
      <c r="CHZ18" s="124"/>
      <c r="CIA18" s="124"/>
      <c r="CIB18" s="124"/>
      <c r="CIC18" s="124"/>
      <c r="CID18" s="124"/>
      <c r="CIE18" s="124"/>
      <c r="CIF18" s="124"/>
      <c r="CIG18" s="124"/>
      <c r="CIH18" s="124"/>
      <c r="CII18" s="124"/>
      <c r="CIJ18" s="124"/>
      <c r="CIK18" s="124"/>
      <c r="CIL18" s="124"/>
      <c r="CIM18" s="124"/>
      <c r="CIN18" s="124"/>
      <c r="CIO18" s="124"/>
      <c r="CIP18" s="124"/>
      <c r="CIQ18" s="124"/>
      <c r="CIR18" s="124"/>
      <c r="CIS18" s="124"/>
      <c r="CIT18" s="124"/>
      <c r="CIU18" s="124"/>
      <c r="CIV18" s="124"/>
      <c r="CIW18" s="124"/>
      <c r="CIX18" s="124"/>
      <c r="CIY18" s="124"/>
      <c r="CIZ18" s="124"/>
      <c r="CJA18" s="124"/>
      <c r="CJB18" s="124"/>
      <c r="CJC18" s="124"/>
      <c r="CJD18" s="124"/>
      <c r="CJE18" s="124"/>
      <c r="CJF18" s="124"/>
      <c r="CJG18" s="124"/>
      <c r="CJH18" s="124"/>
      <c r="CJI18" s="124"/>
      <c r="CJJ18" s="124"/>
      <c r="CJK18" s="124"/>
      <c r="CJL18" s="124"/>
      <c r="CJM18" s="124"/>
      <c r="CJN18" s="124"/>
      <c r="CJO18" s="124"/>
      <c r="CJP18" s="124"/>
      <c r="CJQ18" s="124"/>
      <c r="CJR18" s="124"/>
      <c r="CJS18" s="124"/>
      <c r="CJT18" s="124"/>
      <c r="CJU18" s="124"/>
      <c r="CJV18" s="124"/>
      <c r="CJW18" s="124"/>
      <c r="CJX18" s="124"/>
      <c r="CJY18" s="124"/>
      <c r="CJZ18" s="124"/>
      <c r="CKA18" s="124"/>
      <c r="CKB18" s="124"/>
      <c r="CKC18" s="124"/>
      <c r="CKD18" s="124"/>
      <c r="CKE18" s="124"/>
      <c r="CKF18" s="124"/>
      <c r="CKG18" s="124"/>
      <c r="CKH18" s="124"/>
      <c r="CKI18" s="124"/>
      <c r="CKJ18" s="124"/>
      <c r="CKK18" s="124"/>
      <c r="CKL18" s="124"/>
      <c r="CKM18" s="124"/>
      <c r="CKN18" s="124"/>
      <c r="CKO18" s="124"/>
      <c r="CKP18" s="124"/>
      <c r="CKQ18" s="124"/>
      <c r="CKR18" s="124"/>
      <c r="CKS18" s="124"/>
      <c r="CKT18" s="124"/>
      <c r="CKU18" s="124"/>
      <c r="CKV18" s="124"/>
      <c r="CKW18" s="124"/>
      <c r="CKX18" s="124"/>
      <c r="CKY18" s="124"/>
      <c r="CKZ18" s="124"/>
      <c r="CLA18" s="124"/>
      <c r="CLB18" s="124"/>
      <c r="CLC18" s="124"/>
      <c r="CLD18" s="124"/>
      <c r="CLE18" s="124"/>
      <c r="CLF18" s="124"/>
      <c r="CLG18" s="124"/>
      <c r="CLH18" s="124"/>
      <c r="CLI18" s="124"/>
      <c r="CLJ18" s="124"/>
      <c r="CLK18" s="124"/>
      <c r="CLL18" s="124"/>
      <c r="CLM18" s="124"/>
      <c r="CLN18" s="124"/>
      <c r="CLO18" s="124"/>
      <c r="CLP18" s="124"/>
      <c r="CLQ18" s="124"/>
      <c r="CLR18" s="124"/>
      <c r="CLS18" s="124"/>
      <c r="CLT18" s="124"/>
      <c r="CLU18" s="124"/>
      <c r="CLV18" s="124"/>
      <c r="CLW18" s="124"/>
      <c r="CLX18" s="124"/>
      <c r="CLY18" s="124"/>
      <c r="CLZ18" s="124"/>
      <c r="CMA18" s="124"/>
      <c r="CMB18" s="124"/>
      <c r="CMC18" s="124"/>
      <c r="CMD18" s="124"/>
      <c r="CME18" s="124"/>
      <c r="CMF18" s="124"/>
      <c r="CMG18" s="124"/>
      <c r="CMH18" s="124"/>
      <c r="CMI18" s="124"/>
      <c r="CMJ18" s="124"/>
      <c r="CMK18" s="124"/>
      <c r="CML18" s="124"/>
      <c r="CMM18" s="124"/>
      <c r="CMN18" s="124"/>
      <c r="CMO18" s="124"/>
      <c r="CMP18" s="124"/>
      <c r="CMQ18" s="124"/>
      <c r="CMR18" s="124"/>
      <c r="CMS18" s="124"/>
      <c r="CMT18" s="124"/>
      <c r="CMU18" s="124"/>
      <c r="CMV18" s="124"/>
      <c r="CMW18" s="124"/>
      <c r="CMX18" s="124"/>
      <c r="CMY18" s="124"/>
      <c r="CMZ18" s="124"/>
      <c r="CNA18" s="124"/>
      <c r="CNB18" s="124"/>
      <c r="CNC18" s="124"/>
      <c r="CND18" s="124"/>
      <c r="CNE18" s="124"/>
      <c r="CNF18" s="124"/>
      <c r="CNG18" s="124"/>
      <c r="CNH18" s="124"/>
      <c r="CNI18" s="124"/>
      <c r="CNJ18" s="124"/>
      <c r="CNK18" s="124"/>
      <c r="CNL18" s="124"/>
      <c r="CNM18" s="124"/>
      <c r="CNN18" s="124"/>
      <c r="CNO18" s="124"/>
      <c r="CNP18" s="124"/>
      <c r="CNQ18" s="124"/>
      <c r="CNR18" s="124"/>
      <c r="CNS18" s="124"/>
      <c r="CNT18" s="124"/>
      <c r="CNU18" s="124"/>
      <c r="CNV18" s="124"/>
      <c r="CNW18" s="124"/>
      <c r="CNX18" s="124"/>
      <c r="CNY18" s="124"/>
      <c r="CNZ18" s="124"/>
      <c r="COA18" s="124"/>
      <c r="COB18" s="124"/>
      <c r="COC18" s="124"/>
      <c r="COD18" s="124"/>
      <c r="COE18" s="124"/>
      <c r="COF18" s="124"/>
      <c r="COG18" s="124"/>
      <c r="COH18" s="124"/>
      <c r="COI18" s="124"/>
      <c r="COJ18" s="124"/>
      <c r="COK18" s="124"/>
      <c r="COL18" s="124"/>
      <c r="COM18" s="124"/>
      <c r="CON18" s="124"/>
      <c r="COO18" s="124"/>
      <c r="COP18" s="124"/>
      <c r="COQ18" s="124"/>
      <c r="COR18" s="124"/>
      <c r="COS18" s="124"/>
      <c r="COT18" s="124"/>
      <c r="COU18" s="124"/>
      <c r="COV18" s="124"/>
      <c r="COW18" s="124"/>
      <c r="COX18" s="124"/>
      <c r="COY18" s="124"/>
      <c r="COZ18" s="124"/>
      <c r="CPA18" s="124"/>
      <c r="CPB18" s="124"/>
      <c r="CPC18" s="124"/>
      <c r="CPD18" s="124"/>
      <c r="CPE18" s="124"/>
      <c r="CPF18" s="124"/>
      <c r="CPG18" s="124"/>
      <c r="CPH18" s="124"/>
      <c r="CPI18" s="124"/>
      <c r="CPJ18" s="124"/>
      <c r="CPK18" s="124"/>
      <c r="CPL18" s="124"/>
      <c r="CPM18" s="124"/>
      <c r="CPN18" s="124"/>
      <c r="CPO18" s="124"/>
      <c r="CPP18" s="124"/>
      <c r="CPQ18" s="124"/>
      <c r="CPR18" s="124"/>
      <c r="CPS18" s="124"/>
      <c r="CPT18" s="124"/>
      <c r="CPU18" s="124"/>
      <c r="CPV18" s="124"/>
      <c r="CPW18" s="124"/>
      <c r="CPX18" s="124"/>
      <c r="CPY18" s="124"/>
      <c r="CPZ18" s="124"/>
      <c r="CQA18" s="124"/>
      <c r="CQB18" s="124"/>
      <c r="CQC18" s="124"/>
      <c r="CQD18" s="124"/>
      <c r="CQE18" s="124"/>
      <c r="CQF18" s="124"/>
      <c r="CQG18" s="124"/>
      <c r="CQH18" s="124"/>
      <c r="CQI18" s="124"/>
      <c r="CQJ18" s="124"/>
      <c r="CQK18" s="124"/>
      <c r="CQL18" s="124"/>
      <c r="CQM18" s="124"/>
      <c r="CQN18" s="124"/>
      <c r="CQO18" s="124"/>
      <c r="CQP18" s="124"/>
      <c r="CQQ18" s="124"/>
      <c r="CQR18" s="124"/>
      <c r="CQS18" s="124"/>
      <c r="CQT18" s="124"/>
      <c r="CQU18" s="124"/>
      <c r="CQV18" s="124"/>
      <c r="CQW18" s="124"/>
      <c r="CQX18" s="124"/>
      <c r="CQY18" s="124"/>
      <c r="CQZ18" s="124"/>
      <c r="CRA18" s="124"/>
      <c r="CRB18" s="124"/>
      <c r="CRC18" s="124"/>
      <c r="CRD18" s="124"/>
      <c r="CRE18" s="124"/>
      <c r="CRF18" s="124"/>
      <c r="CRG18" s="124"/>
      <c r="CRH18" s="124"/>
      <c r="CRI18" s="124"/>
      <c r="CRJ18" s="124"/>
      <c r="CRK18" s="124"/>
      <c r="CRL18" s="124"/>
      <c r="CRM18" s="124"/>
      <c r="CRN18" s="124"/>
      <c r="CRO18" s="124"/>
      <c r="CRP18" s="124"/>
      <c r="CRQ18" s="124"/>
      <c r="CRR18" s="124"/>
      <c r="CRS18" s="124"/>
      <c r="CRT18" s="124"/>
      <c r="CRU18" s="124"/>
      <c r="CRV18" s="124"/>
      <c r="CRW18" s="124"/>
      <c r="CRX18" s="124"/>
      <c r="CRY18" s="124"/>
      <c r="CRZ18" s="124"/>
      <c r="CSA18" s="124"/>
      <c r="CSB18" s="124"/>
      <c r="CSC18" s="124"/>
      <c r="CSD18" s="124"/>
      <c r="CSE18" s="124"/>
      <c r="CSF18" s="124"/>
      <c r="CSG18" s="124"/>
      <c r="CSH18" s="124"/>
      <c r="CSI18" s="124"/>
      <c r="CSJ18" s="124"/>
      <c r="CSK18" s="124"/>
      <c r="CSL18" s="124"/>
      <c r="CSM18" s="124"/>
      <c r="CSN18" s="124"/>
      <c r="CSO18" s="124"/>
      <c r="CSP18" s="124"/>
      <c r="CSQ18" s="124"/>
      <c r="CSR18" s="124"/>
      <c r="CSS18" s="124"/>
      <c r="CST18" s="124"/>
      <c r="CSU18" s="124"/>
      <c r="CSV18" s="124"/>
      <c r="CSW18" s="124"/>
      <c r="CSX18" s="124"/>
      <c r="CSY18" s="124"/>
      <c r="CSZ18" s="124"/>
      <c r="CTA18" s="124"/>
      <c r="CTB18" s="124"/>
      <c r="CTC18" s="124"/>
      <c r="CTD18" s="124"/>
      <c r="CTE18" s="124"/>
      <c r="CTF18" s="124"/>
      <c r="CTG18" s="124"/>
      <c r="CTH18" s="124"/>
      <c r="CTI18" s="124"/>
      <c r="CTJ18" s="124"/>
      <c r="CTK18" s="124"/>
      <c r="CTL18" s="124"/>
      <c r="CTM18" s="124"/>
      <c r="CTN18" s="124"/>
      <c r="CTO18" s="124"/>
      <c r="CTP18" s="124"/>
      <c r="CTQ18" s="124"/>
      <c r="CTR18" s="124"/>
      <c r="CTS18" s="124"/>
      <c r="CTT18" s="124"/>
      <c r="CTU18" s="124"/>
      <c r="CTV18" s="124"/>
      <c r="CTW18" s="124"/>
      <c r="CTX18" s="124"/>
      <c r="CTY18" s="124"/>
      <c r="CTZ18" s="124"/>
      <c r="CUA18" s="124"/>
      <c r="CUB18" s="124"/>
      <c r="CUC18" s="124"/>
      <c r="CUD18" s="124"/>
      <c r="CUE18" s="124"/>
      <c r="CUF18" s="124"/>
      <c r="CUG18" s="124"/>
      <c r="CUH18" s="124"/>
      <c r="CUI18" s="124"/>
      <c r="CUJ18" s="124"/>
      <c r="CUK18" s="124"/>
      <c r="CUL18" s="124"/>
      <c r="CUM18" s="124"/>
      <c r="CUN18" s="124"/>
      <c r="CUO18" s="124"/>
      <c r="CUP18" s="124"/>
      <c r="CUQ18" s="124"/>
      <c r="CUR18" s="124"/>
      <c r="CUS18" s="124"/>
      <c r="CUT18" s="124"/>
      <c r="CUU18" s="124"/>
      <c r="CUV18" s="124"/>
      <c r="CUW18" s="124"/>
      <c r="CUX18" s="124"/>
      <c r="CUY18" s="124"/>
      <c r="CUZ18" s="124"/>
      <c r="CVA18" s="124"/>
      <c r="CVB18" s="124"/>
      <c r="CVC18" s="124"/>
      <c r="CVD18" s="124"/>
      <c r="CVE18" s="124"/>
      <c r="CVF18" s="124"/>
      <c r="CVG18" s="124"/>
      <c r="CVH18" s="124"/>
      <c r="CVI18" s="124"/>
      <c r="CVJ18" s="124"/>
      <c r="CVK18" s="124"/>
      <c r="CVL18" s="124"/>
      <c r="CVM18" s="124"/>
      <c r="CVN18" s="124"/>
      <c r="CVO18" s="124"/>
      <c r="CVP18" s="124"/>
      <c r="CVQ18" s="124"/>
      <c r="CVR18" s="124"/>
      <c r="CVS18" s="124"/>
      <c r="CVT18" s="124"/>
      <c r="CVU18" s="124"/>
      <c r="CVV18" s="124"/>
      <c r="CVW18" s="124"/>
      <c r="CVX18" s="124"/>
      <c r="CVY18" s="124"/>
      <c r="CVZ18" s="124"/>
      <c r="CWA18" s="124"/>
      <c r="CWB18" s="124"/>
      <c r="CWC18" s="124"/>
      <c r="CWD18" s="124"/>
      <c r="CWE18" s="124"/>
      <c r="CWF18" s="124"/>
      <c r="CWG18" s="124"/>
      <c r="CWH18" s="124"/>
      <c r="CWI18" s="124"/>
      <c r="CWJ18" s="124"/>
      <c r="CWK18" s="124"/>
      <c r="CWL18" s="124"/>
      <c r="CWM18" s="124"/>
      <c r="CWN18" s="124"/>
      <c r="CWO18" s="124"/>
      <c r="CWP18" s="124"/>
      <c r="CWQ18" s="124"/>
      <c r="CWR18" s="124"/>
      <c r="CWS18" s="124"/>
      <c r="CWT18" s="124"/>
      <c r="CWU18" s="124"/>
      <c r="CWV18" s="124"/>
      <c r="CWW18" s="124"/>
      <c r="CWX18" s="124"/>
      <c r="CWY18" s="124"/>
      <c r="CWZ18" s="124"/>
      <c r="CXA18" s="124"/>
      <c r="CXB18" s="124"/>
      <c r="CXC18" s="124"/>
      <c r="CXD18" s="124"/>
      <c r="CXE18" s="124"/>
      <c r="CXF18" s="124"/>
      <c r="CXG18" s="124"/>
      <c r="CXH18" s="124"/>
      <c r="CXI18" s="124"/>
      <c r="CXJ18" s="124"/>
      <c r="CXK18" s="124"/>
      <c r="CXL18" s="124"/>
      <c r="CXM18" s="124"/>
      <c r="CXN18" s="124"/>
      <c r="CXO18" s="124"/>
      <c r="CXP18" s="124"/>
      <c r="CXQ18" s="124"/>
      <c r="CXR18" s="124"/>
      <c r="CXS18" s="124"/>
      <c r="CXT18" s="124"/>
      <c r="CXU18" s="124"/>
      <c r="CXV18" s="124"/>
      <c r="CXW18" s="124"/>
      <c r="CXX18" s="124"/>
      <c r="CXY18" s="124"/>
      <c r="CXZ18" s="124"/>
      <c r="CYA18" s="124"/>
      <c r="CYB18" s="124"/>
      <c r="CYC18" s="124"/>
      <c r="CYD18" s="124"/>
      <c r="CYE18" s="124"/>
      <c r="CYF18" s="124"/>
      <c r="CYG18" s="124"/>
      <c r="CYH18" s="124"/>
      <c r="CYI18" s="124"/>
      <c r="CYJ18" s="124"/>
      <c r="CYK18" s="124"/>
      <c r="CYL18" s="124"/>
      <c r="CYM18" s="124"/>
      <c r="CYN18" s="124"/>
      <c r="CYO18" s="124"/>
      <c r="CYP18" s="124"/>
      <c r="CYQ18" s="124"/>
      <c r="CYR18" s="124"/>
      <c r="CYS18" s="124"/>
      <c r="CYT18" s="124"/>
      <c r="CYU18" s="124"/>
      <c r="CYV18" s="124"/>
      <c r="CYW18" s="124"/>
      <c r="CYX18" s="124"/>
      <c r="CYY18" s="124"/>
      <c r="CYZ18" s="124"/>
      <c r="CZA18" s="124"/>
      <c r="CZB18" s="124"/>
      <c r="CZC18" s="124"/>
      <c r="CZD18" s="124"/>
      <c r="CZE18" s="124"/>
      <c r="CZF18" s="124"/>
      <c r="CZG18" s="124"/>
      <c r="CZH18" s="124"/>
      <c r="CZI18" s="124"/>
      <c r="CZJ18" s="124"/>
      <c r="CZK18" s="124"/>
      <c r="CZL18" s="124"/>
      <c r="CZM18" s="124"/>
      <c r="CZN18" s="124"/>
      <c r="CZO18" s="124"/>
      <c r="CZP18" s="124"/>
      <c r="CZQ18" s="124"/>
      <c r="CZR18" s="124"/>
      <c r="CZS18" s="124"/>
      <c r="CZT18" s="124"/>
      <c r="CZU18" s="124"/>
      <c r="CZV18" s="124"/>
      <c r="CZW18" s="124"/>
      <c r="CZX18" s="124"/>
      <c r="CZY18" s="124"/>
      <c r="CZZ18" s="124"/>
      <c r="DAA18" s="124"/>
      <c r="DAB18" s="124"/>
      <c r="DAC18" s="124"/>
      <c r="DAD18" s="124"/>
      <c r="DAE18" s="124"/>
      <c r="DAF18" s="124"/>
      <c r="DAG18" s="124"/>
      <c r="DAH18" s="124"/>
      <c r="DAI18" s="124"/>
      <c r="DAJ18" s="124"/>
      <c r="DAK18" s="124"/>
      <c r="DAL18" s="124"/>
      <c r="DAM18" s="124"/>
      <c r="DAN18" s="124"/>
      <c r="DAO18" s="124"/>
      <c r="DAP18" s="124"/>
      <c r="DAQ18" s="124"/>
      <c r="DAR18" s="124"/>
      <c r="DAS18" s="124"/>
      <c r="DAT18" s="124"/>
      <c r="DAU18" s="124"/>
      <c r="DAV18" s="124"/>
      <c r="DAW18" s="124"/>
      <c r="DAX18" s="124"/>
      <c r="DAY18" s="124"/>
      <c r="DAZ18" s="124"/>
      <c r="DBA18" s="124"/>
      <c r="DBB18" s="124"/>
      <c r="DBC18" s="124"/>
      <c r="DBD18" s="124"/>
      <c r="DBE18" s="124"/>
      <c r="DBF18" s="124"/>
      <c r="DBG18" s="124"/>
      <c r="DBH18" s="124"/>
      <c r="DBI18" s="124"/>
      <c r="DBJ18" s="124"/>
      <c r="DBK18" s="124"/>
      <c r="DBL18" s="124"/>
      <c r="DBM18" s="124"/>
      <c r="DBN18" s="124"/>
      <c r="DBO18" s="124"/>
      <c r="DBP18" s="124"/>
      <c r="DBQ18" s="124"/>
      <c r="DBR18" s="124"/>
      <c r="DBS18" s="124"/>
      <c r="DBT18" s="124"/>
      <c r="DBU18" s="124"/>
      <c r="DBV18" s="124"/>
      <c r="DBW18" s="124"/>
      <c r="DBX18" s="124"/>
      <c r="DBY18" s="124"/>
      <c r="DBZ18" s="124"/>
      <c r="DCA18" s="124"/>
      <c r="DCB18" s="124"/>
      <c r="DCC18" s="124"/>
      <c r="DCD18" s="124"/>
      <c r="DCE18" s="124"/>
      <c r="DCF18" s="124"/>
      <c r="DCG18" s="124"/>
      <c r="DCH18" s="124"/>
      <c r="DCI18" s="124"/>
      <c r="DCJ18" s="124"/>
      <c r="DCK18" s="124"/>
      <c r="DCL18" s="124"/>
      <c r="DCM18" s="124"/>
      <c r="DCN18" s="124"/>
      <c r="DCO18" s="124"/>
      <c r="DCP18" s="124"/>
      <c r="DCQ18" s="124"/>
      <c r="DCR18" s="124"/>
      <c r="DCS18" s="124"/>
      <c r="DCT18" s="124"/>
      <c r="DCU18" s="124"/>
      <c r="DCV18" s="124"/>
      <c r="DCW18" s="124"/>
      <c r="DCX18" s="124"/>
      <c r="DCY18" s="124"/>
      <c r="DCZ18" s="124"/>
      <c r="DDA18" s="124"/>
      <c r="DDB18" s="124"/>
      <c r="DDC18" s="124"/>
      <c r="DDD18" s="124"/>
      <c r="DDE18" s="124"/>
      <c r="DDF18" s="124"/>
      <c r="DDG18" s="124"/>
      <c r="DDH18" s="124"/>
      <c r="DDI18" s="124"/>
      <c r="DDJ18" s="124"/>
      <c r="DDK18" s="124"/>
      <c r="DDL18" s="124"/>
      <c r="DDM18" s="124"/>
      <c r="DDN18" s="124"/>
      <c r="DDO18" s="124"/>
      <c r="DDP18" s="124"/>
      <c r="DDQ18" s="124"/>
      <c r="DDR18" s="124"/>
      <c r="DDS18" s="124"/>
      <c r="DDT18" s="124"/>
      <c r="DDU18" s="124"/>
      <c r="DDV18" s="124"/>
      <c r="DDW18" s="124"/>
      <c r="DDX18" s="124"/>
      <c r="DDY18" s="124"/>
      <c r="DDZ18" s="124"/>
      <c r="DEA18" s="124"/>
      <c r="DEB18" s="124"/>
      <c r="DEC18" s="124"/>
      <c r="DED18" s="124"/>
      <c r="DEE18" s="124"/>
      <c r="DEF18" s="124"/>
      <c r="DEG18" s="124"/>
      <c r="DEH18" s="124"/>
      <c r="DEI18" s="124"/>
      <c r="DEJ18" s="124"/>
      <c r="DEK18" s="124"/>
      <c r="DEL18" s="124"/>
      <c r="DEM18" s="124"/>
      <c r="DEN18" s="124"/>
      <c r="DEO18" s="124"/>
      <c r="DEP18" s="124"/>
      <c r="DEQ18" s="124"/>
      <c r="DER18" s="124"/>
      <c r="DES18" s="124"/>
      <c r="DET18" s="124"/>
      <c r="DEU18" s="124"/>
      <c r="DEV18" s="124"/>
      <c r="DEW18" s="124"/>
      <c r="DEX18" s="124"/>
      <c r="DEY18" s="124"/>
      <c r="DEZ18" s="124"/>
      <c r="DFA18" s="124"/>
      <c r="DFB18" s="124"/>
      <c r="DFC18" s="124"/>
      <c r="DFD18" s="124"/>
      <c r="DFE18" s="124"/>
      <c r="DFF18" s="124"/>
      <c r="DFG18" s="124"/>
      <c r="DFH18" s="124"/>
      <c r="DFI18" s="124"/>
      <c r="DFJ18" s="124"/>
      <c r="DFK18" s="124"/>
      <c r="DFL18" s="124"/>
      <c r="DFM18" s="124"/>
      <c r="DFN18" s="124"/>
      <c r="DFO18" s="124"/>
      <c r="DFP18" s="124"/>
      <c r="DFQ18" s="124"/>
      <c r="DFR18" s="124"/>
      <c r="DFS18" s="124"/>
      <c r="DFT18" s="124"/>
      <c r="DFU18" s="124"/>
      <c r="DFV18" s="124"/>
      <c r="DFW18" s="124"/>
      <c r="DFX18" s="124"/>
      <c r="DFY18" s="124"/>
      <c r="DFZ18" s="124"/>
      <c r="DGA18" s="124"/>
      <c r="DGB18" s="124"/>
      <c r="DGC18" s="124"/>
      <c r="DGD18" s="124"/>
      <c r="DGE18" s="124"/>
      <c r="DGF18" s="124"/>
      <c r="DGG18" s="124"/>
      <c r="DGH18" s="124"/>
      <c r="DGI18" s="124"/>
      <c r="DGJ18" s="124"/>
      <c r="DGK18" s="124"/>
      <c r="DGL18" s="124"/>
      <c r="DGM18" s="124"/>
      <c r="DGN18" s="124"/>
      <c r="DGO18" s="124"/>
      <c r="DGP18" s="124"/>
      <c r="DGQ18" s="124"/>
      <c r="DGR18" s="124"/>
      <c r="DGS18" s="124"/>
      <c r="DGT18" s="124"/>
      <c r="DGU18" s="124"/>
      <c r="DGV18" s="124"/>
      <c r="DGW18" s="124"/>
      <c r="DGX18" s="124"/>
      <c r="DGY18" s="124"/>
      <c r="DGZ18" s="124"/>
      <c r="DHA18" s="124"/>
      <c r="DHB18" s="124"/>
      <c r="DHC18" s="124"/>
      <c r="DHD18" s="124"/>
      <c r="DHE18" s="124"/>
      <c r="DHF18" s="124"/>
      <c r="DHG18" s="124"/>
      <c r="DHH18" s="124"/>
      <c r="DHI18" s="124"/>
      <c r="DHJ18" s="124"/>
      <c r="DHK18" s="124"/>
      <c r="DHL18" s="124"/>
      <c r="DHM18" s="124"/>
      <c r="DHN18" s="124"/>
      <c r="DHO18" s="124"/>
      <c r="DHP18" s="124"/>
      <c r="DHQ18" s="124"/>
      <c r="DHR18" s="124"/>
      <c r="DHS18" s="124"/>
      <c r="DHT18" s="124"/>
      <c r="DHU18" s="124"/>
      <c r="DHV18" s="124"/>
      <c r="DHW18" s="124"/>
      <c r="DHX18" s="124"/>
      <c r="DHY18" s="124"/>
      <c r="DHZ18" s="124"/>
      <c r="DIA18" s="124"/>
      <c r="DIB18" s="124"/>
      <c r="DIC18" s="124"/>
      <c r="DID18" s="124"/>
      <c r="DIE18" s="124"/>
      <c r="DIF18" s="124"/>
      <c r="DIG18" s="124"/>
      <c r="DIH18" s="124"/>
      <c r="DII18" s="124"/>
      <c r="DIJ18" s="124"/>
      <c r="DIK18" s="124"/>
      <c r="DIL18" s="124"/>
      <c r="DIM18" s="124"/>
      <c r="DIN18" s="124"/>
      <c r="DIO18" s="124"/>
      <c r="DIP18" s="124"/>
      <c r="DIQ18" s="124"/>
      <c r="DIR18" s="124"/>
      <c r="DIS18" s="124"/>
      <c r="DIT18" s="124"/>
      <c r="DIU18" s="124"/>
      <c r="DIV18" s="124"/>
      <c r="DIW18" s="124"/>
      <c r="DIX18" s="124"/>
      <c r="DIY18" s="124"/>
      <c r="DIZ18" s="124"/>
      <c r="DJA18" s="124"/>
      <c r="DJB18" s="124"/>
      <c r="DJC18" s="124"/>
      <c r="DJD18" s="124"/>
      <c r="DJE18" s="124"/>
      <c r="DJF18" s="124"/>
      <c r="DJG18" s="124"/>
      <c r="DJH18" s="124"/>
      <c r="DJI18" s="124"/>
      <c r="DJJ18" s="124"/>
      <c r="DJK18" s="124"/>
      <c r="DJL18" s="124"/>
      <c r="DJM18" s="124"/>
      <c r="DJN18" s="124"/>
      <c r="DJO18" s="124"/>
      <c r="DJP18" s="124"/>
      <c r="DJQ18" s="124"/>
      <c r="DJR18" s="124"/>
      <c r="DJS18" s="124"/>
      <c r="DJT18" s="124"/>
      <c r="DJU18" s="124"/>
      <c r="DJV18" s="124"/>
      <c r="DJW18" s="124"/>
      <c r="DJX18" s="124"/>
      <c r="DJY18" s="124"/>
      <c r="DJZ18" s="124"/>
      <c r="DKA18" s="124"/>
      <c r="DKB18" s="124"/>
      <c r="DKC18" s="124"/>
      <c r="DKD18" s="124"/>
      <c r="DKE18" s="124"/>
      <c r="DKF18" s="124"/>
      <c r="DKG18" s="124"/>
      <c r="DKH18" s="124"/>
      <c r="DKI18" s="124"/>
      <c r="DKJ18" s="124"/>
      <c r="DKK18" s="124"/>
      <c r="DKL18" s="124"/>
      <c r="DKM18" s="124"/>
      <c r="DKN18" s="124"/>
      <c r="DKO18" s="124"/>
      <c r="DKP18" s="124"/>
      <c r="DKQ18" s="124"/>
      <c r="DKR18" s="124"/>
      <c r="DKS18" s="124"/>
      <c r="DKT18" s="124"/>
      <c r="DKU18" s="124"/>
      <c r="DKV18" s="124"/>
      <c r="DKW18" s="124"/>
      <c r="DKX18" s="124"/>
      <c r="DKY18" s="124"/>
      <c r="DKZ18" s="124"/>
      <c r="DLA18" s="124"/>
      <c r="DLB18" s="124"/>
      <c r="DLC18" s="124"/>
      <c r="DLD18" s="124"/>
      <c r="DLE18" s="124"/>
      <c r="DLF18" s="124"/>
      <c r="DLG18" s="124"/>
      <c r="DLH18" s="124"/>
      <c r="DLI18" s="124"/>
      <c r="DLJ18" s="124"/>
      <c r="DLK18" s="124"/>
      <c r="DLL18" s="124"/>
      <c r="DLM18" s="124"/>
      <c r="DLN18" s="124"/>
      <c r="DLO18" s="124"/>
      <c r="DLP18" s="124"/>
      <c r="DLQ18" s="124"/>
      <c r="DLR18" s="124"/>
      <c r="DLS18" s="124"/>
      <c r="DLT18" s="124"/>
      <c r="DLU18" s="124"/>
      <c r="DLV18" s="124"/>
      <c r="DLW18" s="124"/>
      <c r="DLX18" s="124"/>
      <c r="DLY18" s="124"/>
      <c r="DLZ18" s="124"/>
      <c r="DMA18" s="124"/>
      <c r="DMB18" s="124"/>
      <c r="DMC18" s="124"/>
      <c r="DMD18" s="124"/>
      <c r="DME18" s="124"/>
      <c r="DMF18" s="124"/>
      <c r="DMG18" s="124"/>
      <c r="DMH18" s="124"/>
      <c r="DMI18" s="124"/>
      <c r="DMJ18" s="124"/>
      <c r="DMK18" s="124"/>
      <c r="DML18" s="124"/>
      <c r="DMM18" s="124"/>
      <c r="DMN18" s="124"/>
      <c r="DMO18" s="124"/>
      <c r="DMP18" s="124"/>
      <c r="DMQ18" s="124"/>
      <c r="DMR18" s="124"/>
      <c r="DMS18" s="124"/>
      <c r="DMT18" s="124"/>
      <c r="DMU18" s="124"/>
      <c r="DMV18" s="124"/>
      <c r="DMW18" s="124"/>
      <c r="DMX18" s="124"/>
      <c r="DMY18" s="124"/>
      <c r="DMZ18" s="124"/>
      <c r="DNA18" s="124"/>
      <c r="DNB18" s="124"/>
      <c r="DNC18" s="124"/>
      <c r="DND18" s="124"/>
      <c r="DNE18" s="124"/>
      <c r="DNF18" s="124"/>
      <c r="DNG18" s="124"/>
      <c r="DNH18" s="124"/>
      <c r="DNI18" s="124"/>
      <c r="DNJ18" s="124"/>
      <c r="DNK18" s="124"/>
      <c r="DNL18" s="124"/>
      <c r="DNM18" s="124"/>
      <c r="DNN18" s="124"/>
      <c r="DNO18" s="124"/>
      <c r="DNP18" s="124"/>
      <c r="DNQ18" s="124"/>
      <c r="DNR18" s="124"/>
      <c r="DNS18" s="124"/>
      <c r="DNT18" s="124"/>
      <c r="DNU18" s="124"/>
      <c r="DNV18" s="124"/>
      <c r="DNW18" s="124"/>
      <c r="DNX18" s="124"/>
      <c r="DNY18" s="124"/>
      <c r="DNZ18" s="124"/>
      <c r="DOA18" s="124"/>
      <c r="DOB18" s="124"/>
      <c r="DOC18" s="124"/>
      <c r="DOD18" s="124"/>
      <c r="DOE18" s="124"/>
      <c r="DOF18" s="124"/>
      <c r="DOG18" s="124"/>
      <c r="DOH18" s="124"/>
      <c r="DOI18" s="124"/>
      <c r="DOJ18" s="124"/>
      <c r="DOK18" s="124"/>
      <c r="DOL18" s="124"/>
      <c r="DOM18" s="124"/>
      <c r="DON18" s="124"/>
      <c r="DOO18" s="124"/>
      <c r="DOP18" s="124"/>
      <c r="DOQ18" s="124"/>
      <c r="DOR18" s="124"/>
      <c r="DOS18" s="124"/>
      <c r="DOT18" s="124"/>
      <c r="DOU18" s="124"/>
      <c r="DOV18" s="124"/>
      <c r="DOW18" s="124"/>
      <c r="DOX18" s="124"/>
      <c r="DOY18" s="124"/>
      <c r="DOZ18" s="124"/>
      <c r="DPA18" s="124"/>
      <c r="DPB18" s="124"/>
      <c r="DPC18" s="124"/>
      <c r="DPD18" s="124"/>
      <c r="DPE18" s="124"/>
      <c r="DPF18" s="124"/>
      <c r="DPG18" s="124"/>
      <c r="DPH18" s="124"/>
      <c r="DPI18" s="124"/>
      <c r="DPJ18" s="124"/>
      <c r="DPK18" s="124"/>
      <c r="DPL18" s="124"/>
      <c r="DPM18" s="124"/>
      <c r="DPN18" s="124"/>
      <c r="DPO18" s="124"/>
      <c r="DPP18" s="124"/>
      <c r="DPQ18" s="124"/>
      <c r="DPR18" s="124"/>
      <c r="DPS18" s="124"/>
      <c r="DPT18" s="124"/>
      <c r="DPU18" s="124"/>
      <c r="DPV18" s="124"/>
      <c r="DPW18" s="124"/>
      <c r="DPX18" s="124"/>
      <c r="DPY18" s="124"/>
      <c r="DPZ18" s="124"/>
      <c r="DQA18" s="124"/>
      <c r="DQB18" s="124"/>
      <c r="DQC18" s="124"/>
      <c r="DQD18" s="124"/>
      <c r="DQE18" s="124"/>
      <c r="DQF18" s="124"/>
      <c r="DQG18" s="124"/>
      <c r="DQH18" s="124"/>
      <c r="DQI18" s="124"/>
      <c r="DQJ18" s="124"/>
      <c r="DQK18" s="124"/>
      <c r="DQL18" s="124"/>
      <c r="DQM18" s="124"/>
      <c r="DQN18" s="124"/>
      <c r="DQO18" s="124"/>
      <c r="DQP18" s="124"/>
      <c r="DQQ18" s="124"/>
      <c r="DQR18" s="124"/>
      <c r="DQS18" s="124"/>
      <c r="DQT18" s="124"/>
      <c r="DQU18" s="124"/>
      <c r="DQV18" s="124"/>
      <c r="DQW18" s="124"/>
      <c r="DQX18" s="124"/>
      <c r="DQY18" s="124"/>
      <c r="DQZ18" s="124"/>
      <c r="DRA18" s="124"/>
      <c r="DRB18" s="124"/>
      <c r="DRC18" s="124"/>
      <c r="DRD18" s="124"/>
      <c r="DRE18" s="124"/>
      <c r="DRF18" s="124"/>
      <c r="DRG18" s="124"/>
      <c r="DRH18" s="124"/>
      <c r="DRI18" s="124"/>
      <c r="DRJ18" s="124"/>
      <c r="DRK18" s="124"/>
      <c r="DRL18" s="124"/>
      <c r="DRM18" s="124"/>
      <c r="DRN18" s="124"/>
      <c r="DRO18" s="124"/>
      <c r="DRP18" s="124"/>
      <c r="DRQ18" s="124"/>
      <c r="DRR18" s="124"/>
      <c r="DRS18" s="124"/>
      <c r="DRT18" s="124"/>
      <c r="DRU18" s="124"/>
      <c r="DRV18" s="124"/>
      <c r="DRW18" s="124"/>
      <c r="DRX18" s="124"/>
      <c r="DRY18" s="124"/>
      <c r="DRZ18" s="124"/>
      <c r="DSA18" s="124"/>
      <c r="DSB18" s="124"/>
      <c r="DSC18" s="124"/>
      <c r="DSD18" s="124"/>
      <c r="DSE18" s="124"/>
      <c r="DSF18" s="124"/>
      <c r="DSG18" s="124"/>
      <c r="DSH18" s="124"/>
      <c r="DSI18" s="124"/>
      <c r="DSJ18" s="124"/>
      <c r="DSK18" s="124"/>
      <c r="DSL18" s="124"/>
      <c r="DSM18" s="124"/>
      <c r="DSN18" s="124"/>
      <c r="DSO18" s="124"/>
      <c r="DSP18" s="124"/>
      <c r="DSQ18" s="124"/>
      <c r="DSR18" s="124"/>
      <c r="DSS18" s="124"/>
      <c r="DST18" s="124"/>
      <c r="DSU18" s="124"/>
      <c r="DSV18" s="124"/>
      <c r="DSW18" s="124"/>
      <c r="DSX18" s="124"/>
      <c r="DSY18" s="124"/>
      <c r="DSZ18" s="124"/>
      <c r="DTA18" s="124"/>
      <c r="DTB18" s="124"/>
      <c r="DTC18" s="124"/>
      <c r="DTD18" s="124"/>
      <c r="DTE18" s="124"/>
      <c r="DTF18" s="124"/>
      <c r="DTG18" s="124"/>
      <c r="DTH18" s="124"/>
      <c r="DTI18" s="124"/>
      <c r="DTJ18" s="124"/>
      <c r="DTK18" s="124"/>
      <c r="DTL18" s="124"/>
      <c r="DTM18" s="124"/>
      <c r="DTN18" s="124"/>
      <c r="DTO18" s="124"/>
      <c r="DTP18" s="124"/>
      <c r="DTQ18" s="124"/>
      <c r="DTR18" s="124"/>
      <c r="DTS18" s="124"/>
      <c r="DTT18" s="124"/>
      <c r="DTU18" s="124"/>
      <c r="DTV18" s="124"/>
      <c r="DTW18" s="124"/>
      <c r="DTX18" s="124"/>
      <c r="DTY18" s="124"/>
      <c r="DTZ18" s="124"/>
      <c r="DUA18" s="124"/>
      <c r="DUB18" s="124"/>
      <c r="DUC18" s="124"/>
      <c r="DUD18" s="124"/>
      <c r="DUE18" s="124"/>
      <c r="DUF18" s="124"/>
      <c r="DUG18" s="124"/>
      <c r="DUH18" s="124"/>
      <c r="DUI18" s="124"/>
      <c r="DUJ18" s="124"/>
      <c r="DUK18" s="124"/>
      <c r="DUL18" s="124"/>
      <c r="DUM18" s="124"/>
      <c r="DUN18" s="124"/>
      <c r="DUO18" s="124"/>
      <c r="DUP18" s="124"/>
      <c r="DUQ18" s="124"/>
      <c r="DUR18" s="124"/>
      <c r="DUS18" s="124"/>
      <c r="DUT18" s="124"/>
      <c r="DUU18" s="124"/>
      <c r="DUV18" s="124"/>
      <c r="DUW18" s="124"/>
      <c r="DUX18" s="124"/>
      <c r="DUY18" s="124"/>
      <c r="DUZ18" s="124"/>
      <c r="DVA18" s="124"/>
      <c r="DVB18" s="124"/>
      <c r="DVC18" s="124"/>
      <c r="DVD18" s="124"/>
      <c r="DVE18" s="124"/>
      <c r="DVF18" s="124"/>
      <c r="DVG18" s="124"/>
      <c r="DVH18" s="124"/>
      <c r="DVI18" s="124"/>
      <c r="DVJ18" s="124"/>
      <c r="DVK18" s="124"/>
      <c r="DVL18" s="124"/>
      <c r="DVM18" s="124"/>
      <c r="DVN18" s="124"/>
      <c r="DVO18" s="124"/>
      <c r="DVP18" s="124"/>
      <c r="DVQ18" s="124"/>
      <c r="DVR18" s="124"/>
      <c r="DVS18" s="124"/>
      <c r="DVT18" s="124"/>
      <c r="DVU18" s="124"/>
      <c r="DVV18" s="124"/>
      <c r="DVW18" s="124"/>
      <c r="DVX18" s="124"/>
      <c r="DVY18" s="124"/>
      <c r="DVZ18" s="124"/>
      <c r="DWA18" s="124"/>
      <c r="DWB18" s="124"/>
      <c r="DWC18" s="124"/>
      <c r="DWD18" s="124"/>
      <c r="DWE18" s="124"/>
      <c r="DWF18" s="124"/>
      <c r="DWG18" s="124"/>
      <c r="DWH18" s="124"/>
      <c r="DWI18" s="124"/>
      <c r="DWJ18" s="124"/>
      <c r="DWK18" s="124"/>
      <c r="DWL18" s="124"/>
      <c r="DWM18" s="124"/>
      <c r="DWN18" s="124"/>
      <c r="DWO18" s="124"/>
      <c r="DWP18" s="124"/>
      <c r="DWQ18" s="124"/>
      <c r="DWR18" s="124"/>
      <c r="DWS18" s="124"/>
      <c r="DWT18" s="124"/>
      <c r="DWU18" s="124"/>
      <c r="DWV18" s="124"/>
      <c r="DWW18" s="124"/>
      <c r="DWX18" s="124"/>
      <c r="DWY18" s="124"/>
      <c r="DWZ18" s="124"/>
      <c r="DXA18" s="124"/>
      <c r="DXB18" s="124"/>
      <c r="DXC18" s="124"/>
      <c r="DXD18" s="124"/>
      <c r="DXE18" s="124"/>
      <c r="DXF18" s="124"/>
      <c r="DXG18" s="124"/>
      <c r="DXH18" s="124"/>
      <c r="DXI18" s="124"/>
      <c r="DXJ18" s="124"/>
      <c r="DXK18" s="124"/>
      <c r="DXL18" s="124"/>
      <c r="DXM18" s="124"/>
      <c r="DXN18" s="124"/>
      <c r="DXO18" s="124"/>
      <c r="DXP18" s="124"/>
      <c r="DXQ18" s="124"/>
      <c r="DXR18" s="124"/>
      <c r="DXS18" s="124"/>
      <c r="DXT18" s="124"/>
      <c r="DXU18" s="124"/>
      <c r="DXV18" s="124"/>
      <c r="DXW18" s="124"/>
      <c r="DXX18" s="124"/>
      <c r="DXY18" s="124"/>
      <c r="DXZ18" s="124"/>
      <c r="DYA18" s="124"/>
      <c r="DYB18" s="124"/>
      <c r="DYC18" s="124"/>
      <c r="DYD18" s="124"/>
      <c r="DYE18" s="124"/>
      <c r="DYF18" s="124"/>
      <c r="DYG18" s="124"/>
      <c r="DYH18" s="124"/>
      <c r="DYI18" s="124"/>
      <c r="DYJ18" s="124"/>
      <c r="DYK18" s="124"/>
      <c r="DYL18" s="124"/>
      <c r="DYM18" s="124"/>
      <c r="DYN18" s="124"/>
      <c r="DYO18" s="124"/>
      <c r="DYP18" s="124"/>
      <c r="DYQ18" s="124"/>
      <c r="DYR18" s="124"/>
      <c r="DYS18" s="124"/>
      <c r="DYT18" s="124"/>
      <c r="DYU18" s="124"/>
      <c r="DYV18" s="124"/>
      <c r="DYW18" s="124"/>
      <c r="DYX18" s="124"/>
      <c r="DYY18" s="124"/>
      <c r="DYZ18" s="124"/>
      <c r="DZA18" s="124"/>
      <c r="DZB18" s="124"/>
      <c r="DZC18" s="124"/>
      <c r="DZD18" s="124"/>
      <c r="DZE18" s="124"/>
      <c r="DZF18" s="124"/>
      <c r="DZG18" s="124"/>
      <c r="DZH18" s="124"/>
      <c r="DZI18" s="124"/>
      <c r="DZJ18" s="124"/>
      <c r="DZK18" s="124"/>
      <c r="DZL18" s="124"/>
      <c r="DZM18" s="124"/>
      <c r="DZN18" s="124"/>
      <c r="DZO18" s="124"/>
      <c r="DZP18" s="124"/>
      <c r="DZQ18" s="124"/>
      <c r="DZR18" s="124"/>
      <c r="DZS18" s="124"/>
      <c r="DZT18" s="124"/>
      <c r="DZU18" s="124"/>
      <c r="DZV18" s="124"/>
      <c r="DZW18" s="124"/>
      <c r="DZX18" s="124"/>
      <c r="DZY18" s="124"/>
      <c r="DZZ18" s="124"/>
      <c r="EAA18" s="124"/>
      <c r="EAB18" s="124"/>
      <c r="EAC18" s="124"/>
      <c r="EAD18" s="124"/>
      <c r="EAE18" s="124"/>
      <c r="EAF18" s="124"/>
      <c r="EAG18" s="124"/>
      <c r="EAH18" s="124"/>
      <c r="EAI18" s="124"/>
      <c r="EAJ18" s="124"/>
      <c r="EAK18" s="124"/>
      <c r="EAL18" s="124"/>
      <c r="EAM18" s="124"/>
      <c r="EAN18" s="124"/>
      <c r="EAO18" s="124"/>
      <c r="EAP18" s="124"/>
      <c r="EAQ18" s="124"/>
      <c r="EAR18" s="124"/>
      <c r="EAS18" s="124"/>
      <c r="EAT18" s="124"/>
      <c r="EAU18" s="124"/>
      <c r="EAV18" s="124"/>
      <c r="EAW18" s="124"/>
      <c r="EAX18" s="124"/>
      <c r="EAY18" s="124"/>
      <c r="EAZ18" s="124"/>
      <c r="EBA18" s="124"/>
      <c r="EBB18" s="124"/>
      <c r="EBC18" s="124"/>
      <c r="EBD18" s="124"/>
      <c r="EBE18" s="124"/>
      <c r="EBF18" s="124"/>
      <c r="EBG18" s="124"/>
      <c r="EBH18" s="124"/>
      <c r="EBI18" s="124"/>
      <c r="EBJ18" s="124"/>
      <c r="EBK18" s="124"/>
      <c r="EBL18" s="124"/>
      <c r="EBM18" s="124"/>
      <c r="EBN18" s="124"/>
      <c r="EBO18" s="124"/>
      <c r="EBP18" s="124"/>
      <c r="EBQ18" s="124"/>
      <c r="EBR18" s="124"/>
      <c r="EBS18" s="124"/>
      <c r="EBT18" s="124"/>
      <c r="EBU18" s="124"/>
      <c r="EBV18" s="124"/>
      <c r="EBW18" s="124"/>
      <c r="EBX18" s="124"/>
      <c r="EBY18" s="124"/>
      <c r="EBZ18" s="124"/>
      <c r="ECA18" s="124"/>
      <c r="ECB18" s="124"/>
      <c r="ECC18" s="124"/>
      <c r="ECD18" s="124"/>
      <c r="ECE18" s="124"/>
      <c r="ECF18" s="124"/>
      <c r="ECG18" s="124"/>
      <c r="ECH18" s="124"/>
      <c r="ECI18" s="124"/>
      <c r="ECJ18" s="124"/>
      <c r="ECK18" s="124"/>
      <c r="ECL18" s="124"/>
      <c r="ECM18" s="124"/>
      <c r="ECN18" s="124"/>
      <c r="ECO18" s="124"/>
      <c r="ECP18" s="124"/>
      <c r="ECQ18" s="124"/>
      <c r="ECR18" s="124"/>
      <c r="ECS18" s="124"/>
      <c r="ECT18" s="124"/>
      <c r="ECU18" s="124"/>
      <c r="ECV18" s="124"/>
      <c r="ECW18" s="124"/>
      <c r="ECX18" s="124"/>
      <c r="ECY18" s="124"/>
      <c r="ECZ18" s="124"/>
      <c r="EDA18" s="124"/>
      <c r="EDB18" s="124"/>
      <c r="EDC18" s="124"/>
      <c r="EDD18" s="124"/>
      <c r="EDE18" s="124"/>
      <c r="EDF18" s="124"/>
      <c r="EDG18" s="124"/>
      <c r="EDH18" s="124"/>
      <c r="EDI18" s="124"/>
      <c r="EDJ18" s="124"/>
      <c r="EDK18" s="124"/>
      <c r="EDL18" s="124"/>
      <c r="EDM18" s="124"/>
      <c r="EDN18" s="124"/>
      <c r="EDO18" s="124"/>
      <c r="EDP18" s="124"/>
      <c r="EDQ18" s="124"/>
      <c r="EDR18" s="124"/>
      <c r="EDS18" s="124"/>
      <c r="EDT18" s="124"/>
      <c r="EDU18" s="124"/>
      <c r="EDV18" s="124"/>
      <c r="EDW18" s="124"/>
      <c r="EDX18" s="124"/>
      <c r="EDY18" s="124"/>
      <c r="EDZ18" s="124"/>
      <c r="EEA18" s="124"/>
      <c r="EEB18" s="124"/>
      <c r="EEC18" s="124"/>
      <c r="EED18" s="124"/>
      <c r="EEE18" s="124"/>
      <c r="EEF18" s="124"/>
      <c r="EEG18" s="124"/>
      <c r="EEH18" s="124"/>
      <c r="EEI18" s="124"/>
      <c r="EEJ18" s="124"/>
      <c r="EEK18" s="124"/>
      <c r="EEL18" s="124"/>
      <c r="EEM18" s="124"/>
      <c r="EEN18" s="124"/>
      <c r="EEO18" s="124"/>
      <c r="EEP18" s="124"/>
      <c r="EEQ18" s="124"/>
      <c r="EER18" s="124"/>
      <c r="EES18" s="124"/>
      <c r="EET18" s="124"/>
      <c r="EEU18" s="124"/>
      <c r="EEV18" s="124"/>
      <c r="EEW18" s="124"/>
      <c r="EEX18" s="124"/>
      <c r="EEY18" s="124"/>
      <c r="EEZ18" s="124"/>
      <c r="EFA18" s="124"/>
      <c r="EFB18" s="124"/>
      <c r="EFC18" s="124"/>
      <c r="EFD18" s="124"/>
      <c r="EFE18" s="124"/>
      <c r="EFF18" s="124"/>
      <c r="EFG18" s="124"/>
      <c r="EFH18" s="124"/>
      <c r="EFI18" s="124"/>
      <c r="EFJ18" s="124"/>
      <c r="EFK18" s="124"/>
      <c r="EFL18" s="124"/>
      <c r="EFM18" s="124"/>
      <c r="EFN18" s="124"/>
      <c r="EFO18" s="124"/>
      <c r="EFP18" s="124"/>
      <c r="EFQ18" s="124"/>
      <c r="EFR18" s="124"/>
      <c r="EFS18" s="124"/>
      <c r="EFT18" s="124"/>
      <c r="EFU18" s="124"/>
      <c r="EFV18" s="124"/>
      <c r="EFW18" s="124"/>
      <c r="EFX18" s="124"/>
      <c r="EFY18" s="124"/>
      <c r="EFZ18" s="124"/>
      <c r="EGA18" s="124"/>
      <c r="EGB18" s="124"/>
      <c r="EGC18" s="124"/>
      <c r="EGD18" s="124"/>
      <c r="EGE18" s="124"/>
      <c r="EGF18" s="124"/>
      <c r="EGG18" s="124"/>
      <c r="EGH18" s="124"/>
      <c r="EGI18" s="124"/>
      <c r="EGJ18" s="124"/>
      <c r="EGK18" s="124"/>
      <c r="EGL18" s="124"/>
      <c r="EGM18" s="124"/>
      <c r="EGN18" s="124"/>
      <c r="EGO18" s="124"/>
      <c r="EGP18" s="124"/>
      <c r="EGQ18" s="124"/>
      <c r="EGR18" s="124"/>
      <c r="EGS18" s="124"/>
      <c r="EGT18" s="124"/>
      <c r="EGU18" s="124"/>
      <c r="EGV18" s="124"/>
      <c r="EGW18" s="124"/>
      <c r="EGX18" s="124"/>
      <c r="EGY18" s="124"/>
      <c r="EGZ18" s="124"/>
      <c r="EHA18" s="124"/>
      <c r="EHB18" s="124"/>
      <c r="EHC18" s="124"/>
      <c r="EHD18" s="124"/>
      <c r="EHE18" s="124"/>
      <c r="EHF18" s="124"/>
      <c r="EHG18" s="124"/>
      <c r="EHH18" s="124"/>
      <c r="EHI18" s="124"/>
      <c r="EHJ18" s="124"/>
      <c r="EHK18" s="124"/>
      <c r="EHL18" s="124"/>
      <c r="EHM18" s="124"/>
      <c r="EHN18" s="124"/>
      <c r="EHO18" s="124"/>
      <c r="EHP18" s="124"/>
      <c r="EHQ18" s="124"/>
      <c r="EHR18" s="124"/>
      <c r="EHS18" s="124"/>
      <c r="EHT18" s="124"/>
      <c r="EHU18" s="124"/>
      <c r="EHV18" s="124"/>
      <c r="EHW18" s="124"/>
      <c r="EHX18" s="124"/>
      <c r="EHY18" s="124"/>
      <c r="EHZ18" s="124"/>
      <c r="EIA18" s="124"/>
      <c r="EIB18" s="124"/>
      <c r="EIC18" s="124"/>
      <c r="EID18" s="124"/>
      <c r="EIE18" s="124"/>
      <c r="EIF18" s="124"/>
      <c r="EIG18" s="124"/>
      <c r="EIH18" s="124"/>
      <c r="EII18" s="124"/>
      <c r="EIJ18" s="124"/>
      <c r="EIK18" s="124"/>
      <c r="EIL18" s="124"/>
      <c r="EIM18" s="124"/>
      <c r="EIN18" s="124"/>
      <c r="EIO18" s="124"/>
      <c r="EIP18" s="124"/>
      <c r="EIQ18" s="124"/>
      <c r="EIR18" s="124"/>
      <c r="EIS18" s="124"/>
      <c r="EIT18" s="124"/>
      <c r="EIU18" s="124"/>
      <c r="EIV18" s="124"/>
      <c r="EIW18" s="124"/>
      <c r="EIX18" s="124"/>
      <c r="EIY18" s="124"/>
      <c r="EIZ18" s="124"/>
      <c r="EJA18" s="124"/>
      <c r="EJB18" s="124"/>
      <c r="EJC18" s="124"/>
      <c r="EJD18" s="124"/>
      <c r="EJE18" s="124"/>
      <c r="EJF18" s="124"/>
      <c r="EJG18" s="124"/>
      <c r="EJH18" s="124"/>
      <c r="EJI18" s="124"/>
      <c r="EJJ18" s="124"/>
      <c r="EJK18" s="124"/>
      <c r="EJL18" s="124"/>
      <c r="EJM18" s="124"/>
      <c r="EJN18" s="124"/>
      <c r="EJO18" s="124"/>
      <c r="EJP18" s="124"/>
      <c r="EJQ18" s="124"/>
      <c r="EJR18" s="124"/>
      <c r="EJS18" s="124"/>
      <c r="EJT18" s="124"/>
      <c r="EJU18" s="124"/>
      <c r="EJV18" s="124"/>
      <c r="EJW18" s="124"/>
      <c r="EJX18" s="124"/>
      <c r="EJY18" s="124"/>
      <c r="EJZ18" s="124"/>
      <c r="EKA18" s="124"/>
      <c r="EKB18" s="124"/>
      <c r="EKC18" s="124"/>
      <c r="EKD18" s="124"/>
      <c r="EKE18" s="124"/>
      <c r="EKF18" s="124"/>
      <c r="EKG18" s="124"/>
      <c r="EKH18" s="124"/>
      <c r="EKI18" s="124"/>
      <c r="EKJ18" s="124"/>
      <c r="EKK18" s="124"/>
      <c r="EKL18" s="124"/>
      <c r="EKM18" s="124"/>
      <c r="EKN18" s="124"/>
      <c r="EKO18" s="124"/>
      <c r="EKP18" s="124"/>
      <c r="EKQ18" s="124"/>
      <c r="EKR18" s="124"/>
      <c r="EKS18" s="124"/>
      <c r="EKT18" s="124"/>
      <c r="EKU18" s="124"/>
      <c r="EKV18" s="124"/>
      <c r="EKW18" s="124"/>
      <c r="EKX18" s="124"/>
      <c r="EKY18" s="124"/>
      <c r="EKZ18" s="124"/>
      <c r="ELA18" s="124"/>
      <c r="ELB18" s="124"/>
      <c r="ELC18" s="124"/>
      <c r="ELD18" s="124"/>
      <c r="ELE18" s="124"/>
      <c r="ELF18" s="124"/>
      <c r="ELG18" s="124"/>
      <c r="ELH18" s="124"/>
      <c r="ELI18" s="124"/>
      <c r="ELJ18" s="124"/>
      <c r="ELK18" s="124"/>
      <c r="ELL18" s="124"/>
      <c r="ELM18" s="124"/>
      <c r="ELN18" s="124"/>
      <c r="ELO18" s="124"/>
      <c r="ELP18" s="124"/>
      <c r="ELQ18" s="124"/>
      <c r="ELR18" s="124"/>
      <c r="ELS18" s="124"/>
      <c r="ELT18" s="124"/>
      <c r="ELU18" s="124"/>
      <c r="ELV18" s="124"/>
      <c r="ELW18" s="124"/>
      <c r="ELX18" s="124"/>
      <c r="ELY18" s="124"/>
      <c r="ELZ18" s="124"/>
      <c r="EMA18" s="124"/>
      <c r="EMB18" s="124"/>
      <c r="EMC18" s="124"/>
      <c r="EMD18" s="124"/>
      <c r="EME18" s="124"/>
      <c r="EMF18" s="124"/>
      <c r="EMG18" s="124"/>
      <c r="EMH18" s="124"/>
      <c r="EMI18" s="124"/>
      <c r="EMJ18" s="124"/>
      <c r="EMK18" s="124"/>
      <c r="EML18" s="124"/>
      <c r="EMM18" s="124"/>
      <c r="EMN18" s="124"/>
      <c r="EMO18" s="124"/>
      <c r="EMP18" s="124"/>
      <c r="EMQ18" s="124"/>
      <c r="EMR18" s="124"/>
      <c r="EMS18" s="124"/>
      <c r="EMT18" s="124"/>
      <c r="EMU18" s="124"/>
      <c r="EMV18" s="124"/>
      <c r="EMW18" s="124"/>
      <c r="EMX18" s="124"/>
      <c r="EMY18" s="124"/>
      <c r="EMZ18" s="124"/>
      <c r="ENA18" s="124"/>
      <c r="ENB18" s="124"/>
      <c r="ENC18" s="124"/>
      <c r="END18" s="124"/>
      <c r="ENE18" s="124"/>
      <c r="ENF18" s="124"/>
      <c r="ENG18" s="124"/>
      <c r="ENH18" s="124"/>
      <c r="ENI18" s="124"/>
      <c r="ENJ18" s="124"/>
      <c r="ENK18" s="124"/>
      <c r="ENL18" s="124"/>
      <c r="ENM18" s="124"/>
      <c r="ENN18" s="124"/>
      <c r="ENO18" s="124"/>
      <c r="ENP18" s="124"/>
      <c r="ENQ18" s="124"/>
      <c r="ENR18" s="124"/>
      <c r="ENS18" s="124"/>
      <c r="ENT18" s="124"/>
      <c r="ENU18" s="124"/>
      <c r="ENV18" s="124"/>
      <c r="ENW18" s="124"/>
      <c r="ENX18" s="124"/>
      <c r="ENY18" s="124"/>
      <c r="ENZ18" s="124"/>
      <c r="EOA18" s="124"/>
      <c r="EOB18" s="124"/>
      <c r="EOC18" s="124"/>
      <c r="EOD18" s="124"/>
      <c r="EOE18" s="124"/>
      <c r="EOF18" s="124"/>
      <c r="EOG18" s="124"/>
      <c r="EOH18" s="124"/>
      <c r="EOI18" s="124"/>
      <c r="EOJ18" s="124"/>
      <c r="EOK18" s="124"/>
      <c r="EOL18" s="124"/>
      <c r="EOM18" s="124"/>
      <c r="EON18" s="124"/>
      <c r="EOO18" s="124"/>
      <c r="EOP18" s="124"/>
      <c r="EOQ18" s="124"/>
      <c r="EOR18" s="124"/>
      <c r="EOS18" s="124"/>
      <c r="EOT18" s="124"/>
      <c r="EOU18" s="124"/>
      <c r="EOV18" s="124"/>
      <c r="EOW18" s="124"/>
      <c r="EOX18" s="124"/>
      <c r="EOY18" s="124"/>
      <c r="EOZ18" s="124"/>
      <c r="EPA18" s="124"/>
      <c r="EPB18" s="124"/>
      <c r="EPC18" s="124"/>
      <c r="EPD18" s="124"/>
      <c r="EPE18" s="124"/>
      <c r="EPF18" s="124"/>
      <c r="EPG18" s="124"/>
      <c r="EPH18" s="124"/>
      <c r="EPI18" s="124"/>
      <c r="EPJ18" s="124"/>
      <c r="EPK18" s="124"/>
      <c r="EPL18" s="124"/>
      <c r="EPM18" s="124"/>
      <c r="EPN18" s="124"/>
      <c r="EPO18" s="124"/>
      <c r="EPP18" s="124"/>
      <c r="EPQ18" s="124"/>
      <c r="EPR18" s="124"/>
      <c r="EPS18" s="124"/>
      <c r="EPT18" s="124"/>
      <c r="EPU18" s="124"/>
      <c r="EPV18" s="124"/>
      <c r="EPW18" s="124"/>
      <c r="EPX18" s="124"/>
      <c r="EPY18" s="124"/>
      <c r="EPZ18" s="124"/>
      <c r="EQA18" s="124"/>
      <c r="EQB18" s="124"/>
      <c r="EQC18" s="124"/>
      <c r="EQD18" s="124"/>
      <c r="EQE18" s="124"/>
      <c r="EQF18" s="124"/>
      <c r="EQG18" s="124"/>
      <c r="EQH18" s="124"/>
      <c r="EQI18" s="124"/>
      <c r="EQJ18" s="124"/>
      <c r="EQK18" s="124"/>
      <c r="EQL18" s="124"/>
      <c r="EQM18" s="124"/>
      <c r="EQN18" s="124"/>
      <c r="EQO18" s="124"/>
      <c r="EQP18" s="124"/>
      <c r="EQQ18" s="124"/>
      <c r="EQR18" s="124"/>
      <c r="EQS18" s="124"/>
      <c r="EQT18" s="124"/>
      <c r="EQU18" s="124"/>
      <c r="EQV18" s="124"/>
      <c r="EQW18" s="124"/>
      <c r="EQX18" s="124"/>
      <c r="EQY18" s="124"/>
      <c r="EQZ18" s="124"/>
      <c r="ERA18" s="124"/>
      <c r="ERB18" s="124"/>
      <c r="ERC18" s="124"/>
      <c r="ERD18" s="124"/>
      <c r="ERE18" s="124"/>
      <c r="ERF18" s="124"/>
      <c r="ERG18" s="124"/>
      <c r="ERH18" s="124"/>
      <c r="ERI18" s="124"/>
      <c r="ERJ18" s="124"/>
      <c r="ERK18" s="124"/>
      <c r="ERL18" s="124"/>
      <c r="ERM18" s="124"/>
      <c r="ERN18" s="124"/>
      <c r="ERO18" s="124"/>
      <c r="ERP18" s="124"/>
      <c r="ERQ18" s="124"/>
      <c r="ERR18" s="124"/>
      <c r="ERS18" s="124"/>
      <c r="ERT18" s="124"/>
      <c r="ERU18" s="124"/>
      <c r="ERV18" s="124"/>
      <c r="ERW18" s="124"/>
      <c r="ERX18" s="124"/>
      <c r="ERY18" s="124"/>
      <c r="ERZ18" s="124"/>
      <c r="ESA18" s="124"/>
      <c r="ESB18" s="124"/>
      <c r="ESC18" s="124"/>
      <c r="ESD18" s="124"/>
      <c r="ESE18" s="124"/>
      <c r="ESF18" s="124"/>
      <c r="ESG18" s="124"/>
      <c r="ESH18" s="124"/>
      <c r="ESI18" s="124"/>
      <c r="ESJ18" s="124"/>
      <c r="ESK18" s="124"/>
      <c r="ESL18" s="124"/>
      <c r="ESM18" s="124"/>
      <c r="ESN18" s="124"/>
      <c r="ESO18" s="124"/>
      <c r="ESP18" s="124"/>
      <c r="ESQ18" s="124"/>
      <c r="ESR18" s="124"/>
      <c r="ESS18" s="124"/>
      <c r="EST18" s="124"/>
      <c r="ESU18" s="124"/>
      <c r="ESV18" s="124"/>
      <c r="ESW18" s="124"/>
      <c r="ESX18" s="124"/>
      <c r="ESY18" s="124"/>
      <c r="ESZ18" s="124"/>
      <c r="ETA18" s="124"/>
      <c r="ETB18" s="124"/>
      <c r="ETC18" s="124"/>
      <c r="ETD18" s="124"/>
      <c r="ETE18" s="124"/>
      <c r="ETF18" s="124"/>
      <c r="ETG18" s="124"/>
      <c r="ETH18" s="124"/>
      <c r="ETI18" s="124"/>
      <c r="ETJ18" s="124"/>
      <c r="ETK18" s="124"/>
      <c r="ETL18" s="124"/>
      <c r="ETM18" s="124"/>
      <c r="ETN18" s="124"/>
      <c r="ETO18" s="124"/>
      <c r="ETP18" s="124"/>
      <c r="ETQ18" s="124"/>
      <c r="ETR18" s="124"/>
      <c r="ETS18" s="124"/>
      <c r="ETT18" s="124"/>
      <c r="ETU18" s="124"/>
      <c r="ETV18" s="124"/>
      <c r="ETW18" s="124"/>
      <c r="ETX18" s="124"/>
      <c r="ETY18" s="124"/>
      <c r="ETZ18" s="124"/>
      <c r="EUA18" s="124"/>
      <c r="EUB18" s="124"/>
      <c r="EUC18" s="124"/>
      <c r="EUD18" s="124"/>
      <c r="EUE18" s="124"/>
      <c r="EUF18" s="124"/>
      <c r="EUG18" s="124"/>
      <c r="EUH18" s="124"/>
      <c r="EUI18" s="124"/>
      <c r="EUJ18" s="124"/>
      <c r="EUK18" s="124"/>
      <c r="EUL18" s="124"/>
      <c r="EUM18" s="124"/>
      <c r="EUN18" s="124"/>
      <c r="EUO18" s="124"/>
      <c r="EUP18" s="124"/>
      <c r="EUQ18" s="124"/>
      <c r="EUR18" s="124"/>
      <c r="EUS18" s="124"/>
      <c r="EUT18" s="124"/>
      <c r="EUU18" s="124"/>
      <c r="EUV18" s="124"/>
      <c r="EUW18" s="124"/>
      <c r="EUX18" s="124"/>
      <c r="EUY18" s="124"/>
      <c r="EUZ18" s="124"/>
      <c r="EVA18" s="124"/>
      <c r="EVB18" s="124"/>
      <c r="EVC18" s="124"/>
      <c r="EVD18" s="124"/>
      <c r="EVE18" s="124"/>
      <c r="EVF18" s="124"/>
      <c r="EVG18" s="124"/>
      <c r="EVH18" s="124"/>
      <c r="EVI18" s="124"/>
      <c r="EVJ18" s="124"/>
      <c r="EVK18" s="124"/>
      <c r="EVL18" s="124"/>
      <c r="EVM18" s="124"/>
      <c r="EVN18" s="124"/>
      <c r="EVO18" s="124"/>
      <c r="EVP18" s="124"/>
      <c r="EVQ18" s="124"/>
      <c r="EVR18" s="124"/>
      <c r="EVS18" s="124"/>
      <c r="EVT18" s="124"/>
      <c r="EVU18" s="124"/>
      <c r="EVV18" s="124"/>
      <c r="EVW18" s="124"/>
      <c r="EVX18" s="124"/>
      <c r="EVY18" s="124"/>
      <c r="EVZ18" s="124"/>
      <c r="EWA18" s="124"/>
      <c r="EWB18" s="124"/>
      <c r="EWC18" s="124"/>
      <c r="EWD18" s="124"/>
      <c r="EWE18" s="124"/>
      <c r="EWF18" s="124"/>
      <c r="EWG18" s="124"/>
      <c r="EWH18" s="124"/>
      <c r="EWI18" s="124"/>
      <c r="EWJ18" s="124"/>
      <c r="EWK18" s="124"/>
      <c r="EWL18" s="124"/>
      <c r="EWM18" s="124"/>
      <c r="EWN18" s="124"/>
      <c r="EWO18" s="124"/>
      <c r="EWP18" s="124"/>
      <c r="EWQ18" s="124"/>
      <c r="EWR18" s="124"/>
      <c r="EWS18" s="124"/>
      <c r="EWT18" s="124"/>
      <c r="EWU18" s="124"/>
      <c r="EWV18" s="124"/>
      <c r="EWW18" s="124"/>
      <c r="EWX18" s="124"/>
      <c r="EWY18" s="124"/>
      <c r="EWZ18" s="124"/>
      <c r="EXA18" s="124"/>
      <c r="EXB18" s="124"/>
      <c r="EXC18" s="124"/>
      <c r="EXD18" s="124"/>
      <c r="EXE18" s="124"/>
      <c r="EXF18" s="124"/>
      <c r="EXG18" s="124"/>
      <c r="EXH18" s="124"/>
      <c r="EXI18" s="124"/>
      <c r="EXJ18" s="124"/>
      <c r="EXK18" s="124"/>
      <c r="EXL18" s="124"/>
      <c r="EXM18" s="124"/>
      <c r="EXN18" s="124"/>
      <c r="EXO18" s="124"/>
      <c r="EXP18" s="124"/>
      <c r="EXQ18" s="124"/>
      <c r="EXR18" s="124"/>
      <c r="EXS18" s="124"/>
      <c r="EXT18" s="124"/>
      <c r="EXU18" s="124"/>
      <c r="EXV18" s="124"/>
      <c r="EXW18" s="124"/>
      <c r="EXX18" s="124"/>
      <c r="EXY18" s="124"/>
      <c r="EXZ18" s="124"/>
      <c r="EYA18" s="124"/>
      <c r="EYB18" s="124"/>
      <c r="EYC18" s="124"/>
      <c r="EYD18" s="124"/>
      <c r="EYE18" s="124"/>
      <c r="EYF18" s="124"/>
      <c r="EYG18" s="124"/>
      <c r="EYH18" s="124"/>
      <c r="EYI18" s="124"/>
      <c r="EYJ18" s="124"/>
      <c r="EYK18" s="124"/>
      <c r="EYL18" s="124"/>
      <c r="EYM18" s="124"/>
      <c r="EYN18" s="124"/>
      <c r="EYO18" s="124"/>
      <c r="EYP18" s="124"/>
      <c r="EYQ18" s="124"/>
      <c r="EYR18" s="124"/>
      <c r="EYS18" s="124"/>
      <c r="EYT18" s="124"/>
      <c r="EYU18" s="124"/>
      <c r="EYV18" s="124"/>
      <c r="EYW18" s="124"/>
      <c r="EYX18" s="124"/>
      <c r="EYY18" s="124"/>
      <c r="EYZ18" s="124"/>
      <c r="EZA18" s="124"/>
      <c r="EZB18" s="124"/>
      <c r="EZC18" s="124"/>
      <c r="EZD18" s="124"/>
      <c r="EZE18" s="124"/>
      <c r="EZF18" s="124"/>
      <c r="EZG18" s="124"/>
      <c r="EZH18" s="124"/>
      <c r="EZI18" s="124"/>
      <c r="EZJ18" s="124"/>
      <c r="EZK18" s="124"/>
      <c r="EZL18" s="124"/>
      <c r="EZM18" s="124"/>
      <c r="EZN18" s="124"/>
      <c r="EZO18" s="124"/>
      <c r="EZP18" s="124"/>
      <c r="EZQ18" s="124"/>
      <c r="EZR18" s="124"/>
      <c r="EZS18" s="124"/>
      <c r="EZT18" s="124"/>
      <c r="EZU18" s="124"/>
      <c r="EZV18" s="124"/>
      <c r="EZW18" s="124"/>
      <c r="EZX18" s="124"/>
      <c r="EZY18" s="124"/>
      <c r="EZZ18" s="124"/>
      <c r="FAA18" s="124"/>
      <c r="FAB18" s="124"/>
      <c r="FAC18" s="124"/>
      <c r="FAD18" s="124"/>
      <c r="FAE18" s="124"/>
      <c r="FAF18" s="124"/>
      <c r="FAG18" s="124"/>
      <c r="FAH18" s="124"/>
      <c r="FAI18" s="124"/>
      <c r="FAJ18" s="124"/>
      <c r="FAK18" s="124"/>
      <c r="FAL18" s="124"/>
      <c r="FAM18" s="124"/>
      <c r="FAN18" s="124"/>
      <c r="FAO18" s="124"/>
      <c r="FAP18" s="124"/>
      <c r="FAQ18" s="124"/>
      <c r="FAR18" s="124"/>
      <c r="FAS18" s="124"/>
      <c r="FAT18" s="124"/>
      <c r="FAU18" s="124"/>
      <c r="FAV18" s="124"/>
      <c r="FAW18" s="124"/>
      <c r="FAX18" s="124"/>
      <c r="FAY18" s="124"/>
      <c r="FAZ18" s="124"/>
      <c r="FBA18" s="124"/>
      <c r="FBB18" s="124"/>
      <c r="FBC18" s="124"/>
      <c r="FBD18" s="124"/>
      <c r="FBE18" s="124"/>
      <c r="FBF18" s="124"/>
      <c r="FBG18" s="124"/>
      <c r="FBH18" s="124"/>
      <c r="FBI18" s="124"/>
      <c r="FBJ18" s="124"/>
      <c r="FBK18" s="124"/>
      <c r="FBL18" s="124"/>
      <c r="FBM18" s="124"/>
      <c r="FBN18" s="124"/>
      <c r="FBO18" s="124"/>
      <c r="FBP18" s="124"/>
      <c r="FBQ18" s="124"/>
      <c r="FBR18" s="124"/>
      <c r="FBS18" s="124"/>
      <c r="FBT18" s="124"/>
      <c r="FBU18" s="124"/>
      <c r="FBV18" s="124"/>
      <c r="FBW18" s="124"/>
      <c r="FBX18" s="124"/>
      <c r="FBY18" s="124"/>
      <c r="FBZ18" s="124"/>
      <c r="FCA18" s="124"/>
      <c r="FCB18" s="124"/>
      <c r="FCC18" s="124"/>
      <c r="FCD18" s="124"/>
      <c r="FCE18" s="124"/>
      <c r="FCF18" s="124"/>
      <c r="FCG18" s="124"/>
      <c r="FCH18" s="124"/>
      <c r="FCI18" s="124"/>
      <c r="FCJ18" s="124"/>
      <c r="FCK18" s="124"/>
      <c r="FCL18" s="124"/>
      <c r="FCM18" s="124"/>
      <c r="FCN18" s="124"/>
      <c r="FCO18" s="124"/>
      <c r="FCP18" s="124"/>
      <c r="FCQ18" s="124"/>
      <c r="FCR18" s="124"/>
      <c r="FCS18" s="124"/>
      <c r="FCT18" s="124"/>
      <c r="FCU18" s="124"/>
      <c r="FCV18" s="124"/>
      <c r="FCW18" s="124"/>
      <c r="FCX18" s="124"/>
      <c r="FCY18" s="124"/>
      <c r="FCZ18" s="124"/>
      <c r="FDA18" s="124"/>
      <c r="FDB18" s="124"/>
      <c r="FDC18" s="124"/>
      <c r="FDD18" s="124"/>
      <c r="FDE18" s="124"/>
      <c r="FDF18" s="124"/>
      <c r="FDG18" s="124"/>
      <c r="FDH18" s="124"/>
      <c r="FDI18" s="124"/>
      <c r="FDJ18" s="124"/>
      <c r="FDK18" s="124"/>
      <c r="FDL18" s="124"/>
      <c r="FDM18" s="124"/>
      <c r="FDN18" s="124"/>
      <c r="FDO18" s="124"/>
      <c r="FDP18" s="124"/>
      <c r="FDQ18" s="124"/>
      <c r="FDR18" s="124"/>
      <c r="FDS18" s="124"/>
      <c r="FDT18" s="124"/>
      <c r="FDU18" s="124"/>
      <c r="FDV18" s="124"/>
      <c r="FDW18" s="124"/>
      <c r="FDX18" s="124"/>
      <c r="FDY18" s="124"/>
      <c r="FDZ18" s="124"/>
      <c r="FEA18" s="124"/>
      <c r="FEB18" s="124"/>
      <c r="FEC18" s="124"/>
      <c r="FED18" s="124"/>
      <c r="FEE18" s="124"/>
      <c r="FEF18" s="124"/>
      <c r="FEG18" s="124"/>
      <c r="FEH18" s="124"/>
      <c r="FEI18" s="124"/>
      <c r="FEJ18" s="124"/>
      <c r="FEK18" s="124"/>
      <c r="FEL18" s="124"/>
      <c r="FEM18" s="124"/>
      <c r="FEN18" s="124"/>
      <c r="FEO18" s="124"/>
      <c r="FEP18" s="124"/>
      <c r="FEQ18" s="124"/>
      <c r="FER18" s="124"/>
      <c r="FES18" s="124"/>
      <c r="FET18" s="124"/>
      <c r="FEU18" s="124"/>
      <c r="FEV18" s="124"/>
      <c r="FEW18" s="124"/>
      <c r="FEX18" s="124"/>
      <c r="FEY18" s="124"/>
      <c r="FEZ18" s="124"/>
      <c r="FFA18" s="124"/>
      <c r="FFB18" s="124"/>
      <c r="FFC18" s="124"/>
      <c r="FFD18" s="124"/>
      <c r="FFE18" s="124"/>
      <c r="FFF18" s="124"/>
      <c r="FFG18" s="124"/>
      <c r="FFH18" s="124"/>
      <c r="FFI18" s="124"/>
      <c r="FFJ18" s="124"/>
      <c r="FFK18" s="124"/>
      <c r="FFL18" s="124"/>
      <c r="FFM18" s="124"/>
      <c r="FFN18" s="124"/>
      <c r="FFO18" s="124"/>
      <c r="FFP18" s="124"/>
      <c r="FFQ18" s="124"/>
      <c r="FFR18" s="124"/>
      <c r="FFS18" s="124"/>
      <c r="FFT18" s="124"/>
      <c r="FFU18" s="124"/>
      <c r="FFV18" s="124"/>
      <c r="FFW18" s="124"/>
      <c r="FFX18" s="124"/>
      <c r="FFY18" s="124"/>
      <c r="FFZ18" s="124"/>
      <c r="FGA18" s="124"/>
      <c r="FGB18" s="124"/>
      <c r="FGC18" s="124"/>
      <c r="FGD18" s="124"/>
      <c r="FGE18" s="124"/>
      <c r="FGF18" s="124"/>
      <c r="FGG18" s="124"/>
      <c r="FGH18" s="124"/>
      <c r="FGI18" s="124"/>
      <c r="FGJ18" s="124"/>
      <c r="FGK18" s="124"/>
      <c r="FGL18" s="124"/>
      <c r="FGM18" s="124"/>
      <c r="FGN18" s="124"/>
      <c r="FGO18" s="124"/>
      <c r="FGP18" s="124"/>
      <c r="FGQ18" s="124"/>
      <c r="FGR18" s="124"/>
      <c r="FGS18" s="124"/>
      <c r="FGT18" s="124"/>
      <c r="FGU18" s="124"/>
      <c r="FGV18" s="124"/>
      <c r="FGW18" s="124"/>
      <c r="FGX18" s="124"/>
      <c r="FGY18" s="124"/>
      <c r="FGZ18" s="124"/>
      <c r="FHA18" s="124"/>
      <c r="FHB18" s="124"/>
      <c r="FHC18" s="124"/>
      <c r="FHD18" s="124"/>
      <c r="FHE18" s="124"/>
      <c r="FHF18" s="124"/>
      <c r="FHG18" s="124"/>
      <c r="FHH18" s="124"/>
      <c r="FHI18" s="124"/>
      <c r="FHJ18" s="124"/>
      <c r="FHK18" s="124"/>
      <c r="FHL18" s="124"/>
      <c r="FHM18" s="124"/>
      <c r="FHN18" s="124"/>
      <c r="FHO18" s="124"/>
      <c r="FHP18" s="124"/>
      <c r="FHQ18" s="124"/>
      <c r="FHR18" s="124"/>
      <c r="FHS18" s="124"/>
      <c r="FHT18" s="124"/>
      <c r="FHU18" s="124"/>
      <c r="FHV18" s="124"/>
      <c r="FHW18" s="124"/>
      <c r="FHX18" s="124"/>
      <c r="FHY18" s="124"/>
      <c r="FHZ18" s="124"/>
      <c r="FIA18" s="124"/>
      <c r="FIB18" s="124"/>
      <c r="FIC18" s="124"/>
      <c r="FID18" s="124"/>
      <c r="FIE18" s="124"/>
      <c r="FIF18" s="124"/>
      <c r="FIG18" s="124"/>
      <c r="FIH18" s="124"/>
      <c r="FII18" s="124"/>
      <c r="FIJ18" s="124"/>
      <c r="FIK18" s="124"/>
      <c r="FIL18" s="124"/>
      <c r="FIM18" s="124"/>
      <c r="FIN18" s="124"/>
      <c r="FIO18" s="124"/>
      <c r="FIP18" s="124"/>
      <c r="FIQ18" s="124"/>
      <c r="FIR18" s="124"/>
      <c r="FIS18" s="124"/>
      <c r="FIT18" s="124"/>
      <c r="FIU18" s="124"/>
      <c r="FIV18" s="124"/>
      <c r="FIW18" s="124"/>
      <c r="FIX18" s="124"/>
      <c r="FIY18" s="124"/>
      <c r="FIZ18" s="124"/>
      <c r="FJA18" s="124"/>
      <c r="FJB18" s="124"/>
      <c r="FJC18" s="124"/>
      <c r="FJD18" s="124"/>
      <c r="FJE18" s="124"/>
      <c r="FJF18" s="124"/>
      <c r="FJG18" s="124"/>
      <c r="FJH18" s="124"/>
      <c r="FJI18" s="124"/>
      <c r="FJJ18" s="124"/>
      <c r="FJK18" s="124"/>
      <c r="FJL18" s="124"/>
      <c r="FJM18" s="124"/>
      <c r="FJN18" s="124"/>
      <c r="FJO18" s="124"/>
      <c r="FJP18" s="124"/>
      <c r="FJQ18" s="124"/>
      <c r="FJR18" s="124"/>
      <c r="FJS18" s="124"/>
      <c r="FJT18" s="124"/>
      <c r="FJU18" s="124"/>
      <c r="FJV18" s="124"/>
      <c r="FJW18" s="124"/>
      <c r="FJX18" s="124"/>
      <c r="FJY18" s="124"/>
      <c r="FJZ18" s="124"/>
      <c r="FKA18" s="124"/>
      <c r="FKB18" s="124"/>
      <c r="FKC18" s="124"/>
      <c r="FKD18" s="124"/>
      <c r="FKE18" s="124"/>
      <c r="FKF18" s="124"/>
      <c r="FKG18" s="124"/>
      <c r="FKH18" s="124"/>
      <c r="FKI18" s="124"/>
      <c r="FKJ18" s="124"/>
      <c r="FKK18" s="124"/>
      <c r="FKL18" s="124"/>
      <c r="FKM18" s="124"/>
      <c r="FKN18" s="124"/>
      <c r="FKO18" s="124"/>
      <c r="FKP18" s="124"/>
      <c r="FKQ18" s="124"/>
      <c r="FKR18" s="124"/>
      <c r="FKS18" s="124"/>
      <c r="FKT18" s="124"/>
      <c r="FKU18" s="124"/>
      <c r="FKV18" s="124"/>
      <c r="FKW18" s="124"/>
      <c r="FKX18" s="124"/>
      <c r="FKY18" s="124"/>
      <c r="FKZ18" s="124"/>
      <c r="FLA18" s="124"/>
      <c r="FLB18" s="124"/>
      <c r="FLC18" s="124"/>
      <c r="FLD18" s="124"/>
      <c r="FLE18" s="124"/>
      <c r="FLF18" s="124"/>
      <c r="FLG18" s="124"/>
      <c r="FLH18" s="124"/>
      <c r="FLI18" s="124"/>
      <c r="FLJ18" s="124"/>
      <c r="FLK18" s="124"/>
      <c r="FLL18" s="124"/>
      <c r="FLM18" s="124"/>
      <c r="FLN18" s="124"/>
      <c r="FLO18" s="124"/>
      <c r="FLP18" s="124"/>
      <c r="FLQ18" s="124"/>
      <c r="FLR18" s="124"/>
      <c r="FLS18" s="124"/>
      <c r="FLT18" s="124"/>
      <c r="FLU18" s="124"/>
      <c r="FLV18" s="124"/>
      <c r="FLW18" s="124"/>
      <c r="FLX18" s="124"/>
      <c r="FLY18" s="124"/>
      <c r="FLZ18" s="124"/>
      <c r="FMA18" s="124"/>
      <c r="FMB18" s="124"/>
      <c r="FMC18" s="124"/>
      <c r="FMD18" s="124"/>
      <c r="FME18" s="124"/>
      <c r="FMF18" s="124"/>
      <c r="FMG18" s="124"/>
      <c r="FMH18" s="124"/>
      <c r="FMI18" s="124"/>
      <c r="FMJ18" s="124"/>
      <c r="FMK18" s="124"/>
      <c r="FML18" s="124"/>
      <c r="FMM18" s="124"/>
      <c r="FMN18" s="124"/>
      <c r="FMO18" s="124"/>
      <c r="FMP18" s="124"/>
      <c r="FMQ18" s="124"/>
      <c r="FMR18" s="124"/>
      <c r="FMS18" s="124"/>
      <c r="FMT18" s="124"/>
      <c r="FMU18" s="124"/>
      <c r="FMV18" s="124"/>
      <c r="FMW18" s="124"/>
      <c r="FMX18" s="124"/>
      <c r="FMY18" s="124"/>
      <c r="FMZ18" s="124"/>
      <c r="FNA18" s="124"/>
      <c r="FNB18" s="124"/>
      <c r="FNC18" s="124"/>
      <c r="FND18" s="124"/>
      <c r="FNE18" s="124"/>
      <c r="FNF18" s="124"/>
      <c r="FNG18" s="124"/>
      <c r="FNH18" s="124"/>
      <c r="FNI18" s="124"/>
      <c r="FNJ18" s="124"/>
      <c r="FNK18" s="124"/>
      <c r="FNL18" s="124"/>
      <c r="FNM18" s="124"/>
      <c r="FNN18" s="124"/>
      <c r="FNO18" s="124"/>
      <c r="FNP18" s="124"/>
      <c r="FNQ18" s="124"/>
      <c r="FNR18" s="124"/>
      <c r="FNS18" s="124"/>
      <c r="FNT18" s="124"/>
      <c r="FNU18" s="124"/>
      <c r="FNV18" s="124"/>
      <c r="FNW18" s="124"/>
      <c r="FNX18" s="124"/>
      <c r="FNY18" s="124"/>
      <c r="FNZ18" s="124"/>
      <c r="FOA18" s="124"/>
      <c r="FOB18" s="124"/>
      <c r="FOC18" s="124"/>
      <c r="FOD18" s="124"/>
      <c r="FOE18" s="124"/>
      <c r="FOF18" s="124"/>
      <c r="FOG18" s="124"/>
      <c r="FOH18" s="124"/>
      <c r="FOI18" s="124"/>
      <c r="FOJ18" s="124"/>
      <c r="FOK18" s="124"/>
      <c r="FOL18" s="124"/>
      <c r="FOM18" s="124"/>
      <c r="FON18" s="124"/>
      <c r="FOO18" s="124"/>
      <c r="FOP18" s="124"/>
      <c r="FOQ18" s="124"/>
      <c r="FOR18" s="124"/>
      <c r="FOS18" s="124"/>
      <c r="FOT18" s="124"/>
      <c r="FOU18" s="124"/>
      <c r="FOV18" s="124"/>
      <c r="FOW18" s="124"/>
      <c r="FOX18" s="124"/>
      <c r="FOY18" s="124"/>
      <c r="FOZ18" s="124"/>
      <c r="FPA18" s="124"/>
      <c r="FPB18" s="124"/>
      <c r="FPC18" s="124"/>
      <c r="FPD18" s="124"/>
      <c r="FPE18" s="124"/>
      <c r="FPF18" s="124"/>
      <c r="FPG18" s="124"/>
      <c r="FPH18" s="124"/>
      <c r="FPI18" s="124"/>
      <c r="FPJ18" s="124"/>
      <c r="FPK18" s="124"/>
      <c r="FPL18" s="124"/>
      <c r="FPM18" s="124"/>
      <c r="FPN18" s="124"/>
      <c r="FPO18" s="124"/>
      <c r="FPP18" s="124"/>
      <c r="FPQ18" s="124"/>
      <c r="FPR18" s="124"/>
      <c r="FPS18" s="124"/>
      <c r="FPT18" s="124"/>
      <c r="FPU18" s="124"/>
      <c r="FPV18" s="124"/>
      <c r="FPW18" s="124"/>
      <c r="FPX18" s="124"/>
      <c r="FPY18" s="124"/>
      <c r="FPZ18" s="124"/>
      <c r="FQA18" s="124"/>
      <c r="FQB18" s="124"/>
      <c r="FQC18" s="124"/>
      <c r="FQD18" s="124"/>
      <c r="FQE18" s="124"/>
      <c r="FQF18" s="124"/>
      <c r="FQG18" s="124"/>
      <c r="FQH18" s="124"/>
      <c r="FQI18" s="124"/>
      <c r="FQJ18" s="124"/>
      <c r="FQK18" s="124"/>
      <c r="FQL18" s="124"/>
      <c r="FQM18" s="124"/>
      <c r="FQN18" s="124"/>
      <c r="FQO18" s="124"/>
      <c r="FQP18" s="124"/>
      <c r="FQQ18" s="124"/>
      <c r="FQR18" s="124"/>
      <c r="FQS18" s="124"/>
      <c r="FQT18" s="124"/>
      <c r="FQU18" s="124"/>
      <c r="FQV18" s="124"/>
      <c r="FQW18" s="124"/>
      <c r="FQX18" s="124"/>
      <c r="FQY18" s="124"/>
      <c r="FQZ18" s="124"/>
      <c r="FRA18" s="124"/>
      <c r="FRB18" s="124"/>
      <c r="FRC18" s="124"/>
      <c r="FRD18" s="124"/>
      <c r="FRE18" s="124"/>
      <c r="FRF18" s="124"/>
      <c r="FRG18" s="124"/>
      <c r="FRH18" s="124"/>
      <c r="FRI18" s="124"/>
      <c r="FRJ18" s="124"/>
      <c r="FRK18" s="124"/>
      <c r="FRL18" s="124"/>
      <c r="FRM18" s="124"/>
      <c r="FRN18" s="124"/>
      <c r="FRO18" s="124"/>
      <c r="FRP18" s="124"/>
      <c r="FRQ18" s="124"/>
      <c r="FRR18" s="124"/>
      <c r="FRS18" s="124"/>
      <c r="FRT18" s="124"/>
      <c r="FRU18" s="124"/>
      <c r="FRV18" s="124"/>
      <c r="FRW18" s="124"/>
      <c r="FRX18" s="124"/>
      <c r="FRY18" s="124"/>
      <c r="FRZ18" s="124"/>
      <c r="FSA18" s="124"/>
      <c r="FSB18" s="124"/>
      <c r="FSC18" s="124"/>
      <c r="FSD18" s="124"/>
      <c r="FSE18" s="124"/>
      <c r="FSF18" s="124"/>
      <c r="FSG18" s="124"/>
      <c r="FSH18" s="124"/>
      <c r="FSI18" s="124"/>
      <c r="FSJ18" s="124"/>
      <c r="FSK18" s="124"/>
      <c r="FSL18" s="124"/>
      <c r="FSM18" s="124"/>
      <c r="FSN18" s="124"/>
      <c r="FSO18" s="124"/>
      <c r="FSP18" s="124"/>
      <c r="FSQ18" s="124"/>
      <c r="FSR18" s="124"/>
      <c r="FSS18" s="124"/>
      <c r="FST18" s="124"/>
      <c r="FSU18" s="124"/>
      <c r="FSV18" s="124"/>
      <c r="FSW18" s="124"/>
      <c r="FSX18" s="124"/>
      <c r="FSY18" s="124"/>
      <c r="FSZ18" s="124"/>
      <c r="FTA18" s="124"/>
      <c r="FTB18" s="124"/>
      <c r="FTC18" s="124"/>
      <c r="FTD18" s="124"/>
      <c r="FTE18" s="124"/>
      <c r="FTF18" s="124"/>
      <c r="FTG18" s="124"/>
      <c r="FTH18" s="124"/>
      <c r="FTI18" s="124"/>
      <c r="FTJ18" s="124"/>
      <c r="FTK18" s="124"/>
      <c r="FTL18" s="124"/>
      <c r="FTM18" s="124"/>
      <c r="FTN18" s="124"/>
      <c r="FTO18" s="124"/>
      <c r="FTP18" s="124"/>
      <c r="FTQ18" s="124"/>
      <c r="FTR18" s="124"/>
      <c r="FTS18" s="124"/>
      <c r="FTT18" s="124"/>
      <c r="FTU18" s="124"/>
      <c r="FTV18" s="124"/>
      <c r="FTW18" s="124"/>
      <c r="FTX18" s="124"/>
      <c r="FTY18" s="124"/>
      <c r="FTZ18" s="124"/>
      <c r="FUA18" s="124"/>
      <c r="FUB18" s="124"/>
      <c r="FUC18" s="124"/>
      <c r="FUD18" s="124"/>
      <c r="FUE18" s="124"/>
      <c r="FUF18" s="124"/>
      <c r="FUG18" s="124"/>
      <c r="FUH18" s="124"/>
      <c r="FUI18" s="124"/>
      <c r="FUJ18" s="124"/>
      <c r="FUK18" s="124"/>
      <c r="FUL18" s="124"/>
      <c r="FUM18" s="124"/>
      <c r="FUN18" s="124"/>
      <c r="FUO18" s="124"/>
      <c r="FUP18" s="124"/>
      <c r="FUQ18" s="124"/>
      <c r="FUR18" s="124"/>
      <c r="FUS18" s="124"/>
      <c r="FUT18" s="124"/>
      <c r="FUU18" s="124"/>
      <c r="FUV18" s="124"/>
      <c r="FUW18" s="124"/>
      <c r="FUX18" s="124"/>
      <c r="FUY18" s="124"/>
      <c r="FUZ18" s="124"/>
      <c r="FVA18" s="124"/>
      <c r="FVB18" s="124"/>
      <c r="FVC18" s="124"/>
      <c r="FVD18" s="124"/>
      <c r="FVE18" s="124"/>
      <c r="FVF18" s="124"/>
      <c r="FVG18" s="124"/>
      <c r="FVH18" s="124"/>
      <c r="FVI18" s="124"/>
      <c r="FVJ18" s="124"/>
      <c r="FVK18" s="124"/>
      <c r="FVL18" s="124"/>
      <c r="FVM18" s="124"/>
      <c r="FVN18" s="124"/>
      <c r="FVO18" s="124"/>
      <c r="FVP18" s="124"/>
      <c r="FVQ18" s="124"/>
      <c r="FVR18" s="124"/>
      <c r="FVS18" s="124"/>
      <c r="FVT18" s="124"/>
      <c r="FVU18" s="124"/>
      <c r="FVV18" s="124"/>
      <c r="FVW18" s="124"/>
      <c r="FVX18" s="124"/>
      <c r="FVY18" s="124"/>
      <c r="FVZ18" s="124"/>
      <c r="FWA18" s="124"/>
      <c r="FWB18" s="124"/>
      <c r="FWC18" s="124"/>
      <c r="FWD18" s="124"/>
      <c r="FWE18" s="124"/>
      <c r="FWF18" s="124"/>
      <c r="FWG18" s="124"/>
      <c r="FWH18" s="124"/>
      <c r="FWI18" s="124"/>
      <c r="FWJ18" s="124"/>
      <c r="FWK18" s="124"/>
      <c r="FWL18" s="124"/>
      <c r="FWM18" s="124"/>
      <c r="FWN18" s="124"/>
      <c r="FWO18" s="124"/>
      <c r="FWP18" s="124"/>
      <c r="FWQ18" s="124"/>
      <c r="FWR18" s="124"/>
      <c r="FWS18" s="124"/>
      <c r="FWT18" s="124"/>
      <c r="FWU18" s="124"/>
      <c r="FWV18" s="124"/>
      <c r="FWW18" s="124"/>
      <c r="FWX18" s="124"/>
      <c r="FWY18" s="124"/>
      <c r="FWZ18" s="124"/>
      <c r="FXA18" s="124"/>
      <c r="FXB18" s="124"/>
      <c r="FXC18" s="124"/>
      <c r="FXD18" s="124"/>
      <c r="FXE18" s="124"/>
      <c r="FXF18" s="124"/>
      <c r="FXG18" s="124"/>
      <c r="FXH18" s="124"/>
      <c r="FXI18" s="124"/>
      <c r="FXJ18" s="124"/>
      <c r="FXK18" s="124"/>
      <c r="FXL18" s="124"/>
      <c r="FXM18" s="124"/>
      <c r="FXN18" s="124"/>
      <c r="FXO18" s="124"/>
      <c r="FXP18" s="124"/>
      <c r="FXQ18" s="124"/>
      <c r="FXR18" s="124"/>
      <c r="FXS18" s="124"/>
      <c r="FXT18" s="124"/>
      <c r="FXU18" s="124"/>
      <c r="FXV18" s="124"/>
      <c r="FXW18" s="124"/>
      <c r="FXX18" s="124"/>
      <c r="FXY18" s="124"/>
      <c r="FXZ18" s="124"/>
      <c r="FYA18" s="124"/>
      <c r="FYB18" s="124"/>
      <c r="FYC18" s="124"/>
      <c r="FYD18" s="124"/>
      <c r="FYE18" s="124"/>
      <c r="FYF18" s="124"/>
      <c r="FYG18" s="124"/>
      <c r="FYH18" s="124"/>
      <c r="FYI18" s="124"/>
      <c r="FYJ18" s="124"/>
      <c r="FYK18" s="124"/>
      <c r="FYL18" s="124"/>
      <c r="FYM18" s="124"/>
      <c r="FYN18" s="124"/>
      <c r="FYO18" s="124"/>
      <c r="FYP18" s="124"/>
      <c r="FYQ18" s="124"/>
      <c r="FYR18" s="124"/>
      <c r="FYS18" s="124"/>
      <c r="FYT18" s="124"/>
      <c r="FYU18" s="124"/>
      <c r="FYV18" s="124"/>
      <c r="FYW18" s="124"/>
      <c r="FYX18" s="124"/>
      <c r="FYY18" s="124"/>
      <c r="FYZ18" s="124"/>
      <c r="FZA18" s="124"/>
      <c r="FZB18" s="124"/>
      <c r="FZC18" s="124"/>
      <c r="FZD18" s="124"/>
      <c r="FZE18" s="124"/>
      <c r="FZF18" s="124"/>
      <c r="FZG18" s="124"/>
      <c r="FZH18" s="124"/>
      <c r="FZI18" s="124"/>
      <c r="FZJ18" s="124"/>
      <c r="FZK18" s="124"/>
      <c r="FZL18" s="124"/>
      <c r="FZM18" s="124"/>
      <c r="FZN18" s="124"/>
      <c r="FZO18" s="124"/>
      <c r="FZP18" s="124"/>
      <c r="FZQ18" s="124"/>
      <c r="FZR18" s="124"/>
      <c r="FZS18" s="124"/>
      <c r="FZT18" s="124"/>
      <c r="FZU18" s="124"/>
      <c r="FZV18" s="124"/>
      <c r="FZW18" s="124"/>
      <c r="FZX18" s="124"/>
      <c r="FZY18" s="124"/>
      <c r="FZZ18" s="124"/>
      <c r="GAA18" s="124"/>
      <c r="GAB18" s="124"/>
      <c r="GAC18" s="124"/>
      <c r="GAD18" s="124"/>
      <c r="GAE18" s="124"/>
      <c r="GAF18" s="124"/>
      <c r="GAG18" s="124"/>
      <c r="GAH18" s="124"/>
      <c r="GAI18" s="124"/>
      <c r="GAJ18" s="124"/>
      <c r="GAK18" s="124"/>
      <c r="GAL18" s="124"/>
      <c r="GAM18" s="124"/>
      <c r="GAN18" s="124"/>
      <c r="GAO18" s="124"/>
      <c r="GAP18" s="124"/>
      <c r="GAQ18" s="124"/>
      <c r="GAR18" s="124"/>
      <c r="GAS18" s="124"/>
      <c r="GAT18" s="124"/>
      <c r="GAU18" s="124"/>
      <c r="GAV18" s="124"/>
      <c r="GAW18" s="124"/>
      <c r="GAX18" s="124"/>
      <c r="GAY18" s="124"/>
      <c r="GAZ18" s="124"/>
      <c r="GBA18" s="124"/>
      <c r="GBB18" s="124"/>
      <c r="GBC18" s="124"/>
      <c r="GBD18" s="124"/>
      <c r="GBE18" s="124"/>
      <c r="GBF18" s="124"/>
      <c r="GBG18" s="124"/>
      <c r="GBH18" s="124"/>
      <c r="GBI18" s="124"/>
      <c r="GBJ18" s="124"/>
      <c r="GBK18" s="124"/>
      <c r="GBL18" s="124"/>
      <c r="GBM18" s="124"/>
      <c r="GBN18" s="124"/>
      <c r="GBO18" s="124"/>
      <c r="GBP18" s="124"/>
      <c r="GBQ18" s="124"/>
      <c r="GBR18" s="124"/>
      <c r="GBS18" s="124"/>
      <c r="GBT18" s="124"/>
      <c r="GBU18" s="124"/>
      <c r="GBV18" s="124"/>
      <c r="GBW18" s="124"/>
      <c r="GBX18" s="124"/>
      <c r="GBY18" s="124"/>
      <c r="GBZ18" s="124"/>
      <c r="GCA18" s="124"/>
      <c r="GCB18" s="124"/>
      <c r="GCC18" s="124"/>
      <c r="GCD18" s="124"/>
      <c r="GCE18" s="124"/>
      <c r="GCF18" s="124"/>
      <c r="GCG18" s="124"/>
      <c r="GCH18" s="124"/>
      <c r="GCI18" s="124"/>
      <c r="GCJ18" s="124"/>
      <c r="GCK18" s="124"/>
      <c r="GCL18" s="124"/>
      <c r="GCM18" s="124"/>
      <c r="GCN18" s="124"/>
      <c r="GCO18" s="124"/>
      <c r="GCP18" s="124"/>
      <c r="GCQ18" s="124"/>
      <c r="GCR18" s="124"/>
      <c r="GCS18" s="124"/>
      <c r="GCT18" s="124"/>
      <c r="GCU18" s="124"/>
      <c r="GCV18" s="124"/>
      <c r="GCW18" s="124"/>
      <c r="GCX18" s="124"/>
      <c r="GCY18" s="124"/>
      <c r="GCZ18" s="124"/>
      <c r="GDA18" s="124"/>
      <c r="GDB18" s="124"/>
      <c r="GDC18" s="124"/>
      <c r="GDD18" s="124"/>
      <c r="GDE18" s="124"/>
      <c r="GDF18" s="124"/>
      <c r="GDG18" s="124"/>
      <c r="GDH18" s="124"/>
      <c r="GDI18" s="124"/>
      <c r="GDJ18" s="124"/>
      <c r="GDK18" s="124"/>
      <c r="GDL18" s="124"/>
      <c r="GDM18" s="124"/>
      <c r="GDN18" s="124"/>
      <c r="GDO18" s="124"/>
      <c r="GDP18" s="124"/>
      <c r="GDQ18" s="124"/>
      <c r="GDR18" s="124"/>
      <c r="GDS18" s="124"/>
      <c r="GDT18" s="124"/>
      <c r="GDU18" s="124"/>
      <c r="GDV18" s="124"/>
      <c r="GDW18" s="124"/>
      <c r="GDX18" s="124"/>
      <c r="GDY18" s="124"/>
      <c r="GDZ18" s="124"/>
      <c r="GEA18" s="124"/>
      <c r="GEB18" s="124"/>
      <c r="GEC18" s="124"/>
      <c r="GED18" s="124"/>
      <c r="GEE18" s="124"/>
      <c r="GEF18" s="124"/>
      <c r="GEG18" s="124"/>
      <c r="GEH18" s="124"/>
      <c r="GEI18" s="124"/>
      <c r="GEJ18" s="124"/>
      <c r="GEK18" s="124"/>
      <c r="GEL18" s="124"/>
      <c r="GEM18" s="124"/>
      <c r="GEN18" s="124"/>
      <c r="GEO18" s="124"/>
      <c r="GEP18" s="124"/>
      <c r="GEQ18" s="124"/>
      <c r="GER18" s="124"/>
      <c r="GES18" s="124"/>
      <c r="GET18" s="124"/>
      <c r="GEU18" s="124"/>
      <c r="GEV18" s="124"/>
      <c r="GEW18" s="124"/>
      <c r="GEX18" s="124"/>
      <c r="GEY18" s="124"/>
      <c r="GEZ18" s="124"/>
      <c r="GFA18" s="124"/>
      <c r="GFB18" s="124"/>
      <c r="GFC18" s="124"/>
      <c r="GFD18" s="124"/>
      <c r="GFE18" s="124"/>
      <c r="GFF18" s="124"/>
      <c r="GFG18" s="124"/>
      <c r="GFH18" s="124"/>
      <c r="GFI18" s="124"/>
      <c r="GFJ18" s="124"/>
      <c r="GFK18" s="124"/>
      <c r="GFL18" s="124"/>
      <c r="GFM18" s="124"/>
      <c r="GFN18" s="124"/>
      <c r="GFO18" s="124"/>
      <c r="GFP18" s="124"/>
      <c r="GFQ18" s="124"/>
      <c r="GFR18" s="124"/>
      <c r="GFS18" s="124"/>
      <c r="GFT18" s="124"/>
      <c r="GFU18" s="124"/>
      <c r="GFV18" s="124"/>
      <c r="GFW18" s="124"/>
      <c r="GFX18" s="124"/>
      <c r="GFY18" s="124"/>
      <c r="GFZ18" s="124"/>
      <c r="GGA18" s="124"/>
      <c r="GGB18" s="124"/>
      <c r="GGC18" s="124"/>
      <c r="GGD18" s="124"/>
      <c r="GGE18" s="124"/>
      <c r="GGF18" s="124"/>
      <c r="GGG18" s="124"/>
      <c r="GGH18" s="124"/>
      <c r="GGI18" s="124"/>
      <c r="GGJ18" s="124"/>
      <c r="GGK18" s="124"/>
      <c r="GGL18" s="124"/>
      <c r="GGM18" s="124"/>
      <c r="GGN18" s="124"/>
      <c r="GGO18" s="124"/>
      <c r="GGP18" s="124"/>
      <c r="GGQ18" s="124"/>
      <c r="GGR18" s="124"/>
      <c r="GGS18" s="124"/>
      <c r="GGT18" s="124"/>
      <c r="GGU18" s="124"/>
      <c r="GGV18" s="124"/>
      <c r="GGW18" s="124"/>
      <c r="GGX18" s="124"/>
      <c r="GGY18" s="124"/>
      <c r="GGZ18" s="124"/>
      <c r="GHA18" s="124"/>
      <c r="GHB18" s="124"/>
      <c r="GHC18" s="124"/>
      <c r="GHD18" s="124"/>
      <c r="GHE18" s="124"/>
      <c r="GHF18" s="124"/>
      <c r="GHG18" s="124"/>
      <c r="GHH18" s="124"/>
      <c r="GHI18" s="124"/>
      <c r="GHJ18" s="124"/>
      <c r="GHK18" s="124"/>
      <c r="GHL18" s="124"/>
      <c r="GHM18" s="124"/>
      <c r="GHN18" s="124"/>
      <c r="GHO18" s="124"/>
      <c r="GHP18" s="124"/>
      <c r="GHQ18" s="124"/>
      <c r="GHR18" s="124"/>
      <c r="GHS18" s="124"/>
      <c r="GHT18" s="124"/>
      <c r="GHU18" s="124"/>
      <c r="GHV18" s="124"/>
      <c r="GHW18" s="124"/>
      <c r="GHX18" s="124"/>
      <c r="GHY18" s="124"/>
      <c r="GHZ18" s="124"/>
      <c r="GIA18" s="124"/>
      <c r="GIB18" s="124"/>
      <c r="GIC18" s="124"/>
      <c r="GID18" s="124"/>
      <c r="GIE18" s="124"/>
      <c r="GIF18" s="124"/>
      <c r="GIG18" s="124"/>
      <c r="GIH18" s="124"/>
      <c r="GII18" s="124"/>
      <c r="GIJ18" s="124"/>
      <c r="GIK18" s="124"/>
      <c r="GIL18" s="124"/>
      <c r="GIM18" s="124"/>
      <c r="GIN18" s="124"/>
      <c r="GIO18" s="124"/>
      <c r="GIP18" s="124"/>
      <c r="GIQ18" s="124"/>
      <c r="GIR18" s="124"/>
      <c r="GIS18" s="124"/>
      <c r="GIT18" s="124"/>
      <c r="GIU18" s="124"/>
      <c r="GIV18" s="124"/>
      <c r="GIW18" s="124"/>
      <c r="GIX18" s="124"/>
      <c r="GIY18" s="124"/>
      <c r="GIZ18" s="124"/>
      <c r="GJA18" s="124"/>
      <c r="GJB18" s="124"/>
      <c r="GJC18" s="124"/>
      <c r="GJD18" s="124"/>
      <c r="GJE18" s="124"/>
      <c r="GJF18" s="124"/>
      <c r="GJG18" s="124"/>
      <c r="GJH18" s="124"/>
      <c r="GJI18" s="124"/>
      <c r="GJJ18" s="124"/>
      <c r="GJK18" s="124"/>
      <c r="GJL18" s="124"/>
      <c r="GJM18" s="124"/>
      <c r="GJN18" s="124"/>
      <c r="GJO18" s="124"/>
      <c r="GJP18" s="124"/>
      <c r="GJQ18" s="124"/>
      <c r="GJR18" s="124"/>
      <c r="GJS18" s="124"/>
      <c r="GJT18" s="124"/>
      <c r="GJU18" s="124"/>
      <c r="GJV18" s="124"/>
      <c r="GJW18" s="124"/>
      <c r="GJX18" s="124"/>
      <c r="GJY18" s="124"/>
      <c r="GJZ18" s="124"/>
      <c r="GKA18" s="124"/>
      <c r="GKB18" s="124"/>
      <c r="GKC18" s="124"/>
      <c r="GKD18" s="124"/>
      <c r="GKE18" s="124"/>
      <c r="GKF18" s="124"/>
      <c r="GKG18" s="124"/>
      <c r="GKH18" s="124"/>
      <c r="GKI18" s="124"/>
      <c r="GKJ18" s="124"/>
      <c r="GKK18" s="124"/>
      <c r="GKL18" s="124"/>
      <c r="GKM18" s="124"/>
      <c r="GKN18" s="124"/>
      <c r="GKO18" s="124"/>
      <c r="GKP18" s="124"/>
      <c r="GKQ18" s="124"/>
      <c r="GKR18" s="124"/>
      <c r="GKS18" s="124"/>
      <c r="GKT18" s="124"/>
      <c r="GKU18" s="124"/>
      <c r="GKV18" s="124"/>
      <c r="GKW18" s="124"/>
      <c r="GKX18" s="124"/>
      <c r="GKY18" s="124"/>
      <c r="GKZ18" s="124"/>
      <c r="GLA18" s="124"/>
      <c r="GLB18" s="124"/>
      <c r="GLC18" s="124"/>
      <c r="GLD18" s="124"/>
      <c r="GLE18" s="124"/>
      <c r="GLF18" s="124"/>
      <c r="GLG18" s="124"/>
      <c r="GLH18" s="124"/>
      <c r="GLI18" s="124"/>
      <c r="GLJ18" s="124"/>
      <c r="GLK18" s="124"/>
      <c r="GLL18" s="124"/>
      <c r="GLM18" s="124"/>
      <c r="GLN18" s="124"/>
      <c r="GLO18" s="124"/>
      <c r="GLP18" s="124"/>
      <c r="GLQ18" s="124"/>
      <c r="GLR18" s="124"/>
      <c r="GLS18" s="124"/>
      <c r="GLT18" s="124"/>
      <c r="GLU18" s="124"/>
      <c r="GLV18" s="124"/>
      <c r="GLW18" s="124"/>
      <c r="GLX18" s="124"/>
      <c r="GLY18" s="124"/>
      <c r="GLZ18" s="124"/>
      <c r="GMA18" s="124"/>
      <c r="GMB18" s="124"/>
      <c r="GMC18" s="124"/>
      <c r="GMD18" s="124"/>
      <c r="GME18" s="124"/>
      <c r="GMF18" s="124"/>
      <c r="GMG18" s="124"/>
      <c r="GMH18" s="124"/>
      <c r="GMI18" s="124"/>
      <c r="GMJ18" s="124"/>
      <c r="GMK18" s="124"/>
      <c r="GML18" s="124"/>
      <c r="GMM18" s="124"/>
      <c r="GMN18" s="124"/>
      <c r="GMO18" s="124"/>
      <c r="GMP18" s="124"/>
      <c r="GMQ18" s="124"/>
      <c r="GMR18" s="124"/>
      <c r="GMS18" s="124"/>
      <c r="GMT18" s="124"/>
      <c r="GMU18" s="124"/>
      <c r="GMV18" s="124"/>
      <c r="GMW18" s="124"/>
      <c r="GMX18" s="124"/>
      <c r="GMY18" s="124"/>
      <c r="GMZ18" s="124"/>
      <c r="GNA18" s="124"/>
      <c r="GNB18" s="124"/>
      <c r="GNC18" s="124"/>
      <c r="GND18" s="124"/>
      <c r="GNE18" s="124"/>
      <c r="GNF18" s="124"/>
      <c r="GNG18" s="124"/>
      <c r="GNH18" s="124"/>
      <c r="GNI18" s="124"/>
      <c r="GNJ18" s="124"/>
      <c r="GNK18" s="124"/>
      <c r="GNL18" s="124"/>
      <c r="GNM18" s="124"/>
      <c r="GNN18" s="124"/>
      <c r="GNO18" s="124"/>
      <c r="GNP18" s="124"/>
      <c r="GNQ18" s="124"/>
      <c r="GNR18" s="124"/>
      <c r="GNS18" s="124"/>
      <c r="GNT18" s="124"/>
      <c r="GNU18" s="124"/>
      <c r="GNV18" s="124"/>
      <c r="GNW18" s="124"/>
      <c r="GNX18" s="124"/>
      <c r="GNY18" s="124"/>
      <c r="GNZ18" s="124"/>
      <c r="GOA18" s="124"/>
      <c r="GOB18" s="124"/>
      <c r="GOC18" s="124"/>
      <c r="GOD18" s="124"/>
      <c r="GOE18" s="124"/>
      <c r="GOF18" s="124"/>
      <c r="GOG18" s="124"/>
      <c r="GOH18" s="124"/>
      <c r="GOI18" s="124"/>
      <c r="GOJ18" s="124"/>
      <c r="GOK18" s="124"/>
      <c r="GOL18" s="124"/>
      <c r="GOM18" s="124"/>
      <c r="GON18" s="124"/>
      <c r="GOO18" s="124"/>
      <c r="GOP18" s="124"/>
      <c r="GOQ18" s="124"/>
      <c r="GOR18" s="124"/>
      <c r="GOS18" s="124"/>
      <c r="GOT18" s="124"/>
      <c r="GOU18" s="124"/>
      <c r="GOV18" s="124"/>
      <c r="GOW18" s="124"/>
      <c r="GOX18" s="124"/>
      <c r="GOY18" s="124"/>
      <c r="GOZ18" s="124"/>
      <c r="GPA18" s="124"/>
      <c r="GPB18" s="124"/>
      <c r="GPC18" s="124"/>
      <c r="GPD18" s="124"/>
      <c r="GPE18" s="124"/>
      <c r="GPF18" s="124"/>
      <c r="GPG18" s="124"/>
      <c r="GPH18" s="124"/>
      <c r="GPI18" s="124"/>
      <c r="GPJ18" s="124"/>
      <c r="GPK18" s="124"/>
      <c r="GPL18" s="124"/>
      <c r="GPM18" s="124"/>
      <c r="GPN18" s="124"/>
      <c r="GPO18" s="124"/>
      <c r="GPP18" s="124"/>
      <c r="GPQ18" s="124"/>
      <c r="GPR18" s="124"/>
      <c r="GPS18" s="124"/>
      <c r="GPT18" s="124"/>
      <c r="GPU18" s="124"/>
      <c r="GPV18" s="124"/>
      <c r="GPW18" s="124"/>
      <c r="GPX18" s="124"/>
      <c r="GPY18" s="124"/>
      <c r="GPZ18" s="124"/>
      <c r="GQA18" s="124"/>
      <c r="GQB18" s="124"/>
      <c r="GQC18" s="124"/>
      <c r="GQD18" s="124"/>
      <c r="GQE18" s="124"/>
      <c r="GQF18" s="124"/>
      <c r="GQG18" s="124"/>
      <c r="GQH18" s="124"/>
      <c r="GQI18" s="124"/>
      <c r="GQJ18" s="124"/>
      <c r="GQK18" s="124"/>
      <c r="GQL18" s="124"/>
      <c r="GQM18" s="124"/>
      <c r="GQN18" s="124"/>
      <c r="GQO18" s="124"/>
      <c r="GQP18" s="124"/>
      <c r="GQQ18" s="124"/>
      <c r="GQR18" s="124"/>
      <c r="GQS18" s="124"/>
      <c r="GQT18" s="124"/>
      <c r="GQU18" s="124"/>
      <c r="GQV18" s="124"/>
      <c r="GQW18" s="124"/>
      <c r="GQX18" s="124"/>
      <c r="GQY18" s="124"/>
      <c r="GQZ18" s="124"/>
      <c r="GRA18" s="124"/>
      <c r="GRB18" s="124"/>
      <c r="GRC18" s="124"/>
      <c r="GRD18" s="124"/>
      <c r="GRE18" s="124"/>
      <c r="GRF18" s="124"/>
      <c r="GRG18" s="124"/>
      <c r="GRH18" s="124"/>
      <c r="GRI18" s="124"/>
      <c r="GRJ18" s="124"/>
      <c r="GRK18" s="124"/>
      <c r="GRL18" s="124"/>
      <c r="GRM18" s="124"/>
      <c r="GRN18" s="124"/>
      <c r="GRO18" s="124"/>
      <c r="GRP18" s="124"/>
      <c r="GRQ18" s="124"/>
      <c r="GRR18" s="124"/>
      <c r="GRS18" s="124"/>
      <c r="GRT18" s="124"/>
      <c r="GRU18" s="124"/>
      <c r="GRV18" s="124"/>
      <c r="GRW18" s="124"/>
      <c r="GRX18" s="124"/>
      <c r="GRY18" s="124"/>
      <c r="GRZ18" s="124"/>
      <c r="GSA18" s="124"/>
      <c r="GSB18" s="124"/>
      <c r="GSC18" s="124"/>
      <c r="GSD18" s="124"/>
      <c r="GSE18" s="124"/>
      <c r="GSF18" s="124"/>
      <c r="GSG18" s="124"/>
      <c r="GSH18" s="124"/>
      <c r="GSI18" s="124"/>
      <c r="GSJ18" s="124"/>
      <c r="GSK18" s="124"/>
      <c r="GSL18" s="124"/>
      <c r="GSM18" s="124"/>
      <c r="GSN18" s="124"/>
      <c r="GSO18" s="124"/>
      <c r="GSP18" s="124"/>
      <c r="GSQ18" s="124"/>
      <c r="GSR18" s="124"/>
      <c r="GSS18" s="124"/>
      <c r="GST18" s="124"/>
      <c r="GSU18" s="124"/>
      <c r="GSV18" s="124"/>
      <c r="GSW18" s="124"/>
      <c r="GSX18" s="124"/>
      <c r="GSY18" s="124"/>
      <c r="GSZ18" s="124"/>
      <c r="GTA18" s="124"/>
      <c r="GTB18" s="124"/>
      <c r="GTC18" s="124"/>
      <c r="GTD18" s="124"/>
      <c r="GTE18" s="124"/>
      <c r="GTF18" s="124"/>
      <c r="GTG18" s="124"/>
      <c r="GTH18" s="124"/>
      <c r="GTI18" s="124"/>
      <c r="GTJ18" s="124"/>
      <c r="GTK18" s="124"/>
      <c r="GTL18" s="124"/>
      <c r="GTM18" s="124"/>
      <c r="GTN18" s="124"/>
      <c r="GTO18" s="124"/>
      <c r="GTP18" s="124"/>
      <c r="GTQ18" s="124"/>
      <c r="GTR18" s="124"/>
      <c r="GTS18" s="124"/>
      <c r="GTT18" s="124"/>
      <c r="GTU18" s="124"/>
      <c r="GTV18" s="124"/>
      <c r="GTW18" s="124"/>
      <c r="GTX18" s="124"/>
      <c r="GTY18" s="124"/>
      <c r="GTZ18" s="124"/>
      <c r="GUA18" s="124"/>
      <c r="GUB18" s="124"/>
      <c r="GUC18" s="124"/>
      <c r="GUD18" s="124"/>
      <c r="GUE18" s="124"/>
      <c r="GUF18" s="124"/>
      <c r="GUG18" s="124"/>
      <c r="GUH18" s="124"/>
      <c r="GUI18" s="124"/>
      <c r="GUJ18" s="124"/>
      <c r="GUK18" s="124"/>
      <c r="GUL18" s="124"/>
      <c r="GUM18" s="124"/>
      <c r="GUN18" s="124"/>
      <c r="GUO18" s="124"/>
      <c r="GUP18" s="124"/>
      <c r="GUQ18" s="124"/>
      <c r="GUR18" s="124"/>
      <c r="GUS18" s="124"/>
      <c r="GUT18" s="124"/>
      <c r="GUU18" s="124"/>
      <c r="GUV18" s="124"/>
      <c r="GUW18" s="124"/>
      <c r="GUX18" s="124"/>
      <c r="GUY18" s="124"/>
      <c r="GUZ18" s="124"/>
      <c r="GVA18" s="124"/>
      <c r="GVB18" s="124"/>
      <c r="GVC18" s="124"/>
      <c r="GVD18" s="124"/>
      <c r="GVE18" s="124"/>
      <c r="GVF18" s="124"/>
      <c r="GVG18" s="124"/>
      <c r="GVH18" s="124"/>
      <c r="GVI18" s="124"/>
      <c r="GVJ18" s="124"/>
      <c r="GVK18" s="124"/>
      <c r="GVL18" s="124"/>
      <c r="GVM18" s="124"/>
      <c r="GVN18" s="124"/>
      <c r="GVO18" s="124"/>
      <c r="GVP18" s="124"/>
      <c r="GVQ18" s="124"/>
      <c r="GVR18" s="124"/>
      <c r="GVS18" s="124"/>
      <c r="GVT18" s="124"/>
      <c r="GVU18" s="124"/>
      <c r="GVV18" s="124"/>
      <c r="GVW18" s="124"/>
      <c r="GVX18" s="124"/>
      <c r="GVY18" s="124"/>
      <c r="GVZ18" s="124"/>
      <c r="GWA18" s="124"/>
      <c r="GWB18" s="124"/>
      <c r="GWC18" s="124"/>
      <c r="GWD18" s="124"/>
      <c r="GWE18" s="124"/>
      <c r="GWF18" s="124"/>
      <c r="GWG18" s="124"/>
      <c r="GWH18" s="124"/>
      <c r="GWI18" s="124"/>
      <c r="GWJ18" s="124"/>
      <c r="GWK18" s="124"/>
      <c r="GWL18" s="124"/>
      <c r="GWM18" s="124"/>
      <c r="GWN18" s="124"/>
      <c r="GWO18" s="124"/>
      <c r="GWP18" s="124"/>
      <c r="GWQ18" s="124"/>
      <c r="GWR18" s="124"/>
      <c r="GWS18" s="124"/>
      <c r="GWT18" s="124"/>
      <c r="GWU18" s="124"/>
      <c r="GWV18" s="124"/>
      <c r="GWW18" s="124"/>
      <c r="GWX18" s="124"/>
      <c r="GWY18" s="124"/>
      <c r="GWZ18" s="124"/>
      <c r="GXA18" s="124"/>
      <c r="GXB18" s="124"/>
      <c r="GXC18" s="124"/>
      <c r="GXD18" s="124"/>
      <c r="GXE18" s="124"/>
      <c r="GXF18" s="124"/>
      <c r="GXG18" s="124"/>
      <c r="GXH18" s="124"/>
      <c r="GXI18" s="124"/>
      <c r="GXJ18" s="124"/>
      <c r="GXK18" s="124"/>
      <c r="GXL18" s="124"/>
      <c r="GXM18" s="124"/>
      <c r="GXN18" s="124"/>
      <c r="GXO18" s="124"/>
      <c r="GXP18" s="124"/>
      <c r="GXQ18" s="124"/>
      <c r="GXR18" s="124"/>
      <c r="GXS18" s="124"/>
      <c r="GXT18" s="124"/>
      <c r="GXU18" s="124"/>
      <c r="GXV18" s="124"/>
      <c r="GXW18" s="124"/>
      <c r="GXX18" s="124"/>
      <c r="GXY18" s="124"/>
      <c r="GXZ18" s="124"/>
      <c r="GYA18" s="124"/>
      <c r="GYB18" s="124"/>
      <c r="GYC18" s="124"/>
      <c r="GYD18" s="124"/>
      <c r="GYE18" s="124"/>
      <c r="GYF18" s="124"/>
      <c r="GYG18" s="124"/>
      <c r="GYH18" s="124"/>
      <c r="GYI18" s="124"/>
      <c r="GYJ18" s="124"/>
      <c r="GYK18" s="124"/>
      <c r="GYL18" s="124"/>
      <c r="GYM18" s="124"/>
      <c r="GYN18" s="124"/>
      <c r="GYO18" s="124"/>
      <c r="GYP18" s="124"/>
      <c r="GYQ18" s="124"/>
      <c r="GYR18" s="124"/>
      <c r="GYS18" s="124"/>
      <c r="GYT18" s="124"/>
      <c r="GYU18" s="124"/>
      <c r="GYV18" s="124"/>
      <c r="GYW18" s="124"/>
      <c r="GYX18" s="124"/>
      <c r="GYY18" s="124"/>
      <c r="GYZ18" s="124"/>
      <c r="GZA18" s="124"/>
      <c r="GZB18" s="124"/>
      <c r="GZC18" s="124"/>
      <c r="GZD18" s="124"/>
      <c r="GZE18" s="124"/>
      <c r="GZF18" s="124"/>
      <c r="GZG18" s="124"/>
      <c r="GZH18" s="124"/>
      <c r="GZI18" s="124"/>
      <c r="GZJ18" s="124"/>
      <c r="GZK18" s="124"/>
      <c r="GZL18" s="124"/>
      <c r="GZM18" s="124"/>
      <c r="GZN18" s="124"/>
      <c r="GZO18" s="124"/>
      <c r="GZP18" s="124"/>
      <c r="GZQ18" s="124"/>
      <c r="GZR18" s="124"/>
      <c r="GZS18" s="124"/>
      <c r="GZT18" s="124"/>
      <c r="GZU18" s="124"/>
      <c r="GZV18" s="124"/>
      <c r="GZW18" s="124"/>
      <c r="GZX18" s="124"/>
      <c r="GZY18" s="124"/>
      <c r="GZZ18" s="124"/>
      <c r="HAA18" s="124"/>
      <c r="HAB18" s="124"/>
      <c r="HAC18" s="124"/>
      <c r="HAD18" s="124"/>
      <c r="HAE18" s="124"/>
      <c r="HAF18" s="124"/>
      <c r="HAG18" s="124"/>
      <c r="HAH18" s="124"/>
      <c r="HAI18" s="124"/>
      <c r="HAJ18" s="124"/>
      <c r="HAK18" s="124"/>
      <c r="HAL18" s="124"/>
      <c r="HAM18" s="124"/>
      <c r="HAN18" s="124"/>
      <c r="HAO18" s="124"/>
      <c r="HAP18" s="124"/>
      <c r="HAQ18" s="124"/>
      <c r="HAR18" s="124"/>
      <c r="HAS18" s="124"/>
      <c r="HAT18" s="124"/>
      <c r="HAU18" s="124"/>
      <c r="HAV18" s="124"/>
      <c r="HAW18" s="124"/>
      <c r="HAX18" s="124"/>
      <c r="HAY18" s="124"/>
      <c r="HAZ18" s="124"/>
      <c r="HBA18" s="124"/>
      <c r="HBB18" s="124"/>
      <c r="HBC18" s="124"/>
      <c r="HBD18" s="124"/>
      <c r="HBE18" s="124"/>
      <c r="HBF18" s="124"/>
      <c r="HBG18" s="124"/>
      <c r="HBH18" s="124"/>
      <c r="HBI18" s="124"/>
      <c r="HBJ18" s="124"/>
      <c r="HBK18" s="124"/>
      <c r="HBL18" s="124"/>
      <c r="HBM18" s="124"/>
      <c r="HBN18" s="124"/>
      <c r="HBO18" s="124"/>
      <c r="HBP18" s="124"/>
      <c r="HBQ18" s="124"/>
      <c r="HBR18" s="124"/>
      <c r="HBS18" s="124"/>
      <c r="HBT18" s="124"/>
      <c r="HBU18" s="124"/>
      <c r="HBV18" s="124"/>
      <c r="HBW18" s="124"/>
      <c r="HBX18" s="124"/>
      <c r="HBY18" s="124"/>
      <c r="HBZ18" s="124"/>
      <c r="HCA18" s="124"/>
      <c r="HCB18" s="124"/>
      <c r="HCC18" s="124"/>
      <c r="HCD18" s="124"/>
      <c r="HCE18" s="124"/>
      <c r="HCF18" s="124"/>
      <c r="HCG18" s="124"/>
      <c r="HCH18" s="124"/>
      <c r="HCI18" s="124"/>
      <c r="HCJ18" s="124"/>
      <c r="HCK18" s="124"/>
      <c r="HCL18" s="124"/>
      <c r="HCM18" s="124"/>
      <c r="HCN18" s="124"/>
      <c r="HCO18" s="124"/>
      <c r="HCP18" s="124"/>
      <c r="HCQ18" s="124"/>
      <c r="HCR18" s="124"/>
      <c r="HCS18" s="124"/>
      <c r="HCT18" s="124"/>
      <c r="HCU18" s="124"/>
      <c r="HCV18" s="124"/>
      <c r="HCW18" s="124"/>
      <c r="HCX18" s="124"/>
      <c r="HCY18" s="124"/>
      <c r="HCZ18" s="124"/>
      <c r="HDA18" s="124"/>
      <c r="HDB18" s="124"/>
      <c r="HDC18" s="124"/>
      <c r="HDD18" s="124"/>
      <c r="HDE18" s="124"/>
      <c r="HDF18" s="124"/>
      <c r="HDG18" s="124"/>
      <c r="HDH18" s="124"/>
      <c r="HDI18" s="124"/>
      <c r="HDJ18" s="124"/>
      <c r="HDK18" s="124"/>
      <c r="HDL18" s="124"/>
      <c r="HDM18" s="124"/>
      <c r="HDN18" s="124"/>
      <c r="HDO18" s="124"/>
      <c r="HDP18" s="124"/>
      <c r="HDQ18" s="124"/>
      <c r="HDR18" s="124"/>
      <c r="HDS18" s="124"/>
      <c r="HDT18" s="124"/>
      <c r="HDU18" s="124"/>
      <c r="HDV18" s="124"/>
      <c r="HDW18" s="124"/>
      <c r="HDX18" s="124"/>
      <c r="HDY18" s="124"/>
      <c r="HDZ18" s="124"/>
      <c r="HEA18" s="124"/>
      <c r="HEB18" s="124"/>
      <c r="HEC18" s="124"/>
      <c r="HED18" s="124"/>
      <c r="HEE18" s="124"/>
      <c r="HEF18" s="124"/>
      <c r="HEG18" s="124"/>
      <c r="HEH18" s="124"/>
      <c r="HEI18" s="124"/>
      <c r="HEJ18" s="124"/>
      <c r="HEK18" s="124"/>
      <c r="HEL18" s="124"/>
      <c r="HEM18" s="124"/>
      <c r="HEN18" s="124"/>
      <c r="HEO18" s="124"/>
      <c r="HEP18" s="124"/>
      <c r="HEQ18" s="124"/>
      <c r="HER18" s="124"/>
      <c r="HES18" s="124"/>
      <c r="HET18" s="124"/>
      <c r="HEU18" s="124"/>
      <c r="HEV18" s="124"/>
      <c r="HEW18" s="124"/>
      <c r="HEX18" s="124"/>
      <c r="HEY18" s="124"/>
      <c r="HEZ18" s="124"/>
      <c r="HFA18" s="124"/>
      <c r="HFB18" s="124"/>
      <c r="HFC18" s="124"/>
      <c r="HFD18" s="124"/>
      <c r="HFE18" s="124"/>
      <c r="HFF18" s="124"/>
      <c r="HFG18" s="124"/>
      <c r="HFH18" s="124"/>
      <c r="HFI18" s="124"/>
      <c r="HFJ18" s="124"/>
      <c r="HFK18" s="124"/>
      <c r="HFL18" s="124"/>
      <c r="HFM18" s="124"/>
      <c r="HFN18" s="124"/>
      <c r="HFO18" s="124"/>
      <c r="HFP18" s="124"/>
      <c r="HFQ18" s="124"/>
      <c r="HFR18" s="124"/>
      <c r="HFS18" s="124"/>
      <c r="HFT18" s="124"/>
      <c r="HFU18" s="124"/>
      <c r="HFV18" s="124"/>
      <c r="HFW18" s="124"/>
      <c r="HFX18" s="124"/>
      <c r="HFY18" s="124"/>
      <c r="HFZ18" s="124"/>
      <c r="HGA18" s="124"/>
      <c r="HGB18" s="124"/>
      <c r="HGC18" s="124"/>
      <c r="HGD18" s="124"/>
      <c r="HGE18" s="124"/>
      <c r="HGF18" s="124"/>
      <c r="HGG18" s="124"/>
      <c r="HGH18" s="124"/>
      <c r="HGI18" s="124"/>
      <c r="HGJ18" s="124"/>
      <c r="HGK18" s="124"/>
      <c r="HGL18" s="124"/>
      <c r="HGM18" s="124"/>
      <c r="HGN18" s="124"/>
      <c r="HGO18" s="124"/>
      <c r="HGP18" s="124"/>
      <c r="HGQ18" s="124"/>
      <c r="HGR18" s="124"/>
      <c r="HGS18" s="124"/>
      <c r="HGT18" s="124"/>
      <c r="HGU18" s="124"/>
      <c r="HGV18" s="124"/>
      <c r="HGW18" s="124"/>
      <c r="HGX18" s="124"/>
      <c r="HGY18" s="124"/>
      <c r="HGZ18" s="124"/>
      <c r="HHA18" s="124"/>
      <c r="HHB18" s="124"/>
      <c r="HHC18" s="124"/>
      <c r="HHD18" s="124"/>
      <c r="HHE18" s="124"/>
      <c r="HHF18" s="124"/>
      <c r="HHG18" s="124"/>
      <c r="HHH18" s="124"/>
      <c r="HHI18" s="124"/>
      <c r="HHJ18" s="124"/>
      <c r="HHK18" s="124"/>
      <c r="HHL18" s="124"/>
      <c r="HHM18" s="124"/>
      <c r="HHN18" s="124"/>
      <c r="HHO18" s="124"/>
      <c r="HHP18" s="124"/>
      <c r="HHQ18" s="124"/>
      <c r="HHR18" s="124"/>
      <c r="HHS18" s="124"/>
      <c r="HHT18" s="124"/>
      <c r="HHU18" s="124"/>
      <c r="HHV18" s="124"/>
      <c r="HHW18" s="124"/>
      <c r="HHX18" s="124"/>
      <c r="HHY18" s="124"/>
      <c r="HHZ18" s="124"/>
      <c r="HIA18" s="124"/>
      <c r="HIB18" s="124"/>
      <c r="HIC18" s="124"/>
      <c r="HID18" s="124"/>
      <c r="HIE18" s="124"/>
      <c r="HIF18" s="124"/>
      <c r="HIG18" s="124"/>
      <c r="HIH18" s="124"/>
      <c r="HII18" s="124"/>
      <c r="HIJ18" s="124"/>
      <c r="HIK18" s="124"/>
      <c r="HIL18" s="124"/>
      <c r="HIM18" s="124"/>
      <c r="HIN18" s="124"/>
      <c r="HIO18" s="124"/>
      <c r="HIP18" s="124"/>
      <c r="HIQ18" s="124"/>
      <c r="HIR18" s="124"/>
      <c r="HIS18" s="124"/>
      <c r="HIT18" s="124"/>
      <c r="HIU18" s="124"/>
      <c r="HIV18" s="124"/>
      <c r="HIW18" s="124"/>
      <c r="HIX18" s="124"/>
      <c r="HIY18" s="124"/>
      <c r="HIZ18" s="124"/>
      <c r="HJA18" s="124"/>
      <c r="HJB18" s="124"/>
      <c r="HJC18" s="124"/>
      <c r="HJD18" s="124"/>
      <c r="HJE18" s="124"/>
      <c r="HJF18" s="124"/>
      <c r="HJG18" s="124"/>
      <c r="HJH18" s="124"/>
      <c r="HJI18" s="124"/>
      <c r="HJJ18" s="124"/>
      <c r="HJK18" s="124"/>
      <c r="HJL18" s="124"/>
      <c r="HJM18" s="124"/>
      <c r="HJN18" s="124"/>
      <c r="HJO18" s="124"/>
      <c r="HJP18" s="124"/>
      <c r="HJQ18" s="124"/>
      <c r="HJR18" s="124"/>
      <c r="HJS18" s="124"/>
      <c r="HJT18" s="124"/>
      <c r="HJU18" s="124"/>
      <c r="HJV18" s="124"/>
      <c r="HJW18" s="124"/>
      <c r="HJX18" s="124"/>
      <c r="HJY18" s="124"/>
      <c r="HJZ18" s="124"/>
      <c r="HKA18" s="124"/>
      <c r="HKB18" s="124"/>
      <c r="HKC18" s="124"/>
      <c r="HKD18" s="124"/>
      <c r="HKE18" s="124"/>
      <c r="HKF18" s="124"/>
      <c r="HKG18" s="124"/>
      <c r="HKH18" s="124"/>
      <c r="HKI18" s="124"/>
      <c r="HKJ18" s="124"/>
      <c r="HKK18" s="124"/>
      <c r="HKL18" s="124"/>
      <c r="HKM18" s="124"/>
      <c r="HKN18" s="124"/>
      <c r="HKO18" s="124"/>
      <c r="HKP18" s="124"/>
      <c r="HKQ18" s="124"/>
      <c r="HKR18" s="124"/>
      <c r="HKS18" s="124"/>
      <c r="HKT18" s="124"/>
      <c r="HKU18" s="124"/>
      <c r="HKV18" s="124"/>
      <c r="HKW18" s="124"/>
      <c r="HKX18" s="124"/>
      <c r="HKY18" s="124"/>
      <c r="HKZ18" s="124"/>
      <c r="HLA18" s="124"/>
      <c r="HLB18" s="124"/>
      <c r="HLC18" s="124"/>
      <c r="HLD18" s="124"/>
      <c r="HLE18" s="124"/>
      <c r="HLF18" s="124"/>
      <c r="HLG18" s="124"/>
      <c r="HLH18" s="124"/>
      <c r="HLI18" s="124"/>
      <c r="HLJ18" s="124"/>
      <c r="HLK18" s="124"/>
      <c r="HLL18" s="124"/>
      <c r="HLM18" s="124"/>
      <c r="HLN18" s="124"/>
      <c r="HLO18" s="124"/>
      <c r="HLP18" s="124"/>
      <c r="HLQ18" s="124"/>
      <c r="HLR18" s="124"/>
      <c r="HLS18" s="124"/>
      <c r="HLT18" s="124"/>
      <c r="HLU18" s="124"/>
      <c r="HLV18" s="124"/>
      <c r="HLW18" s="124"/>
      <c r="HLX18" s="124"/>
      <c r="HLY18" s="124"/>
      <c r="HLZ18" s="124"/>
      <c r="HMA18" s="124"/>
      <c r="HMB18" s="124"/>
      <c r="HMC18" s="124"/>
      <c r="HMD18" s="124"/>
      <c r="HME18" s="124"/>
      <c r="HMF18" s="124"/>
      <c r="HMG18" s="124"/>
      <c r="HMH18" s="124"/>
      <c r="HMI18" s="124"/>
      <c r="HMJ18" s="124"/>
      <c r="HMK18" s="124"/>
      <c r="HML18" s="124"/>
      <c r="HMM18" s="124"/>
      <c r="HMN18" s="124"/>
      <c r="HMO18" s="124"/>
      <c r="HMP18" s="124"/>
      <c r="HMQ18" s="124"/>
      <c r="HMR18" s="124"/>
      <c r="HMS18" s="124"/>
      <c r="HMT18" s="124"/>
      <c r="HMU18" s="124"/>
      <c r="HMV18" s="124"/>
      <c r="HMW18" s="124"/>
      <c r="HMX18" s="124"/>
      <c r="HMY18" s="124"/>
      <c r="HMZ18" s="124"/>
      <c r="HNA18" s="124"/>
      <c r="HNB18" s="124"/>
      <c r="HNC18" s="124"/>
      <c r="HND18" s="124"/>
      <c r="HNE18" s="124"/>
      <c r="HNF18" s="124"/>
      <c r="HNG18" s="124"/>
      <c r="HNH18" s="124"/>
      <c r="HNI18" s="124"/>
      <c r="HNJ18" s="124"/>
      <c r="HNK18" s="124"/>
      <c r="HNL18" s="124"/>
      <c r="HNM18" s="124"/>
      <c r="HNN18" s="124"/>
      <c r="HNO18" s="124"/>
      <c r="HNP18" s="124"/>
      <c r="HNQ18" s="124"/>
      <c r="HNR18" s="124"/>
      <c r="HNS18" s="124"/>
      <c r="HNT18" s="124"/>
      <c r="HNU18" s="124"/>
      <c r="HNV18" s="124"/>
      <c r="HNW18" s="124"/>
      <c r="HNX18" s="124"/>
      <c r="HNY18" s="124"/>
      <c r="HNZ18" s="124"/>
      <c r="HOA18" s="124"/>
      <c r="HOB18" s="124"/>
      <c r="HOC18" s="124"/>
      <c r="HOD18" s="124"/>
      <c r="HOE18" s="124"/>
      <c r="HOF18" s="124"/>
      <c r="HOG18" s="124"/>
      <c r="HOH18" s="124"/>
      <c r="HOI18" s="124"/>
      <c r="HOJ18" s="124"/>
      <c r="HOK18" s="124"/>
      <c r="HOL18" s="124"/>
      <c r="HOM18" s="124"/>
      <c r="HON18" s="124"/>
      <c r="HOO18" s="124"/>
      <c r="HOP18" s="124"/>
      <c r="HOQ18" s="124"/>
      <c r="HOR18" s="124"/>
      <c r="HOS18" s="124"/>
      <c r="HOT18" s="124"/>
      <c r="HOU18" s="124"/>
      <c r="HOV18" s="124"/>
      <c r="HOW18" s="124"/>
      <c r="HOX18" s="124"/>
      <c r="HOY18" s="124"/>
      <c r="HOZ18" s="124"/>
      <c r="HPA18" s="124"/>
      <c r="HPB18" s="124"/>
      <c r="HPC18" s="124"/>
      <c r="HPD18" s="124"/>
      <c r="HPE18" s="124"/>
      <c r="HPF18" s="124"/>
      <c r="HPG18" s="124"/>
      <c r="HPH18" s="124"/>
      <c r="HPI18" s="124"/>
      <c r="HPJ18" s="124"/>
      <c r="HPK18" s="124"/>
      <c r="HPL18" s="124"/>
      <c r="HPM18" s="124"/>
      <c r="HPN18" s="124"/>
      <c r="HPO18" s="124"/>
      <c r="HPP18" s="124"/>
      <c r="HPQ18" s="124"/>
      <c r="HPR18" s="124"/>
      <c r="HPS18" s="124"/>
      <c r="HPT18" s="124"/>
      <c r="HPU18" s="124"/>
      <c r="HPV18" s="124"/>
      <c r="HPW18" s="124"/>
      <c r="HPX18" s="124"/>
      <c r="HPY18" s="124"/>
      <c r="HPZ18" s="124"/>
      <c r="HQA18" s="124"/>
      <c r="HQB18" s="124"/>
      <c r="HQC18" s="124"/>
      <c r="HQD18" s="124"/>
      <c r="HQE18" s="124"/>
      <c r="HQF18" s="124"/>
      <c r="HQG18" s="124"/>
      <c r="HQH18" s="124"/>
      <c r="HQI18" s="124"/>
      <c r="HQJ18" s="124"/>
      <c r="HQK18" s="124"/>
      <c r="HQL18" s="124"/>
      <c r="HQM18" s="124"/>
      <c r="HQN18" s="124"/>
      <c r="HQO18" s="124"/>
      <c r="HQP18" s="124"/>
      <c r="HQQ18" s="124"/>
      <c r="HQR18" s="124"/>
      <c r="HQS18" s="124"/>
      <c r="HQT18" s="124"/>
      <c r="HQU18" s="124"/>
      <c r="HQV18" s="124"/>
      <c r="HQW18" s="124"/>
      <c r="HQX18" s="124"/>
      <c r="HQY18" s="124"/>
      <c r="HQZ18" s="124"/>
      <c r="HRA18" s="124"/>
      <c r="HRB18" s="124"/>
      <c r="HRC18" s="124"/>
      <c r="HRD18" s="124"/>
      <c r="HRE18" s="124"/>
      <c r="HRF18" s="124"/>
      <c r="HRG18" s="124"/>
      <c r="HRH18" s="124"/>
      <c r="HRI18" s="124"/>
      <c r="HRJ18" s="124"/>
      <c r="HRK18" s="124"/>
      <c r="HRL18" s="124"/>
      <c r="HRM18" s="124"/>
      <c r="HRN18" s="124"/>
      <c r="HRO18" s="124"/>
      <c r="HRP18" s="124"/>
      <c r="HRQ18" s="124"/>
      <c r="HRR18" s="124"/>
      <c r="HRS18" s="124"/>
      <c r="HRT18" s="124"/>
      <c r="HRU18" s="124"/>
      <c r="HRV18" s="124"/>
      <c r="HRW18" s="124"/>
      <c r="HRX18" s="124"/>
      <c r="HRY18" s="124"/>
      <c r="HRZ18" s="124"/>
      <c r="HSA18" s="124"/>
      <c r="HSB18" s="124"/>
      <c r="HSC18" s="124"/>
      <c r="HSD18" s="124"/>
      <c r="HSE18" s="124"/>
      <c r="HSF18" s="124"/>
      <c r="HSG18" s="124"/>
      <c r="HSH18" s="124"/>
      <c r="HSI18" s="124"/>
      <c r="HSJ18" s="124"/>
      <c r="HSK18" s="124"/>
      <c r="HSL18" s="124"/>
      <c r="HSM18" s="124"/>
      <c r="HSN18" s="124"/>
      <c r="HSO18" s="124"/>
      <c r="HSP18" s="124"/>
      <c r="HSQ18" s="124"/>
      <c r="HSR18" s="124"/>
      <c r="HSS18" s="124"/>
      <c r="HST18" s="124"/>
      <c r="HSU18" s="124"/>
      <c r="HSV18" s="124"/>
      <c r="HSW18" s="124"/>
      <c r="HSX18" s="124"/>
      <c r="HSY18" s="124"/>
      <c r="HSZ18" s="124"/>
      <c r="HTA18" s="124"/>
      <c r="HTB18" s="124"/>
      <c r="HTC18" s="124"/>
      <c r="HTD18" s="124"/>
      <c r="HTE18" s="124"/>
      <c r="HTF18" s="124"/>
      <c r="HTG18" s="124"/>
      <c r="HTH18" s="124"/>
      <c r="HTI18" s="124"/>
      <c r="HTJ18" s="124"/>
      <c r="HTK18" s="124"/>
      <c r="HTL18" s="124"/>
      <c r="HTM18" s="124"/>
      <c r="HTN18" s="124"/>
      <c r="HTO18" s="124"/>
      <c r="HTP18" s="124"/>
      <c r="HTQ18" s="124"/>
      <c r="HTR18" s="124"/>
      <c r="HTS18" s="124"/>
      <c r="HTT18" s="124"/>
      <c r="HTU18" s="124"/>
      <c r="HTV18" s="124"/>
      <c r="HTW18" s="124"/>
      <c r="HTX18" s="124"/>
      <c r="HTY18" s="124"/>
      <c r="HTZ18" s="124"/>
      <c r="HUA18" s="124"/>
      <c r="HUB18" s="124"/>
      <c r="HUC18" s="124"/>
      <c r="HUD18" s="124"/>
      <c r="HUE18" s="124"/>
      <c r="HUF18" s="124"/>
      <c r="HUG18" s="124"/>
      <c r="HUH18" s="124"/>
      <c r="HUI18" s="124"/>
      <c r="HUJ18" s="124"/>
      <c r="HUK18" s="124"/>
      <c r="HUL18" s="124"/>
      <c r="HUM18" s="124"/>
      <c r="HUN18" s="124"/>
      <c r="HUO18" s="124"/>
      <c r="HUP18" s="124"/>
      <c r="HUQ18" s="124"/>
      <c r="HUR18" s="124"/>
      <c r="HUS18" s="124"/>
      <c r="HUT18" s="124"/>
      <c r="HUU18" s="124"/>
      <c r="HUV18" s="124"/>
      <c r="HUW18" s="124"/>
      <c r="HUX18" s="124"/>
      <c r="HUY18" s="124"/>
      <c r="HUZ18" s="124"/>
      <c r="HVA18" s="124"/>
      <c r="HVB18" s="124"/>
      <c r="HVC18" s="124"/>
      <c r="HVD18" s="124"/>
      <c r="HVE18" s="124"/>
      <c r="HVF18" s="124"/>
      <c r="HVG18" s="124"/>
      <c r="HVH18" s="124"/>
      <c r="HVI18" s="124"/>
      <c r="HVJ18" s="124"/>
      <c r="HVK18" s="124"/>
      <c r="HVL18" s="124"/>
      <c r="HVM18" s="124"/>
      <c r="HVN18" s="124"/>
      <c r="HVO18" s="124"/>
      <c r="HVP18" s="124"/>
      <c r="HVQ18" s="124"/>
      <c r="HVR18" s="124"/>
      <c r="HVS18" s="124"/>
      <c r="HVT18" s="124"/>
      <c r="HVU18" s="124"/>
      <c r="HVV18" s="124"/>
      <c r="HVW18" s="124"/>
      <c r="HVX18" s="124"/>
      <c r="HVY18" s="124"/>
      <c r="HVZ18" s="124"/>
      <c r="HWA18" s="124"/>
      <c r="HWB18" s="124"/>
      <c r="HWC18" s="124"/>
      <c r="HWD18" s="124"/>
      <c r="HWE18" s="124"/>
      <c r="HWF18" s="124"/>
      <c r="HWG18" s="124"/>
      <c r="HWH18" s="124"/>
      <c r="HWI18" s="124"/>
      <c r="HWJ18" s="124"/>
      <c r="HWK18" s="124"/>
      <c r="HWL18" s="124"/>
      <c r="HWM18" s="124"/>
      <c r="HWN18" s="124"/>
      <c r="HWO18" s="124"/>
      <c r="HWP18" s="124"/>
      <c r="HWQ18" s="124"/>
      <c r="HWR18" s="124"/>
      <c r="HWS18" s="124"/>
      <c r="HWT18" s="124"/>
      <c r="HWU18" s="124"/>
      <c r="HWV18" s="124"/>
      <c r="HWW18" s="124"/>
      <c r="HWX18" s="124"/>
      <c r="HWY18" s="124"/>
      <c r="HWZ18" s="124"/>
      <c r="HXA18" s="124"/>
      <c r="HXB18" s="124"/>
      <c r="HXC18" s="124"/>
      <c r="HXD18" s="124"/>
      <c r="HXE18" s="124"/>
      <c r="HXF18" s="124"/>
      <c r="HXG18" s="124"/>
      <c r="HXH18" s="124"/>
      <c r="HXI18" s="124"/>
      <c r="HXJ18" s="124"/>
      <c r="HXK18" s="124"/>
      <c r="HXL18" s="124"/>
      <c r="HXM18" s="124"/>
      <c r="HXN18" s="124"/>
      <c r="HXO18" s="124"/>
      <c r="HXP18" s="124"/>
      <c r="HXQ18" s="124"/>
      <c r="HXR18" s="124"/>
      <c r="HXS18" s="124"/>
      <c r="HXT18" s="124"/>
      <c r="HXU18" s="124"/>
      <c r="HXV18" s="124"/>
      <c r="HXW18" s="124"/>
      <c r="HXX18" s="124"/>
      <c r="HXY18" s="124"/>
      <c r="HXZ18" s="124"/>
      <c r="HYA18" s="124"/>
      <c r="HYB18" s="124"/>
      <c r="HYC18" s="124"/>
      <c r="HYD18" s="124"/>
      <c r="HYE18" s="124"/>
      <c r="HYF18" s="124"/>
      <c r="HYG18" s="124"/>
      <c r="HYH18" s="124"/>
      <c r="HYI18" s="124"/>
      <c r="HYJ18" s="124"/>
      <c r="HYK18" s="124"/>
      <c r="HYL18" s="124"/>
      <c r="HYM18" s="124"/>
      <c r="HYN18" s="124"/>
      <c r="HYO18" s="124"/>
      <c r="HYP18" s="124"/>
      <c r="HYQ18" s="124"/>
      <c r="HYR18" s="124"/>
      <c r="HYS18" s="124"/>
      <c r="HYT18" s="124"/>
      <c r="HYU18" s="124"/>
      <c r="HYV18" s="124"/>
      <c r="HYW18" s="124"/>
      <c r="HYX18" s="124"/>
      <c r="HYY18" s="124"/>
      <c r="HYZ18" s="124"/>
      <c r="HZA18" s="124"/>
      <c r="HZB18" s="124"/>
      <c r="HZC18" s="124"/>
      <c r="HZD18" s="124"/>
      <c r="HZE18" s="124"/>
      <c r="HZF18" s="124"/>
      <c r="HZG18" s="124"/>
      <c r="HZH18" s="124"/>
      <c r="HZI18" s="124"/>
      <c r="HZJ18" s="124"/>
      <c r="HZK18" s="124"/>
      <c r="HZL18" s="124"/>
      <c r="HZM18" s="124"/>
      <c r="HZN18" s="124"/>
      <c r="HZO18" s="124"/>
      <c r="HZP18" s="124"/>
      <c r="HZQ18" s="124"/>
      <c r="HZR18" s="124"/>
      <c r="HZS18" s="124"/>
      <c r="HZT18" s="124"/>
      <c r="HZU18" s="124"/>
      <c r="HZV18" s="124"/>
      <c r="HZW18" s="124"/>
      <c r="HZX18" s="124"/>
      <c r="HZY18" s="124"/>
      <c r="HZZ18" s="124"/>
      <c r="IAA18" s="124"/>
      <c r="IAB18" s="124"/>
      <c r="IAC18" s="124"/>
      <c r="IAD18" s="124"/>
      <c r="IAE18" s="124"/>
      <c r="IAF18" s="124"/>
      <c r="IAG18" s="124"/>
      <c r="IAH18" s="124"/>
      <c r="IAI18" s="124"/>
      <c r="IAJ18" s="124"/>
      <c r="IAK18" s="124"/>
      <c r="IAL18" s="124"/>
      <c r="IAM18" s="124"/>
      <c r="IAN18" s="124"/>
      <c r="IAO18" s="124"/>
      <c r="IAP18" s="124"/>
      <c r="IAQ18" s="124"/>
      <c r="IAR18" s="124"/>
      <c r="IAS18" s="124"/>
      <c r="IAT18" s="124"/>
      <c r="IAU18" s="124"/>
      <c r="IAV18" s="124"/>
      <c r="IAW18" s="124"/>
      <c r="IAX18" s="124"/>
      <c r="IAY18" s="124"/>
      <c r="IAZ18" s="124"/>
      <c r="IBA18" s="124"/>
      <c r="IBB18" s="124"/>
      <c r="IBC18" s="124"/>
      <c r="IBD18" s="124"/>
      <c r="IBE18" s="124"/>
      <c r="IBF18" s="124"/>
      <c r="IBG18" s="124"/>
      <c r="IBH18" s="124"/>
      <c r="IBI18" s="124"/>
      <c r="IBJ18" s="124"/>
      <c r="IBK18" s="124"/>
      <c r="IBL18" s="124"/>
      <c r="IBM18" s="124"/>
      <c r="IBN18" s="124"/>
      <c r="IBO18" s="124"/>
      <c r="IBP18" s="124"/>
      <c r="IBQ18" s="124"/>
      <c r="IBR18" s="124"/>
      <c r="IBS18" s="124"/>
      <c r="IBT18" s="124"/>
      <c r="IBU18" s="124"/>
      <c r="IBV18" s="124"/>
      <c r="IBW18" s="124"/>
      <c r="IBX18" s="124"/>
      <c r="IBY18" s="124"/>
      <c r="IBZ18" s="124"/>
      <c r="ICA18" s="124"/>
      <c r="ICB18" s="124"/>
      <c r="ICC18" s="124"/>
      <c r="ICD18" s="124"/>
      <c r="ICE18" s="124"/>
      <c r="ICF18" s="124"/>
      <c r="ICG18" s="124"/>
      <c r="ICH18" s="124"/>
      <c r="ICI18" s="124"/>
      <c r="ICJ18" s="124"/>
      <c r="ICK18" s="124"/>
      <c r="ICL18" s="124"/>
      <c r="ICM18" s="124"/>
      <c r="ICN18" s="124"/>
      <c r="ICO18" s="124"/>
      <c r="ICP18" s="124"/>
      <c r="ICQ18" s="124"/>
      <c r="ICR18" s="124"/>
      <c r="ICS18" s="124"/>
      <c r="ICT18" s="124"/>
      <c r="ICU18" s="124"/>
      <c r="ICV18" s="124"/>
      <c r="ICW18" s="124"/>
      <c r="ICX18" s="124"/>
      <c r="ICY18" s="124"/>
      <c r="ICZ18" s="124"/>
      <c r="IDA18" s="124"/>
      <c r="IDB18" s="124"/>
      <c r="IDC18" s="124"/>
      <c r="IDD18" s="124"/>
      <c r="IDE18" s="124"/>
      <c r="IDF18" s="124"/>
      <c r="IDG18" s="124"/>
      <c r="IDH18" s="124"/>
      <c r="IDI18" s="124"/>
      <c r="IDJ18" s="124"/>
      <c r="IDK18" s="124"/>
      <c r="IDL18" s="124"/>
      <c r="IDM18" s="124"/>
      <c r="IDN18" s="124"/>
      <c r="IDO18" s="124"/>
      <c r="IDP18" s="124"/>
      <c r="IDQ18" s="124"/>
      <c r="IDR18" s="124"/>
      <c r="IDS18" s="124"/>
      <c r="IDT18" s="124"/>
      <c r="IDU18" s="124"/>
      <c r="IDV18" s="124"/>
      <c r="IDW18" s="124"/>
      <c r="IDX18" s="124"/>
      <c r="IDY18" s="124"/>
      <c r="IDZ18" s="124"/>
      <c r="IEA18" s="124"/>
      <c r="IEB18" s="124"/>
      <c r="IEC18" s="124"/>
      <c r="IED18" s="124"/>
      <c r="IEE18" s="124"/>
      <c r="IEF18" s="124"/>
      <c r="IEG18" s="124"/>
      <c r="IEH18" s="124"/>
      <c r="IEI18" s="124"/>
      <c r="IEJ18" s="124"/>
      <c r="IEK18" s="124"/>
      <c r="IEL18" s="124"/>
      <c r="IEM18" s="124"/>
      <c r="IEN18" s="124"/>
      <c r="IEO18" s="124"/>
      <c r="IEP18" s="124"/>
      <c r="IEQ18" s="124"/>
      <c r="IER18" s="124"/>
      <c r="IES18" s="124"/>
      <c r="IET18" s="124"/>
      <c r="IEU18" s="124"/>
      <c r="IEV18" s="124"/>
      <c r="IEW18" s="124"/>
      <c r="IEX18" s="124"/>
      <c r="IEY18" s="124"/>
      <c r="IEZ18" s="124"/>
      <c r="IFA18" s="124"/>
      <c r="IFB18" s="124"/>
      <c r="IFC18" s="124"/>
      <c r="IFD18" s="124"/>
      <c r="IFE18" s="124"/>
      <c r="IFF18" s="124"/>
      <c r="IFG18" s="124"/>
      <c r="IFH18" s="124"/>
      <c r="IFI18" s="124"/>
      <c r="IFJ18" s="124"/>
      <c r="IFK18" s="124"/>
      <c r="IFL18" s="124"/>
      <c r="IFM18" s="124"/>
      <c r="IFN18" s="124"/>
      <c r="IFO18" s="124"/>
      <c r="IFP18" s="124"/>
      <c r="IFQ18" s="124"/>
      <c r="IFR18" s="124"/>
      <c r="IFS18" s="124"/>
      <c r="IFT18" s="124"/>
      <c r="IFU18" s="124"/>
      <c r="IFV18" s="124"/>
      <c r="IFW18" s="124"/>
      <c r="IFX18" s="124"/>
      <c r="IFY18" s="124"/>
      <c r="IFZ18" s="124"/>
      <c r="IGA18" s="124"/>
      <c r="IGB18" s="124"/>
      <c r="IGC18" s="124"/>
      <c r="IGD18" s="124"/>
      <c r="IGE18" s="124"/>
      <c r="IGF18" s="124"/>
      <c r="IGG18" s="124"/>
      <c r="IGH18" s="124"/>
      <c r="IGI18" s="124"/>
      <c r="IGJ18" s="124"/>
      <c r="IGK18" s="124"/>
      <c r="IGL18" s="124"/>
      <c r="IGM18" s="124"/>
      <c r="IGN18" s="124"/>
      <c r="IGO18" s="124"/>
      <c r="IGP18" s="124"/>
      <c r="IGQ18" s="124"/>
      <c r="IGR18" s="124"/>
      <c r="IGS18" s="124"/>
      <c r="IGT18" s="124"/>
      <c r="IGU18" s="124"/>
      <c r="IGV18" s="124"/>
      <c r="IGW18" s="124"/>
      <c r="IGX18" s="124"/>
      <c r="IGY18" s="124"/>
      <c r="IGZ18" s="124"/>
      <c r="IHA18" s="124"/>
      <c r="IHB18" s="124"/>
      <c r="IHC18" s="124"/>
      <c r="IHD18" s="124"/>
      <c r="IHE18" s="124"/>
      <c r="IHF18" s="124"/>
      <c r="IHG18" s="124"/>
      <c r="IHH18" s="124"/>
      <c r="IHI18" s="124"/>
      <c r="IHJ18" s="124"/>
      <c r="IHK18" s="124"/>
      <c r="IHL18" s="124"/>
      <c r="IHM18" s="124"/>
      <c r="IHN18" s="124"/>
      <c r="IHO18" s="124"/>
      <c r="IHP18" s="124"/>
      <c r="IHQ18" s="124"/>
      <c r="IHR18" s="124"/>
      <c r="IHS18" s="124"/>
      <c r="IHT18" s="124"/>
      <c r="IHU18" s="124"/>
      <c r="IHV18" s="124"/>
      <c r="IHW18" s="124"/>
      <c r="IHX18" s="124"/>
      <c r="IHY18" s="124"/>
      <c r="IHZ18" s="124"/>
      <c r="IIA18" s="124"/>
      <c r="IIB18" s="124"/>
      <c r="IIC18" s="124"/>
      <c r="IID18" s="124"/>
      <c r="IIE18" s="124"/>
      <c r="IIF18" s="124"/>
      <c r="IIG18" s="124"/>
      <c r="IIH18" s="124"/>
      <c r="III18" s="124"/>
      <c r="IIJ18" s="124"/>
      <c r="IIK18" s="124"/>
      <c r="IIL18" s="124"/>
      <c r="IIM18" s="124"/>
      <c r="IIN18" s="124"/>
      <c r="IIO18" s="124"/>
      <c r="IIP18" s="124"/>
      <c r="IIQ18" s="124"/>
      <c r="IIR18" s="124"/>
      <c r="IIS18" s="124"/>
      <c r="IIT18" s="124"/>
      <c r="IIU18" s="124"/>
      <c r="IIV18" s="124"/>
      <c r="IIW18" s="124"/>
      <c r="IIX18" s="124"/>
      <c r="IIY18" s="124"/>
      <c r="IIZ18" s="124"/>
      <c r="IJA18" s="124"/>
      <c r="IJB18" s="124"/>
      <c r="IJC18" s="124"/>
      <c r="IJD18" s="124"/>
      <c r="IJE18" s="124"/>
      <c r="IJF18" s="124"/>
      <c r="IJG18" s="124"/>
      <c r="IJH18" s="124"/>
      <c r="IJI18" s="124"/>
      <c r="IJJ18" s="124"/>
      <c r="IJK18" s="124"/>
      <c r="IJL18" s="124"/>
      <c r="IJM18" s="124"/>
      <c r="IJN18" s="124"/>
      <c r="IJO18" s="124"/>
      <c r="IJP18" s="124"/>
      <c r="IJQ18" s="124"/>
      <c r="IJR18" s="124"/>
      <c r="IJS18" s="124"/>
      <c r="IJT18" s="124"/>
      <c r="IJU18" s="124"/>
      <c r="IJV18" s="124"/>
      <c r="IJW18" s="124"/>
      <c r="IJX18" s="124"/>
      <c r="IJY18" s="124"/>
      <c r="IJZ18" s="124"/>
      <c r="IKA18" s="124"/>
      <c r="IKB18" s="124"/>
      <c r="IKC18" s="124"/>
      <c r="IKD18" s="124"/>
      <c r="IKE18" s="124"/>
      <c r="IKF18" s="124"/>
      <c r="IKG18" s="124"/>
      <c r="IKH18" s="124"/>
      <c r="IKI18" s="124"/>
      <c r="IKJ18" s="124"/>
      <c r="IKK18" s="124"/>
      <c r="IKL18" s="124"/>
      <c r="IKM18" s="124"/>
      <c r="IKN18" s="124"/>
      <c r="IKO18" s="124"/>
      <c r="IKP18" s="124"/>
      <c r="IKQ18" s="124"/>
      <c r="IKR18" s="124"/>
      <c r="IKS18" s="124"/>
      <c r="IKT18" s="124"/>
      <c r="IKU18" s="124"/>
      <c r="IKV18" s="124"/>
      <c r="IKW18" s="124"/>
      <c r="IKX18" s="124"/>
      <c r="IKY18" s="124"/>
      <c r="IKZ18" s="124"/>
      <c r="ILA18" s="124"/>
      <c r="ILB18" s="124"/>
      <c r="ILC18" s="124"/>
      <c r="ILD18" s="124"/>
      <c r="ILE18" s="124"/>
      <c r="ILF18" s="124"/>
      <c r="ILG18" s="124"/>
      <c r="ILH18" s="124"/>
      <c r="ILI18" s="124"/>
      <c r="ILJ18" s="124"/>
      <c r="ILK18" s="124"/>
      <c r="ILL18" s="124"/>
      <c r="ILM18" s="124"/>
      <c r="ILN18" s="124"/>
      <c r="ILO18" s="124"/>
      <c r="ILP18" s="124"/>
      <c r="ILQ18" s="124"/>
      <c r="ILR18" s="124"/>
      <c r="ILS18" s="124"/>
      <c r="ILT18" s="124"/>
      <c r="ILU18" s="124"/>
      <c r="ILV18" s="124"/>
      <c r="ILW18" s="124"/>
      <c r="ILX18" s="124"/>
      <c r="ILY18" s="124"/>
      <c r="ILZ18" s="124"/>
      <c r="IMA18" s="124"/>
      <c r="IMB18" s="124"/>
      <c r="IMC18" s="124"/>
      <c r="IMD18" s="124"/>
      <c r="IME18" s="124"/>
      <c r="IMF18" s="124"/>
      <c r="IMG18" s="124"/>
      <c r="IMH18" s="124"/>
      <c r="IMI18" s="124"/>
      <c r="IMJ18" s="124"/>
      <c r="IMK18" s="124"/>
      <c r="IML18" s="124"/>
      <c r="IMM18" s="124"/>
      <c r="IMN18" s="124"/>
      <c r="IMO18" s="124"/>
      <c r="IMP18" s="124"/>
      <c r="IMQ18" s="124"/>
      <c r="IMR18" s="124"/>
      <c r="IMS18" s="124"/>
      <c r="IMT18" s="124"/>
      <c r="IMU18" s="124"/>
      <c r="IMV18" s="124"/>
      <c r="IMW18" s="124"/>
      <c r="IMX18" s="124"/>
      <c r="IMY18" s="124"/>
      <c r="IMZ18" s="124"/>
      <c r="INA18" s="124"/>
      <c r="INB18" s="124"/>
      <c r="INC18" s="124"/>
      <c r="IND18" s="124"/>
      <c r="INE18" s="124"/>
      <c r="INF18" s="124"/>
      <c r="ING18" s="124"/>
      <c r="INH18" s="124"/>
      <c r="INI18" s="124"/>
      <c r="INJ18" s="124"/>
      <c r="INK18" s="124"/>
      <c r="INL18" s="124"/>
      <c r="INM18" s="124"/>
      <c r="INN18" s="124"/>
      <c r="INO18" s="124"/>
      <c r="INP18" s="124"/>
      <c r="INQ18" s="124"/>
      <c r="INR18" s="124"/>
      <c r="INS18" s="124"/>
      <c r="INT18" s="124"/>
      <c r="INU18" s="124"/>
      <c r="INV18" s="124"/>
      <c r="INW18" s="124"/>
      <c r="INX18" s="124"/>
      <c r="INY18" s="124"/>
      <c r="INZ18" s="124"/>
      <c r="IOA18" s="124"/>
      <c r="IOB18" s="124"/>
      <c r="IOC18" s="124"/>
      <c r="IOD18" s="124"/>
      <c r="IOE18" s="124"/>
      <c r="IOF18" s="124"/>
      <c r="IOG18" s="124"/>
      <c r="IOH18" s="124"/>
      <c r="IOI18" s="124"/>
      <c r="IOJ18" s="124"/>
      <c r="IOK18" s="124"/>
      <c r="IOL18" s="124"/>
      <c r="IOM18" s="124"/>
      <c r="ION18" s="124"/>
      <c r="IOO18" s="124"/>
      <c r="IOP18" s="124"/>
      <c r="IOQ18" s="124"/>
      <c r="IOR18" s="124"/>
      <c r="IOS18" s="124"/>
      <c r="IOT18" s="124"/>
      <c r="IOU18" s="124"/>
      <c r="IOV18" s="124"/>
      <c r="IOW18" s="124"/>
      <c r="IOX18" s="124"/>
      <c r="IOY18" s="124"/>
      <c r="IOZ18" s="124"/>
      <c r="IPA18" s="124"/>
      <c r="IPB18" s="124"/>
      <c r="IPC18" s="124"/>
      <c r="IPD18" s="124"/>
      <c r="IPE18" s="124"/>
      <c r="IPF18" s="124"/>
      <c r="IPG18" s="124"/>
      <c r="IPH18" s="124"/>
      <c r="IPI18" s="124"/>
      <c r="IPJ18" s="124"/>
      <c r="IPK18" s="124"/>
      <c r="IPL18" s="124"/>
      <c r="IPM18" s="124"/>
      <c r="IPN18" s="124"/>
      <c r="IPO18" s="124"/>
      <c r="IPP18" s="124"/>
      <c r="IPQ18" s="124"/>
      <c r="IPR18" s="124"/>
      <c r="IPS18" s="124"/>
      <c r="IPT18" s="124"/>
      <c r="IPU18" s="124"/>
      <c r="IPV18" s="124"/>
      <c r="IPW18" s="124"/>
      <c r="IPX18" s="124"/>
      <c r="IPY18" s="124"/>
      <c r="IPZ18" s="124"/>
      <c r="IQA18" s="124"/>
      <c r="IQB18" s="124"/>
      <c r="IQC18" s="124"/>
      <c r="IQD18" s="124"/>
      <c r="IQE18" s="124"/>
      <c r="IQF18" s="124"/>
      <c r="IQG18" s="124"/>
      <c r="IQH18" s="124"/>
      <c r="IQI18" s="124"/>
      <c r="IQJ18" s="124"/>
      <c r="IQK18" s="124"/>
      <c r="IQL18" s="124"/>
      <c r="IQM18" s="124"/>
      <c r="IQN18" s="124"/>
      <c r="IQO18" s="124"/>
      <c r="IQP18" s="124"/>
      <c r="IQQ18" s="124"/>
      <c r="IQR18" s="124"/>
      <c r="IQS18" s="124"/>
      <c r="IQT18" s="124"/>
      <c r="IQU18" s="124"/>
      <c r="IQV18" s="124"/>
      <c r="IQW18" s="124"/>
      <c r="IQX18" s="124"/>
      <c r="IQY18" s="124"/>
      <c r="IQZ18" s="124"/>
      <c r="IRA18" s="124"/>
      <c r="IRB18" s="124"/>
      <c r="IRC18" s="124"/>
      <c r="IRD18" s="124"/>
      <c r="IRE18" s="124"/>
      <c r="IRF18" s="124"/>
      <c r="IRG18" s="124"/>
      <c r="IRH18" s="124"/>
      <c r="IRI18" s="124"/>
      <c r="IRJ18" s="124"/>
      <c r="IRK18" s="124"/>
      <c r="IRL18" s="124"/>
      <c r="IRM18" s="124"/>
      <c r="IRN18" s="124"/>
      <c r="IRO18" s="124"/>
      <c r="IRP18" s="124"/>
      <c r="IRQ18" s="124"/>
      <c r="IRR18" s="124"/>
      <c r="IRS18" s="124"/>
      <c r="IRT18" s="124"/>
      <c r="IRU18" s="124"/>
      <c r="IRV18" s="124"/>
      <c r="IRW18" s="124"/>
      <c r="IRX18" s="124"/>
      <c r="IRY18" s="124"/>
      <c r="IRZ18" s="124"/>
      <c r="ISA18" s="124"/>
      <c r="ISB18" s="124"/>
      <c r="ISC18" s="124"/>
      <c r="ISD18" s="124"/>
      <c r="ISE18" s="124"/>
      <c r="ISF18" s="124"/>
      <c r="ISG18" s="124"/>
      <c r="ISH18" s="124"/>
      <c r="ISI18" s="124"/>
      <c r="ISJ18" s="124"/>
      <c r="ISK18" s="124"/>
      <c r="ISL18" s="124"/>
      <c r="ISM18" s="124"/>
      <c r="ISN18" s="124"/>
      <c r="ISO18" s="124"/>
      <c r="ISP18" s="124"/>
      <c r="ISQ18" s="124"/>
      <c r="ISR18" s="124"/>
      <c r="ISS18" s="124"/>
      <c r="IST18" s="124"/>
      <c r="ISU18" s="124"/>
      <c r="ISV18" s="124"/>
      <c r="ISW18" s="124"/>
      <c r="ISX18" s="124"/>
      <c r="ISY18" s="124"/>
      <c r="ISZ18" s="124"/>
      <c r="ITA18" s="124"/>
      <c r="ITB18" s="124"/>
      <c r="ITC18" s="124"/>
      <c r="ITD18" s="124"/>
      <c r="ITE18" s="124"/>
      <c r="ITF18" s="124"/>
      <c r="ITG18" s="124"/>
      <c r="ITH18" s="124"/>
      <c r="ITI18" s="124"/>
      <c r="ITJ18" s="124"/>
      <c r="ITK18" s="124"/>
      <c r="ITL18" s="124"/>
      <c r="ITM18" s="124"/>
      <c r="ITN18" s="124"/>
      <c r="ITO18" s="124"/>
      <c r="ITP18" s="124"/>
      <c r="ITQ18" s="124"/>
      <c r="ITR18" s="124"/>
      <c r="ITS18" s="124"/>
      <c r="ITT18" s="124"/>
      <c r="ITU18" s="124"/>
      <c r="ITV18" s="124"/>
      <c r="ITW18" s="124"/>
      <c r="ITX18" s="124"/>
      <c r="ITY18" s="124"/>
      <c r="ITZ18" s="124"/>
      <c r="IUA18" s="124"/>
      <c r="IUB18" s="124"/>
      <c r="IUC18" s="124"/>
      <c r="IUD18" s="124"/>
      <c r="IUE18" s="124"/>
      <c r="IUF18" s="124"/>
      <c r="IUG18" s="124"/>
      <c r="IUH18" s="124"/>
      <c r="IUI18" s="124"/>
      <c r="IUJ18" s="124"/>
      <c r="IUK18" s="124"/>
      <c r="IUL18" s="124"/>
      <c r="IUM18" s="124"/>
      <c r="IUN18" s="124"/>
      <c r="IUO18" s="124"/>
      <c r="IUP18" s="124"/>
      <c r="IUQ18" s="124"/>
      <c r="IUR18" s="124"/>
      <c r="IUS18" s="124"/>
      <c r="IUT18" s="124"/>
      <c r="IUU18" s="124"/>
      <c r="IUV18" s="124"/>
      <c r="IUW18" s="124"/>
      <c r="IUX18" s="124"/>
      <c r="IUY18" s="124"/>
      <c r="IUZ18" s="124"/>
      <c r="IVA18" s="124"/>
      <c r="IVB18" s="124"/>
      <c r="IVC18" s="124"/>
      <c r="IVD18" s="124"/>
      <c r="IVE18" s="124"/>
      <c r="IVF18" s="124"/>
      <c r="IVG18" s="124"/>
      <c r="IVH18" s="124"/>
      <c r="IVI18" s="124"/>
      <c r="IVJ18" s="124"/>
      <c r="IVK18" s="124"/>
      <c r="IVL18" s="124"/>
      <c r="IVM18" s="124"/>
      <c r="IVN18" s="124"/>
      <c r="IVO18" s="124"/>
      <c r="IVP18" s="124"/>
      <c r="IVQ18" s="124"/>
      <c r="IVR18" s="124"/>
      <c r="IVS18" s="124"/>
      <c r="IVT18" s="124"/>
      <c r="IVU18" s="124"/>
      <c r="IVV18" s="124"/>
      <c r="IVW18" s="124"/>
      <c r="IVX18" s="124"/>
      <c r="IVY18" s="124"/>
      <c r="IVZ18" s="124"/>
      <c r="IWA18" s="124"/>
      <c r="IWB18" s="124"/>
      <c r="IWC18" s="124"/>
      <c r="IWD18" s="124"/>
      <c r="IWE18" s="124"/>
      <c r="IWF18" s="124"/>
      <c r="IWG18" s="124"/>
      <c r="IWH18" s="124"/>
      <c r="IWI18" s="124"/>
      <c r="IWJ18" s="124"/>
      <c r="IWK18" s="124"/>
      <c r="IWL18" s="124"/>
      <c r="IWM18" s="124"/>
      <c r="IWN18" s="124"/>
      <c r="IWO18" s="124"/>
      <c r="IWP18" s="124"/>
      <c r="IWQ18" s="124"/>
      <c r="IWR18" s="124"/>
      <c r="IWS18" s="124"/>
      <c r="IWT18" s="124"/>
      <c r="IWU18" s="124"/>
      <c r="IWV18" s="124"/>
      <c r="IWW18" s="124"/>
      <c r="IWX18" s="124"/>
      <c r="IWY18" s="124"/>
      <c r="IWZ18" s="124"/>
      <c r="IXA18" s="124"/>
      <c r="IXB18" s="124"/>
      <c r="IXC18" s="124"/>
      <c r="IXD18" s="124"/>
      <c r="IXE18" s="124"/>
      <c r="IXF18" s="124"/>
      <c r="IXG18" s="124"/>
      <c r="IXH18" s="124"/>
      <c r="IXI18" s="124"/>
      <c r="IXJ18" s="124"/>
      <c r="IXK18" s="124"/>
      <c r="IXL18" s="124"/>
      <c r="IXM18" s="124"/>
      <c r="IXN18" s="124"/>
      <c r="IXO18" s="124"/>
      <c r="IXP18" s="124"/>
      <c r="IXQ18" s="124"/>
      <c r="IXR18" s="124"/>
      <c r="IXS18" s="124"/>
      <c r="IXT18" s="124"/>
      <c r="IXU18" s="124"/>
      <c r="IXV18" s="124"/>
      <c r="IXW18" s="124"/>
      <c r="IXX18" s="124"/>
      <c r="IXY18" s="124"/>
      <c r="IXZ18" s="124"/>
      <c r="IYA18" s="124"/>
      <c r="IYB18" s="124"/>
      <c r="IYC18" s="124"/>
      <c r="IYD18" s="124"/>
      <c r="IYE18" s="124"/>
      <c r="IYF18" s="124"/>
      <c r="IYG18" s="124"/>
      <c r="IYH18" s="124"/>
      <c r="IYI18" s="124"/>
      <c r="IYJ18" s="124"/>
      <c r="IYK18" s="124"/>
      <c r="IYL18" s="124"/>
      <c r="IYM18" s="124"/>
      <c r="IYN18" s="124"/>
      <c r="IYO18" s="124"/>
      <c r="IYP18" s="124"/>
      <c r="IYQ18" s="124"/>
      <c r="IYR18" s="124"/>
      <c r="IYS18" s="124"/>
      <c r="IYT18" s="124"/>
      <c r="IYU18" s="124"/>
      <c r="IYV18" s="124"/>
      <c r="IYW18" s="124"/>
      <c r="IYX18" s="124"/>
      <c r="IYY18" s="124"/>
      <c r="IYZ18" s="124"/>
      <c r="IZA18" s="124"/>
      <c r="IZB18" s="124"/>
      <c r="IZC18" s="124"/>
      <c r="IZD18" s="124"/>
      <c r="IZE18" s="124"/>
      <c r="IZF18" s="124"/>
      <c r="IZG18" s="124"/>
      <c r="IZH18" s="124"/>
      <c r="IZI18" s="124"/>
      <c r="IZJ18" s="124"/>
      <c r="IZK18" s="124"/>
      <c r="IZL18" s="124"/>
      <c r="IZM18" s="124"/>
      <c r="IZN18" s="124"/>
      <c r="IZO18" s="124"/>
      <c r="IZP18" s="124"/>
      <c r="IZQ18" s="124"/>
      <c r="IZR18" s="124"/>
      <c r="IZS18" s="124"/>
      <c r="IZT18" s="124"/>
      <c r="IZU18" s="124"/>
      <c r="IZV18" s="124"/>
      <c r="IZW18" s="124"/>
      <c r="IZX18" s="124"/>
      <c r="IZY18" s="124"/>
      <c r="IZZ18" s="124"/>
      <c r="JAA18" s="124"/>
      <c r="JAB18" s="124"/>
      <c r="JAC18" s="124"/>
      <c r="JAD18" s="124"/>
      <c r="JAE18" s="124"/>
      <c r="JAF18" s="124"/>
      <c r="JAG18" s="124"/>
      <c r="JAH18" s="124"/>
      <c r="JAI18" s="124"/>
      <c r="JAJ18" s="124"/>
      <c r="JAK18" s="124"/>
      <c r="JAL18" s="124"/>
      <c r="JAM18" s="124"/>
      <c r="JAN18" s="124"/>
      <c r="JAO18" s="124"/>
      <c r="JAP18" s="124"/>
      <c r="JAQ18" s="124"/>
      <c r="JAR18" s="124"/>
      <c r="JAS18" s="124"/>
      <c r="JAT18" s="124"/>
      <c r="JAU18" s="124"/>
      <c r="JAV18" s="124"/>
      <c r="JAW18" s="124"/>
      <c r="JAX18" s="124"/>
      <c r="JAY18" s="124"/>
      <c r="JAZ18" s="124"/>
      <c r="JBA18" s="124"/>
      <c r="JBB18" s="124"/>
      <c r="JBC18" s="124"/>
      <c r="JBD18" s="124"/>
      <c r="JBE18" s="124"/>
      <c r="JBF18" s="124"/>
      <c r="JBG18" s="124"/>
      <c r="JBH18" s="124"/>
      <c r="JBI18" s="124"/>
      <c r="JBJ18" s="124"/>
      <c r="JBK18" s="124"/>
      <c r="JBL18" s="124"/>
      <c r="JBM18" s="124"/>
      <c r="JBN18" s="124"/>
      <c r="JBO18" s="124"/>
      <c r="JBP18" s="124"/>
      <c r="JBQ18" s="124"/>
      <c r="JBR18" s="124"/>
      <c r="JBS18" s="124"/>
      <c r="JBT18" s="124"/>
      <c r="JBU18" s="124"/>
      <c r="JBV18" s="124"/>
      <c r="JBW18" s="124"/>
      <c r="JBX18" s="124"/>
      <c r="JBY18" s="124"/>
      <c r="JBZ18" s="124"/>
      <c r="JCA18" s="124"/>
      <c r="JCB18" s="124"/>
      <c r="JCC18" s="124"/>
      <c r="JCD18" s="124"/>
      <c r="JCE18" s="124"/>
      <c r="JCF18" s="124"/>
      <c r="JCG18" s="124"/>
      <c r="JCH18" s="124"/>
      <c r="JCI18" s="124"/>
      <c r="JCJ18" s="124"/>
      <c r="JCK18" s="124"/>
      <c r="JCL18" s="124"/>
      <c r="JCM18" s="124"/>
      <c r="JCN18" s="124"/>
      <c r="JCO18" s="124"/>
      <c r="JCP18" s="124"/>
      <c r="JCQ18" s="124"/>
      <c r="JCR18" s="124"/>
      <c r="JCS18" s="124"/>
      <c r="JCT18" s="124"/>
      <c r="JCU18" s="124"/>
      <c r="JCV18" s="124"/>
      <c r="JCW18" s="124"/>
      <c r="JCX18" s="124"/>
      <c r="JCY18" s="124"/>
      <c r="JCZ18" s="124"/>
      <c r="JDA18" s="124"/>
      <c r="JDB18" s="124"/>
      <c r="JDC18" s="124"/>
      <c r="JDD18" s="124"/>
      <c r="JDE18" s="124"/>
      <c r="JDF18" s="124"/>
      <c r="JDG18" s="124"/>
      <c r="JDH18" s="124"/>
      <c r="JDI18" s="124"/>
      <c r="JDJ18" s="124"/>
      <c r="JDK18" s="124"/>
      <c r="JDL18" s="124"/>
      <c r="JDM18" s="124"/>
      <c r="JDN18" s="124"/>
      <c r="JDO18" s="124"/>
      <c r="JDP18" s="124"/>
      <c r="JDQ18" s="124"/>
      <c r="JDR18" s="124"/>
      <c r="JDS18" s="124"/>
      <c r="JDT18" s="124"/>
      <c r="JDU18" s="124"/>
      <c r="JDV18" s="124"/>
      <c r="JDW18" s="124"/>
      <c r="JDX18" s="124"/>
      <c r="JDY18" s="124"/>
      <c r="JDZ18" s="124"/>
      <c r="JEA18" s="124"/>
      <c r="JEB18" s="124"/>
      <c r="JEC18" s="124"/>
      <c r="JED18" s="124"/>
      <c r="JEE18" s="124"/>
      <c r="JEF18" s="124"/>
      <c r="JEG18" s="124"/>
      <c r="JEH18" s="124"/>
      <c r="JEI18" s="124"/>
      <c r="JEJ18" s="124"/>
      <c r="JEK18" s="124"/>
      <c r="JEL18" s="124"/>
      <c r="JEM18" s="124"/>
      <c r="JEN18" s="124"/>
      <c r="JEO18" s="124"/>
      <c r="JEP18" s="124"/>
      <c r="JEQ18" s="124"/>
      <c r="JER18" s="124"/>
      <c r="JES18" s="124"/>
      <c r="JET18" s="124"/>
      <c r="JEU18" s="124"/>
      <c r="JEV18" s="124"/>
      <c r="JEW18" s="124"/>
      <c r="JEX18" s="124"/>
      <c r="JEY18" s="124"/>
      <c r="JEZ18" s="124"/>
      <c r="JFA18" s="124"/>
      <c r="JFB18" s="124"/>
      <c r="JFC18" s="124"/>
      <c r="JFD18" s="124"/>
      <c r="JFE18" s="124"/>
      <c r="JFF18" s="124"/>
      <c r="JFG18" s="124"/>
      <c r="JFH18" s="124"/>
      <c r="JFI18" s="124"/>
      <c r="JFJ18" s="124"/>
      <c r="JFK18" s="124"/>
      <c r="JFL18" s="124"/>
      <c r="JFM18" s="124"/>
      <c r="JFN18" s="124"/>
      <c r="JFO18" s="124"/>
      <c r="JFP18" s="124"/>
      <c r="JFQ18" s="124"/>
      <c r="JFR18" s="124"/>
      <c r="JFS18" s="124"/>
      <c r="JFT18" s="124"/>
      <c r="JFU18" s="124"/>
      <c r="JFV18" s="124"/>
      <c r="JFW18" s="124"/>
      <c r="JFX18" s="124"/>
      <c r="JFY18" s="124"/>
      <c r="JFZ18" s="124"/>
      <c r="JGA18" s="124"/>
      <c r="JGB18" s="124"/>
      <c r="JGC18" s="124"/>
      <c r="JGD18" s="124"/>
      <c r="JGE18" s="124"/>
      <c r="JGF18" s="124"/>
      <c r="JGG18" s="124"/>
      <c r="JGH18" s="124"/>
      <c r="JGI18" s="124"/>
      <c r="JGJ18" s="124"/>
      <c r="JGK18" s="124"/>
      <c r="JGL18" s="124"/>
      <c r="JGM18" s="124"/>
      <c r="JGN18" s="124"/>
      <c r="JGO18" s="124"/>
      <c r="JGP18" s="124"/>
      <c r="JGQ18" s="124"/>
      <c r="JGR18" s="124"/>
      <c r="JGS18" s="124"/>
      <c r="JGT18" s="124"/>
      <c r="JGU18" s="124"/>
      <c r="JGV18" s="124"/>
      <c r="JGW18" s="124"/>
      <c r="JGX18" s="124"/>
      <c r="JGY18" s="124"/>
      <c r="JGZ18" s="124"/>
      <c r="JHA18" s="124"/>
      <c r="JHB18" s="124"/>
      <c r="JHC18" s="124"/>
      <c r="JHD18" s="124"/>
      <c r="JHE18" s="124"/>
      <c r="JHF18" s="124"/>
      <c r="JHG18" s="124"/>
      <c r="JHH18" s="124"/>
      <c r="JHI18" s="124"/>
      <c r="JHJ18" s="124"/>
      <c r="JHK18" s="124"/>
      <c r="JHL18" s="124"/>
      <c r="JHM18" s="124"/>
      <c r="JHN18" s="124"/>
      <c r="JHO18" s="124"/>
      <c r="JHP18" s="124"/>
      <c r="JHQ18" s="124"/>
      <c r="JHR18" s="124"/>
      <c r="JHS18" s="124"/>
      <c r="JHT18" s="124"/>
      <c r="JHU18" s="124"/>
      <c r="JHV18" s="124"/>
      <c r="JHW18" s="124"/>
      <c r="JHX18" s="124"/>
      <c r="JHY18" s="124"/>
      <c r="JHZ18" s="124"/>
      <c r="JIA18" s="124"/>
      <c r="JIB18" s="124"/>
      <c r="JIC18" s="124"/>
      <c r="JID18" s="124"/>
      <c r="JIE18" s="124"/>
      <c r="JIF18" s="124"/>
      <c r="JIG18" s="124"/>
      <c r="JIH18" s="124"/>
      <c r="JII18" s="124"/>
      <c r="JIJ18" s="124"/>
      <c r="JIK18" s="124"/>
      <c r="JIL18" s="124"/>
      <c r="JIM18" s="124"/>
      <c r="JIN18" s="124"/>
      <c r="JIO18" s="124"/>
      <c r="JIP18" s="124"/>
      <c r="JIQ18" s="124"/>
      <c r="JIR18" s="124"/>
      <c r="JIS18" s="124"/>
      <c r="JIT18" s="124"/>
      <c r="JIU18" s="124"/>
      <c r="JIV18" s="124"/>
      <c r="JIW18" s="124"/>
      <c r="JIX18" s="124"/>
      <c r="JIY18" s="124"/>
      <c r="JIZ18" s="124"/>
      <c r="JJA18" s="124"/>
      <c r="JJB18" s="124"/>
      <c r="JJC18" s="124"/>
      <c r="JJD18" s="124"/>
      <c r="JJE18" s="124"/>
      <c r="JJF18" s="124"/>
      <c r="JJG18" s="124"/>
      <c r="JJH18" s="124"/>
      <c r="JJI18" s="124"/>
      <c r="JJJ18" s="124"/>
      <c r="JJK18" s="124"/>
      <c r="JJL18" s="124"/>
      <c r="JJM18" s="124"/>
      <c r="JJN18" s="124"/>
      <c r="JJO18" s="124"/>
      <c r="JJP18" s="124"/>
      <c r="JJQ18" s="124"/>
      <c r="JJR18" s="124"/>
      <c r="JJS18" s="124"/>
      <c r="JJT18" s="124"/>
      <c r="JJU18" s="124"/>
      <c r="JJV18" s="124"/>
      <c r="JJW18" s="124"/>
      <c r="JJX18" s="124"/>
      <c r="JJY18" s="124"/>
      <c r="JJZ18" s="124"/>
      <c r="JKA18" s="124"/>
      <c r="JKB18" s="124"/>
      <c r="JKC18" s="124"/>
      <c r="JKD18" s="124"/>
      <c r="JKE18" s="124"/>
      <c r="JKF18" s="124"/>
      <c r="JKG18" s="124"/>
      <c r="JKH18" s="124"/>
      <c r="JKI18" s="124"/>
      <c r="JKJ18" s="124"/>
      <c r="JKK18" s="124"/>
      <c r="JKL18" s="124"/>
      <c r="JKM18" s="124"/>
      <c r="JKN18" s="124"/>
      <c r="JKO18" s="124"/>
      <c r="JKP18" s="124"/>
      <c r="JKQ18" s="124"/>
      <c r="JKR18" s="124"/>
      <c r="JKS18" s="124"/>
      <c r="JKT18" s="124"/>
      <c r="JKU18" s="124"/>
      <c r="JKV18" s="124"/>
      <c r="JKW18" s="124"/>
      <c r="JKX18" s="124"/>
      <c r="JKY18" s="124"/>
      <c r="JKZ18" s="124"/>
      <c r="JLA18" s="124"/>
      <c r="JLB18" s="124"/>
      <c r="JLC18" s="124"/>
      <c r="JLD18" s="124"/>
      <c r="JLE18" s="124"/>
      <c r="JLF18" s="124"/>
      <c r="JLG18" s="124"/>
      <c r="JLH18" s="124"/>
      <c r="JLI18" s="124"/>
      <c r="JLJ18" s="124"/>
      <c r="JLK18" s="124"/>
      <c r="JLL18" s="124"/>
      <c r="JLM18" s="124"/>
      <c r="JLN18" s="124"/>
      <c r="JLO18" s="124"/>
      <c r="JLP18" s="124"/>
      <c r="JLQ18" s="124"/>
      <c r="JLR18" s="124"/>
      <c r="JLS18" s="124"/>
      <c r="JLT18" s="124"/>
      <c r="JLU18" s="124"/>
      <c r="JLV18" s="124"/>
      <c r="JLW18" s="124"/>
      <c r="JLX18" s="124"/>
      <c r="JLY18" s="124"/>
      <c r="JLZ18" s="124"/>
      <c r="JMA18" s="124"/>
      <c r="JMB18" s="124"/>
      <c r="JMC18" s="124"/>
      <c r="JMD18" s="124"/>
      <c r="JME18" s="124"/>
      <c r="JMF18" s="124"/>
      <c r="JMG18" s="124"/>
      <c r="JMH18" s="124"/>
      <c r="JMI18" s="124"/>
      <c r="JMJ18" s="124"/>
      <c r="JMK18" s="124"/>
      <c r="JML18" s="124"/>
      <c r="JMM18" s="124"/>
      <c r="JMN18" s="124"/>
      <c r="JMO18" s="124"/>
      <c r="JMP18" s="124"/>
      <c r="JMQ18" s="124"/>
      <c r="JMR18" s="124"/>
      <c r="JMS18" s="124"/>
      <c r="JMT18" s="124"/>
      <c r="JMU18" s="124"/>
      <c r="JMV18" s="124"/>
      <c r="JMW18" s="124"/>
      <c r="JMX18" s="124"/>
      <c r="JMY18" s="124"/>
      <c r="JMZ18" s="124"/>
      <c r="JNA18" s="124"/>
      <c r="JNB18" s="124"/>
      <c r="JNC18" s="124"/>
      <c r="JND18" s="124"/>
      <c r="JNE18" s="124"/>
      <c r="JNF18" s="124"/>
      <c r="JNG18" s="124"/>
      <c r="JNH18" s="124"/>
      <c r="JNI18" s="124"/>
      <c r="JNJ18" s="124"/>
      <c r="JNK18" s="124"/>
      <c r="JNL18" s="124"/>
      <c r="JNM18" s="124"/>
      <c r="JNN18" s="124"/>
      <c r="JNO18" s="124"/>
      <c r="JNP18" s="124"/>
      <c r="JNQ18" s="124"/>
      <c r="JNR18" s="124"/>
      <c r="JNS18" s="124"/>
      <c r="JNT18" s="124"/>
      <c r="JNU18" s="124"/>
      <c r="JNV18" s="124"/>
      <c r="JNW18" s="124"/>
      <c r="JNX18" s="124"/>
      <c r="JNY18" s="124"/>
      <c r="JNZ18" s="124"/>
      <c r="JOA18" s="124"/>
      <c r="JOB18" s="124"/>
      <c r="JOC18" s="124"/>
      <c r="JOD18" s="124"/>
      <c r="JOE18" s="124"/>
      <c r="JOF18" s="124"/>
      <c r="JOG18" s="124"/>
      <c r="JOH18" s="124"/>
      <c r="JOI18" s="124"/>
      <c r="JOJ18" s="124"/>
      <c r="JOK18" s="124"/>
      <c r="JOL18" s="124"/>
      <c r="JOM18" s="124"/>
      <c r="JON18" s="124"/>
      <c r="JOO18" s="124"/>
      <c r="JOP18" s="124"/>
      <c r="JOQ18" s="124"/>
      <c r="JOR18" s="124"/>
      <c r="JOS18" s="124"/>
      <c r="JOT18" s="124"/>
      <c r="JOU18" s="124"/>
      <c r="JOV18" s="124"/>
      <c r="JOW18" s="124"/>
      <c r="JOX18" s="124"/>
      <c r="JOY18" s="124"/>
      <c r="JOZ18" s="124"/>
      <c r="JPA18" s="124"/>
      <c r="JPB18" s="124"/>
      <c r="JPC18" s="124"/>
      <c r="JPD18" s="124"/>
      <c r="JPE18" s="124"/>
      <c r="JPF18" s="124"/>
      <c r="JPG18" s="124"/>
      <c r="JPH18" s="124"/>
      <c r="JPI18" s="124"/>
      <c r="JPJ18" s="124"/>
      <c r="JPK18" s="124"/>
      <c r="JPL18" s="124"/>
      <c r="JPM18" s="124"/>
      <c r="JPN18" s="124"/>
      <c r="JPO18" s="124"/>
      <c r="JPP18" s="124"/>
      <c r="JPQ18" s="124"/>
      <c r="JPR18" s="124"/>
      <c r="JPS18" s="124"/>
      <c r="JPT18" s="124"/>
      <c r="JPU18" s="124"/>
      <c r="JPV18" s="124"/>
      <c r="JPW18" s="124"/>
      <c r="JPX18" s="124"/>
      <c r="JPY18" s="124"/>
      <c r="JPZ18" s="124"/>
      <c r="JQA18" s="124"/>
      <c r="JQB18" s="124"/>
      <c r="JQC18" s="124"/>
      <c r="JQD18" s="124"/>
      <c r="JQE18" s="124"/>
      <c r="JQF18" s="124"/>
      <c r="JQG18" s="124"/>
      <c r="JQH18" s="124"/>
      <c r="JQI18" s="124"/>
      <c r="JQJ18" s="124"/>
      <c r="JQK18" s="124"/>
      <c r="JQL18" s="124"/>
      <c r="JQM18" s="124"/>
      <c r="JQN18" s="124"/>
      <c r="JQO18" s="124"/>
      <c r="JQP18" s="124"/>
      <c r="JQQ18" s="124"/>
      <c r="JQR18" s="124"/>
      <c r="JQS18" s="124"/>
      <c r="JQT18" s="124"/>
      <c r="JQU18" s="124"/>
      <c r="JQV18" s="124"/>
      <c r="JQW18" s="124"/>
      <c r="JQX18" s="124"/>
      <c r="JQY18" s="124"/>
      <c r="JQZ18" s="124"/>
      <c r="JRA18" s="124"/>
      <c r="JRB18" s="124"/>
      <c r="JRC18" s="124"/>
      <c r="JRD18" s="124"/>
      <c r="JRE18" s="124"/>
      <c r="JRF18" s="124"/>
      <c r="JRG18" s="124"/>
      <c r="JRH18" s="124"/>
      <c r="JRI18" s="124"/>
      <c r="JRJ18" s="124"/>
      <c r="JRK18" s="124"/>
      <c r="JRL18" s="124"/>
      <c r="JRM18" s="124"/>
      <c r="JRN18" s="124"/>
      <c r="JRO18" s="124"/>
      <c r="JRP18" s="124"/>
      <c r="JRQ18" s="124"/>
      <c r="JRR18" s="124"/>
      <c r="JRS18" s="124"/>
      <c r="JRT18" s="124"/>
      <c r="JRU18" s="124"/>
      <c r="JRV18" s="124"/>
      <c r="JRW18" s="124"/>
      <c r="JRX18" s="124"/>
      <c r="JRY18" s="124"/>
      <c r="JRZ18" s="124"/>
      <c r="JSA18" s="124"/>
      <c r="JSB18" s="124"/>
      <c r="JSC18" s="124"/>
      <c r="JSD18" s="124"/>
      <c r="JSE18" s="124"/>
      <c r="JSF18" s="124"/>
      <c r="JSG18" s="124"/>
      <c r="JSH18" s="124"/>
      <c r="JSI18" s="124"/>
      <c r="JSJ18" s="124"/>
      <c r="JSK18" s="124"/>
      <c r="JSL18" s="124"/>
      <c r="JSM18" s="124"/>
      <c r="JSN18" s="124"/>
      <c r="JSO18" s="124"/>
      <c r="JSP18" s="124"/>
      <c r="JSQ18" s="124"/>
      <c r="JSR18" s="124"/>
      <c r="JSS18" s="124"/>
      <c r="JST18" s="124"/>
      <c r="JSU18" s="124"/>
      <c r="JSV18" s="124"/>
      <c r="JSW18" s="124"/>
      <c r="JSX18" s="124"/>
      <c r="JSY18" s="124"/>
      <c r="JSZ18" s="124"/>
      <c r="JTA18" s="124"/>
      <c r="JTB18" s="124"/>
      <c r="JTC18" s="124"/>
      <c r="JTD18" s="124"/>
      <c r="JTE18" s="124"/>
      <c r="JTF18" s="124"/>
      <c r="JTG18" s="124"/>
      <c r="JTH18" s="124"/>
      <c r="JTI18" s="124"/>
      <c r="JTJ18" s="124"/>
      <c r="JTK18" s="124"/>
      <c r="JTL18" s="124"/>
      <c r="JTM18" s="124"/>
      <c r="JTN18" s="124"/>
      <c r="JTO18" s="124"/>
      <c r="JTP18" s="124"/>
      <c r="JTQ18" s="124"/>
      <c r="JTR18" s="124"/>
      <c r="JTS18" s="124"/>
      <c r="JTT18" s="124"/>
      <c r="JTU18" s="124"/>
      <c r="JTV18" s="124"/>
      <c r="JTW18" s="124"/>
      <c r="JTX18" s="124"/>
      <c r="JTY18" s="124"/>
      <c r="JTZ18" s="124"/>
      <c r="JUA18" s="124"/>
      <c r="JUB18" s="124"/>
      <c r="JUC18" s="124"/>
      <c r="JUD18" s="124"/>
      <c r="JUE18" s="124"/>
      <c r="JUF18" s="124"/>
      <c r="JUG18" s="124"/>
      <c r="JUH18" s="124"/>
      <c r="JUI18" s="124"/>
      <c r="JUJ18" s="124"/>
      <c r="JUK18" s="124"/>
      <c r="JUL18" s="124"/>
      <c r="JUM18" s="124"/>
      <c r="JUN18" s="124"/>
      <c r="JUO18" s="124"/>
      <c r="JUP18" s="124"/>
      <c r="JUQ18" s="124"/>
      <c r="JUR18" s="124"/>
      <c r="JUS18" s="124"/>
      <c r="JUT18" s="124"/>
      <c r="JUU18" s="124"/>
      <c r="JUV18" s="124"/>
      <c r="JUW18" s="124"/>
      <c r="JUX18" s="124"/>
      <c r="JUY18" s="124"/>
      <c r="JUZ18" s="124"/>
      <c r="JVA18" s="124"/>
      <c r="JVB18" s="124"/>
      <c r="JVC18" s="124"/>
      <c r="JVD18" s="124"/>
      <c r="JVE18" s="124"/>
      <c r="JVF18" s="124"/>
      <c r="JVG18" s="124"/>
      <c r="JVH18" s="124"/>
      <c r="JVI18" s="124"/>
      <c r="JVJ18" s="124"/>
      <c r="JVK18" s="124"/>
      <c r="JVL18" s="124"/>
      <c r="JVM18" s="124"/>
      <c r="JVN18" s="124"/>
      <c r="JVO18" s="124"/>
      <c r="JVP18" s="124"/>
      <c r="JVQ18" s="124"/>
      <c r="JVR18" s="124"/>
      <c r="JVS18" s="124"/>
      <c r="JVT18" s="124"/>
      <c r="JVU18" s="124"/>
      <c r="JVV18" s="124"/>
      <c r="JVW18" s="124"/>
      <c r="JVX18" s="124"/>
      <c r="JVY18" s="124"/>
      <c r="JVZ18" s="124"/>
      <c r="JWA18" s="124"/>
      <c r="JWB18" s="124"/>
      <c r="JWC18" s="124"/>
      <c r="JWD18" s="124"/>
      <c r="JWE18" s="124"/>
      <c r="JWF18" s="124"/>
      <c r="JWG18" s="124"/>
      <c r="JWH18" s="124"/>
      <c r="JWI18" s="124"/>
      <c r="JWJ18" s="124"/>
      <c r="JWK18" s="124"/>
      <c r="JWL18" s="124"/>
      <c r="JWM18" s="124"/>
      <c r="JWN18" s="124"/>
      <c r="JWO18" s="124"/>
      <c r="JWP18" s="124"/>
      <c r="JWQ18" s="124"/>
      <c r="JWR18" s="124"/>
      <c r="JWS18" s="124"/>
      <c r="JWT18" s="124"/>
      <c r="JWU18" s="124"/>
      <c r="JWV18" s="124"/>
      <c r="JWW18" s="124"/>
      <c r="JWX18" s="124"/>
      <c r="JWY18" s="124"/>
      <c r="JWZ18" s="124"/>
      <c r="JXA18" s="124"/>
      <c r="JXB18" s="124"/>
      <c r="JXC18" s="124"/>
      <c r="JXD18" s="124"/>
      <c r="JXE18" s="124"/>
      <c r="JXF18" s="124"/>
      <c r="JXG18" s="124"/>
      <c r="JXH18" s="124"/>
      <c r="JXI18" s="124"/>
      <c r="JXJ18" s="124"/>
      <c r="JXK18" s="124"/>
      <c r="JXL18" s="124"/>
      <c r="JXM18" s="124"/>
      <c r="JXN18" s="124"/>
      <c r="JXO18" s="124"/>
      <c r="JXP18" s="124"/>
      <c r="JXQ18" s="124"/>
      <c r="JXR18" s="124"/>
      <c r="JXS18" s="124"/>
      <c r="JXT18" s="124"/>
      <c r="JXU18" s="124"/>
      <c r="JXV18" s="124"/>
      <c r="JXW18" s="124"/>
      <c r="JXX18" s="124"/>
      <c r="JXY18" s="124"/>
      <c r="JXZ18" s="124"/>
      <c r="JYA18" s="124"/>
      <c r="JYB18" s="124"/>
      <c r="JYC18" s="124"/>
      <c r="JYD18" s="124"/>
      <c r="JYE18" s="124"/>
      <c r="JYF18" s="124"/>
      <c r="JYG18" s="124"/>
      <c r="JYH18" s="124"/>
      <c r="JYI18" s="124"/>
      <c r="JYJ18" s="124"/>
      <c r="JYK18" s="124"/>
      <c r="JYL18" s="124"/>
      <c r="JYM18" s="124"/>
      <c r="JYN18" s="124"/>
      <c r="JYO18" s="124"/>
      <c r="JYP18" s="124"/>
      <c r="JYQ18" s="124"/>
      <c r="JYR18" s="124"/>
      <c r="JYS18" s="124"/>
      <c r="JYT18" s="124"/>
      <c r="JYU18" s="124"/>
      <c r="JYV18" s="124"/>
      <c r="JYW18" s="124"/>
      <c r="JYX18" s="124"/>
      <c r="JYY18" s="124"/>
      <c r="JYZ18" s="124"/>
      <c r="JZA18" s="124"/>
      <c r="JZB18" s="124"/>
      <c r="JZC18" s="124"/>
      <c r="JZD18" s="124"/>
      <c r="JZE18" s="124"/>
      <c r="JZF18" s="124"/>
      <c r="JZG18" s="124"/>
      <c r="JZH18" s="124"/>
      <c r="JZI18" s="124"/>
      <c r="JZJ18" s="124"/>
      <c r="JZK18" s="124"/>
      <c r="JZL18" s="124"/>
      <c r="JZM18" s="124"/>
      <c r="JZN18" s="124"/>
      <c r="JZO18" s="124"/>
      <c r="JZP18" s="124"/>
      <c r="JZQ18" s="124"/>
      <c r="JZR18" s="124"/>
      <c r="JZS18" s="124"/>
      <c r="JZT18" s="124"/>
      <c r="JZU18" s="124"/>
      <c r="JZV18" s="124"/>
      <c r="JZW18" s="124"/>
      <c r="JZX18" s="124"/>
      <c r="JZY18" s="124"/>
      <c r="JZZ18" s="124"/>
      <c r="KAA18" s="124"/>
      <c r="KAB18" s="124"/>
      <c r="KAC18" s="124"/>
      <c r="KAD18" s="124"/>
      <c r="KAE18" s="124"/>
      <c r="KAF18" s="124"/>
      <c r="KAG18" s="124"/>
      <c r="KAH18" s="124"/>
      <c r="KAI18" s="124"/>
      <c r="KAJ18" s="124"/>
      <c r="KAK18" s="124"/>
      <c r="KAL18" s="124"/>
      <c r="KAM18" s="124"/>
      <c r="KAN18" s="124"/>
      <c r="KAO18" s="124"/>
      <c r="KAP18" s="124"/>
      <c r="KAQ18" s="124"/>
      <c r="KAR18" s="124"/>
      <c r="KAS18" s="124"/>
      <c r="KAT18" s="124"/>
      <c r="KAU18" s="124"/>
      <c r="KAV18" s="124"/>
      <c r="KAW18" s="124"/>
      <c r="KAX18" s="124"/>
      <c r="KAY18" s="124"/>
      <c r="KAZ18" s="124"/>
      <c r="KBA18" s="124"/>
      <c r="KBB18" s="124"/>
      <c r="KBC18" s="124"/>
      <c r="KBD18" s="124"/>
      <c r="KBE18" s="124"/>
      <c r="KBF18" s="124"/>
      <c r="KBG18" s="124"/>
      <c r="KBH18" s="124"/>
      <c r="KBI18" s="124"/>
      <c r="KBJ18" s="124"/>
      <c r="KBK18" s="124"/>
      <c r="KBL18" s="124"/>
      <c r="KBM18" s="124"/>
      <c r="KBN18" s="124"/>
      <c r="KBO18" s="124"/>
      <c r="KBP18" s="124"/>
      <c r="KBQ18" s="124"/>
      <c r="KBR18" s="124"/>
      <c r="KBS18" s="124"/>
      <c r="KBT18" s="124"/>
      <c r="KBU18" s="124"/>
      <c r="KBV18" s="124"/>
      <c r="KBW18" s="124"/>
      <c r="KBX18" s="124"/>
      <c r="KBY18" s="124"/>
      <c r="KBZ18" s="124"/>
      <c r="KCA18" s="124"/>
      <c r="KCB18" s="124"/>
      <c r="KCC18" s="124"/>
      <c r="KCD18" s="124"/>
      <c r="KCE18" s="124"/>
      <c r="KCF18" s="124"/>
      <c r="KCG18" s="124"/>
      <c r="KCH18" s="124"/>
      <c r="KCI18" s="124"/>
      <c r="KCJ18" s="124"/>
      <c r="KCK18" s="124"/>
      <c r="KCL18" s="124"/>
      <c r="KCM18" s="124"/>
      <c r="KCN18" s="124"/>
      <c r="KCO18" s="124"/>
      <c r="KCP18" s="124"/>
      <c r="KCQ18" s="124"/>
      <c r="KCR18" s="124"/>
      <c r="KCS18" s="124"/>
      <c r="KCT18" s="124"/>
      <c r="KCU18" s="124"/>
      <c r="KCV18" s="124"/>
      <c r="KCW18" s="124"/>
      <c r="KCX18" s="124"/>
      <c r="KCY18" s="124"/>
      <c r="KCZ18" s="124"/>
      <c r="KDA18" s="124"/>
      <c r="KDB18" s="124"/>
      <c r="KDC18" s="124"/>
      <c r="KDD18" s="124"/>
      <c r="KDE18" s="124"/>
      <c r="KDF18" s="124"/>
      <c r="KDG18" s="124"/>
      <c r="KDH18" s="124"/>
      <c r="KDI18" s="124"/>
      <c r="KDJ18" s="124"/>
      <c r="KDK18" s="124"/>
      <c r="KDL18" s="124"/>
      <c r="KDM18" s="124"/>
      <c r="KDN18" s="124"/>
      <c r="KDO18" s="124"/>
      <c r="KDP18" s="124"/>
      <c r="KDQ18" s="124"/>
      <c r="KDR18" s="124"/>
      <c r="KDS18" s="124"/>
      <c r="KDT18" s="124"/>
      <c r="KDU18" s="124"/>
      <c r="KDV18" s="124"/>
      <c r="KDW18" s="124"/>
      <c r="KDX18" s="124"/>
      <c r="KDY18" s="124"/>
      <c r="KDZ18" s="124"/>
      <c r="KEA18" s="124"/>
      <c r="KEB18" s="124"/>
      <c r="KEC18" s="124"/>
      <c r="KED18" s="124"/>
      <c r="KEE18" s="124"/>
      <c r="KEF18" s="124"/>
      <c r="KEG18" s="124"/>
      <c r="KEH18" s="124"/>
      <c r="KEI18" s="124"/>
      <c r="KEJ18" s="124"/>
      <c r="KEK18" s="124"/>
      <c r="KEL18" s="124"/>
      <c r="KEM18" s="124"/>
      <c r="KEN18" s="124"/>
      <c r="KEO18" s="124"/>
      <c r="KEP18" s="124"/>
      <c r="KEQ18" s="124"/>
      <c r="KER18" s="124"/>
      <c r="KES18" s="124"/>
      <c r="KET18" s="124"/>
      <c r="KEU18" s="124"/>
      <c r="KEV18" s="124"/>
      <c r="KEW18" s="124"/>
      <c r="KEX18" s="124"/>
      <c r="KEY18" s="124"/>
      <c r="KEZ18" s="124"/>
      <c r="KFA18" s="124"/>
      <c r="KFB18" s="124"/>
      <c r="KFC18" s="124"/>
      <c r="KFD18" s="124"/>
      <c r="KFE18" s="124"/>
      <c r="KFF18" s="124"/>
      <c r="KFG18" s="124"/>
      <c r="KFH18" s="124"/>
      <c r="KFI18" s="124"/>
      <c r="KFJ18" s="124"/>
      <c r="KFK18" s="124"/>
      <c r="KFL18" s="124"/>
      <c r="KFM18" s="124"/>
      <c r="KFN18" s="124"/>
      <c r="KFO18" s="124"/>
      <c r="KFP18" s="124"/>
      <c r="KFQ18" s="124"/>
      <c r="KFR18" s="124"/>
      <c r="KFS18" s="124"/>
      <c r="KFT18" s="124"/>
      <c r="KFU18" s="124"/>
      <c r="KFV18" s="124"/>
      <c r="KFW18" s="124"/>
      <c r="KFX18" s="124"/>
      <c r="KFY18" s="124"/>
      <c r="KFZ18" s="124"/>
      <c r="KGA18" s="124"/>
      <c r="KGB18" s="124"/>
      <c r="KGC18" s="124"/>
      <c r="KGD18" s="124"/>
      <c r="KGE18" s="124"/>
      <c r="KGF18" s="124"/>
      <c r="KGG18" s="124"/>
      <c r="KGH18" s="124"/>
      <c r="KGI18" s="124"/>
      <c r="KGJ18" s="124"/>
      <c r="KGK18" s="124"/>
      <c r="KGL18" s="124"/>
      <c r="KGM18" s="124"/>
      <c r="KGN18" s="124"/>
      <c r="KGO18" s="124"/>
      <c r="KGP18" s="124"/>
      <c r="KGQ18" s="124"/>
      <c r="KGR18" s="124"/>
      <c r="KGS18" s="124"/>
      <c r="KGT18" s="124"/>
      <c r="KGU18" s="124"/>
      <c r="KGV18" s="124"/>
      <c r="KGW18" s="124"/>
      <c r="KGX18" s="124"/>
      <c r="KGY18" s="124"/>
      <c r="KGZ18" s="124"/>
      <c r="KHA18" s="124"/>
      <c r="KHB18" s="124"/>
      <c r="KHC18" s="124"/>
      <c r="KHD18" s="124"/>
      <c r="KHE18" s="124"/>
      <c r="KHF18" s="124"/>
      <c r="KHG18" s="124"/>
      <c r="KHH18" s="124"/>
      <c r="KHI18" s="124"/>
      <c r="KHJ18" s="124"/>
      <c r="KHK18" s="124"/>
      <c r="KHL18" s="124"/>
      <c r="KHM18" s="124"/>
      <c r="KHN18" s="124"/>
      <c r="KHO18" s="124"/>
      <c r="KHP18" s="124"/>
      <c r="KHQ18" s="124"/>
      <c r="KHR18" s="124"/>
      <c r="KHS18" s="124"/>
      <c r="KHT18" s="124"/>
      <c r="KHU18" s="124"/>
      <c r="KHV18" s="124"/>
      <c r="KHW18" s="124"/>
      <c r="KHX18" s="124"/>
      <c r="KHY18" s="124"/>
      <c r="KHZ18" s="124"/>
      <c r="KIA18" s="124"/>
      <c r="KIB18" s="124"/>
      <c r="KIC18" s="124"/>
      <c r="KID18" s="124"/>
      <c r="KIE18" s="124"/>
      <c r="KIF18" s="124"/>
      <c r="KIG18" s="124"/>
      <c r="KIH18" s="124"/>
      <c r="KII18" s="124"/>
      <c r="KIJ18" s="124"/>
      <c r="KIK18" s="124"/>
      <c r="KIL18" s="124"/>
      <c r="KIM18" s="124"/>
      <c r="KIN18" s="124"/>
      <c r="KIO18" s="124"/>
      <c r="KIP18" s="124"/>
      <c r="KIQ18" s="124"/>
      <c r="KIR18" s="124"/>
      <c r="KIS18" s="124"/>
      <c r="KIT18" s="124"/>
      <c r="KIU18" s="124"/>
      <c r="KIV18" s="124"/>
      <c r="KIW18" s="124"/>
      <c r="KIX18" s="124"/>
      <c r="KIY18" s="124"/>
      <c r="KIZ18" s="124"/>
      <c r="KJA18" s="124"/>
      <c r="KJB18" s="124"/>
      <c r="KJC18" s="124"/>
      <c r="KJD18" s="124"/>
      <c r="KJE18" s="124"/>
      <c r="KJF18" s="124"/>
      <c r="KJG18" s="124"/>
      <c r="KJH18" s="124"/>
      <c r="KJI18" s="124"/>
      <c r="KJJ18" s="124"/>
      <c r="KJK18" s="124"/>
      <c r="KJL18" s="124"/>
      <c r="KJM18" s="124"/>
      <c r="KJN18" s="124"/>
      <c r="KJO18" s="124"/>
      <c r="KJP18" s="124"/>
      <c r="KJQ18" s="124"/>
      <c r="KJR18" s="124"/>
      <c r="KJS18" s="124"/>
      <c r="KJT18" s="124"/>
      <c r="KJU18" s="124"/>
      <c r="KJV18" s="124"/>
      <c r="KJW18" s="124"/>
      <c r="KJX18" s="124"/>
      <c r="KJY18" s="124"/>
      <c r="KJZ18" s="124"/>
      <c r="KKA18" s="124"/>
      <c r="KKB18" s="124"/>
      <c r="KKC18" s="124"/>
      <c r="KKD18" s="124"/>
      <c r="KKE18" s="124"/>
      <c r="KKF18" s="124"/>
      <c r="KKG18" s="124"/>
      <c r="KKH18" s="124"/>
      <c r="KKI18" s="124"/>
      <c r="KKJ18" s="124"/>
      <c r="KKK18" s="124"/>
      <c r="KKL18" s="124"/>
      <c r="KKM18" s="124"/>
      <c r="KKN18" s="124"/>
      <c r="KKO18" s="124"/>
      <c r="KKP18" s="124"/>
      <c r="KKQ18" s="124"/>
      <c r="KKR18" s="124"/>
      <c r="KKS18" s="124"/>
      <c r="KKT18" s="124"/>
      <c r="KKU18" s="124"/>
      <c r="KKV18" s="124"/>
      <c r="KKW18" s="124"/>
      <c r="KKX18" s="124"/>
      <c r="KKY18" s="124"/>
      <c r="KKZ18" s="124"/>
      <c r="KLA18" s="124"/>
      <c r="KLB18" s="124"/>
      <c r="KLC18" s="124"/>
      <c r="KLD18" s="124"/>
      <c r="KLE18" s="124"/>
      <c r="KLF18" s="124"/>
      <c r="KLG18" s="124"/>
      <c r="KLH18" s="124"/>
      <c r="KLI18" s="124"/>
      <c r="KLJ18" s="124"/>
      <c r="KLK18" s="124"/>
      <c r="KLL18" s="124"/>
      <c r="KLM18" s="124"/>
      <c r="KLN18" s="124"/>
      <c r="KLO18" s="124"/>
      <c r="KLP18" s="124"/>
      <c r="KLQ18" s="124"/>
      <c r="KLR18" s="124"/>
      <c r="KLS18" s="124"/>
      <c r="KLT18" s="124"/>
      <c r="KLU18" s="124"/>
      <c r="KLV18" s="124"/>
      <c r="KLW18" s="124"/>
      <c r="KLX18" s="124"/>
      <c r="KLY18" s="124"/>
      <c r="KLZ18" s="124"/>
      <c r="KMA18" s="124"/>
      <c r="KMB18" s="124"/>
      <c r="KMC18" s="124"/>
      <c r="KMD18" s="124"/>
      <c r="KME18" s="124"/>
      <c r="KMF18" s="124"/>
      <c r="KMG18" s="124"/>
      <c r="KMH18" s="124"/>
      <c r="KMI18" s="124"/>
      <c r="KMJ18" s="124"/>
      <c r="KMK18" s="124"/>
      <c r="KML18" s="124"/>
      <c r="KMM18" s="124"/>
      <c r="KMN18" s="124"/>
      <c r="KMO18" s="124"/>
      <c r="KMP18" s="124"/>
      <c r="KMQ18" s="124"/>
      <c r="KMR18" s="124"/>
      <c r="KMS18" s="124"/>
      <c r="KMT18" s="124"/>
      <c r="KMU18" s="124"/>
      <c r="KMV18" s="124"/>
      <c r="KMW18" s="124"/>
      <c r="KMX18" s="124"/>
      <c r="KMY18" s="124"/>
      <c r="KMZ18" s="124"/>
      <c r="KNA18" s="124"/>
      <c r="KNB18" s="124"/>
      <c r="KNC18" s="124"/>
      <c r="KND18" s="124"/>
      <c r="KNE18" s="124"/>
      <c r="KNF18" s="124"/>
      <c r="KNG18" s="124"/>
      <c r="KNH18" s="124"/>
      <c r="KNI18" s="124"/>
      <c r="KNJ18" s="124"/>
      <c r="KNK18" s="124"/>
      <c r="KNL18" s="124"/>
      <c r="KNM18" s="124"/>
      <c r="KNN18" s="124"/>
      <c r="KNO18" s="124"/>
      <c r="KNP18" s="124"/>
      <c r="KNQ18" s="124"/>
      <c r="KNR18" s="124"/>
      <c r="KNS18" s="124"/>
      <c r="KNT18" s="124"/>
      <c r="KNU18" s="124"/>
      <c r="KNV18" s="124"/>
      <c r="KNW18" s="124"/>
      <c r="KNX18" s="124"/>
      <c r="KNY18" s="124"/>
      <c r="KNZ18" s="124"/>
      <c r="KOA18" s="124"/>
      <c r="KOB18" s="124"/>
      <c r="KOC18" s="124"/>
      <c r="KOD18" s="124"/>
      <c r="KOE18" s="124"/>
      <c r="KOF18" s="124"/>
      <c r="KOG18" s="124"/>
      <c r="KOH18" s="124"/>
      <c r="KOI18" s="124"/>
      <c r="KOJ18" s="124"/>
      <c r="KOK18" s="124"/>
      <c r="KOL18" s="124"/>
      <c r="KOM18" s="124"/>
      <c r="KON18" s="124"/>
      <c r="KOO18" s="124"/>
      <c r="KOP18" s="124"/>
      <c r="KOQ18" s="124"/>
      <c r="KOR18" s="124"/>
      <c r="KOS18" s="124"/>
      <c r="KOT18" s="124"/>
      <c r="KOU18" s="124"/>
      <c r="KOV18" s="124"/>
      <c r="KOW18" s="124"/>
      <c r="KOX18" s="124"/>
      <c r="KOY18" s="124"/>
      <c r="KOZ18" s="124"/>
      <c r="KPA18" s="124"/>
      <c r="KPB18" s="124"/>
      <c r="KPC18" s="124"/>
      <c r="KPD18" s="124"/>
      <c r="KPE18" s="124"/>
      <c r="KPF18" s="124"/>
      <c r="KPG18" s="124"/>
      <c r="KPH18" s="124"/>
      <c r="KPI18" s="124"/>
      <c r="KPJ18" s="124"/>
      <c r="KPK18" s="124"/>
      <c r="KPL18" s="124"/>
      <c r="KPM18" s="124"/>
      <c r="KPN18" s="124"/>
      <c r="KPO18" s="124"/>
      <c r="KPP18" s="124"/>
      <c r="KPQ18" s="124"/>
      <c r="KPR18" s="124"/>
      <c r="KPS18" s="124"/>
      <c r="KPT18" s="124"/>
      <c r="KPU18" s="124"/>
      <c r="KPV18" s="124"/>
      <c r="KPW18" s="124"/>
      <c r="KPX18" s="124"/>
      <c r="KPY18" s="124"/>
      <c r="KPZ18" s="124"/>
      <c r="KQA18" s="124"/>
      <c r="KQB18" s="124"/>
      <c r="KQC18" s="124"/>
      <c r="KQD18" s="124"/>
      <c r="KQE18" s="124"/>
      <c r="KQF18" s="124"/>
      <c r="KQG18" s="124"/>
      <c r="KQH18" s="124"/>
      <c r="KQI18" s="124"/>
      <c r="KQJ18" s="124"/>
      <c r="KQK18" s="124"/>
      <c r="KQL18" s="124"/>
      <c r="KQM18" s="124"/>
      <c r="KQN18" s="124"/>
      <c r="KQO18" s="124"/>
      <c r="KQP18" s="124"/>
      <c r="KQQ18" s="124"/>
      <c r="KQR18" s="124"/>
      <c r="KQS18" s="124"/>
      <c r="KQT18" s="124"/>
      <c r="KQU18" s="124"/>
      <c r="KQV18" s="124"/>
      <c r="KQW18" s="124"/>
      <c r="KQX18" s="124"/>
      <c r="KQY18" s="124"/>
      <c r="KQZ18" s="124"/>
      <c r="KRA18" s="124"/>
      <c r="KRB18" s="124"/>
      <c r="KRC18" s="124"/>
      <c r="KRD18" s="124"/>
      <c r="KRE18" s="124"/>
      <c r="KRF18" s="124"/>
      <c r="KRG18" s="124"/>
      <c r="KRH18" s="124"/>
      <c r="KRI18" s="124"/>
      <c r="KRJ18" s="124"/>
      <c r="KRK18" s="124"/>
      <c r="KRL18" s="124"/>
      <c r="KRM18" s="124"/>
      <c r="KRN18" s="124"/>
      <c r="KRO18" s="124"/>
      <c r="KRP18" s="124"/>
      <c r="KRQ18" s="124"/>
      <c r="KRR18" s="124"/>
      <c r="KRS18" s="124"/>
      <c r="KRT18" s="124"/>
      <c r="KRU18" s="124"/>
      <c r="KRV18" s="124"/>
      <c r="KRW18" s="124"/>
      <c r="KRX18" s="124"/>
      <c r="KRY18" s="124"/>
      <c r="KRZ18" s="124"/>
      <c r="KSA18" s="124"/>
      <c r="KSB18" s="124"/>
      <c r="KSC18" s="124"/>
      <c r="KSD18" s="124"/>
      <c r="KSE18" s="124"/>
      <c r="KSF18" s="124"/>
      <c r="KSG18" s="124"/>
      <c r="KSH18" s="124"/>
      <c r="KSI18" s="124"/>
      <c r="KSJ18" s="124"/>
      <c r="KSK18" s="124"/>
      <c r="KSL18" s="124"/>
      <c r="KSM18" s="124"/>
      <c r="KSN18" s="124"/>
      <c r="KSO18" s="124"/>
      <c r="KSP18" s="124"/>
      <c r="KSQ18" s="124"/>
      <c r="KSR18" s="124"/>
      <c r="KSS18" s="124"/>
      <c r="KST18" s="124"/>
      <c r="KSU18" s="124"/>
      <c r="KSV18" s="124"/>
      <c r="KSW18" s="124"/>
      <c r="KSX18" s="124"/>
      <c r="KSY18" s="124"/>
      <c r="KSZ18" s="124"/>
      <c r="KTA18" s="124"/>
      <c r="KTB18" s="124"/>
      <c r="KTC18" s="124"/>
      <c r="KTD18" s="124"/>
      <c r="KTE18" s="124"/>
      <c r="KTF18" s="124"/>
      <c r="KTG18" s="124"/>
      <c r="KTH18" s="124"/>
      <c r="KTI18" s="124"/>
      <c r="KTJ18" s="124"/>
      <c r="KTK18" s="124"/>
      <c r="KTL18" s="124"/>
      <c r="KTM18" s="124"/>
      <c r="KTN18" s="124"/>
      <c r="KTO18" s="124"/>
      <c r="KTP18" s="124"/>
      <c r="KTQ18" s="124"/>
      <c r="KTR18" s="124"/>
      <c r="KTS18" s="124"/>
      <c r="KTT18" s="124"/>
      <c r="KTU18" s="124"/>
      <c r="KTV18" s="124"/>
      <c r="KTW18" s="124"/>
      <c r="KTX18" s="124"/>
      <c r="KTY18" s="124"/>
      <c r="KTZ18" s="124"/>
      <c r="KUA18" s="124"/>
      <c r="KUB18" s="124"/>
      <c r="KUC18" s="124"/>
      <c r="KUD18" s="124"/>
      <c r="KUE18" s="124"/>
      <c r="KUF18" s="124"/>
      <c r="KUG18" s="124"/>
      <c r="KUH18" s="124"/>
      <c r="KUI18" s="124"/>
      <c r="KUJ18" s="124"/>
      <c r="KUK18" s="124"/>
      <c r="KUL18" s="124"/>
      <c r="KUM18" s="124"/>
      <c r="KUN18" s="124"/>
      <c r="KUO18" s="124"/>
      <c r="KUP18" s="124"/>
      <c r="KUQ18" s="124"/>
      <c r="KUR18" s="124"/>
      <c r="KUS18" s="124"/>
      <c r="KUT18" s="124"/>
      <c r="KUU18" s="124"/>
      <c r="KUV18" s="124"/>
      <c r="KUW18" s="124"/>
      <c r="KUX18" s="124"/>
      <c r="KUY18" s="124"/>
      <c r="KUZ18" s="124"/>
      <c r="KVA18" s="124"/>
      <c r="KVB18" s="124"/>
      <c r="KVC18" s="124"/>
      <c r="KVD18" s="124"/>
      <c r="KVE18" s="124"/>
      <c r="KVF18" s="124"/>
      <c r="KVG18" s="124"/>
      <c r="KVH18" s="124"/>
      <c r="KVI18" s="124"/>
      <c r="KVJ18" s="124"/>
      <c r="KVK18" s="124"/>
      <c r="KVL18" s="124"/>
      <c r="KVM18" s="124"/>
      <c r="KVN18" s="124"/>
      <c r="KVO18" s="124"/>
      <c r="KVP18" s="124"/>
      <c r="KVQ18" s="124"/>
      <c r="KVR18" s="124"/>
      <c r="KVS18" s="124"/>
      <c r="KVT18" s="124"/>
      <c r="KVU18" s="124"/>
      <c r="KVV18" s="124"/>
      <c r="KVW18" s="124"/>
      <c r="KVX18" s="124"/>
      <c r="KVY18" s="124"/>
      <c r="KVZ18" s="124"/>
      <c r="KWA18" s="124"/>
      <c r="KWB18" s="124"/>
      <c r="KWC18" s="124"/>
      <c r="KWD18" s="124"/>
      <c r="KWE18" s="124"/>
      <c r="KWF18" s="124"/>
      <c r="KWG18" s="124"/>
      <c r="KWH18" s="124"/>
      <c r="KWI18" s="124"/>
      <c r="KWJ18" s="124"/>
      <c r="KWK18" s="124"/>
      <c r="KWL18" s="124"/>
      <c r="KWM18" s="124"/>
      <c r="KWN18" s="124"/>
      <c r="KWO18" s="124"/>
      <c r="KWP18" s="124"/>
      <c r="KWQ18" s="124"/>
      <c r="KWR18" s="124"/>
      <c r="KWS18" s="124"/>
      <c r="KWT18" s="124"/>
      <c r="KWU18" s="124"/>
      <c r="KWV18" s="124"/>
      <c r="KWW18" s="124"/>
      <c r="KWX18" s="124"/>
      <c r="KWY18" s="124"/>
      <c r="KWZ18" s="124"/>
      <c r="KXA18" s="124"/>
      <c r="KXB18" s="124"/>
      <c r="KXC18" s="124"/>
      <c r="KXD18" s="124"/>
      <c r="KXE18" s="124"/>
      <c r="KXF18" s="124"/>
      <c r="KXG18" s="124"/>
      <c r="KXH18" s="124"/>
      <c r="KXI18" s="124"/>
      <c r="KXJ18" s="124"/>
      <c r="KXK18" s="124"/>
      <c r="KXL18" s="124"/>
      <c r="KXM18" s="124"/>
      <c r="KXN18" s="124"/>
      <c r="KXO18" s="124"/>
      <c r="KXP18" s="124"/>
      <c r="KXQ18" s="124"/>
      <c r="KXR18" s="124"/>
      <c r="KXS18" s="124"/>
      <c r="KXT18" s="124"/>
      <c r="KXU18" s="124"/>
      <c r="KXV18" s="124"/>
      <c r="KXW18" s="124"/>
      <c r="KXX18" s="124"/>
      <c r="KXY18" s="124"/>
      <c r="KXZ18" s="124"/>
      <c r="KYA18" s="124"/>
      <c r="KYB18" s="124"/>
      <c r="KYC18" s="124"/>
      <c r="KYD18" s="124"/>
      <c r="KYE18" s="124"/>
      <c r="KYF18" s="124"/>
      <c r="KYG18" s="124"/>
      <c r="KYH18" s="124"/>
      <c r="KYI18" s="124"/>
      <c r="KYJ18" s="124"/>
      <c r="KYK18" s="124"/>
      <c r="KYL18" s="124"/>
      <c r="KYM18" s="124"/>
      <c r="KYN18" s="124"/>
      <c r="KYO18" s="124"/>
      <c r="KYP18" s="124"/>
      <c r="KYQ18" s="124"/>
      <c r="KYR18" s="124"/>
      <c r="KYS18" s="124"/>
      <c r="KYT18" s="124"/>
      <c r="KYU18" s="124"/>
      <c r="KYV18" s="124"/>
      <c r="KYW18" s="124"/>
      <c r="KYX18" s="124"/>
      <c r="KYY18" s="124"/>
      <c r="KYZ18" s="124"/>
      <c r="KZA18" s="124"/>
      <c r="KZB18" s="124"/>
      <c r="KZC18" s="124"/>
      <c r="KZD18" s="124"/>
      <c r="KZE18" s="124"/>
      <c r="KZF18" s="124"/>
      <c r="KZG18" s="124"/>
      <c r="KZH18" s="124"/>
      <c r="KZI18" s="124"/>
      <c r="KZJ18" s="124"/>
      <c r="KZK18" s="124"/>
      <c r="KZL18" s="124"/>
      <c r="KZM18" s="124"/>
      <c r="KZN18" s="124"/>
      <c r="KZO18" s="124"/>
      <c r="KZP18" s="124"/>
      <c r="KZQ18" s="124"/>
      <c r="KZR18" s="124"/>
      <c r="KZS18" s="124"/>
      <c r="KZT18" s="124"/>
      <c r="KZU18" s="124"/>
      <c r="KZV18" s="124"/>
      <c r="KZW18" s="124"/>
      <c r="KZX18" s="124"/>
      <c r="KZY18" s="124"/>
      <c r="KZZ18" s="124"/>
      <c r="LAA18" s="124"/>
      <c r="LAB18" s="124"/>
      <c r="LAC18" s="124"/>
      <c r="LAD18" s="124"/>
      <c r="LAE18" s="124"/>
      <c r="LAF18" s="124"/>
      <c r="LAG18" s="124"/>
      <c r="LAH18" s="124"/>
      <c r="LAI18" s="124"/>
      <c r="LAJ18" s="124"/>
      <c r="LAK18" s="124"/>
      <c r="LAL18" s="124"/>
      <c r="LAM18" s="124"/>
      <c r="LAN18" s="124"/>
      <c r="LAO18" s="124"/>
      <c r="LAP18" s="124"/>
      <c r="LAQ18" s="124"/>
      <c r="LAR18" s="124"/>
      <c r="LAS18" s="124"/>
      <c r="LAT18" s="124"/>
      <c r="LAU18" s="124"/>
      <c r="LAV18" s="124"/>
      <c r="LAW18" s="124"/>
      <c r="LAX18" s="124"/>
      <c r="LAY18" s="124"/>
      <c r="LAZ18" s="124"/>
      <c r="LBA18" s="124"/>
      <c r="LBB18" s="124"/>
      <c r="LBC18" s="124"/>
      <c r="LBD18" s="124"/>
      <c r="LBE18" s="124"/>
      <c r="LBF18" s="124"/>
      <c r="LBG18" s="124"/>
      <c r="LBH18" s="124"/>
      <c r="LBI18" s="124"/>
      <c r="LBJ18" s="124"/>
      <c r="LBK18" s="124"/>
      <c r="LBL18" s="124"/>
      <c r="LBM18" s="124"/>
      <c r="LBN18" s="124"/>
      <c r="LBO18" s="124"/>
      <c r="LBP18" s="124"/>
      <c r="LBQ18" s="124"/>
      <c r="LBR18" s="124"/>
      <c r="LBS18" s="124"/>
      <c r="LBT18" s="124"/>
      <c r="LBU18" s="124"/>
      <c r="LBV18" s="124"/>
      <c r="LBW18" s="124"/>
      <c r="LBX18" s="124"/>
      <c r="LBY18" s="124"/>
      <c r="LBZ18" s="124"/>
      <c r="LCA18" s="124"/>
      <c r="LCB18" s="124"/>
      <c r="LCC18" s="124"/>
      <c r="LCD18" s="124"/>
      <c r="LCE18" s="124"/>
      <c r="LCF18" s="124"/>
      <c r="LCG18" s="124"/>
      <c r="LCH18" s="124"/>
      <c r="LCI18" s="124"/>
      <c r="LCJ18" s="124"/>
      <c r="LCK18" s="124"/>
      <c r="LCL18" s="124"/>
      <c r="LCM18" s="124"/>
      <c r="LCN18" s="124"/>
      <c r="LCO18" s="124"/>
      <c r="LCP18" s="124"/>
      <c r="LCQ18" s="124"/>
      <c r="LCR18" s="124"/>
      <c r="LCS18" s="124"/>
      <c r="LCT18" s="124"/>
      <c r="LCU18" s="124"/>
      <c r="LCV18" s="124"/>
      <c r="LCW18" s="124"/>
      <c r="LCX18" s="124"/>
      <c r="LCY18" s="124"/>
      <c r="LCZ18" s="124"/>
      <c r="LDA18" s="124"/>
      <c r="LDB18" s="124"/>
      <c r="LDC18" s="124"/>
      <c r="LDD18" s="124"/>
      <c r="LDE18" s="124"/>
      <c r="LDF18" s="124"/>
      <c r="LDG18" s="124"/>
      <c r="LDH18" s="124"/>
      <c r="LDI18" s="124"/>
      <c r="LDJ18" s="124"/>
      <c r="LDK18" s="124"/>
      <c r="LDL18" s="124"/>
      <c r="LDM18" s="124"/>
      <c r="LDN18" s="124"/>
      <c r="LDO18" s="124"/>
      <c r="LDP18" s="124"/>
      <c r="LDQ18" s="124"/>
      <c r="LDR18" s="124"/>
      <c r="LDS18" s="124"/>
      <c r="LDT18" s="124"/>
      <c r="LDU18" s="124"/>
      <c r="LDV18" s="124"/>
      <c r="LDW18" s="124"/>
      <c r="LDX18" s="124"/>
      <c r="LDY18" s="124"/>
      <c r="LDZ18" s="124"/>
      <c r="LEA18" s="124"/>
      <c r="LEB18" s="124"/>
      <c r="LEC18" s="124"/>
      <c r="LED18" s="124"/>
      <c r="LEE18" s="124"/>
      <c r="LEF18" s="124"/>
      <c r="LEG18" s="124"/>
      <c r="LEH18" s="124"/>
      <c r="LEI18" s="124"/>
      <c r="LEJ18" s="124"/>
      <c r="LEK18" s="124"/>
      <c r="LEL18" s="124"/>
      <c r="LEM18" s="124"/>
      <c r="LEN18" s="124"/>
      <c r="LEO18" s="124"/>
      <c r="LEP18" s="124"/>
      <c r="LEQ18" s="124"/>
      <c r="LER18" s="124"/>
      <c r="LES18" s="124"/>
      <c r="LET18" s="124"/>
      <c r="LEU18" s="124"/>
      <c r="LEV18" s="124"/>
      <c r="LEW18" s="124"/>
      <c r="LEX18" s="124"/>
      <c r="LEY18" s="124"/>
      <c r="LEZ18" s="124"/>
      <c r="LFA18" s="124"/>
      <c r="LFB18" s="124"/>
      <c r="LFC18" s="124"/>
      <c r="LFD18" s="124"/>
      <c r="LFE18" s="124"/>
      <c r="LFF18" s="124"/>
      <c r="LFG18" s="124"/>
      <c r="LFH18" s="124"/>
      <c r="LFI18" s="124"/>
      <c r="LFJ18" s="124"/>
      <c r="LFK18" s="124"/>
      <c r="LFL18" s="124"/>
      <c r="LFM18" s="124"/>
      <c r="LFN18" s="124"/>
      <c r="LFO18" s="124"/>
      <c r="LFP18" s="124"/>
      <c r="LFQ18" s="124"/>
      <c r="LFR18" s="124"/>
      <c r="LFS18" s="124"/>
      <c r="LFT18" s="124"/>
      <c r="LFU18" s="124"/>
      <c r="LFV18" s="124"/>
      <c r="LFW18" s="124"/>
      <c r="LFX18" s="124"/>
      <c r="LFY18" s="124"/>
      <c r="LFZ18" s="124"/>
      <c r="LGA18" s="124"/>
      <c r="LGB18" s="124"/>
      <c r="LGC18" s="124"/>
      <c r="LGD18" s="124"/>
      <c r="LGE18" s="124"/>
      <c r="LGF18" s="124"/>
      <c r="LGG18" s="124"/>
      <c r="LGH18" s="124"/>
      <c r="LGI18" s="124"/>
      <c r="LGJ18" s="124"/>
      <c r="LGK18" s="124"/>
      <c r="LGL18" s="124"/>
      <c r="LGM18" s="124"/>
      <c r="LGN18" s="124"/>
      <c r="LGO18" s="124"/>
      <c r="LGP18" s="124"/>
      <c r="LGQ18" s="124"/>
      <c r="LGR18" s="124"/>
      <c r="LGS18" s="124"/>
      <c r="LGT18" s="124"/>
      <c r="LGU18" s="124"/>
      <c r="LGV18" s="124"/>
      <c r="LGW18" s="124"/>
      <c r="LGX18" s="124"/>
      <c r="LGY18" s="124"/>
      <c r="LGZ18" s="124"/>
      <c r="LHA18" s="124"/>
      <c r="LHB18" s="124"/>
      <c r="LHC18" s="124"/>
      <c r="LHD18" s="124"/>
      <c r="LHE18" s="124"/>
      <c r="LHF18" s="124"/>
      <c r="LHG18" s="124"/>
      <c r="LHH18" s="124"/>
      <c r="LHI18" s="124"/>
      <c r="LHJ18" s="124"/>
      <c r="LHK18" s="124"/>
      <c r="LHL18" s="124"/>
      <c r="LHM18" s="124"/>
      <c r="LHN18" s="124"/>
      <c r="LHO18" s="124"/>
      <c r="LHP18" s="124"/>
      <c r="LHQ18" s="124"/>
      <c r="LHR18" s="124"/>
      <c r="LHS18" s="124"/>
      <c r="LHT18" s="124"/>
      <c r="LHU18" s="124"/>
      <c r="LHV18" s="124"/>
      <c r="LHW18" s="124"/>
      <c r="LHX18" s="124"/>
      <c r="LHY18" s="124"/>
      <c r="LHZ18" s="124"/>
      <c r="LIA18" s="124"/>
      <c r="LIB18" s="124"/>
      <c r="LIC18" s="124"/>
      <c r="LID18" s="124"/>
      <c r="LIE18" s="124"/>
      <c r="LIF18" s="124"/>
      <c r="LIG18" s="124"/>
      <c r="LIH18" s="124"/>
      <c r="LII18" s="124"/>
      <c r="LIJ18" s="124"/>
      <c r="LIK18" s="124"/>
      <c r="LIL18" s="124"/>
      <c r="LIM18" s="124"/>
      <c r="LIN18" s="124"/>
      <c r="LIO18" s="124"/>
      <c r="LIP18" s="124"/>
      <c r="LIQ18" s="124"/>
      <c r="LIR18" s="124"/>
      <c r="LIS18" s="124"/>
      <c r="LIT18" s="124"/>
      <c r="LIU18" s="124"/>
      <c r="LIV18" s="124"/>
      <c r="LIW18" s="124"/>
      <c r="LIX18" s="124"/>
      <c r="LIY18" s="124"/>
      <c r="LIZ18" s="124"/>
      <c r="LJA18" s="124"/>
      <c r="LJB18" s="124"/>
      <c r="LJC18" s="124"/>
      <c r="LJD18" s="124"/>
      <c r="LJE18" s="124"/>
      <c r="LJF18" s="124"/>
      <c r="LJG18" s="124"/>
      <c r="LJH18" s="124"/>
      <c r="LJI18" s="124"/>
      <c r="LJJ18" s="124"/>
      <c r="LJK18" s="124"/>
      <c r="LJL18" s="124"/>
      <c r="LJM18" s="124"/>
      <c r="LJN18" s="124"/>
      <c r="LJO18" s="124"/>
      <c r="LJP18" s="124"/>
      <c r="LJQ18" s="124"/>
      <c r="LJR18" s="124"/>
      <c r="LJS18" s="124"/>
      <c r="LJT18" s="124"/>
      <c r="LJU18" s="124"/>
      <c r="LJV18" s="124"/>
      <c r="LJW18" s="124"/>
      <c r="LJX18" s="124"/>
      <c r="LJY18" s="124"/>
      <c r="LJZ18" s="124"/>
      <c r="LKA18" s="124"/>
      <c r="LKB18" s="124"/>
      <c r="LKC18" s="124"/>
      <c r="LKD18" s="124"/>
      <c r="LKE18" s="124"/>
      <c r="LKF18" s="124"/>
      <c r="LKG18" s="124"/>
      <c r="LKH18" s="124"/>
      <c r="LKI18" s="124"/>
      <c r="LKJ18" s="124"/>
      <c r="LKK18" s="124"/>
      <c r="LKL18" s="124"/>
      <c r="LKM18" s="124"/>
      <c r="LKN18" s="124"/>
      <c r="LKO18" s="124"/>
      <c r="LKP18" s="124"/>
      <c r="LKQ18" s="124"/>
      <c r="LKR18" s="124"/>
      <c r="LKS18" s="124"/>
      <c r="LKT18" s="124"/>
      <c r="LKU18" s="124"/>
      <c r="LKV18" s="124"/>
      <c r="LKW18" s="124"/>
      <c r="LKX18" s="124"/>
      <c r="LKY18" s="124"/>
      <c r="LKZ18" s="124"/>
      <c r="LLA18" s="124"/>
      <c r="LLB18" s="124"/>
      <c r="LLC18" s="124"/>
      <c r="LLD18" s="124"/>
      <c r="LLE18" s="124"/>
      <c r="LLF18" s="124"/>
      <c r="LLG18" s="124"/>
      <c r="LLH18" s="124"/>
      <c r="LLI18" s="124"/>
      <c r="LLJ18" s="124"/>
      <c r="LLK18" s="124"/>
      <c r="LLL18" s="124"/>
      <c r="LLM18" s="124"/>
      <c r="LLN18" s="124"/>
      <c r="LLO18" s="124"/>
      <c r="LLP18" s="124"/>
      <c r="LLQ18" s="124"/>
      <c r="LLR18" s="124"/>
      <c r="LLS18" s="124"/>
      <c r="LLT18" s="124"/>
      <c r="LLU18" s="124"/>
      <c r="LLV18" s="124"/>
      <c r="LLW18" s="124"/>
      <c r="LLX18" s="124"/>
      <c r="LLY18" s="124"/>
      <c r="LLZ18" s="124"/>
      <c r="LMA18" s="124"/>
      <c r="LMB18" s="124"/>
      <c r="LMC18" s="124"/>
      <c r="LMD18" s="124"/>
      <c r="LME18" s="124"/>
      <c r="LMF18" s="124"/>
      <c r="LMG18" s="124"/>
      <c r="LMH18" s="124"/>
      <c r="LMI18" s="124"/>
      <c r="LMJ18" s="124"/>
      <c r="LMK18" s="124"/>
      <c r="LML18" s="124"/>
      <c r="LMM18" s="124"/>
      <c r="LMN18" s="124"/>
      <c r="LMO18" s="124"/>
      <c r="LMP18" s="124"/>
      <c r="LMQ18" s="124"/>
      <c r="LMR18" s="124"/>
      <c r="LMS18" s="124"/>
      <c r="LMT18" s="124"/>
      <c r="LMU18" s="124"/>
      <c r="LMV18" s="124"/>
      <c r="LMW18" s="124"/>
      <c r="LMX18" s="124"/>
      <c r="LMY18" s="124"/>
      <c r="LMZ18" s="124"/>
      <c r="LNA18" s="124"/>
      <c r="LNB18" s="124"/>
      <c r="LNC18" s="124"/>
      <c r="LND18" s="124"/>
      <c r="LNE18" s="124"/>
      <c r="LNF18" s="124"/>
      <c r="LNG18" s="124"/>
      <c r="LNH18" s="124"/>
      <c r="LNI18" s="124"/>
      <c r="LNJ18" s="124"/>
      <c r="LNK18" s="124"/>
      <c r="LNL18" s="124"/>
      <c r="LNM18" s="124"/>
      <c r="LNN18" s="124"/>
      <c r="LNO18" s="124"/>
      <c r="LNP18" s="124"/>
      <c r="LNQ18" s="124"/>
      <c r="LNR18" s="124"/>
      <c r="LNS18" s="124"/>
      <c r="LNT18" s="124"/>
      <c r="LNU18" s="124"/>
      <c r="LNV18" s="124"/>
      <c r="LNW18" s="124"/>
      <c r="LNX18" s="124"/>
      <c r="LNY18" s="124"/>
      <c r="LNZ18" s="124"/>
      <c r="LOA18" s="124"/>
      <c r="LOB18" s="124"/>
      <c r="LOC18" s="124"/>
      <c r="LOD18" s="124"/>
      <c r="LOE18" s="124"/>
      <c r="LOF18" s="124"/>
      <c r="LOG18" s="124"/>
      <c r="LOH18" s="124"/>
      <c r="LOI18" s="124"/>
      <c r="LOJ18" s="124"/>
      <c r="LOK18" s="124"/>
      <c r="LOL18" s="124"/>
      <c r="LOM18" s="124"/>
      <c r="LON18" s="124"/>
      <c r="LOO18" s="124"/>
      <c r="LOP18" s="124"/>
      <c r="LOQ18" s="124"/>
      <c r="LOR18" s="124"/>
      <c r="LOS18" s="124"/>
      <c r="LOT18" s="124"/>
      <c r="LOU18" s="124"/>
      <c r="LOV18" s="124"/>
      <c r="LOW18" s="124"/>
      <c r="LOX18" s="124"/>
      <c r="LOY18" s="124"/>
      <c r="LOZ18" s="124"/>
      <c r="LPA18" s="124"/>
      <c r="LPB18" s="124"/>
      <c r="LPC18" s="124"/>
      <c r="LPD18" s="124"/>
      <c r="LPE18" s="124"/>
      <c r="LPF18" s="124"/>
      <c r="LPG18" s="124"/>
      <c r="LPH18" s="124"/>
      <c r="LPI18" s="124"/>
      <c r="LPJ18" s="124"/>
      <c r="LPK18" s="124"/>
      <c r="LPL18" s="124"/>
      <c r="LPM18" s="124"/>
      <c r="LPN18" s="124"/>
      <c r="LPO18" s="124"/>
      <c r="LPP18" s="124"/>
      <c r="LPQ18" s="124"/>
      <c r="LPR18" s="124"/>
      <c r="LPS18" s="124"/>
      <c r="LPT18" s="124"/>
      <c r="LPU18" s="124"/>
      <c r="LPV18" s="124"/>
      <c r="LPW18" s="124"/>
      <c r="LPX18" s="124"/>
      <c r="LPY18" s="124"/>
      <c r="LPZ18" s="124"/>
      <c r="LQA18" s="124"/>
      <c r="LQB18" s="124"/>
      <c r="LQC18" s="124"/>
      <c r="LQD18" s="124"/>
      <c r="LQE18" s="124"/>
      <c r="LQF18" s="124"/>
      <c r="LQG18" s="124"/>
      <c r="LQH18" s="124"/>
      <c r="LQI18" s="124"/>
      <c r="LQJ18" s="124"/>
      <c r="LQK18" s="124"/>
      <c r="LQL18" s="124"/>
      <c r="LQM18" s="124"/>
      <c r="LQN18" s="124"/>
      <c r="LQO18" s="124"/>
      <c r="LQP18" s="124"/>
      <c r="LQQ18" s="124"/>
      <c r="LQR18" s="124"/>
      <c r="LQS18" s="124"/>
      <c r="LQT18" s="124"/>
      <c r="LQU18" s="124"/>
      <c r="LQV18" s="124"/>
      <c r="LQW18" s="124"/>
      <c r="LQX18" s="124"/>
      <c r="LQY18" s="124"/>
      <c r="LQZ18" s="124"/>
      <c r="LRA18" s="124"/>
      <c r="LRB18" s="124"/>
      <c r="LRC18" s="124"/>
      <c r="LRD18" s="124"/>
      <c r="LRE18" s="124"/>
      <c r="LRF18" s="124"/>
      <c r="LRG18" s="124"/>
      <c r="LRH18" s="124"/>
      <c r="LRI18" s="124"/>
      <c r="LRJ18" s="124"/>
      <c r="LRK18" s="124"/>
      <c r="LRL18" s="124"/>
      <c r="LRM18" s="124"/>
      <c r="LRN18" s="124"/>
      <c r="LRO18" s="124"/>
      <c r="LRP18" s="124"/>
      <c r="LRQ18" s="124"/>
      <c r="LRR18" s="124"/>
      <c r="LRS18" s="124"/>
      <c r="LRT18" s="124"/>
      <c r="LRU18" s="124"/>
      <c r="LRV18" s="124"/>
      <c r="LRW18" s="124"/>
      <c r="LRX18" s="124"/>
      <c r="LRY18" s="124"/>
      <c r="LRZ18" s="124"/>
      <c r="LSA18" s="124"/>
      <c r="LSB18" s="124"/>
      <c r="LSC18" s="124"/>
      <c r="LSD18" s="124"/>
      <c r="LSE18" s="124"/>
      <c r="LSF18" s="124"/>
      <c r="LSG18" s="124"/>
      <c r="LSH18" s="124"/>
      <c r="LSI18" s="124"/>
      <c r="LSJ18" s="124"/>
      <c r="LSK18" s="124"/>
      <c r="LSL18" s="124"/>
      <c r="LSM18" s="124"/>
      <c r="LSN18" s="124"/>
      <c r="LSO18" s="124"/>
      <c r="LSP18" s="124"/>
      <c r="LSQ18" s="124"/>
      <c r="LSR18" s="124"/>
      <c r="LSS18" s="124"/>
      <c r="LST18" s="124"/>
      <c r="LSU18" s="124"/>
      <c r="LSV18" s="124"/>
      <c r="LSW18" s="124"/>
      <c r="LSX18" s="124"/>
      <c r="LSY18" s="124"/>
      <c r="LSZ18" s="124"/>
      <c r="LTA18" s="124"/>
      <c r="LTB18" s="124"/>
      <c r="LTC18" s="124"/>
      <c r="LTD18" s="124"/>
      <c r="LTE18" s="124"/>
      <c r="LTF18" s="124"/>
      <c r="LTG18" s="124"/>
      <c r="LTH18" s="124"/>
      <c r="LTI18" s="124"/>
      <c r="LTJ18" s="124"/>
      <c r="LTK18" s="124"/>
      <c r="LTL18" s="124"/>
      <c r="LTM18" s="124"/>
      <c r="LTN18" s="124"/>
      <c r="LTO18" s="124"/>
      <c r="LTP18" s="124"/>
      <c r="LTQ18" s="124"/>
      <c r="LTR18" s="124"/>
      <c r="LTS18" s="124"/>
      <c r="LTT18" s="124"/>
      <c r="LTU18" s="124"/>
      <c r="LTV18" s="124"/>
      <c r="LTW18" s="124"/>
      <c r="LTX18" s="124"/>
      <c r="LTY18" s="124"/>
      <c r="LTZ18" s="124"/>
      <c r="LUA18" s="124"/>
      <c r="LUB18" s="124"/>
      <c r="LUC18" s="124"/>
      <c r="LUD18" s="124"/>
      <c r="LUE18" s="124"/>
      <c r="LUF18" s="124"/>
      <c r="LUG18" s="124"/>
      <c r="LUH18" s="124"/>
      <c r="LUI18" s="124"/>
      <c r="LUJ18" s="124"/>
      <c r="LUK18" s="124"/>
      <c r="LUL18" s="124"/>
      <c r="LUM18" s="124"/>
      <c r="LUN18" s="124"/>
      <c r="LUO18" s="124"/>
      <c r="LUP18" s="124"/>
      <c r="LUQ18" s="124"/>
      <c r="LUR18" s="124"/>
      <c r="LUS18" s="124"/>
      <c r="LUT18" s="124"/>
      <c r="LUU18" s="124"/>
      <c r="LUV18" s="124"/>
      <c r="LUW18" s="124"/>
      <c r="LUX18" s="124"/>
      <c r="LUY18" s="124"/>
      <c r="LUZ18" s="124"/>
      <c r="LVA18" s="124"/>
      <c r="LVB18" s="124"/>
      <c r="LVC18" s="124"/>
      <c r="LVD18" s="124"/>
      <c r="LVE18" s="124"/>
      <c r="LVF18" s="124"/>
      <c r="LVG18" s="124"/>
      <c r="LVH18" s="124"/>
      <c r="LVI18" s="124"/>
      <c r="LVJ18" s="124"/>
      <c r="LVK18" s="124"/>
      <c r="LVL18" s="124"/>
      <c r="LVM18" s="124"/>
      <c r="LVN18" s="124"/>
      <c r="LVO18" s="124"/>
      <c r="LVP18" s="124"/>
      <c r="LVQ18" s="124"/>
      <c r="LVR18" s="124"/>
      <c r="LVS18" s="124"/>
      <c r="LVT18" s="124"/>
      <c r="LVU18" s="124"/>
      <c r="LVV18" s="124"/>
      <c r="LVW18" s="124"/>
      <c r="LVX18" s="124"/>
      <c r="LVY18" s="124"/>
      <c r="LVZ18" s="124"/>
      <c r="LWA18" s="124"/>
      <c r="LWB18" s="124"/>
      <c r="LWC18" s="124"/>
      <c r="LWD18" s="124"/>
      <c r="LWE18" s="124"/>
      <c r="LWF18" s="124"/>
      <c r="LWG18" s="124"/>
      <c r="LWH18" s="124"/>
      <c r="LWI18" s="124"/>
      <c r="LWJ18" s="124"/>
      <c r="LWK18" s="124"/>
      <c r="LWL18" s="124"/>
      <c r="LWM18" s="124"/>
      <c r="LWN18" s="124"/>
      <c r="LWO18" s="124"/>
      <c r="LWP18" s="124"/>
      <c r="LWQ18" s="124"/>
      <c r="LWR18" s="124"/>
      <c r="LWS18" s="124"/>
      <c r="LWT18" s="124"/>
      <c r="LWU18" s="124"/>
      <c r="LWV18" s="124"/>
      <c r="LWW18" s="124"/>
      <c r="LWX18" s="124"/>
      <c r="LWY18" s="124"/>
      <c r="LWZ18" s="124"/>
      <c r="LXA18" s="124"/>
      <c r="LXB18" s="124"/>
      <c r="LXC18" s="124"/>
      <c r="LXD18" s="124"/>
      <c r="LXE18" s="124"/>
      <c r="LXF18" s="124"/>
      <c r="LXG18" s="124"/>
      <c r="LXH18" s="124"/>
      <c r="LXI18" s="124"/>
      <c r="LXJ18" s="124"/>
      <c r="LXK18" s="124"/>
      <c r="LXL18" s="124"/>
      <c r="LXM18" s="124"/>
      <c r="LXN18" s="124"/>
      <c r="LXO18" s="124"/>
      <c r="LXP18" s="124"/>
      <c r="LXQ18" s="124"/>
      <c r="LXR18" s="124"/>
      <c r="LXS18" s="124"/>
      <c r="LXT18" s="124"/>
      <c r="LXU18" s="124"/>
      <c r="LXV18" s="124"/>
      <c r="LXW18" s="124"/>
      <c r="LXX18" s="124"/>
      <c r="LXY18" s="124"/>
      <c r="LXZ18" s="124"/>
      <c r="LYA18" s="124"/>
      <c r="LYB18" s="124"/>
      <c r="LYC18" s="124"/>
      <c r="LYD18" s="124"/>
      <c r="LYE18" s="124"/>
      <c r="LYF18" s="124"/>
      <c r="LYG18" s="124"/>
      <c r="LYH18" s="124"/>
      <c r="LYI18" s="124"/>
      <c r="LYJ18" s="124"/>
      <c r="LYK18" s="124"/>
      <c r="LYL18" s="124"/>
      <c r="LYM18" s="124"/>
      <c r="LYN18" s="124"/>
      <c r="LYO18" s="124"/>
      <c r="LYP18" s="124"/>
      <c r="LYQ18" s="124"/>
      <c r="LYR18" s="124"/>
      <c r="LYS18" s="124"/>
      <c r="LYT18" s="124"/>
      <c r="LYU18" s="124"/>
      <c r="LYV18" s="124"/>
      <c r="LYW18" s="124"/>
      <c r="LYX18" s="124"/>
      <c r="LYY18" s="124"/>
      <c r="LYZ18" s="124"/>
      <c r="LZA18" s="124"/>
      <c r="LZB18" s="124"/>
      <c r="LZC18" s="124"/>
      <c r="LZD18" s="124"/>
      <c r="LZE18" s="124"/>
      <c r="LZF18" s="124"/>
      <c r="LZG18" s="124"/>
      <c r="LZH18" s="124"/>
      <c r="LZI18" s="124"/>
      <c r="LZJ18" s="124"/>
      <c r="LZK18" s="124"/>
      <c r="LZL18" s="124"/>
      <c r="LZM18" s="124"/>
      <c r="LZN18" s="124"/>
      <c r="LZO18" s="124"/>
      <c r="LZP18" s="124"/>
      <c r="LZQ18" s="124"/>
      <c r="LZR18" s="124"/>
      <c r="LZS18" s="124"/>
      <c r="LZT18" s="124"/>
      <c r="LZU18" s="124"/>
      <c r="LZV18" s="124"/>
      <c r="LZW18" s="124"/>
      <c r="LZX18" s="124"/>
      <c r="LZY18" s="124"/>
      <c r="LZZ18" s="124"/>
      <c r="MAA18" s="124"/>
      <c r="MAB18" s="124"/>
      <c r="MAC18" s="124"/>
      <c r="MAD18" s="124"/>
      <c r="MAE18" s="124"/>
      <c r="MAF18" s="124"/>
      <c r="MAG18" s="124"/>
      <c r="MAH18" s="124"/>
      <c r="MAI18" s="124"/>
      <c r="MAJ18" s="124"/>
      <c r="MAK18" s="124"/>
      <c r="MAL18" s="124"/>
      <c r="MAM18" s="124"/>
      <c r="MAN18" s="124"/>
      <c r="MAO18" s="124"/>
      <c r="MAP18" s="124"/>
      <c r="MAQ18" s="124"/>
      <c r="MAR18" s="124"/>
      <c r="MAS18" s="124"/>
      <c r="MAT18" s="124"/>
      <c r="MAU18" s="124"/>
      <c r="MAV18" s="124"/>
      <c r="MAW18" s="124"/>
      <c r="MAX18" s="124"/>
      <c r="MAY18" s="124"/>
      <c r="MAZ18" s="124"/>
      <c r="MBA18" s="124"/>
      <c r="MBB18" s="124"/>
      <c r="MBC18" s="124"/>
      <c r="MBD18" s="124"/>
      <c r="MBE18" s="124"/>
      <c r="MBF18" s="124"/>
      <c r="MBG18" s="124"/>
      <c r="MBH18" s="124"/>
      <c r="MBI18" s="124"/>
      <c r="MBJ18" s="124"/>
      <c r="MBK18" s="124"/>
      <c r="MBL18" s="124"/>
      <c r="MBM18" s="124"/>
      <c r="MBN18" s="124"/>
      <c r="MBO18" s="124"/>
      <c r="MBP18" s="124"/>
      <c r="MBQ18" s="124"/>
      <c r="MBR18" s="124"/>
      <c r="MBS18" s="124"/>
      <c r="MBT18" s="124"/>
      <c r="MBU18" s="124"/>
      <c r="MBV18" s="124"/>
      <c r="MBW18" s="124"/>
      <c r="MBX18" s="124"/>
      <c r="MBY18" s="124"/>
      <c r="MBZ18" s="124"/>
      <c r="MCA18" s="124"/>
      <c r="MCB18" s="124"/>
      <c r="MCC18" s="124"/>
      <c r="MCD18" s="124"/>
      <c r="MCE18" s="124"/>
      <c r="MCF18" s="124"/>
      <c r="MCG18" s="124"/>
      <c r="MCH18" s="124"/>
      <c r="MCI18" s="124"/>
      <c r="MCJ18" s="124"/>
      <c r="MCK18" s="124"/>
      <c r="MCL18" s="124"/>
      <c r="MCM18" s="124"/>
      <c r="MCN18" s="124"/>
      <c r="MCO18" s="124"/>
      <c r="MCP18" s="124"/>
      <c r="MCQ18" s="124"/>
      <c r="MCR18" s="124"/>
      <c r="MCS18" s="124"/>
      <c r="MCT18" s="124"/>
      <c r="MCU18" s="124"/>
      <c r="MCV18" s="124"/>
      <c r="MCW18" s="124"/>
      <c r="MCX18" s="124"/>
      <c r="MCY18" s="124"/>
      <c r="MCZ18" s="124"/>
      <c r="MDA18" s="124"/>
      <c r="MDB18" s="124"/>
      <c r="MDC18" s="124"/>
      <c r="MDD18" s="124"/>
      <c r="MDE18" s="124"/>
      <c r="MDF18" s="124"/>
      <c r="MDG18" s="124"/>
      <c r="MDH18" s="124"/>
      <c r="MDI18" s="124"/>
      <c r="MDJ18" s="124"/>
      <c r="MDK18" s="124"/>
      <c r="MDL18" s="124"/>
      <c r="MDM18" s="124"/>
      <c r="MDN18" s="124"/>
      <c r="MDO18" s="124"/>
      <c r="MDP18" s="124"/>
      <c r="MDQ18" s="124"/>
      <c r="MDR18" s="124"/>
      <c r="MDS18" s="124"/>
      <c r="MDT18" s="124"/>
      <c r="MDU18" s="124"/>
      <c r="MDV18" s="124"/>
      <c r="MDW18" s="124"/>
      <c r="MDX18" s="124"/>
      <c r="MDY18" s="124"/>
      <c r="MDZ18" s="124"/>
      <c r="MEA18" s="124"/>
      <c r="MEB18" s="124"/>
      <c r="MEC18" s="124"/>
      <c r="MED18" s="124"/>
      <c r="MEE18" s="124"/>
      <c r="MEF18" s="124"/>
      <c r="MEG18" s="124"/>
      <c r="MEH18" s="124"/>
      <c r="MEI18" s="124"/>
      <c r="MEJ18" s="124"/>
      <c r="MEK18" s="124"/>
      <c r="MEL18" s="124"/>
      <c r="MEM18" s="124"/>
      <c r="MEN18" s="124"/>
      <c r="MEO18" s="124"/>
      <c r="MEP18" s="124"/>
      <c r="MEQ18" s="124"/>
      <c r="MER18" s="124"/>
      <c r="MES18" s="124"/>
      <c r="MET18" s="124"/>
      <c r="MEU18" s="124"/>
      <c r="MEV18" s="124"/>
      <c r="MEW18" s="124"/>
      <c r="MEX18" s="124"/>
      <c r="MEY18" s="124"/>
      <c r="MEZ18" s="124"/>
      <c r="MFA18" s="124"/>
      <c r="MFB18" s="124"/>
      <c r="MFC18" s="124"/>
      <c r="MFD18" s="124"/>
      <c r="MFE18" s="124"/>
      <c r="MFF18" s="124"/>
      <c r="MFG18" s="124"/>
      <c r="MFH18" s="124"/>
      <c r="MFI18" s="124"/>
      <c r="MFJ18" s="124"/>
      <c r="MFK18" s="124"/>
      <c r="MFL18" s="124"/>
      <c r="MFM18" s="124"/>
      <c r="MFN18" s="124"/>
      <c r="MFO18" s="124"/>
      <c r="MFP18" s="124"/>
      <c r="MFQ18" s="124"/>
      <c r="MFR18" s="124"/>
      <c r="MFS18" s="124"/>
      <c r="MFT18" s="124"/>
      <c r="MFU18" s="124"/>
      <c r="MFV18" s="124"/>
      <c r="MFW18" s="124"/>
      <c r="MFX18" s="124"/>
      <c r="MFY18" s="124"/>
      <c r="MFZ18" s="124"/>
      <c r="MGA18" s="124"/>
      <c r="MGB18" s="124"/>
      <c r="MGC18" s="124"/>
      <c r="MGD18" s="124"/>
      <c r="MGE18" s="124"/>
      <c r="MGF18" s="124"/>
      <c r="MGG18" s="124"/>
      <c r="MGH18" s="124"/>
      <c r="MGI18" s="124"/>
      <c r="MGJ18" s="124"/>
      <c r="MGK18" s="124"/>
      <c r="MGL18" s="124"/>
      <c r="MGM18" s="124"/>
      <c r="MGN18" s="124"/>
      <c r="MGO18" s="124"/>
      <c r="MGP18" s="124"/>
      <c r="MGQ18" s="124"/>
      <c r="MGR18" s="124"/>
      <c r="MGS18" s="124"/>
      <c r="MGT18" s="124"/>
      <c r="MGU18" s="124"/>
      <c r="MGV18" s="124"/>
      <c r="MGW18" s="124"/>
      <c r="MGX18" s="124"/>
      <c r="MGY18" s="124"/>
      <c r="MGZ18" s="124"/>
      <c r="MHA18" s="124"/>
      <c r="MHB18" s="124"/>
      <c r="MHC18" s="124"/>
      <c r="MHD18" s="124"/>
      <c r="MHE18" s="124"/>
      <c r="MHF18" s="124"/>
      <c r="MHG18" s="124"/>
      <c r="MHH18" s="124"/>
      <c r="MHI18" s="124"/>
      <c r="MHJ18" s="124"/>
      <c r="MHK18" s="124"/>
      <c r="MHL18" s="124"/>
      <c r="MHM18" s="124"/>
      <c r="MHN18" s="124"/>
      <c r="MHO18" s="124"/>
      <c r="MHP18" s="124"/>
      <c r="MHQ18" s="124"/>
      <c r="MHR18" s="124"/>
      <c r="MHS18" s="124"/>
      <c r="MHT18" s="124"/>
      <c r="MHU18" s="124"/>
      <c r="MHV18" s="124"/>
      <c r="MHW18" s="124"/>
      <c r="MHX18" s="124"/>
      <c r="MHY18" s="124"/>
      <c r="MHZ18" s="124"/>
      <c r="MIA18" s="124"/>
      <c r="MIB18" s="124"/>
      <c r="MIC18" s="124"/>
      <c r="MID18" s="124"/>
      <c r="MIE18" s="124"/>
      <c r="MIF18" s="124"/>
      <c r="MIG18" s="124"/>
      <c r="MIH18" s="124"/>
      <c r="MII18" s="124"/>
      <c r="MIJ18" s="124"/>
      <c r="MIK18" s="124"/>
      <c r="MIL18" s="124"/>
      <c r="MIM18" s="124"/>
      <c r="MIN18" s="124"/>
      <c r="MIO18" s="124"/>
      <c r="MIP18" s="124"/>
      <c r="MIQ18" s="124"/>
      <c r="MIR18" s="124"/>
      <c r="MIS18" s="124"/>
      <c r="MIT18" s="124"/>
      <c r="MIU18" s="124"/>
      <c r="MIV18" s="124"/>
      <c r="MIW18" s="124"/>
      <c r="MIX18" s="124"/>
      <c r="MIY18" s="124"/>
      <c r="MIZ18" s="124"/>
      <c r="MJA18" s="124"/>
      <c r="MJB18" s="124"/>
      <c r="MJC18" s="124"/>
      <c r="MJD18" s="124"/>
      <c r="MJE18" s="124"/>
      <c r="MJF18" s="124"/>
      <c r="MJG18" s="124"/>
      <c r="MJH18" s="124"/>
      <c r="MJI18" s="124"/>
      <c r="MJJ18" s="124"/>
      <c r="MJK18" s="124"/>
      <c r="MJL18" s="124"/>
      <c r="MJM18" s="124"/>
      <c r="MJN18" s="124"/>
      <c r="MJO18" s="124"/>
      <c r="MJP18" s="124"/>
      <c r="MJQ18" s="124"/>
      <c r="MJR18" s="124"/>
      <c r="MJS18" s="124"/>
      <c r="MJT18" s="124"/>
      <c r="MJU18" s="124"/>
      <c r="MJV18" s="124"/>
      <c r="MJW18" s="124"/>
      <c r="MJX18" s="124"/>
      <c r="MJY18" s="124"/>
      <c r="MJZ18" s="124"/>
      <c r="MKA18" s="124"/>
      <c r="MKB18" s="124"/>
      <c r="MKC18" s="124"/>
      <c r="MKD18" s="124"/>
      <c r="MKE18" s="124"/>
      <c r="MKF18" s="124"/>
      <c r="MKG18" s="124"/>
      <c r="MKH18" s="124"/>
      <c r="MKI18" s="124"/>
      <c r="MKJ18" s="124"/>
      <c r="MKK18" s="124"/>
      <c r="MKL18" s="124"/>
      <c r="MKM18" s="124"/>
      <c r="MKN18" s="124"/>
      <c r="MKO18" s="124"/>
      <c r="MKP18" s="124"/>
      <c r="MKQ18" s="124"/>
      <c r="MKR18" s="124"/>
      <c r="MKS18" s="124"/>
      <c r="MKT18" s="124"/>
      <c r="MKU18" s="124"/>
      <c r="MKV18" s="124"/>
      <c r="MKW18" s="124"/>
      <c r="MKX18" s="124"/>
      <c r="MKY18" s="124"/>
      <c r="MKZ18" s="124"/>
      <c r="MLA18" s="124"/>
      <c r="MLB18" s="124"/>
      <c r="MLC18" s="124"/>
      <c r="MLD18" s="124"/>
      <c r="MLE18" s="124"/>
      <c r="MLF18" s="124"/>
      <c r="MLG18" s="124"/>
      <c r="MLH18" s="124"/>
      <c r="MLI18" s="124"/>
      <c r="MLJ18" s="124"/>
      <c r="MLK18" s="124"/>
      <c r="MLL18" s="124"/>
      <c r="MLM18" s="124"/>
      <c r="MLN18" s="124"/>
      <c r="MLO18" s="124"/>
      <c r="MLP18" s="124"/>
      <c r="MLQ18" s="124"/>
      <c r="MLR18" s="124"/>
      <c r="MLS18" s="124"/>
      <c r="MLT18" s="124"/>
      <c r="MLU18" s="124"/>
      <c r="MLV18" s="124"/>
      <c r="MLW18" s="124"/>
      <c r="MLX18" s="124"/>
      <c r="MLY18" s="124"/>
      <c r="MLZ18" s="124"/>
      <c r="MMA18" s="124"/>
      <c r="MMB18" s="124"/>
      <c r="MMC18" s="124"/>
      <c r="MMD18" s="124"/>
      <c r="MME18" s="124"/>
      <c r="MMF18" s="124"/>
      <c r="MMG18" s="124"/>
      <c r="MMH18" s="124"/>
      <c r="MMI18" s="124"/>
      <c r="MMJ18" s="124"/>
      <c r="MMK18" s="124"/>
      <c r="MML18" s="124"/>
      <c r="MMM18" s="124"/>
      <c r="MMN18" s="124"/>
      <c r="MMO18" s="124"/>
      <c r="MMP18" s="124"/>
      <c r="MMQ18" s="124"/>
      <c r="MMR18" s="124"/>
      <c r="MMS18" s="124"/>
      <c r="MMT18" s="124"/>
      <c r="MMU18" s="124"/>
      <c r="MMV18" s="124"/>
      <c r="MMW18" s="124"/>
      <c r="MMX18" s="124"/>
      <c r="MMY18" s="124"/>
      <c r="MMZ18" s="124"/>
      <c r="MNA18" s="124"/>
      <c r="MNB18" s="124"/>
      <c r="MNC18" s="124"/>
      <c r="MND18" s="124"/>
      <c r="MNE18" s="124"/>
      <c r="MNF18" s="124"/>
      <c r="MNG18" s="124"/>
      <c r="MNH18" s="124"/>
      <c r="MNI18" s="124"/>
      <c r="MNJ18" s="124"/>
      <c r="MNK18" s="124"/>
      <c r="MNL18" s="124"/>
      <c r="MNM18" s="124"/>
      <c r="MNN18" s="124"/>
      <c r="MNO18" s="124"/>
      <c r="MNP18" s="124"/>
      <c r="MNQ18" s="124"/>
      <c r="MNR18" s="124"/>
      <c r="MNS18" s="124"/>
      <c r="MNT18" s="124"/>
      <c r="MNU18" s="124"/>
      <c r="MNV18" s="124"/>
      <c r="MNW18" s="124"/>
      <c r="MNX18" s="124"/>
      <c r="MNY18" s="124"/>
      <c r="MNZ18" s="124"/>
      <c r="MOA18" s="124"/>
      <c r="MOB18" s="124"/>
      <c r="MOC18" s="124"/>
      <c r="MOD18" s="124"/>
      <c r="MOE18" s="124"/>
      <c r="MOF18" s="124"/>
      <c r="MOG18" s="124"/>
      <c r="MOH18" s="124"/>
      <c r="MOI18" s="124"/>
      <c r="MOJ18" s="124"/>
      <c r="MOK18" s="124"/>
      <c r="MOL18" s="124"/>
      <c r="MOM18" s="124"/>
      <c r="MON18" s="124"/>
      <c r="MOO18" s="124"/>
      <c r="MOP18" s="124"/>
      <c r="MOQ18" s="124"/>
      <c r="MOR18" s="124"/>
      <c r="MOS18" s="124"/>
      <c r="MOT18" s="124"/>
      <c r="MOU18" s="124"/>
      <c r="MOV18" s="124"/>
      <c r="MOW18" s="124"/>
      <c r="MOX18" s="124"/>
      <c r="MOY18" s="124"/>
      <c r="MOZ18" s="124"/>
      <c r="MPA18" s="124"/>
      <c r="MPB18" s="124"/>
      <c r="MPC18" s="124"/>
      <c r="MPD18" s="124"/>
      <c r="MPE18" s="124"/>
      <c r="MPF18" s="124"/>
      <c r="MPG18" s="124"/>
      <c r="MPH18" s="124"/>
      <c r="MPI18" s="124"/>
      <c r="MPJ18" s="124"/>
      <c r="MPK18" s="124"/>
      <c r="MPL18" s="124"/>
      <c r="MPM18" s="124"/>
      <c r="MPN18" s="124"/>
      <c r="MPO18" s="124"/>
      <c r="MPP18" s="124"/>
      <c r="MPQ18" s="124"/>
      <c r="MPR18" s="124"/>
      <c r="MPS18" s="124"/>
      <c r="MPT18" s="124"/>
      <c r="MPU18" s="124"/>
      <c r="MPV18" s="124"/>
      <c r="MPW18" s="124"/>
      <c r="MPX18" s="124"/>
      <c r="MPY18" s="124"/>
      <c r="MPZ18" s="124"/>
      <c r="MQA18" s="124"/>
      <c r="MQB18" s="124"/>
      <c r="MQC18" s="124"/>
      <c r="MQD18" s="124"/>
      <c r="MQE18" s="124"/>
      <c r="MQF18" s="124"/>
      <c r="MQG18" s="124"/>
      <c r="MQH18" s="124"/>
      <c r="MQI18" s="124"/>
      <c r="MQJ18" s="124"/>
      <c r="MQK18" s="124"/>
      <c r="MQL18" s="124"/>
      <c r="MQM18" s="124"/>
      <c r="MQN18" s="124"/>
      <c r="MQO18" s="124"/>
      <c r="MQP18" s="124"/>
      <c r="MQQ18" s="124"/>
      <c r="MQR18" s="124"/>
      <c r="MQS18" s="124"/>
      <c r="MQT18" s="124"/>
      <c r="MQU18" s="124"/>
      <c r="MQV18" s="124"/>
      <c r="MQW18" s="124"/>
      <c r="MQX18" s="124"/>
      <c r="MQY18" s="124"/>
      <c r="MQZ18" s="124"/>
      <c r="MRA18" s="124"/>
      <c r="MRB18" s="124"/>
      <c r="MRC18" s="124"/>
      <c r="MRD18" s="124"/>
      <c r="MRE18" s="124"/>
      <c r="MRF18" s="124"/>
      <c r="MRG18" s="124"/>
      <c r="MRH18" s="124"/>
      <c r="MRI18" s="124"/>
      <c r="MRJ18" s="124"/>
      <c r="MRK18" s="124"/>
      <c r="MRL18" s="124"/>
      <c r="MRM18" s="124"/>
      <c r="MRN18" s="124"/>
      <c r="MRO18" s="124"/>
      <c r="MRP18" s="124"/>
      <c r="MRQ18" s="124"/>
      <c r="MRR18" s="124"/>
      <c r="MRS18" s="124"/>
      <c r="MRT18" s="124"/>
      <c r="MRU18" s="124"/>
      <c r="MRV18" s="124"/>
      <c r="MRW18" s="124"/>
      <c r="MRX18" s="124"/>
      <c r="MRY18" s="124"/>
      <c r="MRZ18" s="124"/>
      <c r="MSA18" s="124"/>
      <c r="MSB18" s="124"/>
      <c r="MSC18" s="124"/>
      <c r="MSD18" s="124"/>
      <c r="MSE18" s="124"/>
      <c r="MSF18" s="124"/>
      <c r="MSG18" s="124"/>
      <c r="MSH18" s="124"/>
      <c r="MSI18" s="124"/>
      <c r="MSJ18" s="124"/>
      <c r="MSK18" s="124"/>
      <c r="MSL18" s="124"/>
      <c r="MSM18" s="124"/>
      <c r="MSN18" s="124"/>
      <c r="MSO18" s="124"/>
      <c r="MSP18" s="124"/>
      <c r="MSQ18" s="124"/>
      <c r="MSR18" s="124"/>
      <c r="MSS18" s="124"/>
      <c r="MST18" s="124"/>
      <c r="MSU18" s="124"/>
      <c r="MSV18" s="124"/>
      <c r="MSW18" s="124"/>
      <c r="MSX18" s="124"/>
      <c r="MSY18" s="124"/>
      <c r="MSZ18" s="124"/>
      <c r="MTA18" s="124"/>
      <c r="MTB18" s="124"/>
      <c r="MTC18" s="124"/>
      <c r="MTD18" s="124"/>
      <c r="MTE18" s="124"/>
      <c r="MTF18" s="124"/>
      <c r="MTG18" s="124"/>
      <c r="MTH18" s="124"/>
      <c r="MTI18" s="124"/>
      <c r="MTJ18" s="124"/>
      <c r="MTK18" s="124"/>
      <c r="MTL18" s="124"/>
      <c r="MTM18" s="124"/>
      <c r="MTN18" s="124"/>
      <c r="MTO18" s="124"/>
      <c r="MTP18" s="124"/>
      <c r="MTQ18" s="124"/>
      <c r="MTR18" s="124"/>
      <c r="MTS18" s="124"/>
      <c r="MTT18" s="124"/>
      <c r="MTU18" s="124"/>
      <c r="MTV18" s="124"/>
      <c r="MTW18" s="124"/>
      <c r="MTX18" s="124"/>
      <c r="MTY18" s="124"/>
      <c r="MTZ18" s="124"/>
      <c r="MUA18" s="124"/>
      <c r="MUB18" s="124"/>
      <c r="MUC18" s="124"/>
      <c r="MUD18" s="124"/>
      <c r="MUE18" s="124"/>
      <c r="MUF18" s="124"/>
      <c r="MUG18" s="124"/>
      <c r="MUH18" s="124"/>
      <c r="MUI18" s="124"/>
      <c r="MUJ18" s="124"/>
      <c r="MUK18" s="124"/>
      <c r="MUL18" s="124"/>
      <c r="MUM18" s="124"/>
      <c r="MUN18" s="124"/>
      <c r="MUO18" s="124"/>
      <c r="MUP18" s="124"/>
      <c r="MUQ18" s="124"/>
      <c r="MUR18" s="124"/>
      <c r="MUS18" s="124"/>
      <c r="MUT18" s="124"/>
      <c r="MUU18" s="124"/>
      <c r="MUV18" s="124"/>
      <c r="MUW18" s="124"/>
      <c r="MUX18" s="124"/>
      <c r="MUY18" s="124"/>
      <c r="MUZ18" s="124"/>
      <c r="MVA18" s="124"/>
      <c r="MVB18" s="124"/>
      <c r="MVC18" s="124"/>
      <c r="MVD18" s="124"/>
      <c r="MVE18" s="124"/>
      <c r="MVF18" s="124"/>
      <c r="MVG18" s="124"/>
      <c r="MVH18" s="124"/>
      <c r="MVI18" s="124"/>
      <c r="MVJ18" s="124"/>
      <c r="MVK18" s="124"/>
      <c r="MVL18" s="124"/>
      <c r="MVM18" s="124"/>
      <c r="MVN18" s="124"/>
      <c r="MVO18" s="124"/>
      <c r="MVP18" s="124"/>
      <c r="MVQ18" s="124"/>
      <c r="MVR18" s="124"/>
      <c r="MVS18" s="124"/>
      <c r="MVT18" s="124"/>
      <c r="MVU18" s="124"/>
      <c r="MVV18" s="124"/>
      <c r="MVW18" s="124"/>
      <c r="MVX18" s="124"/>
      <c r="MVY18" s="124"/>
      <c r="MVZ18" s="124"/>
      <c r="MWA18" s="124"/>
      <c r="MWB18" s="124"/>
      <c r="MWC18" s="124"/>
      <c r="MWD18" s="124"/>
      <c r="MWE18" s="124"/>
      <c r="MWF18" s="124"/>
      <c r="MWG18" s="124"/>
      <c r="MWH18" s="124"/>
      <c r="MWI18" s="124"/>
      <c r="MWJ18" s="124"/>
      <c r="MWK18" s="124"/>
      <c r="MWL18" s="124"/>
      <c r="MWM18" s="124"/>
      <c r="MWN18" s="124"/>
      <c r="MWO18" s="124"/>
      <c r="MWP18" s="124"/>
      <c r="MWQ18" s="124"/>
      <c r="MWR18" s="124"/>
      <c r="MWS18" s="124"/>
      <c r="MWT18" s="124"/>
      <c r="MWU18" s="124"/>
      <c r="MWV18" s="124"/>
      <c r="MWW18" s="124"/>
      <c r="MWX18" s="124"/>
      <c r="MWY18" s="124"/>
      <c r="MWZ18" s="124"/>
      <c r="MXA18" s="124"/>
      <c r="MXB18" s="124"/>
      <c r="MXC18" s="124"/>
      <c r="MXD18" s="124"/>
      <c r="MXE18" s="124"/>
      <c r="MXF18" s="124"/>
      <c r="MXG18" s="124"/>
      <c r="MXH18" s="124"/>
      <c r="MXI18" s="124"/>
      <c r="MXJ18" s="124"/>
      <c r="MXK18" s="124"/>
      <c r="MXL18" s="124"/>
      <c r="MXM18" s="124"/>
      <c r="MXN18" s="124"/>
      <c r="MXO18" s="124"/>
      <c r="MXP18" s="124"/>
      <c r="MXQ18" s="124"/>
      <c r="MXR18" s="124"/>
      <c r="MXS18" s="124"/>
      <c r="MXT18" s="124"/>
      <c r="MXU18" s="124"/>
      <c r="MXV18" s="124"/>
      <c r="MXW18" s="124"/>
      <c r="MXX18" s="124"/>
      <c r="MXY18" s="124"/>
      <c r="MXZ18" s="124"/>
      <c r="MYA18" s="124"/>
      <c r="MYB18" s="124"/>
      <c r="MYC18" s="124"/>
      <c r="MYD18" s="124"/>
      <c r="MYE18" s="124"/>
      <c r="MYF18" s="124"/>
      <c r="MYG18" s="124"/>
      <c r="MYH18" s="124"/>
      <c r="MYI18" s="124"/>
      <c r="MYJ18" s="124"/>
      <c r="MYK18" s="124"/>
      <c r="MYL18" s="124"/>
      <c r="MYM18" s="124"/>
      <c r="MYN18" s="124"/>
      <c r="MYO18" s="124"/>
      <c r="MYP18" s="124"/>
      <c r="MYQ18" s="124"/>
      <c r="MYR18" s="124"/>
      <c r="MYS18" s="124"/>
      <c r="MYT18" s="124"/>
      <c r="MYU18" s="124"/>
      <c r="MYV18" s="124"/>
      <c r="MYW18" s="124"/>
      <c r="MYX18" s="124"/>
      <c r="MYY18" s="124"/>
      <c r="MYZ18" s="124"/>
      <c r="MZA18" s="124"/>
      <c r="MZB18" s="124"/>
      <c r="MZC18" s="124"/>
      <c r="MZD18" s="124"/>
      <c r="MZE18" s="124"/>
      <c r="MZF18" s="124"/>
      <c r="MZG18" s="124"/>
      <c r="MZH18" s="124"/>
      <c r="MZI18" s="124"/>
      <c r="MZJ18" s="124"/>
      <c r="MZK18" s="124"/>
      <c r="MZL18" s="124"/>
      <c r="MZM18" s="124"/>
      <c r="MZN18" s="124"/>
      <c r="MZO18" s="124"/>
      <c r="MZP18" s="124"/>
      <c r="MZQ18" s="124"/>
      <c r="MZR18" s="124"/>
      <c r="MZS18" s="124"/>
      <c r="MZT18" s="124"/>
      <c r="MZU18" s="124"/>
      <c r="MZV18" s="124"/>
      <c r="MZW18" s="124"/>
      <c r="MZX18" s="124"/>
      <c r="MZY18" s="124"/>
      <c r="MZZ18" s="124"/>
      <c r="NAA18" s="124"/>
      <c r="NAB18" s="124"/>
      <c r="NAC18" s="124"/>
      <c r="NAD18" s="124"/>
      <c r="NAE18" s="124"/>
      <c r="NAF18" s="124"/>
      <c r="NAG18" s="124"/>
      <c r="NAH18" s="124"/>
      <c r="NAI18" s="124"/>
      <c r="NAJ18" s="124"/>
      <c r="NAK18" s="124"/>
      <c r="NAL18" s="124"/>
      <c r="NAM18" s="124"/>
      <c r="NAN18" s="124"/>
      <c r="NAO18" s="124"/>
      <c r="NAP18" s="124"/>
      <c r="NAQ18" s="124"/>
      <c r="NAR18" s="124"/>
      <c r="NAS18" s="124"/>
      <c r="NAT18" s="124"/>
      <c r="NAU18" s="124"/>
      <c r="NAV18" s="124"/>
      <c r="NAW18" s="124"/>
      <c r="NAX18" s="124"/>
      <c r="NAY18" s="124"/>
      <c r="NAZ18" s="124"/>
      <c r="NBA18" s="124"/>
      <c r="NBB18" s="124"/>
      <c r="NBC18" s="124"/>
      <c r="NBD18" s="124"/>
      <c r="NBE18" s="124"/>
      <c r="NBF18" s="124"/>
      <c r="NBG18" s="124"/>
      <c r="NBH18" s="124"/>
      <c r="NBI18" s="124"/>
      <c r="NBJ18" s="124"/>
      <c r="NBK18" s="124"/>
      <c r="NBL18" s="124"/>
      <c r="NBM18" s="124"/>
      <c r="NBN18" s="124"/>
      <c r="NBO18" s="124"/>
      <c r="NBP18" s="124"/>
      <c r="NBQ18" s="124"/>
      <c r="NBR18" s="124"/>
      <c r="NBS18" s="124"/>
      <c r="NBT18" s="124"/>
      <c r="NBU18" s="124"/>
      <c r="NBV18" s="124"/>
      <c r="NBW18" s="124"/>
      <c r="NBX18" s="124"/>
      <c r="NBY18" s="124"/>
      <c r="NBZ18" s="124"/>
      <c r="NCA18" s="124"/>
      <c r="NCB18" s="124"/>
      <c r="NCC18" s="124"/>
      <c r="NCD18" s="124"/>
      <c r="NCE18" s="124"/>
      <c r="NCF18" s="124"/>
      <c r="NCG18" s="124"/>
      <c r="NCH18" s="124"/>
      <c r="NCI18" s="124"/>
      <c r="NCJ18" s="124"/>
      <c r="NCK18" s="124"/>
      <c r="NCL18" s="124"/>
      <c r="NCM18" s="124"/>
      <c r="NCN18" s="124"/>
      <c r="NCO18" s="124"/>
      <c r="NCP18" s="124"/>
      <c r="NCQ18" s="124"/>
      <c r="NCR18" s="124"/>
      <c r="NCS18" s="124"/>
      <c r="NCT18" s="124"/>
      <c r="NCU18" s="124"/>
      <c r="NCV18" s="124"/>
      <c r="NCW18" s="124"/>
      <c r="NCX18" s="124"/>
      <c r="NCY18" s="124"/>
      <c r="NCZ18" s="124"/>
      <c r="NDA18" s="124"/>
      <c r="NDB18" s="124"/>
      <c r="NDC18" s="124"/>
      <c r="NDD18" s="124"/>
      <c r="NDE18" s="124"/>
      <c r="NDF18" s="124"/>
      <c r="NDG18" s="124"/>
      <c r="NDH18" s="124"/>
      <c r="NDI18" s="124"/>
      <c r="NDJ18" s="124"/>
      <c r="NDK18" s="124"/>
      <c r="NDL18" s="124"/>
      <c r="NDM18" s="124"/>
      <c r="NDN18" s="124"/>
      <c r="NDO18" s="124"/>
      <c r="NDP18" s="124"/>
      <c r="NDQ18" s="124"/>
      <c r="NDR18" s="124"/>
      <c r="NDS18" s="124"/>
      <c r="NDT18" s="124"/>
      <c r="NDU18" s="124"/>
      <c r="NDV18" s="124"/>
      <c r="NDW18" s="124"/>
      <c r="NDX18" s="124"/>
      <c r="NDY18" s="124"/>
      <c r="NDZ18" s="124"/>
      <c r="NEA18" s="124"/>
      <c r="NEB18" s="124"/>
      <c r="NEC18" s="124"/>
      <c r="NED18" s="124"/>
      <c r="NEE18" s="124"/>
      <c r="NEF18" s="124"/>
      <c r="NEG18" s="124"/>
      <c r="NEH18" s="124"/>
      <c r="NEI18" s="124"/>
      <c r="NEJ18" s="124"/>
      <c r="NEK18" s="124"/>
      <c r="NEL18" s="124"/>
      <c r="NEM18" s="124"/>
      <c r="NEN18" s="124"/>
      <c r="NEO18" s="124"/>
      <c r="NEP18" s="124"/>
      <c r="NEQ18" s="124"/>
      <c r="NER18" s="124"/>
      <c r="NES18" s="124"/>
      <c r="NET18" s="124"/>
      <c r="NEU18" s="124"/>
      <c r="NEV18" s="124"/>
      <c r="NEW18" s="124"/>
      <c r="NEX18" s="124"/>
      <c r="NEY18" s="124"/>
      <c r="NEZ18" s="124"/>
      <c r="NFA18" s="124"/>
      <c r="NFB18" s="124"/>
      <c r="NFC18" s="124"/>
      <c r="NFD18" s="124"/>
      <c r="NFE18" s="124"/>
      <c r="NFF18" s="124"/>
      <c r="NFG18" s="124"/>
      <c r="NFH18" s="124"/>
      <c r="NFI18" s="124"/>
      <c r="NFJ18" s="124"/>
      <c r="NFK18" s="124"/>
      <c r="NFL18" s="124"/>
      <c r="NFM18" s="124"/>
      <c r="NFN18" s="124"/>
      <c r="NFO18" s="124"/>
      <c r="NFP18" s="124"/>
      <c r="NFQ18" s="124"/>
      <c r="NFR18" s="124"/>
      <c r="NFS18" s="124"/>
      <c r="NFT18" s="124"/>
      <c r="NFU18" s="124"/>
      <c r="NFV18" s="124"/>
      <c r="NFW18" s="124"/>
      <c r="NFX18" s="124"/>
      <c r="NFY18" s="124"/>
      <c r="NFZ18" s="124"/>
      <c r="NGA18" s="124"/>
      <c r="NGB18" s="124"/>
      <c r="NGC18" s="124"/>
      <c r="NGD18" s="124"/>
      <c r="NGE18" s="124"/>
      <c r="NGF18" s="124"/>
      <c r="NGG18" s="124"/>
      <c r="NGH18" s="124"/>
      <c r="NGI18" s="124"/>
      <c r="NGJ18" s="124"/>
      <c r="NGK18" s="124"/>
      <c r="NGL18" s="124"/>
      <c r="NGM18" s="124"/>
      <c r="NGN18" s="124"/>
      <c r="NGO18" s="124"/>
      <c r="NGP18" s="124"/>
      <c r="NGQ18" s="124"/>
      <c r="NGR18" s="124"/>
      <c r="NGS18" s="124"/>
      <c r="NGT18" s="124"/>
      <c r="NGU18" s="124"/>
      <c r="NGV18" s="124"/>
      <c r="NGW18" s="124"/>
      <c r="NGX18" s="124"/>
      <c r="NGY18" s="124"/>
      <c r="NGZ18" s="124"/>
      <c r="NHA18" s="124"/>
      <c r="NHB18" s="124"/>
      <c r="NHC18" s="124"/>
      <c r="NHD18" s="124"/>
      <c r="NHE18" s="124"/>
      <c r="NHF18" s="124"/>
      <c r="NHG18" s="124"/>
      <c r="NHH18" s="124"/>
      <c r="NHI18" s="124"/>
      <c r="NHJ18" s="124"/>
      <c r="NHK18" s="124"/>
      <c r="NHL18" s="124"/>
      <c r="NHM18" s="124"/>
      <c r="NHN18" s="124"/>
      <c r="NHO18" s="124"/>
      <c r="NHP18" s="124"/>
      <c r="NHQ18" s="124"/>
      <c r="NHR18" s="124"/>
      <c r="NHS18" s="124"/>
      <c r="NHT18" s="124"/>
      <c r="NHU18" s="124"/>
      <c r="NHV18" s="124"/>
      <c r="NHW18" s="124"/>
      <c r="NHX18" s="124"/>
      <c r="NHY18" s="124"/>
      <c r="NHZ18" s="124"/>
      <c r="NIA18" s="124"/>
      <c r="NIB18" s="124"/>
      <c r="NIC18" s="124"/>
      <c r="NID18" s="124"/>
      <c r="NIE18" s="124"/>
      <c r="NIF18" s="124"/>
      <c r="NIG18" s="124"/>
      <c r="NIH18" s="124"/>
      <c r="NII18" s="124"/>
      <c r="NIJ18" s="124"/>
      <c r="NIK18" s="124"/>
      <c r="NIL18" s="124"/>
      <c r="NIM18" s="124"/>
      <c r="NIN18" s="124"/>
      <c r="NIO18" s="124"/>
      <c r="NIP18" s="124"/>
      <c r="NIQ18" s="124"/>
      <c r="NIR18" s="124"/>
      <c r="NIS18" s="124"/>
      <c r="NIT18" s="124"/>
      <c r="NIU18" s="124"/>
      <c r="NIV18" s="124"/>
      <c r="NIW18" s="124"/>
      <c r="NIX18" s="124"/>
      <c r="NIY18" s="124"/>
      <c r="NIZ18" s="124"/>
      <c r="NJA18" s="124"/>
      <c r="NJB18" s="124"/>
      <c r="NJC18" s="124"/>
      <c r="NJD18" s="124"/>
      <c r="NJE18" s="124"/>
      <c r="NJF18" s="124"/>
      <c r="NJG18" s="124"/>
      <c r="NJH18" s="124"/>
      <c r="NJI18" s="124"/>
      <c r="NJJ18" s="124"/>
      <c r="NJK18" s="124"/>
      <c r="NJL18" s="124"/>
      <c r="NJM18" s="124"/>
      <c r="NJN18" s="124"/>
      <c r="NJO18" s="124"/>
      <c r="NJP18" s="124"/>
      <c r="NJQ18" s="124"/>
      <c r="NJR18" s="124"/>
      <c r="NJS18" s="124"/>
      <c r="NJT18" s="124"/>
      <c r="NJU18" s="124"/>
      <c r="NJV18" s="124"/>
      <c r="NJW18" s="124"/>
      <c r="NJX18" s="124"/>
      <c r="NJY18" s="124"/>
      <c r="NJZ18" s="124"/>
      <c r="NKA18" s="124"/>
      <c r="NKB18" s="124"/>
      <c r="NKC18" s="124"/>
      <c r="NKD18" s="124"/>
      <c r="NKE18" s="124"/>
      <c r="NKF18" s="124"/>
      <c r="NKG18" s="124"/>
      <c r="NKH18" s="124"/>
      <c r="NKI18" s="124"/>
      <c r="NKJ18" s="124"/>
      <c r="NKK18" s="124"/>
      <c r="NKL18" s="124"/>
      <c r="NKM18" s="124"/>
      <c r="NKN18" s="124"/>
      <c r="NKO18" s="124"/>
      <c r="NKP18" s="124"/>
      <c r="NKQ18" s="124"/>
      <c r="NKR18" s="124"/>
      <c r="NKS18" s="124"/>
      <c r="NKT18" s="124"/>
      <c r="NKU18" s="124"/>
      <c r="NKV18" s="124"/>
      <c r="NKW18" s="124"/>
      <c r="NKX18" s="124"/>
      <c r="NKY18" s="124"/>
      <c r="NKZ18" s="124"/>
      <c r="NLA18" s="124"/>
      <c r="NLB18" s="124"/>
      <c r="NLC18" s="124"/>
      <c r="NLD18" s="124"/>
      <c r="NLE18" s="124"/>
      <c r="NLF18" s="124"/>
      <c r="NLG18" s="124"/>
      <c r="NLH18" s="124"/>
      <c r="NLI18" s="124"/>
      <c r="NLJ18" s="124"/>
      <c r="NLK18" s="124"/>
      <c r="NLL18" s="124"/>
      <c r="NLM18" s="124"/>
      <c r="NLN18" s="124"/>
      <c r="NLO18" s="124"/>
      <c r="NLP18" s="124"/>
      <c r="NLQ18" s="124"/>
      <c r="NLR18" s="124"/>
      <c r="NLS18" s="124"/>
      <c r="NLT18" s="124"/>
      <c r="NLU18" s="124"/>
      <c r="NLV18" s="124"/>
      <c r="NLW18" s="124"/>
      <c r="NLX18" s="124"/>
      <c r="NLY18" s="124"/>
      <c r="NLZ18" s="124"/>
      <c r="NMA18" s="124"/>
      <c r="NMB18" s="124"/>
      <c r="NMC18" s="124"/>
      <c r="NMD18" s="124"/>
      <c r="NME18" s="124"/>
      <c r="NMF18" s="124"/>
      <c r="NMG18" s="124"/>
      <c r="NMH18" s="124"/>
      <c r="NMI18" s="124"/>
      <c r="NMJ18" s="124"/>
      <c r="NMK18" s="124"/>
      <c r="NML18" s="124"/>
      <c r="NMM18" s="124"/>
      <c r="NMN18" s="124"/>
      <c r="NMO18" s="124"/>
      <c r="NMP18" s="124"/>
      <c r="NMQ18" s="124"/>
      <c r="NMR18" s="124"/>
      <c r="NMS18" s="124"/>
      <c r="NMT18" s="124"/>
      <c r="NMU18" s="124"/>
      <c r="NMV18" s="124"/>
      <c r="NMW18" s="124"/>
      <c r="NMX18" s="124"/>
      <c r="NMY18" s="124"/>
      <c r="NMZ18" s="124"/>
      <c r="NNA18" s="124"/>
      <c r="NNB18" s="124"/>
      <c r="NNC18" s="124"/>
      <c r="NND18" s="124"/>
      <c r="NNE18" s="124"/>
      <c r="NNF18" s="124"/>
      <c r="NNG18" s="124"/>
      <c r="NNH18" s="124"/>
      <c r="NNI18" s="124"/>
      <c r="NNJ18" s="124"/>
      <c r="NNK18" s="124"/>
      <c r="NNL18" s="124"/>
      <c r="NNM18" s="124"/>
      <c r="NNN18" s="124"/>
      <c r="NNO18" s="124"/>
      <c r="NNP18" s="124"/>
      <c r="NNQ18" s="124"/>
      <c r="NNR18" s="124"/>
      <c r="NNS18" s="124"/>
      <c r="NNT18" s="124"/>
      <c r="NNU18" s="124"/>
      <c r="NNV18" s="124"/>
      <c r="NNW18" s="124"/>
      <c r="NNX18" s="124"/>
      <c r="NNY18" s="124"/>
      <c r="NNZ18" s="124"/>
      <c r="NOA18" s="124"/>
      <c r="NOB18" s="124"/>
      <c r="NOC18" s="124"/>
      <c r="NOD18" s="124"/>
      <c r="NOE18" s="124"/>
      <c r="NOF18" s="124"/>
      <c r="NOG18" s="124"/>
      <c r="NOH18" s="124"/>
      <c r="NOI18" s="124"/>
      <c r="NOJ18" s="124"/>
      <c r="NOK18" s="124"/>
      <c r="NOL18" s="124"/>
      <c r="NOM18" s="124"/>
      <c r="NON18" s="124"/>
      <c r="NOO18" s="124"/>
      <c r="NOP18" s="124"/>
      <c r="NOQ18" s="124"/>
      <c r="NOR18" s="124"/>
      <c r="NOS18" s="124"/>
      <c r="NOT18" s="124"/>
      <c r="NOU18" s="124"/>
      <c r="NOV18" s="124"/>
      <c r="NOW18" s="124"/>
      <c r="NOX18" s="124"/>
      <c r="NOY18" s="124"/>
      <c r="NOZ18" s="124"/>
      <c r="NPA18" s="124"/>
      <c r="NPB18" s="124"/>
      <c r="NPC18" s="124"/>
      <c r="NPD18" s="124"/>
      <c r="NPE18" s="124"/>
      <c r="NPF18" s="124"/>
      <c r="NPG18" s="124"/>
      <c r="NPH18" s="124"/>
      <c r="NPI18" s="124"/>
      <c r="NPJ18" s="124"/>
      <c r="NPK18" s="124"/>
      <c r="NPL18" s="124"/>
      <c r="NPM18" s="124"/>
      <c r="NPN18" s="124"/>
      <c r="NPO18" s="124"/>
      <c r="NPP18" s="124"/>
      <c r="NPQ18" s="124"/>
      <c r="NPR18" s="124"/>
      <c r="NPS18" s="124"/>
      <c r="NPT18" s="124"/>
      <c r="NPU18" s="124"/>
      <c r="NPV18" s="124"/>
      <c r="NPW18" s="124"/>
      <c r="NPX18" s="124"/>
      <c r="NPY18" s="124"/>
      <c r="NPZ18" s="124"/>
      <c r="NQA18" s="124"/>
      <c r="NQB18" s="124"/>
      <c r="NQC18" s="124"/>
      <c r="NQD18" s="124"/>
      <c r="NQE18" s="124"/>
      <c r="NQF18" s="124"/>
      <c r="NQG18" s="124"/>
      <c r="NQH18" s="124"/>
      <c r="NQI18" s="124"/>
      <c r="NQJ18" s="124"/>
      <c r="NQK18" s="124"/>
      <c r="NQL18" s="124"/>
      <c r="NQM18" s="124"/>
      <c r="NQN18" s="124"/>
      <c r="NQO18" s="124"/>
      <c r="NQP18" s="124"/>
      <c r="NQQ18" s="124"/>
      <c r="NQR18" s="124"/>
      <c r="NQS18" s="124"/>
      <c r="NQT18" s="124"/>
      <c r="NQU18" s="124"/>
      <c r="NQV18" s="124"/>
      <c r="NQW18" s="124"/>
      <c r="NQX18" s="124"/>
      <c r="NQY18" s="124"/>
      <c r="NQZ18" s="124"/>
      <c r="NRA18" s="124"/>
      <c r="NRB18" s="124"/>
      <c r="NRC18" s="124"/>
      <c r="NRD18" s="124"/>
      <c r="NRE18" s="124"/>
      <c r="NRF18" s="124"/>
      <c r="NRG18" s="124"/>
      <c r="NRH18" s="124"/>
      <c r="NRI18" s="124"/>
      <c r="NRJ18" s="124"/>
      <c r="NRK18" s="124"/>
      <c r="NRL18" s="124"/>
      <c r="NRM18" s="124"/>
      <c r="NRN18" s="124"/>
      <c r="NRO18" s="124"/>
      <c r="NRP18" s="124"/>
      <c r="NRQ18" s="124"/>
      <c r="NRR18" s="124"/>
      <c r="NRS18" s="124"/>
      <c r="NRT18" s="124"/>
      <c r="NRU18" s="124"/>
      <c r="NRV18" s="124"/>
      <c r="NRW18" s="124"/>
      <c r="NRX18" s="124"/>
      <c r="NRY18" s="124"/>
      <c r="NRZ18" s="124"/>
      <c r="NSA18" s="124"/>
      <c r="NSB18" s="124"/>
      <c r="NSC18" s="124"/>
      <c r="NSD18" s="124"/>
      <c r="NSE18" s="124"/>
      <c r="NSF18" s="124"/>
      <c r="NSG18" s="124"/>
      <c r="NSH18" s="124"/>
      <c r="NSI18" s="124"/>
      <c r="NSJ18" s="124"/>
      <c r="NSK18" s="124"/>
      <c r="NSL18" s="124"/>
      <c r="NSM18" s="124"/>
      <c r="NSN18" s="124"/>
      <c r="NSO18" s="124"/>
      <c r="NSP18" s="124"/>
      <c r="NSQ18" s="124"/>
      <c r="NSR18" s="124"/>
      <c r="NSS18" s="124"/>
      <c r="NST18" s="124"/>
      <c r="NSU18" s="124"/>
      <c r="NSV18" s="124"/>
      <c r="NSW18" s="124"/>
      <c r="NSX18" s="124"/>
      <c r="NSY18" s="124"/>
      <c r="NSZ18" s="124"/>
      <c r="NTA18" s="124"/>
      <c r="NTB18" s="124"/>
      <c r="NTC18" s="124"/>
      <c r="NTD18" s="124"/>
      <c r="NTE18" s="124"/>
      <c r="NTF18" s="124"/>
      <c r="NTG18" s="124"/>
      <c r="NTH18" s="124"/>
      <c r="NTI18" s="124"/>
      <c r="NTJ18" s="124"/>
      <c r="NTK18" s="124"/>
      <c r="NTL18" s="124"/>
      <c r="NTM18" s="124"/>
      <c r="NTN18" s="124"/>
      <c r="NTO18" s="124"/>
      <c r="NTP18" s="124"/>
      <c r="NTQ18" s="124"/>
      <c r="NTR18" s="124"/>
      <c r="NTS18" s="124"/>
      <c r="NTT18" s="124"/>
      <c r="NTU18" s="124"/>
      <c r="NTV18" s="124"/>
      <c r="NTW18" s="124"/>
      <c r="NTX18" s="124"/>
      <c r="NTY18" s="124"/>
      <c r="NTZ18" s="124"/>
      <c r="NUA18" s="124"/>
      <c r="NUB18" s="124"/>
      <c r="NUC18" s="124"/>
      <c r="NUD18" s="124"/>
      <c r="NUE18" s="124"/>
      <c r="NUF18" s="124"/>
      <c r="NUG18" s="124"/>
      <c r="NUH18" s="124"/>
      <c r="NUI18" s="124"/>
      <c r="NUJ18" s="124"/>
      <c r="NUK18" s="124"/>
      <c r="NUL18" s="124"/>
      <c r="NUM18" s="124"/>
      <c r="NUN18" s="124"/>
      <c r="NUO18" s="124"/>
      <c r="NUP18" s="124"/>
      <c r="NUQ18" s="124"/>
      <c r="NUR18" s="124"/>
      <c r="NUS18" s="124"/>
      <c r="NUT18" s="124"/>
      <c r="NUU18" s="124"/>
      <c r="NUV18" s="124"/>
      <c r="NUW18" s="124"/>
      <c r="NUX18" s="124"/>
      <c r="NUY18" s="124"/>
      <c r="NUZ18" s="124"/>
      <c r="NVA18" s="124"/>
      <c r="NVB18" s="124"/>
      <c r="NVC18" s="124"/>
      <c r="NVD18" s="124"/>
      <c r="NVE18" s="124"/>
      <c r="NVF18" s="124"/>
      <c r="NVG18" s="124"/>
      <c r="NVH18" s="124"/>
      <c r="NVI18" s="124"/>
      <c r="NVJ18" s="124"/>
      <c r="NVK18" s="124"/>
      <c r="NVL18" s="124"/>
      <c r="NVM18" s="124"/>
      <c r="NVN18" s="124"/>
      <c r="NVO18" s="124"/>
      <c r="NVP18" s="124"/>
      <c r="NVQ18" s="124"/>
      <c r="NVR18" s="124"/>
      <c r="NVS18" s="124"/>
      <c r="NVT18" s="124"/>
      <c r="NVU18" s="124"/>
      <c r="NVV18" s="124"/>
      <c r="NVW18" s="124"/>
      <c r="NVX18" s="124"/>
      <c r="NVY18" s="124"/>
      <c r="NVZ18" s="124"/>
      <c r="NWA18" s="124"/>
      <c r="NWB18" s="124"/>
      <c r="NWC18" s="124"/>
      <c r="NWD18" s="124"/>
      <c r="NWE18" s="124"/>
      <c r="NWF18" s="124"/>
      <c r="NWG18" s="124"/>
      <c r="NWH18" s="124"/>
      <c r="NWI18" s="124"/>
      <c r="NWJ18" s="124"/>
      <c r="NWK18" s="124"/>
      <c r="NWL18" s="124"/>
      <c r="NWM18" s="124"/>
      <c r="NWN18" s="124"/>
      <c r="NWO18" s="124"/>
      <c r="NWP18" s="124"/>
      <c r="NWQ18" s="124"/>
      <c r="NWR18" s="124"/>
      <c r="NWS18" s="124"/>
      <c r="NWT18" s="124"/>
      <c r="NWU18" s="124"/>
      <c r="NWV18" s="124"/>
      <c r="NWW18" s="124"/>
      <c r="NWX18" s="124"/>
      <c r="NWY18" s="124"/>
      <c r="NWZ18" s="124"/>
      <c r="NXA18" s="124"/>
      <c r="NXB18" s="124"/>
      <c r="NXC18" s="124"/>
      <c r="NXD18" s="124"/>
      <c r="NXE18" s="124"/>
      <c r="NXF18" s="124"/>
      <c r="NXG18" s="124"/>
      <c r="NXH18" s="124"/>
      <c r="NXI18" s="124"/>
      <c r="NXJ18" s="124"/>
      <c r="NXK18" s="124"/>
      <c r="NXL18" s="124"/>
      <c r="NXM18" s="124"/>
      <c r="NXN18" s="124"/>
      <c r="NXO18" s="124"/>
      <c r="NXP18" s="124"/>
      <c r="NXQ18" s="124"/>
      <c r="NXR18" s="124"/>
      <c r="NXS18" s="124"/>
      <c r="NXT18" s="124"/>
      <c r="NXU18" s="124"/>
      <c r="NXV18" s="124"/>
      <c r="NXW18" s="124"/>
      <c r="NXX18" s="124"/>
      <c r="NXY18" s="124"/>
      <c r="NXZ18" s="124"/>
      <c r="NYA18" s="124"/>
      <c r="NYB18" s="124"/>
      <c r="NYC18" s="124"/>
      <c r="NYD18" s="124"/>
      <c r="NYE18" s="124"/>
      <c r="NYF18" s="124"/>
      <c r="NYG18" s="124"/>
      <c r="NYH18" s="124"/>
      <c r="NYI18" s="124"/>
      <c r="NYJ18" s="124"/>
      <c r="NYK18" s="124"/>
      <c r="NYL18" s="124"/>
      <c r="NYM18" s="124"/>
      <c r="NYN18" s="124"/>
      <c r="NYO18" s="124"/>
      <c r="NYP18" s="124"/>
      <c r="NYQ18" s="124"/>
      <c r="NYR18" s="124"/>
      <c r="NYS18" s="124"/>
      <c r="NYT18" s="124"/>
      <c r="NYU18" s="124"/>
      <c r="NYV18" s="124"/>
      <c r="NYW18" s="124"/>
      <c r="NYX18" s="124"/>
      <c r="NYY18" s="124"/>
      <c r="NYZ18" s="124"/>
      <c r="NZA18" s="124"/>
      <c r="NZB18" s="124"/>
      <c r="NZC18" s="124"/>
      <c r="NZD18" s="124"/>
      <c r="NZE18" s="124"/>
      <c r="NZF18" s="124"/>
      <c r="NZG18" s="124"/>
      <c r="NZH18" s="124"/>
      <c r="NZI18" s="124"/>
      <c r="NZJ18" s="124"/>
      <c r="NZK18" s="124"/>
      <c r="NZL18" s="124"/>
      <c r="NZM18" s="124"/>
      <c r="NZN18" s="124"/>
      <c r="NZO18" s="124"/>
      <c r="NZP18" s="124"/>
      <c r="NZQ18" s="124"/>
      <c r="NZR18" s="124"/>
      <c r="NZS18" s="124"/>
      <c r="NZT18" s="124"/>
      <c r="NZU18" s="124"/>
      <c r="NZV18" s="124"/>
      <c r="NZW18" s="124"/>
      <c r="NZX18" s="124"/>
      <c r="NZY18" s="124"/>
      <c r="NZZ18" s="124"/>
      <c r="OAA18" s="124"/>
      <c r="OAB18" s="124"/>
      <c r="OAC18" s="124"/>
      <c r="OAD18" s="124"/>
      <c r="OAE18" s="124"/>
      <c r="OAF18" s="124"/>
      <c r="OAG18" s="124"/>
      <c r="OAH18" s="124"/>
      <c r="OAI18" s="124"/>
      <c r="OAJ18" s="124"/>
      <c r="OAK18" s="124"/>
      <c r="OAL18" s="124"/>
      <c r="OAM18" s="124"/>
      <c r="OAN18" s="124"/>
      <c r="OAO18" s="124"/>
      <c r="OAP18" s="124"/>
      <c r="OAQ18" s="124"/>
      <c r="OAR18" s="124"/>
      <c r="OAS18" s="124"/>
      <c r="OAT18" s="124"/>
      <c r="OAU18" s="124"/>
      <c r="OAV18" s="124"/>
      <c r="OAW18" s="124"/>
      <c r="OAX18" s="124"/>
      <c r="OAY18" s="124"/>
      <c r="OAZ18" s="124"/>
      <c r="OBA18" s="124"/>
      <c r="OBB18" s="124"/>
      <c r="OBC18" s="124"/>
      <c r="OBD18" s="124"/>
      <c r="OBE18" s="124"/>
      <c r="OBF18" s="124"/>
      <c r="OBG18" s="124"/>
      <c r="OBH18" s="124"/>
      <c r="OBI18" s="124"/>
      <c r="OBJ18" s="124"/>
      <c r="OBK18" s="124"/>
      <c r="OBL18" s="124"/>
      <c r="OBM18" s="124"/>
      <c r="OBN18" s="124"/>
      <c r="OBO18" s="124"/>
      <c r="OBP18" s="124"/>
      <c r="OBQ18" s="124"/>
      <c r="OBR18" s="124"/>
      <c r="OBS18" s="124"/>
      <c r="OBT18" s="124"/>
      <c r="OBU18" s="124"/>
      <c r="OBV18" s="124"/>
      <c r="OBW18" s="124"/>
      <c r="OBX18" s="124"/>
      <c r="OBY18" s="124"/>
      <c r="OBZ18" s="124"/>
      <c r="OCA18" s="124"/>
      <c r="OCB18" s="124"/>
      <c r="OCC18" s="124"/>
      <c r="OCD18" s="124"/>
      <c r="OCE18" s="124"/>
      <c r="OCF18" s="124"/>
      <c r="OCG18" s="124"/>
      <c r="OCH18" s="124"/>
      <c r="OCI18" s="124"/>
      <c r="OCJ18" s="124"/>
      <c r="OCK18" s="124"/>
      <c r="OCL18" s="124"/>
      <c r="OCM18" s="124"/>
      <c r="OCN18" s="124"/>
      <c r="OCO18" s="124"/>
      <c r="OCP18" s="124"/>
      <c r="OCQ18" s="124"/>
      <c r="OCR18" s="124"/>
      <c r="OCS18" s="124"/>
      <c r="OCT18" s="124"/>
      <c r="OCU18" s="124"/>
      <c r="OCV18" s="124"/>
      <c r="OCW18" s="124"/>
      <c r="OCX18" s="124"/>
      <c r="OCY18" s="124"/>
      <c r="OCZ18" s="124"/>
      <c r="ODA18" s="124"/>
      <c r="ODB18" s="124"/>
      <c r="ODC18" s="124"/>
      <c r="ODD18" s="124"/>
      <c r="ODE18" s="124"/>
      <c r="ODF18" s="124"/>
      <c r="ODG18" s="124"/>
      <c r="ODH18" s="124"/>
      <c r="ODI18" s="124"/>
      <c r="ODJ18" s="124"/>
      <c r="ODK18" s="124"/>
      <c r="ODL18" s="124"/>
      <c r="ODM18" s="124"/>
      <c r="ODN18" s="124"/>
      <c r="ODO18" s="124"/>
      <c r="ODP18" s="124"/>
      <c r="ODQ18" s="124"/>
      <c r="ODR18" s="124"/>
      <c r="ODS18" s="124"/>
      <c r="ODT18" s="124"/>
      <c r="ODU18" s="124"/>
      <c r="ODV18" s="124"/>
      <c r="ODW18" s="124"/>
      <c r="ODX18" s="124"/>
      <c r="ODY18" s="124"/>
      <c r="ODZ18" s="124"/>
      <c r="OEA18" s="124"/>
      <c r="OEB18" s="124"/>
      <c r="OEC18" s="124"/>
      <c r="OED18" s="124"/>
      <c r="OEE18" s="124"/>
      <c r="OEF18" s="124"/>
      <c r="OEG18" s="124"/>
      <c r="OEH18" s="124"/>
      <c r="OEI18" s="124"/>
      <c r="OEJ18" s="124"/>
      <c r="OEK18" s="124"/>
      <c r="OEL18" s="124"/>
      <c r="OEM18" s="124"/>
      <c r="OEN18" s="124"/>
      <c r="OEO18" s="124"/>
      <c r="OEP18" s="124"/>
      <c r="OEQ18" s="124"/>
      <c r="OER18" s="124"/>
      <c r="OES18" s="124"/>
      <c r="OET18" s="124"/>
      <c r="OEU18" s="124"/>
      <c r="OEV18" s="124"/>
      <c r="OEW18" s="124"/>
      <c r="OEX18" s="124"/>
      <c r="OEY18" s="124"/>
      <c r="OEZ18" s="124"/>
      <c r="OFA18" s="124"/>
      <c r="OFB18" s="124"/>
      <c r="OFC18" s="124"/>
      <c r="OFD18" s="124"/>
      <c r="OFE18" s="124"/>
      <c r="OFF18" s="124"/>
      <c r="OFG18" s="124"/>
      <c r="OFH18" s="124"/>
      <c r="OFI18" s="124"/>
      <c r="OFJ18" s="124"/>
      <c r="OFK18" s="124"/>
      <c r="OFL18" s="124"/>
      <c r="OFM18" s="124"/>
      <c r="OFN18" s="124"/>
      <c r="OFO18" s="124"/>
      <c r="OFP18" s="124"/>
      <c r="OFQ18" s="124"/>
      <c r="OFR18" s="124"/>
      <c r="OFS18" s="124"/>
      <c r="OFT18" s="124"/>
      <c r="OFU18" s="124"/>
      <c r="OFV18" s="124"/>
      <c r="OFW18" s="124"/>
      <c r="OFX18" s="124"/>
      <c r="OFY18" s="124"/>
      <c r="OFZ18" s="124"/>
      <c r="OGA18" s="124"/>
      <c r="OGB18" s="124"/>
      <c r="OGC18" s="124"/>
      <c r="OGD18" s="124"/>
      <c r="OGE18" s="124"/>
      <c r="OGF18" s="124"/>
      <c r="OGG18" s="124"/>
      <c r="OGH18" s="124"/>
      <c r="OGI18" s="124"/>
      <c r="OGJ18" s="124"/>
      <c r="OGK18" s="124"/>
      <c r="OGL18" s="124"/>
      <c r="OGM18" s="124"/>
      <c r="OGN18" s="124"/>
      <c r="OGO18" s="124"/>
      <c r="OGP18" s="124"/>
      <c r="OGQ18" s="124"/>
      <c r="OGR18" s="124"/>
      <c r="OGS18" s="124"/>
      <c r="OGT18" s="124"/>
      <c r="OGU18" s="124"/>
      <c r="OGV18" s="124"/>
      <c r="OGW18" s="124"/>
      <c r="OGX18" s="124"/>
      <c r="OGY18" s="124"/>
      <c r="OGZ18" s="124"/>
      <c r="OHA18" s="124"/>
      <c r="OHB18" s="124"/>
      <c r="OHC18" s="124"/>
      <c r="OHD18" s="124"/>
      <c r="OHE18" s="124"/>
      <c r="OHF18" s="124"/>
      <c r="OHG18" s="124"/>
      <c r="OHH18" s="124"/>
      <c r="OHI18" s="124"/>
      <c r="OHJ18" s="124"/>
      <c r="OHK18" s="124"/>
      <c r="OHL18" s="124"/>
      <c r="OHM18" s="124"/>
      <c r="OHN18" s="124"/>
      <c r="OHO18" s="124"/>
      <c r="OHP18" s="124"/>
      <c r="OHQ18" s="124"/>
      <c r="OHR18" s="124"/>
      <c r="OHS18" s="124"/>
      <c r="OHT18" s="124"/>
      <c r="OHU18" s="124"/>
      <c r="OHV18" s="124"/>
      <c r="OHW18" s="124"/>
      <c r="OHX18" s="124"/>
      <c r="OHY18" s="124"/>
      <c r="OHZ18" s="124"/>
      <c r="OIA18" s="124"/>
      <c r="OIB18" s="124"/>
      <c r="OIC18" s="124"/>
      <c r="OID18" s="124"/>
      <c r="OIE18" s="124"/>
      <c r="OIF18" s="124"/>
      <c r="OIG18" s="124"/>
      <c r="OIH18" s="124"/>
      <c r="OII18" s="124"/>
      <c r="OIJ18" s="124"/>
      <c r="OIK18" s="124"/>
      <c r="OIL18" s="124"/>
      <c r="OIM18" s="124"/>
      <c r="OIN18" s="124"/>
      <c r="OIO18" s="124"/>
      <c r="OIP18" s="124"/>
      <c r="OIQ18" s="124"/>
      <c r="OIR18" s="124"/>
      <c r="OIS18" s="124"/>
      <c r="OIT18" s="124"/>
      <c r="OIU18" s="124"/>
      <c r="OIV18" s="124"/>
      <c r="OIW18" s="124"/>
      <c r="OIX18" s="124"/>
      <c r="OIY18" s="124"/>
      <c r="OIZ18" s="124"/>
      <c r="OJA18" s="124"/>
      <c r="OJB18" s="124"/>
      <c r="OJC18" s="124"/>
      <c r="OJD18" s="124"/>
      <c r="OJE18" s="124"/>
      <c r="OJF18" s="124"/>
      <c r="OJG18" s="124"/>
      <c r="OJH18" s="124"/>
      <c r="OJI18" s="124"/>
      <c r="OJJ18" s="124"/>
      <c r="OJK18" s="124"/>
      <c r="OJL18" s="124"/>
      <c r="OJM18" s="124"/>
      <c r="OJN18" s="124"/>
      <c r="OJO18" s="124"/>
      <c r="OJP18" s="124"/>
      <c r="OJQ18" s="124"/>
      <c r="OJR18" s="124"/>
      <c r="OJS18" s="124"/>
      <c r="OJT18" s="124"/>
      <c r="OJU18" s="124"/>
      <c r="OJV18" s="124"/>
      <c r="OJW18" s="124"/>
      <c r="OJX18" s="124"/>
      <c r="OJY18" s="124"/>
      <c r="OJZ18" s="124"/>
      <c r="OKA18" s="124"/>
      <c r="OKB18" s="124"/>
      <c r="OKC18" s="124"/>
      <c r="OKD18" s="124"/>
      <c r="OKE18" s="124"/>
      <c r="OKF18" s="124"/>
      <c r="OKG18" s="124"/>
      <c r="OKH18" s="124"/>
      <c r="OKI18" s="124"/>
      <c r="OKJ18" s="124"/>
      <c r="OKK18" s="124"/>
      <c r="OKL18" s="124"/>
      <c r="OKM18" s="124"/>
      <c r="OKN18" s="124"/>
      <c r="OKO18" s="124"/>
      <c r="OKP18" s="124"/>
      <c r="OKQ18" s="124"/>
      <c r="OKR18" s="124"/>
      <c r="OKS18" s="124"/>
      <c r="OKT18" s="124"/>
      <c r="OKU18" s="124"/>
      <c r="OKV18" s="124"/>
      <c r="OKW18" s="124"/>
      <c r="OKX18" s="124"/>
      <c r="OKY18" s="124"/>
      <c r="OKZ18" s="124"/>
      <c r="OLA18" s="124"/>
      <c r="OLB18" s="124"/>
      <c r="OLC18" s="124"/>
      <c r="OLD18" s="124"/>
      <c r="OLE18" s="124"/>
      <c r="OLF18" s="124"/>
      <c r="OLG18" s="124"/>
      <c r="OLH18" s="124"/>
      <c r="OLI18" s="124"/>
      <c r="OLJ18" s="124"/>
      <c r="OLK18" s="124"/>
      <c r="OLL18" s="124"/>
      <c r="OLM18" s="124"/>
      <c r="OLN18" s="124"/>
      <c r="OLO18" s="124"/>
      <c r="OLP18" s="124"/>
      <c r="OLQ18" s="124"/>
      <c r="OLR18" s="124"/>
      <c r="OLS18" s="124"/>
      <c r="OLT18" s="124"/>
      <c r="OLU18" s="124"/>
      <c r="OLV18" s="124"/>
      <c r="OLW18" s="124"/>
      <c r="OLX18" s="124"/>
      <c r="OLY18" s="124"/>
      <c r="OLZ18" s="124"/>
      <c r="OMA18" s="124"/>
      <c r="OMB18" s="124"/>
      <c r="OMC18" s="124"/>
      <c r="OMD18" s="124"/>
      <c r="OME18" s="124"/>
      <c r="OMF18" s="124"/>
      <c r="OMG18" s="124"/>
      <c r="OMH18" s="124"/>
      <c r="OMI18" s="124"/>
      <c r="OMJ18" s="124"/>
      <c r="OMK18" s="124"/>
      <c r="OML18" s="124"/>
      <c r="OMM18" s="124"/>
      <c r="OMN18" s="124"/>
      <c r="OMO18" s="124"/>
      <c r="OMP18" s="124"/>
      <c r="OMQ18" s="124"/>
      <c r="OMR18" s="124"/>
      <c r="OMS18" s="124"/>
      <c r="OMT18" s="124"/>
      <c r="OMU18" s="124"/>
      <c r="OMV18" s="124"/>
      <c r="OMW18" s="124"/>
      <c r="OMX18" s="124"/>
      <c r="OMY18" s="124"/>
      <c r="OMZ18" s="124"/>
      <c r="ONA18" s="124"/>
      <c r="ONB18" s="124"/>
      <c r="ONC18" s="124"/>
      <c r="OND18" s="124"/>
      <c r="ONE18" s="124"/>
      <c r="ONF18" s="124"/>
      <c r="ONG18" s="124"/>
      <c r="ONH18" s="124"/>
      <c r="ONI18" s="124"/>
      <c r="ONJ18" s="124"/>
      <c r="ONK18" s="124"/>
      <c r="ONL18" s="124"/>
      <c r="ONM18" s="124"/>
      <c r="ONN18" s="124"/>
      <c r="ONO18" s="124"/>
      <c r="ONP18" s="124"/>
      <c r="ONQ18" s="124"/>
      <c r="ONR18" s="124"/>
      <c r="ONS18" s="124"/>
      <c r="ONT18" s="124"/>
      <c r="ONU18" s="124"/>
      <c r="ONV18" s="124"/>
      <c r="ONW18" s="124"/>
      <c r="ONX18" s="124"/>
      <c r="ONY18" s="124"/>
      <c r="ONZ18" s="124"/>
      <c r="OOA18" s="124"/>
      <c r="OOB18" s="124"/>
      <c r="OOC18" s="124"/>
      <c r="OOD18" s="124"/>
      <c r="OOE18" s="124"/>
      <c r="OOF18" s="124"/>
      <c r="OOG18" s="124"/>
      <c r="OOH18" s="124"/>
      <c r="OOI18" s="124"/>
      <c r="OOJ18" s="124"/>
      <c r="OOK18" s="124"/>
      <c r="OOL18" s="124"/>
      <c r="OOM18" s="124"/>
      <c r="OON18" s="124"/>
      <c r="OOO18" s="124"/>
      <c r="OOP18" s="124"/>
      <c r="OOQ18" s="124"/>
      <c r="OOR18" s="124"/>
      <c r="OOS18" s="124"/>
      <c r="OOT18" s="124"/>
      <c r="OOU18" s="124"/>
      <c r="OOV18" s="124"/>
      <c r="OOW18" s="124"/>
      <c r="OOX18" s="124"/>
      <c r="OOY18" s="124"/>
      <c r="OOZ18" s="124"/>
      <c r="OPA18" s="124"/>
      <c r="OPB18" s="124"/>
      <c r="OPC18" s="124"/>
      <c r="OPD18" s="124"/>
      <c r="OPE18" s="124"/>
      <c r="OPF18" s="124"/>
      <c r="OPG18" s="124"/>
      <c r="OPH18" s="124"/>
      <c r="OPI18" s="124"/>
      <c r="OPJ18" s="124"/>
      <c r="OPK18" s="124"/>
      <c r="OPL18" s="124"/>
      <c r="OPM18" s="124"/>
      <c r="OPN18" s="124"/>
      <c r="OPO18" s="124"/>
      <c r="OPP18" s="124"/>
      <c r="OPQ18" s="124"/>
      <c r="OPR18" s="124"/>
      <c r="OPS18" s="124"/>
      <c r="OPT18" s="124"/>
      <c r="OPU18" s="124"/>
      <c r="OPV18" s="124"/>
      <c r="OPW18" s="124"/>
      <c r="OPX18" s="124"/>
      <c r="OPY18" s="124"/>
      <c r="OPZ18" s="124"/>
      <c r="OQA18" s="124"/>
      <c r="OQB18" s="124"/>
      <c r="OQC18" s="124"/>
      <c r="OQD18" s="124"/>
      <c r="OQE18" s="124"/>
      <c r="OQF18" s="124"/>
      <c r="OQG18" s="124"/>
      <c r="OQH18" s="124"/>
      <c r="OQI18" s="124"/>
      <c r="OQJ18" s="124"/>
      <c r="OQK18" s="124"/>
      <c r="OQL18" s="124"/>
      <c r="OQM18" s="124"/>
      <c r="OQN18" s="124"/>
      <c r="OQO18" s="124"/>
      <c r="OQP18" s="124"/>
      <c r="OQQ18" s="124"/>
      <c r="OQR18" s="124"/>
      <c r="OQS18" s="124"/>
      <c r="OQT18" s="124"/>
      <c r="OQU18" s="124"/>
      <c r="OQV18" s="124"/>
      <c r="OQW18" s="124"/>
      <c r="OQX18" s="124"/>
      <c r="OQY18" s="124"/>
      <c r="OQZ18" s="124"/>
      <c r="ORA18" s="124"/>
      <c r="ORB18" s="124"/>
      <c r="ORC18" s="124"/>
      <c r="ORD18" s="124"/>
      <c r="ORE18" s="124"/>
      <c r="ORF18" s="124"/>
      <c r="ORG18" s="124"/>
      <c r="ORH18" s="124"/>
      <c r="ORI18" s="124"/>
      <c r="ORJ18" s="124"/>
      <c r="ORK18" s="124"/>
      <c r="ORL18" s="124"/>
      <c r="ORM18" s="124"/>
      <c r="ORN18" s="124"/>
      <c r="ORO18" s="124"/>
      <c r="ORP18" s="124"/>
      <c r="ORQ18" s="124"/>
      <c r="ORR18" s="124"/>
      <c r="ORS18" s="124"/>
      <c r="ORT18" s="124"/>
      <c r="ORU18" s="124"/>
      <c r="ORV18" s="124"/>
      <c r="ORW18" s="124"/>
      <c r="ORX18" s="124"/>
      <c r="ORY18" s="124"/>
      <c r="ORZ18" s="124"/>
      <c r="OSA18" s="124"/>
      <c r="OSB18" s="124"/>
      <c r="OSC18" s="124"/>
      <c r="OSD18" s="124"/>
      <c r="OSE18" s="124"/>
      <c r="OSF18" s="124"/>
      <c r="OSG18" s="124"/>
      <c r="OSH18" s="124"/>
      <c r="OSI18" s="124"/>
      <c r="OSJ18" s="124"/>
      <c r="OSK18" s="124"/>
      <c r="OSL18" s="124"/>
      <c r="OSM18" s="124"/>
      <c r="OSN18" s="124"/>
      <c r="OSO18" s="124"/>
      <c r="OSP18" s="124"/>
      <c r="OSQ18" s="124"/>
      <c r="OSR18" s="124"/>
      <c r="OSS18" s="124"/>
      <c r="OST18" s="124"/>
      <c r="OSU18" s="124"/>
      <c r="OSV18" s="124"/>
      <c r="OSW18" s="124"/>
      <c r="OSX18" s="124"/>
      <c r="OSY18" s="124"/>
      <c r="OSZ18" s="124"/>
      <c r="OTA18" s="124"/>
      <c r="OTB18" s="124"/>
      <c r="OTC18" s="124"/>
      <c r="OTD18" s="124"/>
      <c r="OTE18" s="124"/>
      <c r="OTF18" s="124"/>
      <c r="OTG18" s="124"/>
      <c r="OTH18" s="124"/>
      <c r="OTI18" s="124"/>
      <c r="OTJ18" s="124"/>
      <c r="OTK18" s="124"/>
      <c r="OTL18" s="124"/>
      <c r="OTM18" s="124"/>
      <c r="OTN18" s="124"/>
      <c r="OTO18" s="124"/>
      <c r="OTP18" s="124"/>
      <c r="OTQ18" s="124"/>
      <c r="OTR18" s="124"/>
      <c r="OTS18" s="124"/>
      <c r="OTT18" s="124"/>
      <c r="OTU18" s="124"/>
      <c r="OTV18" s="124"/>
      <c r="OTW18" s="124"/>
      <c r="OTX18" s="124"/>
      <c r="OTY18" s="124"/>
      <c r="OTZ18" s="124"/>
      <c r="OUA18" s="124"/>
      <c r="OUB18" s="124"/>
      <c r="OUC18" s="124"/>
      <c r="OUD18" s="124"/>
      <c r="OUE18" s="124"/>
      <c r="OUF18" s="124"/>
      <c r="OUG18" s="124"/>
      <c r="OUH18" s="124"/>
      <c r="OUI18" s="124"/>
      <c r="OUJ18" s="124"/>
      <c r="OUK18" s="124"/>
      <c r="OUL18" s="124"/>
      <c r="OUM18" s="124"/>
      <c r="OUN18" s="124"/>
      <c r="OUO18" s="124"/>
      <c r="OUP18" s="124"/>
      <c r="OUQ18" s="124"/>
      <c r="OUR18" s="124"/>
      <c r="OUS18" s="124"/>
      <c r="OUT18" s="124"/>
      <c r="OUU18" s="124"/>
      <c r="OUV18" s="124"/>
      <c r="OUW18" s="124"/>
      <c r="OUX18" s="124"/>
      <c r="OUY18" s="124"/>
      <c r="OUZ18" s="124"/>
      <c r="OVA18" s="124"/>
      <c r="OVB18" s="124"/>
      <c r="OVC18" s="124"/>
      <c r="OVD18" s="124"/>
      <c r="OVE18" s="124"/>
      <c r="OVF18" s="124"/>
      <c r="OVG18" s="124"/>
      <c r="OVH18" s="124"/>
      <c r="OVI18" s="124"/>
      <c r="OVJ18" s="124"/>
      <c r="OVK18" s="124"/>
      <c r="OVL18" s="124"/>
      <c r="OVM18" s="124"/>
      <c r="OVN18" s="124"/>
      <c r="OVO18" s="124"/>
      <c r="OVP18" s="124"/>
      <c r="OVQ18" s="124"/>
      <c r="OVR18" s="124"/>
      <c r="OVS18" s="124"/>
      <c r="OVT18" s="124"/>
      <c r="OVU18" s="124"/>
      <c r="OVV18" s="124"/>
      <c r="OVW18" s="124"/>
      <c r="OVX18" s="124"/>
      <c r="OVY18" s="124"/>
      <c r="OVZ18" s="124"/>
      <c r="OWA18" s="124"/>
      <c r="OWB18" s="124"/>
      <c r="OWC18" s="124"/>
      <c r="OWD18" s="124"/>
      <c r="OWE18" s="124"/>
      <c r="OWF18" s="124"/>
      <c r="OWG18" s="124"/>
      <c r="OWH18" s="124"/>
      <c r="OWI18" s="124"/>
      <c r="OWJ18" s="124"/>
      <c r="OWK18" s="124"/>
      <c r="OWL18" s="124"/>
      <c r="OWM18" s="124"/>
      <c r="OWN18" s="124"/>
      <c r="OWO18" s="124"/>
      <c r="OWP18" s="124"/>
      <c r="OWQ18" s="124"/>
      <c r="OWR18" s="124"/>
      <c r="OWS18" s="124"/>
      <c r="OWT18" s="124"/>
      <c r="OWU18" s="124"/>
      <c r="OWV18" s="124"/>
      <c r="OWW18" s="124"/>
      <c r="OWX18" s="124"/>
      <c r="OWY18" s="124"/>
      <c r="OWZ18" s="124"/>
      <c r="OXA18" s="124"/>
      <c r="OXB18" s="124"/>
      <c r="OXC18" s="124"/>
      <c r="OXD18" s="124"/>
      <c r="OXE18" s="124"/>
      <c r="OXF18" s="124"/>
      <c r="OXG18" s="124"/>
      <c r="OXH18" s="124"/>
      <c r="OXI18" s="124"/>
      <c r="OXJ18" s="124"/>
      <c r="OXK18" s="124"/>
      <c r="OXL18" s="124"/>
      <c r="OXM18" s="124"/>
      <c r="OXN18" s="124"/>
      <c r="OXO18" s="124"/>
      <c r="OXP18" s="124"/>
      <c r="OXQ18" s="124"/>
      <c r="OXR18" s="124"/>
      <c r="OXS18" s="124"/>
      <c r="OXT18" s="124"/>
      <c r="OXU18" s="124"/>
      <c r="OXV18" s="124"/>
      <c r="OXW18" s="124"/>
      <c r="OXX18" s="124"/>
      <c r="OXY18" s="124"/>
      <c r="OXZ18" s="124"/>
      <c r="OYA18" s="124"/>
      <c r="OYB18" s="124"/>
      <c r="OYC18" s="124"/>
      <c r="OYD18" s="124"/>
      <c r="OYE18" s="124"/>
      <c r="OYF18" s="124"/>
      <c r="OYG18" s="124"/>
      <c r="OYH18" s="124"/>
      <c r="OYI18" s="124"/>
      <c r="OYJ18" s="124"/>
      <c r="OYK18" s="124"/>
      <c r="OYL18" s="124"/>
      <c r="OYM18" s="124"/>
      <c r="OYN18" s="124"/>
      <c r="OYO18" s="124"/>
      <c r="OYP18" s="124"/>
      <c r="OYQ18" s="124"/>
      <c r="OYR18" s="124"/>
      <c r="OYS18" s="124"/>
      <c r="OYT18" s="124"/>
      <c r="OYU18" s="124"/>
      <c r="OYV18" s="124"/>
      <c r="OYW18" s="124"/>
      <c r="OYX18" s="124"/>
      <c r="OYY18" s="124"/>
      <c r="OYZ18" s="124"/>
      <c r="OZA18" s="124"/>
      <c r="OZB18" s="124"/>
      <c r="OZC18" s="124"/>
      <c r="OZD18" s="124"/>
      <c r="OZE18" s="124"/>
      <c r="OZF18" s="124"/>
      <c r="OZG18" s="124"/>
      <c r="OZH18" s="124"/>
      <c r="OZI18" s="124"/>
      <c r="OZJ18" s="124"/>
      <c r="OZK18" s="124"/>
      <c r="OZL18" s="124"/>
      <c r="OZM18" s="124"/>
      <c r="OZN18" s="124"/>
      <c r="OZO18" s="124"/>
      <c r="OZP18" s="124"/>
      <c r="OZQ18" s="124"/>
      <c r="OZR18" s="124"/>
      <c r="OZS18" s="124"/>
      <c r="OZT18" s="124"/>
      <c r="OZU18" s="124"/>
      <c r="OZV18" s="124"/>
      <c r="OZW18" s="124"/>
      <c r="OZX18" s="124"/>
      <c r="OZY18" s="124"/>
      <c r="OZZ18" s="124"/>
      <c r="PAA18" s="124"/>
      <c r="PAB18" s="124"/>
      <c r="PAC18" s="124"/>
      <c r="PAD18" s="124"/>
      <c r="PAE18" s="124"/>
      <c r="PAF18" s="124"/>
      <c r="PAG18" s="124"/>
      <c r="PAH18" s="124"/>
      <c r="PAI18" s="124"/>
      <c r="PAJ18" s="124"/>
      <c r="PAK18" s="124"/>
      <c r="PAL18" s="124"/>
      <c r="PAM18" s="124"/>
      <c r="PAN18" s="124"/>
      <c r="PAO18" s="124"/>
      <c r="PAP18" s="124"/>
      <c r="PAQ18" s="124"/>
      <c r="PAR18" s="124"/>
      <c r="PAS18" s="124"/>
      <c r="PAT18" s="124"/>
      <c r="PAU18" s="124"/>
      <c r="PAV18" s="124"/>
      <c r="PAW18" s="124"/>
      <c r="PAX18" s="124"/>
      <c r="PAY18" s="124"/>
      <c r="PAZ18" s="124"/>
      <c r="PBA18" s="124"/>
      <c r="PBB18" s="124"/>
      <c r="PBC18" s="124"/>
      <c r="PBD18" s="124"/>
      <c r="PBE18" s="124"/>
      <c r="PBF18" s="124"/>
      <c r="PBG18" s="124"/>
      <c r="PBH18" s="124"/>
      <c r="PBI18" s="124"/>
      <c r="PBJ18" s="124"/>
      <c r="PBK18" s="124"/>
      <c r="PBL18" s="124"/>
      <c r="PBM18" s="124"/>
      <c r="PBN18" s="124"/>
      <c r="PBO18" s="124"/>
      <c r="PBP18" s="124"/>
      <c r="PBQ18" s="124"/>
      <c r="PBR18" s="124"/>
      <c r="PBS18" s="124"/>
      <c r="PBT18" s="124"/>
      <c r="PBU18" s="124"/>
      <c r="PBV18" s="124"/>
      <c r="PBW18" s="124"/>
      <c r="PBX18" s="124"/>
      <c r="PBY18" s="124"/>
      <c r="PBZ18" s="124"/>
      <c r="PCA18" s="124"/>
      <c r="PCB18" s="124"/>
      <c r="PCC18" s="124"/>
      <c r="PCD18" s="124"/>
      <c r="PCE18" s="124"/>
      <c r="PCF18" s="124"/>
      <c r="PCG18" s="124"/>
      <c r="PCH18" s="124"/>
      <c r="PCI18" s="124"/>
      <c r="PCJ18" s="124"/>
      <c r="PCK18" s="124"/>
      <c r="PCL18" s="124"/>
      <c r="PCM18" s="124"/>
      <c r="PCN18" s="124"/>
      <c r="PCO18" s="124"/>
      <c r="PCP18" s="124"/>
      <c r="PCQ18" s="124"/>
      <c r="PCR18" s="124"/>
      <c r="PCS18" s="124"/>
      <c r="PCT18" s="124"/>
      <c r="PCU18" s="124"/>
      <c r="PCV18" s="124"/>
      <c r="PCW18" s="124"/>
      <c r="PCX18" s="124"/>
      <c r="PCY18" s="124"/>
      <c r="PCZ18" s="124"/>
      <c r="PDA18" s="124"/>
      <c r="PDB18" s="124"/>
      <c r="PDC18" s="124"/>
      <c r="PDD18" s="124"/>
      <c r="PDE18" s="124"/>
      <c r="PDF18" s="124"/>
      <c r="PDG18" s="124"/>
      <c r="PDH18" s="124"/>
      <c r="PDI18" s="124"/>
      <c r="PDJ18" s="124"/>
      <c r="PDK18" s="124"/>
      <c r="PDL18" s="124"/>
      <c r="PDM18" s="124"/>
      <c r="PDN18" s="124"/>
      <c r="PDO18" s="124"/>
      <c r="PDP18" s="124"/>
      <c r="PDQ18" s="124"/>
      <c r="PDR18" s="124"/>
      <c r="PDS18" s="124"/>
      <c r="PDT18" s="124"/>
      <c r="PDU18" s="124"/>
      <c r="PDV18" s="124"/>
      <c r="PDW18" s="124"/>
      <c r="PDX18" s="124"/>
      <c r="PDY18" s="124"/>
      <c r="PDZ18" s="124"/>
      <c r="PEA18" s="124"/>
      <c r="PEB18" s="124"/>
      <c r="PEC18" s="124"/>
      <c r="PED18" s="124"/>
      <c r="PEE18" s="124"/>
      <c r="PEF18" s="124"/>
      <c r="PEG18" s="124"/>
      <c r="PEH18" s="124"/>
      <c r="PEI18" s="124"/>
      <c r="PEJ18" s="124"/>
      <c r="PEK18" s="124"/>
      <c r="PEL18" s="124"/>
      <c r="PEM18" s="124"/>
      <c r="PEN18" s="124"/>
      <c r="PEO18" s="124"/>
      <c r="PEP18" s="124"/>
      <c r="PEQ18" s="124"/>
      <c r="PER18" s="124"/>
      <c r="PES18" s="124"/>
      <c r="PET18" s="124"/>
      <c r="PEU18" s="124"/>
      <c r="PEV18" s="124"/>
      <c r="PEW18" s="124"/>
      <c r="PEX18" s="124"/>
      <c r="PEY18" s="124"/>
      <c r="PEZ18" s="124"/>
      <c r="PFA18" s="124"/>
      <c r="PFB18" s="124"/>
      <c r="PFC18" s="124"/>
      <c r="PFD18" s="124"/>
      <c r="PFE18" s="124"/>
      <c r="PFF18" s="124"/>
      <c r="PFG18" s="124"/>
      <c r="PFH18" s="124"/>
      <c r="PFI18" s="124"/>
      <c r="PFJ18" s="124"/>
      <c r="PFK18" s="124"/>
      <c r="PFL18" s="124"/>
      <c r="PFM18" s="124"/>
      <c r="PFN18" s="124"/>
      <c r="PFO18" s="124"/>
      <c r="PFP18" s="124"/>
      <c r="PFQ18" s="124"/>
      <c r="PFR18" s="124"/>
      <c r="PFS18" s="124"/>
      <c r="PFT18" s="124"/>
      <c r="PFU18" s="124"/>
      <c r="PFV18" s="124"/>
      <c r="PFW18" s="124"/>
      <c r="PFX18" s="124"/>
      <c r="PFY18" s="124"/>
      <c r="PFZ18" s="124"/>
      <c r="PGA18" s="124"/>
      <c r="PGB18" s="124"/>
      <c r="PGC18" s="124"/>
      <c r="PGD18" s="124"/>
      <c r="PGE18" s="124"/>
      <c r="PGF18" s="124"/>
      <c r="PGG18" s="124"/>
      <c r="PGH18" s="124"/>
      <c r="PGI18" s="124"/>
      <c r="PGJ18" s="124"/>
      <c r="PGK18" s="124"/>
      <c r="PGL18" s="124"/>
      <c r="PGM18" s="124"/>
      <c r="PGN18" s="124"/>
      <c r="PGO18" s="124"/>
      <c r="PGP18" s="124"/>
      <c r="PGQ18" s="124"/>
      <c r="PGR18" s="124"/>
      <c r="PGS18" s="124"/>
      <c r="PGT18" s="124"/>
      <c r="PGU18" s="124"/>
      <c r="PGV18" s="124"/>
      <c r="PGW18" s="124"/>
      <c r="PGX18" s="124"/>
      <c r="PGY18" s="124"/>
      <c r="PGZ18" s="124"/>
      <c r="PHA18" s="124"/>
      <c r="PHB18" s="124"/>
      <c r="PHC18" s="124"/>
      <c r="PHD18" s="124"/>
      <c r="PHE18" s="124"/>
      <c r="PHF18" s="124"/>
      <c r="PHG18" s="124"/>
      <c r="PHH18" s="124"/>
      <c r="PHI18" s="124"/>
      <c r="PHJ18" s="124"/>
      <c r="PHK18" s="124"/>
      <c r="PHL18" s="124"/>
      <c r="PHM18" s="124"/>
      <c r="PHN18" s="124"/>
      <c r="PHO18" s="124"/>
      <c r="PHP18" s="124"/>
      <c r="PHQ18" s="124"/>
      <c r="PHR18" s="124"/>
      <c r="PHS18" s="124"/>
      <c r="PHT18" s="124"/>
      <c r="PHU18" s="124"/>
      <c r="PHV18" s="124"/>
      <c r="PHW18" s="124"/>
      <c r="PHX18" s="124"/>
      <c r="PHY18" s="124"/>
      <c r="PHZ18" s="124"/>
      <c r="PIA18" s="124"/>
      <c r="PIB18" s="124"/>
      <c r="PIC18" s="124"/>
      <c r="PID18" s="124"/>
      <c r="PIE18" s="124"/>
      <c r="PIF18" s="124"/>
      <c r="PIG18" s="124"/>
      <c r="PIH18" s="124"/>
      <c r="PII18" s="124"/>
      <c r="PIJ18" s="124"/>
      <c r="PIK18" s="124"/>
      <c r="PIL18" s="124"/>
      <c r="PIM18" s="124"/>
      <c r="PIN18" s="124"/>
      <c r="PIO18" s="124"/>
      <c r="PIP18" s="124"/>
      <c r="PIQ18" s="124"/>
      <c r="PIR18" s="124"/>
      <c r="PIS18" s="124"/>
      <c r="PIT18" s="124"/>
      <c r="PIU18" s="124"/>
      <c r="PIV18" s="124"/>
      <c r="PIW18" s="124"/>
      <c r="PIX18" s="124"/>
      <c r="PIY18" s="124"/>
      <c r="PIZ18" s="124"/>
      <c r="PJA18" s="124"/>
      <c r="PJB18" s="124"/>
      <c r="PJC18" s="124"/>
      <c r="PJD18" s="124"/>
      <c r="PJE18" s="124"/>
      <c r="PJF18" s="124"/>
      <c r="PJG18" s="124"/>
      <c r="PJH18" s="124"/>
      <c r="PJI18" s="124"/>
      <c r="PJJ18" s="124"/>
      <c r="PJK18" s="124"/>
      <c r="PJL18" s="124"/>
      <c r="PJM18" s="124"/>
      <c r="PJN18" s="124"/>
      <c r="PJO18" s="124"/>
      <c r="PJP18" s="124"/>
      <c r="PJQ18" s="124"/>
      <c r="PJR18" s="124"/>
      <c r="PJS18" s="124"/>
      <c r="PJT18" s="124"/>
      <c r="PJU18" s="124"/>
      <c r="PJV18" s="124"/>
      <c r="PJW18" s="124"/>
      <c r="PJX18" s="124"/>
      <c r="PJY18" s="124"/>
      <c r="PJZ18" s="124"/>
      <c r="PKA18" s="124"/>
      <c r="PKB18" s="124"/>
      <c r="PKC18" s="124"/>
      <c r="PKD18" s="124"/>
      <c r="PKE18" s="124"/>
      <c r="PKF18" s="124"/>
      <c r="PKG18" s="124"/>
      <c r="PKH18" s="124"/>
      <c r="PKI18" s="124"/>
      <c r="PKJ18" s="124"/>
      <c r="PKK18" s="124"/>
      <c r="PKL18" s="124"/>
      <c r="PKM18" s="124"/>
      <c r="PKN18" s="124"/>
      <c r="PKO18" s="124"/>
      <c r="PKP18" s="124"/>
      <c r="PKQ18" s="124"/>
      <c r="PKR18" s="124"/>
      <c r="PKS18" s="124"/>
      <c r="PKT18" s="124"/>
      <c r="PKU18" s="124"/>
      <c r="PKV18" s="124"/>
      <c r="PKW18" s="124"/>
      <c r="PKX18" s="124"/>
      <c r="PKY18" s="124"/>
      <c r="PKZ18" s="124"/>
      <c r="PLA18" s="124"/>
      <c r="PLB18" s="124"/>
      <c r="PLC18" s="124"/>
      <c r="PLD18" s="124"/>
      <c r="PLE18" s="124"/>
      <c r="PLF18" s="124"/>
      <c r="PLG18" s="124"/>
      <c r="PLH18" s="124"/>
      <c r="PLI18" s="124"/>
      <c r="PLJ18" s="124"/>
      <c r="PLK18" s="124"/>
      <c r="PLL18" s="124"/>
      <c r="PLM18" s="124"/>
      <c r="PLN18" s="124"/>
      <c r="PLO18" s="124"/>
      <c r="PLP18" s="124"/>
      <c r="PLQ18" s="124"/>
      <c r="PLR18" s="124"/>
      <c r="PLS18" s="124"/>
      <c r="PLT18" s="124"/>
      <c r="PLU18" s="124"/>
      <c r="PLV18" s="124"/>
      <c r="PLW18" s="124"/>
      <c r="PLX18" s="124"/>
      <c r="PLY18" s="124"/>
      <c r="PLZ18" s="124"/>
      <c r="PMA18" s="124"/>
      <c r="PMB18" s="124"/>
      <c r="PMC18" s="124"/>
      <c r="PMD18" s="124"/>
      <c r="PME18" s="124"/>
      <c r="PMF18" s="124"/>
      <c r="PMG18" s="124"/>
      <c r="PMH18" s="124"/>
      <c r="PMI18" s="124"/>
      <c r="PMJ18" s="124"/>
      <c r="PMK18" s="124"/>
      <c r="PML18" s="124"/>
      <c r="PMM18" s="124"/>
      <c r="PMN18" s="124"/>
      <c r="PMO18" s="124"/>
      <c r="PMP18" s="124"/>
      <c r="PMQ18" s="124"/>
      <c r="PMR18" s="124"/>
      <c r="PMS18" s="124"/>
      <c r="PMT18" s="124"/>
      <c r="PMU18" s="124"/>
      <c r="PMV18" s="124"/>
      <c r="PMW18" s="124"/>
      <c r="PMX18" s="124"/>
      <c r="PMY18" s="124"/>
      <c r="PMZ18" s="124"/>
      <c r="PNA18" s="124"/>
      <c r="PNB18" s="124"/>
      <c r="PNC18" s="124"/>
      <c r="PND18" s="124"/>
      <c r="PNE18" s="124"/>
      <c r="PNF18" s="124"/>
      <c r="PNG18" s="124"/>
      <c r="PNH18" s="124"/>
      <c r="PNI18" s="124"/>
      <c r="PNJ18" s="124"/>
      <c r="PNK18" s="124"/>
      <c r="PNL18" s="124"/>
      <c r="PNM18" s="124"/>
      <c r="PNN18" s="124"/>
      <c r="PNO18" s="124"/>
      <c r="PNP18" s="124"/>
      <c r="PNQ18" s="124"/>
      <c r="PNR18" s="124"/>
      <c r="PNS18" s="124"/>
      <c r="PNT18" s="124"/>
      <c r="PNU18" s="124"/>
      <c r="PNV18" s="124"/>
      <c r="PNW18" s="124"/>
      <c r="PNX18" s="124"/>
      <c r="PNY18" s="124"/>
      <c r="PNZ18" s="124"/>
      <c r="POA18" s="124"/>
      <c r="POB18" s="124"/>
      <c r="POC18" s="124"/>
      <c r="POD18" s="124"/>
      <c r="POE18" s="124"/>
      <c r="POF18" s="124"/>
      <c r="POG18" s="124"/>
      <c r="POH18" s="124"/>
      <c r="POI18" s="124"/>
      <c r="POJ18" s="124"/>
      <c r="POK18" s="124"/>
      <c r="POL18" s="124"/>
      <c r="POM18" s="124"/>
      <c r="PON18" s="124"/>
      <c r="POO18" s="124"/>
      <c r="POP18" s="124"/>
      <c r="POQ18" s="124"/>
      <c r="POR18" s="124"/>
      <c r="POS18" s="124"/>
      <c r="POT18" s="124"/>
      <c r="POU18" s="124"/>
      <c r="POV18" s="124"/>
      <c r="POW18" s="124"/>
      <c r="POX18" s="124"/>
      <c r="POY18" s="124"/>
      <c r="POZ18" s="124"/>
      <c r="PPA18" s="124"/>
      <c r="PPB18" s="124"/>
      <c r="PPC18" s="124"/>
      <c r="PPD18" s="124"/>
      <c r="PPE18" s="124"/>
      <c r="PPF18" s="124"/>
      <c r="PPG18" s="124"/>
      <c r="PPH18" s="124"/>
      <c r="PPI18" s="124"/>
      <c r="PPJ18" s="124"/>
      <c r="PPK18" s="124"/>
      <c r="PPL18" s="124"/>
      <c r="PPM18" s="124"/>
      <c r="PPN18" s="124"/>
      <c r="PPO18" s="124"/>
      <c r="PPP18" s="124"/>
      <c r="PPQ18" s="124"/>
      <c r="PPR18" s="124"/>
      <c r="PPS18" s="124"/>
      <c r="PPT18" s="124"/>
      <c r="PPU18" s="124"/>
      <c r="PPV18" s="124"/>
      <c r="PPW18" s="124"/>
      <c r="PPX18" s="124"/>
      <c r="PPY18" s="124"/>
      <c r="PPZ18" s="124"/>
      <c r="PQA18" s="124"/>
      <c r="PQB18" s="124"/>
      <c r="PQC18" s="124"/>
      <c r="PQD18" s="124"/>
      <c r="PQE18" s="124"/>
      <c r="PQF18" s="124"/>
      <c r="PQG18" s="124"/>
      <c r="PQH18" s="124"/>
      <c r="PQI18" s="124"/>
      <c r="PQJ18" s="124"/>
      <c r="PQK18" s="124"/>
      <c r="PQL18" s="124"/>
      <c r="PQM18" s="124"/>
      <c r="PQN18" s="124"/>
      <c r="PQO18" s="124"/>
      <c r="PQP18" s="124"/>
      <c r="PQQ18" s="124"/>
      <c r="PQR18" s="124"/>
      <c r="PQS18" s="124"/>
      <c r="PQT18" s="124"/>
      <c r="PQU18" s="124"/>
      <c r="PQV18" s="124"/>
      <c r="PQW18" s="124"/>
      <c r="PQX18" s="124"/>
      <c r="PQY18" s="124"/>
      <c r="PQZ18" s="124"/>
      <c r="PRA18" s="124"/>
      <c r="PRB18" s="124"/>
      <c r="PRC18" s="124"/>
      <c r="PRD18" s="124"/>
      <c r="PRE18" s="124"/>
      <c r="PRF18" s="124"/>
      <c r="PRG18" s="124"/>
      <c r="PRH18" s="124"/>
      <c r="PRI18" s="124"/>
      <c r="PRJ18" s="124"/>
      <c r="PRK18" s="124"/>
      <c r="PRL18" s="124"/>
      <c r="PRM18" s="124"/>
      <c r="PRN18" s="124"/>
      <c r="PRO18" s="124"/>
      <c r="PRP18" s="124"/>
      <c r="PRQ18" s="124"/>
      <c r="PRR18" s="124"/>
      <c r="PRS18" s="124"/>
      <c r="PRT18" s="124"/>
      <c r="PRU18" s="124"/>
      <c r="PRV18" s="124"/>
      <c r="PRW18" s="124"/>
      <c r="PRX18" s="124"/>
      <c r="PRY18" s="124"/>
      <c r="PRZ18" s="124"/>
      <c r="PSA18" s="124"/>
      <c r="PSB18" s="124"/>
      <c r="PSC18" s="124"/>
      <c r="PSD18" s="124"/>
      <c r="PSE18" s="124"/>
      <c r="PSF18" s="124"/>
      <c r="PSG18" s="124"/>
      <c r="PSH18" s="124"/>
      <c r="PSI18" s="124"/>
      <c r="PSJ18" s="124"/>
      <c r="PSK18" s="124"/>
      <c r="PSL18" s="124"/>
      <c r="PSM18" s="124"/>
      <c r="PSN18" s="124"/>
      <c r="PSO18" s="124"/>
      <c r="PSP18" s="124"/>
      <c r="PSQ18" s="124"/>
      <c r="PSR18" s="124"/>
      <c r="PSS18" s="124"/>
      <c r="PST18" s="124"/>
      <c r="PSU18" s="124"/>
      <c r="PSV18" s="124"/>
      <c r="PSW18" s="124"/>
      <c r="PSX18" s="124"/>
      <c r="PSY18" s="124"/>
      <c r="PSZ18" s="124"/>
      <c r="PTA18" s="124"/>
      <c r="PTB18" s="124"/>
      <c r="PTC18" s="124"/>
      <c r="PTD18" s="124"/>
      <c r="PTE18" s="124"/>
      <c r="PTF18" s="124"/>
      <c r="PTG18" s="124"/>
      <c r="PTH18" s="124"/>
      <c r="PTI18" s="124"/>
      <c r="PTJ18" s="124"/>
      <c r="PTK18" s="124"/>
      <c r="PTL18" s="124"/>
      <c r="PTM18" s="124"/>
      <c r="PTN18" s="124"/>
      <c r="PTO18" s="124"/>
      <c r="PTP18" s="124"/>
      <c r="PTQ18" s="124"/>
      <c r="PTR18" s="124"/>
      <c r="PTS18" s="124"/>
      <c r="PTT18" s="124"/>
      <c r="PTU18" s="124"/>
      <c r="PTV18" s="124"/>
      <c r="PTW18" s="124"/>
      <c r="PTX18" s="124"/>
      <c r="PTY18" s="124"/>
      <c r="PTZ18" s="124"/>
      <c r="PUA18" s="124"/>
      <c r="PUB18" s="124"/>
      <c r="PUC18" s="124"/>
      <c r="PUD18" s="124"/>
      <c r="PUE18" s="124"/>
      <c r="PUF18" s="124"/>
      <c r="PUG18" s="124"/>
      <c r="PUH18" s="124"/>
      <c r="PUI18" s="124"/>
      <c r="PUJ18" s="124"/>
      <c r="PUK18" s="124"/>
      <c r="PUL18" s="124"/>
      <c r="PUM18" s="124"/>
      <c r="PUN18" s="124"/>
      <c r="PUO18" s="124"/>
      <c r="PUP18" s="124"/>
      <c r="PUQ18" s="124"/>
      <c r="PUR18" s="124"/>
      <c r="PUS18" s="124"/>
      <c r="PUT18" s="124"/>
      <c r="PUU18" s="124"/>
      <c r="PUV18" s="124"/>
      <c r="PUW18" s="124"/>
      <c r="PUX18" s="124"/>
      <c r="PUY18" s="124"/>
      <c r="PUZ18" s="124"/>
      <c r="PVA18" s="124"/>
      <c r="PVB18" s="124"/>
      <c r="PVC18" s="124"/>
      <c r="PVD18" s="124"/>
      <c r="PVE18" s="124"/>
      <c r="PVF18" s="124"/>
      <c r="PVG18" s="124"/>
      <c r="PVH18" s="124"/>
      <c r="PVI18" s="124"/>
      <c r="PVJ18" s="124"/>
      <c r="PVK18" s="124"/>
      <c r="PVL18" s="124"/>
      <c r="PVM18" s="124"/>
      <c r="PVN18" s="124"/>
      <c r="PVO18" s="124"/>
      <c r="PVP18" s="124"/>
      <c r="PVQ18" s="124"/>
      <c r="PVR18" s="124"/>
      <c r="PVS18" s="124"/>
      <c r="PVT18" s="124"/>
      <c r="PVU18" s="124"/>
      <c r="PVV18" s="124"/>
      <c r="PVW18" s="124"/>
      <c r="PVX18" s="124"/>
      <c r="PVY18" s="124"/>
      <c r="PVZ18" s="124"/>
      <c r="PWA18" s="124"/>
      <c r="PWB18" s="124"/>
      <c r="PWC18" s="124"/>
      <c r="PWD18" s="124"/>
      <c r="PWE18" s="124"/>
      <c r="PWF18" s="124"/>
      <c r="PWG18" s="124"/>
      <c r="PWH18" s="124"/>
      <c r="PWI18" s="124"/>
      <c r="PWJ18" s="124"/>
      <c r="PWK18" s="124"/>
      <c r="PWL18" s="124"/>
      <c r="PWM18" s="124"/>
      <c r="PWN18" s="124"/>
      <c r="PWO18" s="124"/>
      <c r="PWP18" s="124"/>
      <c r="PWQ18" s="124"/>
      <c r="PWR18" s="124"/>
      <c r="PWS18" s="124"/>
      <c r="PWT18" s="124"/>
      <c r="PWU18" s="124"/>
      <c r="PWV18" s="124"/>
      <c r="PWW18" s="124"/>
      <c r="PWX18" s="124"/>
      <c r="PWY18" s="124"/>
      <c r="PWZ18" s="124"/>
      <c r="PXA18" s="124"/>
      <c r="PXB18" s="124"/>
      <c r="PXC18" s="124"/>
      <c r="PXD18" s="124"/>
      <c r="PXE18" s="124"/>
      <c r="PXF18" s="124"/>
      <c r="PXG18" s="124"/>
      <c r="PXH18" s="124"/>
      <c r="PXI18" s="124"/>
      <c r="PXJ18" s="124"/>
      <c r="PXK18" s="124"/>
      <c r="PXL18" s="124"/>
      <c r="PXM18" s="124"/>
      <c r="PXN18" s="124"/>
      <c r="PXO18" s="124"/>
      <c r="PXP18" s="124"/>
      <c r="PXQ18" s="124"/>
      <c r="PXR18" s="124"/>
      <c r="PXS18" s="124"/>
      <c r="PXT18" s="124"/>
      <c r="PXU18" s="124"/>
      <c r="PXV18" s="124"/>
      <c r="PXW18" s="124"/>
      <c r="PXX18" s="124"/>
      <c r="PXY18" s="124"/>
      <c r="PXZ18" s="124"/>
      <c r="PYA18" s="124"/>
      <c r="PYB18" s="124"/>
      <c r="PYC18" s="124"/>
      <c r="PYD18" s="124"/>
      <c r="PYE18" s="124"/>
      <c r="PYF18" s="124"/>
      <c r="PYG18" s="124"/>
      <c r="PYH18" s="124"/>
      <c r="PYI18" s="124"/>
      <c r="PYJ18" s="124"/>
      <c r="PYK18" s="124"/>
      <c r="PYL18" s="124"/>
      <c r="PYM18" s="124"/>
      <c r="PYN18" s="124"/>
      <c r="PYO18" s="124"/>
      <c r="PYP18" s="124"/>
      <c r="PYQ18" s="124"/>
      <c r="PYR18" s="124"/>
      <c r="PYS18" s="124"/>
      <c r="PYT18" s="124"/>
      <c r="PYU18" s="124"/>
      <c r="PYV18" s="124"/>
      <c r="PYW18" s="124"/>
      <c r="PYX18" s="124"/>
      <c r="PYY18" s="124"/>
      <c r="PYZ18" s="124"/>
      <c r="PZA18" s="124"/>
      <c r="PZB18" s="124"/>
      <c r="PZC18" s="124"/>
      <c r="PZD18" s="124"/>
      <c r="PZE18" s="124"/>
      <c r="PZF18" s="124"/>
      <c r="PZG18" s="124"/>
      <c r="PZH18" s="124"/>
      <c r="PZI18" s="124"/>
      <c r="PZJ18" s="124"/>
      <c r="PZK18" s="124"/>
      <c r="PZL18" s="124"/>
      <c r="PZM18" s="124"/>
      <c r="PZN18" s="124"/>
      <c r="PZO18" s="124"/>
      <c r="PZP18" s="124"/>
      <c r="PZQ18" s="124"/>
      <c r="PZR18" s="124"/>
      <c r="PZS18" s="124"/>
      <c r="PZT18" s="124"/>
      <c r="PZU18" s="124"/>
      <c r="PZV18" s="124"/>
      <c r="PZW18" s="124"/>
      <c r="PZX18" s="124"/>
      <c r="PZY18" s="124"/>
      <c r="PZZ18" s="124"/>
      <c r="QAA18" s="124"/>
      <c r="QAB18" s="124"/>
      <c r="QAC18" s="124"/>
      <c r="QAD18" s="124"/>
      <c r="QAE18" s="124"/>
      <c r="QAF18" s="124"/>
      <c r="QAG18" s="124"/>
      <c r="QAH18" s="124"/>
      <c r="QAI18" s="124"/>
      <c r="QAJ18" s="124"/>
      <c r="QAK18" s="124"/>
      <c r="QAL18" s="124"/>
      <c r="QAM18" s="124"/>
      <c r="QAN18" s="124"/>
      <c r="QAO18" s="124"/>
      <c r="QAP18" s="124"/>
      <c r="QAQ18" s="124"/>
      <c r="QAR18" s="124"/>
      <c r="QAS18" s="124"/>
      <c r="QAT18" s="124"/>
      <c r="QAU18" s="124"/>
      <c r="QAV18" s="124"/>
      <c r="QAW18" s="124"/>
      <c r="QAX18" s="124"/>
      <c r="QAY18" s="124"/>
      <c r="QAZ18" s="124"/>
      <c r="QBA18" s="124"/>
      <c r="QBB18" s="124"/>
      <c r="QBC18" s="124"/>
      <c r="QBD18" s="124"/>
      <c r="QBE18" s="124"/>
      <c r="QBF18" s="124"/>
      <c r="QBG18" s="124"/>
      <c r="QBH18" s="124"/>
      <c r="QBI18" s="124"/>
      <c r="QBJ18" s="124"/>
      <c r="QBK18" s="124"/>
      <c r="QBL18" s="124"/>
      <c r="QBM18" s="124"/>
      <c r="QBN18" s="124"/>
      <c r="QBO18" s="124"/>
      <c r="QBP18" s="124"/>
      <c r="QBQ18" s="124"/>
      <c r="QBR18" s="124"/>
      <c r="QBS18" s="124"/>
      <c r="QBT18" s="124"/>
      <c r="QBU18" s="124"/>
      <c r="QBV18" s="124"/>
      <c r="QBW18" s="124"/>
      <c r="QBX18" s="124"/>
      <c r="QBY18" s="124"/>
      <c r="QBZ18" s="124"/>
      <c r="QCA18" s="124"/>
      <c r="QCB18" s="124"/>
      <c r="QCC18" s="124"/>
      <c r="QCD18" s="124"/>
      <c r="QCE18" s="124"/>
      <c r="QCF18" s="124"/>
      <c r="QCG18" s="124"/>
      <c r="QCH18" s="124"/>
      <c r="QCI18" s="124"/>
      <c r="QCJ18" s="124"/>
      <c r="QCK18" s="124"/>
      <c r="QCL18" s="124"/>
      <c r="QCM18" s="124"/>
      <c r="QCN18" s="124"/>
      <c r="QCO18" s="124"/>
      <c r="QCP18" s="124"/>
      <c r="QCQ18" s="124"/>
      <c r="QCR18" s="124"/>
      <c r="QCS18" s="124"/>
      <c r="QCT18" s="124"/>
      <c r="QCU18" s="124"/>
      <c r="QCV18" s="124"/>
      <c r="QCW18" s="124"/>
      <c r="QCX18" s="124"/>
      <c r="QCY18" s="124"/>
      <c r="QCZ18" s="124"/>
      <c r="QDA18" s="124"/>
      <c r="QDB18" s="124"/>
      <c r="QDC18" s="124"/>
      <c r="QDD18" s="124"/>
      <c r="QDE18" s="124"/>
      <c r="QDF18" s="124"/>
      <c r="QDG18" s="124"/>
      <c r="QDH18" s="124"/>
      <c r="QDI18" s="124"/>
      <c r="QDJ18" s="124"/>
      <c r="QDK18" s="124"/>
      <c r="QDL18" s="124"/>
      <c r="QDM18" s="124"/>
      <c r="QDN18" s="124"/>
      <c r="QDO18" s="124"/>
      <c r="QDP18" s="124"/>
      <c r="QDQ18" s="124"/>
      <c r="QDR18" s="124"/>
      <c r="QDS18" s="124"/>
      <c r="QDT18" s="124"/>
      <c r="QDU18" s="124"/>
      <c r="QDV18" s="124"/>
      <c r="QDW18" s="124"/>
      <c r="QDX18" s="124"/>
      <c r="QDY18" s="124"/>
      <c r="QDZ18" s="124"/>
      <c r="QEA18" s="124"/>
      <c r="QEB18" s="124"/>
      <c r="QEC18" s="124"/>
      <c r="QED18" s="124"/>
      <c r="QEE18" s="124"/>
      <c r="QEF18" s="124"/>
      <c r="QEG18" s="124"/>
      <c r="QEH18" s="124"/>
      <c r="QEI18" s="124"/>
      <c r="QEJ18" s="124"/>
      <c r="QEK18" s="124"/>
      <c r="QEL18" s="124"/>
      <c r="QEM18" s="124"/>
      <c r="QEN18" s="124"/>
      <c r="QEO18" s="124"/>
      <c r="QEP18" s="124"/>
      <c r="QEQ18" s="124"/>
      <c r="QER18" s="124"/>
      <c r="QES18" s="124"/>
      <c r="QET18" s="124"/>
      <c r="QEU18" s="124"/>
      <c r="QEV18" s="124"/>
      <c r="QEW18" s="124"/>
      <c r="QEX18" s="124"/>
      <c r="QEY18" s="124"/>
      <c r="QEZ18" s="124"/>
      <c r="QFA18" s="124"/>
      <c r="QFB18" s="124"/>
      <c r="QFC18" s="124"/>
      <c r="QFD18" s="124"/>
      <c r="QFE18" s="124"/>
      <c r="QFF18" s="124"/>
      <c r="QFG18" s="124"/>
      <c r="QFH18" s="124"/>
      <c r="QFI18" s="124"/>
      <c r="QFJ18" s="124"/>
      <c r="QFK18" s="124"/>
      <c r="QFL18" s="124"/>
      <c r="QFM18" s="124"/>
      <c r="QFN18" s="124"/>
      <c r="QFO18" s="124"/>
      <c r="QFP18" s="124"/>
      <c r="QFQ18" s="124"/>
      <c r="QFR18" s="124"/>
      <c r="QFS18" s="124"/>
      <c r="QFT18" s="124"/>
      <c r="QFU18" s="124"/>
      <c r="QFV18" s="124"/>
      <c r="QFW18" s="124"/>
      <c r="QFX18" s="124"/>
      <c r="QFY18" s="124"/>
      <c r="QFZ18" s="124"/>
      <c r="QGA18" s="124"/>
      <c r="QGB18" s="124"/>
      <c r="QGC18" s="124"/>
      <c r="QGD18" s="124"/>
      <c r="QGE18" s="124"/>
      <c r="QGF18" s="124"/>
      <c r="QGG18" s="124"/>
      <c r="QGH18" s="124"/>
      <c r="QGI18" s="124"/>
      <c r="QGJ18" s="124"/>
      <c r="QGK18" s="124"/>
      <c r="QGL18" s="124"/>
      <c r="QGM18" s="124"/>
      <c r="QGN18" s="124"/>
      <c r="QGO18" s="124"/>
      <c r="QGP18" s="124"/>
      <c r="QGQ18" s="124"/>
      <c r="QGR18" s="124"/>
      <c r="QGS18" s="124"/>
      <c r="QGT18" s="124"/>
      <c r="QGU18" s="124"/>
      <c r="QGV18" s="124"/>
      <c r="QGW18" s="124"/>
      <c r="QGX18" s="124"/>
      <c r="QGY18" s="124"/>
      <c r="QGZ18" s="124"/>
      <c r="QHA18" s="124"/>
      <c r="QHB18" s="124"/>
      <c r="QHC18" s="124"/>
      <c r="QHD18" s="124"/>
      <c r="QHE18" s="124"/>
      <c r="QHF18" s="124"/>
      <c r="QHG18" s="124"/>
      <c r="QHH18" s="124"/>
      <c r="QHI18" s="124"/>
      <c r="QHJ18" s="124"/>
      <c r="QHK18" s="124"/>
      <c r="QHL18" s="124"/>
      <c r="QHM18" s="124"/>
      <c r="QHN18" s="124"/>
      <c r="QHO18" s="124"/>
      <c r="QHP18" s="124"/>
      <c r="QHQ18" s="124"/>
      <c r="QHR18" s="124"/>
      <c r="QHS18" s="124"/>
      <c r="QHT18" s="124"/>
      <c r="QHU18" s="124"/>
      <c r="QHV18" s="124"/>
      <c r="QHW18" s="124"/>
      <c r="QHX18" s="124"/>
      <c r="QHY18" s="124"/>
      <c r="QHZ18" s="124"/>
      <c r="QIA18" s="124"/>
      <c r="QIB18" s="124"/>
      <c r="QIC18" s="124"/>
      <c r="QID18" s="124"/>
      <c r="QIE18" s="124"/>
      <c r="QIF18" s="124"/>
      <c r="QIG18" s="124"/>
      <c r="QIH18" s="124"/>
      <c r="QII18" s="124"/>
      <c r="QIJ18" s="124"/>
      <c r="QIK18" s="124"/>
      <c r="QIL18" s="124"/>
      <c r="QIM18" s="124"/>
      <c r="QIN18" s="124"/>
      <c r="QIO18" s="124"/>
      <c r="QIP18" s="124"/>
      <c r="QIQ18" s="124"/>
      <c r="QIR18" s="124"/>
      <c r="QIS18" s="124"/>
      <c r="QIT18" s="124"/>
      <c r="QIU18" s="124"/>
      <c r="QIV18" s="124"/>
      <c r="QIW18" s="124"/>
      <c r="QIX18" s="124"/>
      <c r="QIY18" s="124"/>
      <c r="QIZ18" s="124"/>
      <c r="QJA18" s="124"/>
      <c r="QJB18" s="124"/>
      <c r="QJC18" s="124"/>
      <c r="QJD18" s="124"/>
      <c r="QJE18" s="124"/>
      <c r="QJF18" s="124"/>
      <c r="QJG18" s="124"/>
      <c r="QJH18" s="124"/>
      <c r="QJI18" s="124"/>
      <c r="QJJ18" s="124"/>
      <c r="QJK18" s="124"/>
      <c r="QJL18" s="124"/>
      <c r="QJM18" s="124"/>
      <c r="QJN18" s="124"/>
      <c r="QJO18" s="124"/>
      <c r="QJP18" s="124"/>
      <c r="QJQ18" s="124"/>
      <c r="QJR18" s="124"/>
      <c r="QJS18" s="124"/>
      <c r="QJT18" s="124"/>
      <c r="QJU18" s="124"/>
      <c r="QJV18" s="124"/>
      <c r="QJW18" s="124"/>
      <c r="QJX18" s="124"/>
      <c r="QJY18" s="124"/>
      <c r="QJZ18" s="124"/>
      <c r="QKA18" s="124"/>
      <c r="QKB18" s="124"/>
      <c r="QKC18" s="124"/>
      <c r="QKD18" s="124"/>
      <c r="QKE18" s="124"/>
      <c r="QKF18" s="124"/>
      <c r="QKG18" s="124"/>
      <c r="QKH18" s="124"/>
      <c r="QKI18" s="124"/>
      <c r="QKJ18" s="124"/>
      <c r="QKK18" s="124"/>
      <c r="QKL18" s="124"/>
      <c r="QKM18" s="124"/>
      <c r="QKN18" s="124"/>
      <c r="QKO18" s="124"/>
      <c r="QKP18" s="124"/>
      <c r="QKQ18" s="124"/>
      <c r="QKR18" s="124"/>
      <c r="QKS18" s="124"/>
      <c r="QKT18" s="124"/>
      <c r="QKU18" s="124"/>
      <c r="QKV18" s="124"/>
      <c r="QKW18" s="124"/>
      <c r="QKX18" s="124"/>
      <c r="QKY18" s="124"/>
      <c r="QKZ18" s="124"/>
      <c r="QLA18" s="124"/>
      <c r="QLB18" s="124"/>
      <c r="QLC18" s="124"/>
      <c r="QLD18" s="124"/>
      <c r="QLE18" s="124"/>
      <c r="QLF18" s="124"/>
      <c r="QLG18" s="124"/>
      <c r="QLH18" s="124"/>
      <c r="QLI18" s="124"/>
      <c r="QLJ18" s="124"/>
      <c r="QLK18" s="124"/>
      <c r="QLL18" s="124"/>
      <c r="QLM18" s="124"/>
      <c r="QLN18" s="124"/>
      <c r="QLO18" s="124"/>
      <c r="QLP18" s="124"/>
      <c r="QLQ18" s="124"/>
      <c r="QLR18" s="124"/>
      <c r="QLS18" s="124"/>
      <c r="QLT18" s="124"/>
      <c r="QLU18" s="124"/>
      <c r="QLV18" s="124"/>
      <c r="QLW18" s="124"/>
      <c r="QLX18" s="124"/>
      <c r="QLY18" s="124"/>
      <c r="QLZ18" s="124"/>
      <c r="QMA18" s="124"/>
      <c r="QMB18" s="124"/>
      <c r="QMC18" s="124"/>
      <c r="QMD18" s="124"/>
      <c r="QME18" s="124"/>
      <c r="QMF18" s="124"/>
      <c r="QMG18" s="124"/>
      <c r="QMH18" s="124"/>
      <c r="QMI18" s="124"/>
      <c r="QMJ18" s="124"/>
      <c r="QMK18" s="124"/>
      <c r="QML18" s="124"/>
      <c r="QMM18" s="124"/>
      <c r="QMN18" s="124"/>
      <c r="QMO18" s="124"/>
      <c r="QMP18" s="124"/>
      <c r="QMQ18" s="124"/>
      <c r="QMR18" s="124"/>
      <c r="QMS18" s="124"/>
      <c r="QMT18" s="124"/>
      <c r="QMU18" s="124"/>
      <c r="QMV18" s="124"/>
      <c r="QMW18" s="124"/>
      <c r="QMX18" s="124"/>
      <c r="QMY18" s="124"/>
      <c r="QMZ18" s="124"/>
      <c r="QNA18" s="124"/>
      <c r="QNB18" s="124"/>
      <c r="QNC18" s="124"/>
      <c r="QND18" s="124"/>
      <c r="QNE18" s="124"/>
      <c r="QNF18" s="124"/>
      <c r="QNG18" s="124"/>
      <c r="QNH18" s="124"/>
      <c r="QNI18" s="124"/>
      <c r="QNJ18" s="124"/>
      <c r="QNK18" s="124"/>
      <c r="QNL18" s="124"/>
      <c r="QNM18" s="124"/>
      <c r="QNN18" s="124"/>
      <c r="QNO18" s="124"/>
      <c r="QNP18" s="124"/>
      <c r="QNQ18" s="124"/>
      <c r="QNR18" s="124"/>
      <c r="QNS18" s="124"/>
      <c r="QNT18" s="124"/>
      <c r="QNU18" s="124"/>
      <c r="QNV18" s="124"/>
      <c r="QNW18" s="124"/>
      <c r="QNX18" s="124"/>
      <c r="QNY18" s="124"/>
      <c r="QNZ18" s="124"/>
      <c r="QOA18" s="124"/>
      <c r="QOB18" s="124"/>
      <c r="QOC18" s="124"/>
      <c r="QOD18" s="124"/>
      <c r="QOE18" s="124"/>
      <c r="QOF18" s="124"/>
      <c r="QOG18" s="124"/>
      <c r="QOH18" s="124"/>
      <c r="QOI18" s="124"/>
      <c r="QOJ18" s="124"/>
      <c r="QOK18" s="124"/>
      <c r="QOL18" s="124"/>
      <c r="QOM18" s="124"/>
      <c r="QON18" s="124"/>
      <c r="QOO18" s="124"/>
      <c r="QOP18" s="124"/>
      <c r="QOQ18" s="124"/>
      <c r="QOR18" s="124"/>
      <c r="QOS18" s="124"/>
      <c r="QOT18" s="124"/>
      <c r="QOU18" s="124"/>
      <c r="QOV18" s="124"/>
      <c r="QOW18" s="124"/>
      <c r="QOX18" s="124"/>
      <c r="QOY18" s="124"/>
      <c r="QOZ18" s="124"/>
      <c r="QPA18" s="124"/>
      <c r="QPB18" s="124"/>
      <c r="QPC18" s="124"/>
      <c r="QPD18" s="124"/>
      <c r="QPE18" s="124"/>
      <c r="QPF18" s="124"/>
      <c r="QPG18" s="124"/>
      <c r="QPH18" s="124"/>
      <c r="QPI18" s="124"/>
      <c r="QPJ18" s="124"/>
      <c r="QPK18" s="124"/>
      <c r="QPL18" s="124"/>
      <c r="QPM18" s="124"/>
      <c r="QPN18" s="124"/>
      <c r="QPO18" s="124"/>
      <c r="QPP18" s="124"/>
      <c r="QPQ18" s="124"/>
      <c r="QPR18" s="124"/>
      <c r="QPS18" s="124"/>
      <c r="QPT18" s="124"/>
      <c r="QPU18" s="124"/>
      <c r="QPV18" s="124"/>
      <c r="QPW18" s="124"/>
      <c r="QPX18" s="124"/>
      <c r="QPY18" s="124"/>
      <c r="QPZ18" s="124"/>
      <c r="QQA18" s="124"/>
      <c r="QQB18" s="124"/>
      <c r="QQC18" s="124"/>
      <c r="QQD18" s="124"/>
      <c r="QQE18" s="124"/>
      <c r="QQF18" s="124"/>
      <c r="QQG18" s="124"/>
      <c r="QQH18" s="124"/>
      <c r="QQI18" s="124"/>
      <c r="QQJ18" s="124"/>
      <c r="QQK18" s="124"/>
      <c r="QQL18" s="124"/>
      <c r="QQM18" s="124"/>
      <c r="QQN18" s="124"/>
      <c r="QQO18" s="124"/>
      <c r="QQP18" s="124"/>
      <c r="QQQ18" s="124"/>
      <c r="QQR18" s="124"/>
      <c r="QQS18" s="124"/>
      <c r="QQT18" s="124"/>
      <c r="QQU18" s="124"/>
      <c r="QQV18" s="124"/>
      <c r="QQW18" s="124"/>
      <c r="QQX18" s="124"/>
      <c r="QQY18" s="124"/>
      <c r="QQZ18" s="124"/>
      <c r="QRA18" s="124"/>
      <c r="QRB18" s="124"/>
      <c r="QRC18" s="124"/>
      <c r="QRD18" s="124"/>
      <c r="QRE18" s="124"/>
      <c r="QRF18" s="124"/>
      <c r="QRG18" s="124"/>
      <c r="QRH18" s="124"/>
      <c r="QRI18" s="124"/>
      <c r="QRJ18" s="124"/>
      <c r="QRK18" s="124"/>
      <c r="QRL18" s="124"/>
      <c r="QRM18" s="124"/>
      <c r="QRN18" s="124"/>
      <c r="QRO18" s="124"/>
      <c r="QRP18" s="124"/>
      <c r="QRQ18" s="124"/>
      <c r="QRR18" s="124"/>
      <c r="QRS18" s="124"/>
      <c r="QRT18" s="124"/>
      <c r="QRU18" s="124"/>
      <c r="QRV18" s="124"/>
      <c r="QRW18" s="124"/>
      <c r="QRX18" s="124"/>
      <c r="QRY18" s="124"/>
      <c r="QRZ18" s="124"/>
      <c r="QSA18" s="124"/>
      <c r="QSB18" s="124"/>
      <c r="QSC18" s="124"/>
      <c r="QSD18" s="124"/>
      <c r="QSE18" s="124"/>
      <c r="QSF18" s="124"/>
      <c r="QSG18" s="124"/>
      <c r="QSH18" s="124"/>
      <c r="QSI18" s="124"/>
      <c r="QSJ18" s="124"/>
      <c r="QSK18" s="124"/>
      <c r="QSL18" s="124"/>
      <c r="QSM18" s="124"/>
      <c r="QSN18" s="124"/>
      <c r="QSO18" s="124"/>
      <c r="QSP18" s="124"/>
      <c r="QSQ18" s="124"/>
      <c r="QSR18" s="124"/>
      <c r="QSS18" s="124"/>
      <c r="QST18" s="124"/>
      <c r="QSU18" s="124"/>
      <c r="QSV18" s="124"/>
      <c r="QSW18" s="124"/>
      <c r="QSX18" s="124"/>
      <c r="QSY18" s="124"/>
      <c r="QSZ18" s="124"/>
      <c r="QTA18" s="124"/>
      <c r="QTB18" s="124"/>
      <c r="QTC18" s="124"/>
      <c r="QTD18" s="124"/>
      <c r="QTE18" s="124"/>
      <c r="QTF18" s="124"/>
      <c r="QTG18" s="124"/>
      <c r="QTH18" s="124"/>
      <c r="QTI18" s="124"/>
      <c r="QTJ18" s="124"/>
      <c r="QTK18" s="124"/>
      <c r="QTL18" s="124"/>
      <c r="QTM18" s="124"/>
      <c r="QTN18" s="124"/>
      <c r="QTO18" s="124"/>
      <c r="QTP18" s="124"/>
      <c r="QTQ18" s="124"/>
      <c r="QTR18" s="124"/>
      <c r="QTS18" s="124"/>
      <c r="QTT18" s="124"/>
      <c r="QTU18" s="124"/>
      <c r="QTV18" s="124"/>
      <c r="QTW18" s="124"/>
      <c r="QTX18" s="124"/>
      <c r="QTY18" s="124"/>
      <c r="QTZ18" s="124"/>
      <c r="QUA18" s="124"/>
      <c r="QUB18" s="124"/>
      <c r="QUC18" s="124"/>
      <c r="QUD18" s="124"/>
      <c r="QUE18" s="124"/>
      <c r="QUF18" s="124"/>
      <c r="QUG18" s="124"/>
      <c r="QUH18" s="124"/>
      <c r="QUI18" s="124"/>
      <c r="QUJ18" s="124"/>
      <c r="QUK18" s="124"/>
      <c r="QUL18" s="124"/>
      <c r="QUM18" s="124"/>
      <c r="QUN18" s="124"/>
      <c r="QUO18" s="124"/>
      <c r="QUP18" s="124"/>
      <c r="QUQ18" s="124"/>
      <c r="QUR18" s="124"/>
      <c r="QUS18" s="124"/>
      <c r="QUT18" s="124"/>
      <c r="QUU18" s="124"/>
      <c r="QUV18" s="124"/>
      <c r="QUW18" s="124"/>
      <c r="QUX18" s="124"/>
      <c r="QUY18" s="124"/>
      <c r="QUZ18" s="124"/>
      <c r="QVA18" s="124"/>
      <c r="QVB18" s="124"/>
      <c r="QVC18" s="124"/>
      <c r="QVD18" s="124"/>
      <c r="QVE18" s="124"/>
      <c r="QVF18" s="124"/>
      <c r="QVG18" s="124"/>
      <c r="QVH18" s="124"/>
      <c r="QVI18" s="124"/>
      <c r="QVJ18" s="124"/>
      <c r="QVK18" s="124"/>
      <c r="QVL18" s="124"/>
      <c r="QVM18" s="124"/>
      <c r="QVN18" s="124"/>
      <c r="QVO18" s="124"/>
      <c r="QVP18" s="124"/>
      <c r="QVQ18" s="124"/>
      <c r="QVR18" s="124"/>
      <c r="QVS18" s="124"/>
      <c r="QVT18" s="124"/>
      <c r="QVU18" s="124"/>
      <c r="QVV18" s="124"/>
      <c r="QVW18" s="124"/>
      <c r="QVX18" s="124"/>
      <c r="QVY18" s="124"/>
      <c r="QVZ18" s="124"/>
      <c r="QWA18" s="124"/>
      <c r="QWB18" s="124"/>
      <c r="QWC18" s="124"/>
      <c r="QWD18" s="124"/>
      <c r="QWE18" s="124"/>
      <c r="QWF18" s="124"/>
      <c r="QWG18" s="124"/>
      <c r="QWH18" s="124"/>
      <c r="QWI18" s="124"/>
      <c r="QWJ18" s="124"/>
      <c r="QWK18" s="124"/>
      <c r="QWL18" s="124"/>
      <c r="QWM18" s="124"/>
      <c r="QWN18" s="124"/>
      <c r="QWO18" s="124"/>
      <c r="QWP18" s="124"/>
      <c r="QWQ18" s="124"/>
      <c r="QWR18" s="124"/>
      <c r="QWS18" s="124"/>
      <c r="QWT18" s="124"/>
      <c r="QWU18" s="124"/>
      <c r="QWV18" s="124"/>
      <c r="QWW18" s="124"/>
      <c r="QWX18" s="124"/>
      <c r="QWY18" s="124"/>
      <c r="QWZ18" s="124"/>
      <c r="QXA18" s="124"/>
      <c r="QXB18" s="124"/>
      <c r="QXC18" s="124"/>
      <c r="QXD18" s="124"/>
      <c r="QXE18" s="124"/>
      <c r="QXF18" s="124"/>
      <c r="QXG18" s="124"/>
      <c r="QXH18" s="124"/>
      <c r="QXI18" s="124"/>
      <c r="QXJ18" s="124"/>
      <c r="QXK18" s="124"/>
      <c r="QXL18" s="124"/>
      <c r="QXM18" s="124"/>
      <c r="QXN18" s="124"/>
      <c r="QXO18" s="124"/>
      <c r="QXP18" s="124"/>
      <c r="QXQ18" s="124"/>
      <c r="QXR18" s="124"/>
      <c r="QXS18" s="124"/>
      <c r="QXT18" s="124"/>
      <c r="QXU18" s="124"/>
      <c r="QXV18" s="124"/>
      <c r="QXW18" s="124"/>
      <c r="QXX18" s="124"/>
      <c r="QXY18" s="124"/>
      <c r="QXZ18" s="124"/>
      <c r="QYA18" s="124"/>
      <c r="QYB18" s="124"/>
      <c r="QYC18" s="124"/>
      <c r="QYD18" s="124"/>
      <c r="QYE18" s="124"/>
      <c r="QYF18" s="124"/>
      <c r="QYG18" s="124"/>
      <c r="QYH18" s="124"/>
      <c r="QYI18" s="124"/>
      <c r="QYJ18" s="124"/>
      <c r="QYK18" s="124"/>
      <c r="QYL18" s="124"/>
      <c r="QYM18" s="124"/>
      <c r="QYN18" s="124"/>
      <c r="QYO18" s="124"/>
      <c r="QYP18" s="124"/>
      <c r="QYQ18" s="124"/>
      <c r="QYR18" s="124"/>
      <c r="QYS18" s="124"/>
      <c r="QYT18" s="124"/>
      <c r="QYU18" s="124"/>
      <c r="QYV18" s="124"/>
      <c r="QYW18" s="124"/>
      <c r="QYX18" s="124"/>
      <c r="QYY18" s="124"/>
      <c r="QYZ18" s="124"/>
      <c r="QZA18" s="124"/>
      <c r="QZB18" s="124"/>
      <c r="QZC18" s="124"/>
      <c r="QZD18" s="124"/>
      <c r="QZE18" s="124"/>
      <c r="QZF18" s="124"/>
      <c r="QZG18" s="124"/>
      <c r="QZH18" s="124"/>
      <c r="QZI18" s="124"/>
      <c r="QZJ18" s="124"/>
      <c r="QZK18" s="124"/>
      <c r="QZL18" s="124"/>
      <c r="QZM18" s="124"/>
      <c r="QZN18" s="124"/>
      <c r="QZO18" s="124"/>
      <c r="QZP18" s="124"/>
      <c r="QZQ18" s="124"/>
      <c r="QZR18" s="124"/>
      <c r="QZS18" s="124"/>
      <c r="QZT18" s="124"/>
      <c r="QZU18" s="124"/>
      <c r="QZV18" s="124"/>
      <c r="QZW18" s="124"/>
      <c r="QZX18" s="124"/>
      <c r="QZY18" s="124"/>
      <c r="QZZ18" s="124"/>
      <c r="RAA18" s="124"/>
      <c r="RAB18" s="124"/>
      <c r="RAC18" s="124"/>
      <c r="RAD18" s="124"/>
      <c r="RAE18" s="124"/>
      <c r="RAF18" s="124"/>
      <c r="RAG18" s="124"/>
      <c r="RAH18" s="124"/>
      <c r="RAI18" s="124"/>
      <c r="RAJ18" s="124"/>
      <c r="RAK18" s="124"/>
      <c r="RAL18" s="124"/>
      <c r="RAM18" s="124"/>
      <c r="RAN18" s="124"/>
      <c r="RAO18" s="124"/>
      <c r="RAP18" s="124"/>
      <c r="RAQ18" s="124"/>
      <c r="RAR18" s="124"/>
      <c r="RAS18" s="124"/>
      <c r="RAT18" s="124"/>
      <c r="RAU18" s="124"/>
      <c r="RAV18" s="124"/>
      <c r="RAW18" s="124"/>
      <c r="RAX18" s="124"/>
      <c r="RAY18" s="124"/>
      <c r="RAZ18" s="124"/>
      <c r="RBA18" s="124"/>
      <c r="RBB18" s="124"/>
      <c r="RBC18" s="124"/>
      <c r="RBD18" s="124"/>
      <c r="RBE18" s="124"/>
      <c r="RBF18" s="124"/>
      <c r="RBG18" s="124"/>
      <c r="RBH18" s="124"/>
      <c r="RBI18" s="124"/>
      <c r="RBJ18" s="124"/>
      <c r="RBK18" s="124"/>
      <c r="RBL18" s="124"/>
      <c r="RBM18" s="124"/>
      <c r="RBN18" s="124"/>
      <c r="RBO18" s="124"/>
      <c r="RBP18" s="124"/>
      <c r="RBQ18" s="124"/>
      <c r="RBR18" s="124"/>
      <c r="RBS18" s="124"/>
      <c r="RBT18" s="124"/>
      <c r="RBU18" s="124"/>
      <c r="RBV18" s="124"/>
      <c r="RBW18" s="124"/>
      <c r="RBX18" s="124"/>
      <c r="RBY18" s="124"/>
      <c r="RBZ18" s="124"/>
      <c r="RCA18" s="124"/>
      <c r="RCB18" s="124"/>
      <c r="RCC18" s="124"/>
      <c r="RCD18" s="124"/>
      <c r="RCE18" s="124"/>
      <c r="RCF18" s="124"/>
      <c r="RCG18" s="124"/>
      <c r="RCH18" s="124"/>
      <c r="RCI18" s="124"/>
      <c r="RCJ18" s="124"/>
      <c r="RCK18" s="124"/>
      <c r="RCL18" s="124"/>
      <c r="RCM18" s="124"/>
      <c r="RCN18" s="124"/>
      <c r="RCO18" s="124"/>
      <c r="RCP18" s="124"/>
      <c r="RCQ18" s="124"/>
      <c r="RCR18" s="124"/>
      <c r="RCS18" s="124"/>
      <c r="RCT18" s="124"/>
      <c r="RCU18" s="124"/>
      <c r="RCV18" s="124"/>
      <c r="RCW18" s="124"/>
      <c r="RCX18" s="124"/>
      <c r="RCY18" s="124"/>
      <c r="RCZ18" s="124"/>
      <c r="RDA18" s="124"/>
      <c r="RDB18" s="124"/>
      <c r="RDC18" s="124"/>
      <c r="RDD18" s="124"/>
      <c r="RDE18" s="124"/>
      <c r="RDF18" s="124"/>
      <c r="RDG18" s="124"/>
      <c r="RDH18" s="124"/>
      <c r="RDI18" s="124"/>
      <c r="RDJ18" s="124"/>
      <c r="RDK18" s="124"/>
      <c r="RDL18" s="124"/>
      <c r="RDM18" s="124"/>
      <c r="RDN18" s="124"/>
      <c r="RDO18" s="124"/>
      <c r="RDP18" s="124"/>
      <c r="RDQ18" s="124"/>
      <c r="RDR18" s="124"/>
      <c r="RDS18" s="124"/>
      <c r="RDT18" s="124"/>
      <c r="RDU18" s="124"/>
      <c r="RDV18" s="124"/>
      <c r="RDW18" s="124"/>
      <c r="RDX18" s="124"/>
      <c r="RDY18" s="124"/>
      <c r="RDZ18" s="124"/>
      <c r="REA18" s="124"/>
      <c r="REB18" s="124"/>
      <c r="REC18" s="124"/>
      <c r="RED18" s="124"/>
      <c r="REE18" s="124"/>
      <c r="REF18" s="124"/>
      <c r="REG18" s="124"/>
      <c r="REH18" s="124"/>
      <c r="REI18" s="124"/>
      <c r="REJ18" s="124"/>
      <c r="REK18" s="124"/>
      <c r="REL18" s="124"/>
      <c r="REM18" s="124"/>
      <c r="REN18" s="124"/>
      <c r="REO18" s="124"/>
      <c r="REP18" s="124"/>
      <c r="REQ18" s="124"/>
      <c r="RER18" s="124"/>
      <c r="RES18" s="124"/>
      <c r="RET18" s="124"/>
      <c r="REU18" s="124"/>
      <c r="REV18" s="124"/>
      <c r="REW18" s="124"/>
      <c r="REX18" s="124"/>
      <c r="REY18" s="124"/>
      <c r="REZ18" s="124"/>
      <c r="RFA18" s="124"/>
      <c r="RFB18" s="124"/>
      <c r="RFC18" s="124"/>
      <c r="RFD18" s="124"/>
      <c r="RFE18" s="124"/>
      <c r="RFF18" s="124"/>
      <c r="RFG18" s="124"/>
      <c r="RFH18" s="124"/>
      <c r="RFI18" s="124"/>
      <c r="RFJ18" s="124"/>
      <c r="RFK18" s="124"/>
      <c r="RFL18" s="124"/>
      <c r="RFM18" s="124"/>
      <c r="RFN18" s="124"/>
      <c r="RFO18" s="124"/>
      <c r="RFP18" s="124"/>
      <c r="RFQ18" s="124"/>
      <c r="RFR18" s="124"/>
      <c r="RFS18" s="124"/>
      <c r="RFT18" s="124"/>
      <c r="RFU18" s="124"/>
      <c r="RFV18" s="124"/>
      <c r="RFW18" s="124"/>
      <c r="RFX18" s="124"/>
      <c r="RFY18" s="124"/>
      <c r="RFZ18" s="124"/>
      <c r="RGA18" s="124"/>
      <c r="RGB18" s="124"/>
      <c r="RGC18" s="124"/>
      <c r="RGD18" s="124"/>
      <c r="RGE18" s="124"/>
      <c r="RGF18" s="124"/>
      <c r="RGG18" s="124"/>
      <c r="RGH18" s="124"/>
      <c r="RGI18" s="124"/>
      <c r="RGJ18" s="124"/>
      <c r="RGK18" s="124"/>
      <c r="RGL18" s="124"/>
      <c r="RGM18" s="124"/>
      <c r="RGN18" s="124"/>
      <c r="RGO18" s="124"/>
      <c r="RGP18" s="124"/>
      <c r="RGQ18" s="124"/>
      <c r="RGR18" s="124"/>
      <c r="RGS18" s="124"/>
      <c r="RGT18" s="124"/>
      <c r="RGU18" s="124"/>
      <c r="RGV18" s="124"/>
      <c r="RGW18" s="124"/>
      <c r="RGX18" s="124"/>
      <c r="RGY18" s="124"/>
      <c r="RGZ18" s="124"/>
      <c r="RHA18" s="124"/>
      <c r="RHB18" s="124"/>
      <c r="RHC18" s="124"/>
      <c r="RHD18" s="124"/>
      <c r="RHE18" s="124"/>
      <c r="RHF18" s="124"/>
      <c r="RHG18" s="124"/>
      <c r="RHH18" s="124"/>
      <c r="RHI18" s="124"/>
      <c r="RHJ18" s="124"/>
      <c r="RHK18" s="124"/>
      <c r="RHL18" s="124"/>
      <c r="RHM18" s="124"/>
      <c r="RHN18" s="124"/>
      <c r="RHO18" s="124"/>
      <c r="RHP18" s="124"/>
      <c r="RHQ18" s="124"/>
      <c r="RHR18" s="124"/>
      <c r="RHS18" s="124"/>
      <c r="RHT18" s="124"/>
      <c r="RHU18" s="124"/>
      <c r="RHV18" s="124"/>
      <c r="RHW18" s="124"/>
      <c r="RHX18" s="124"/>
      <c r="RHY18" s="124"/>
      <c r="RHZ18" s="124"/>
      <c r="RIA18" s="124"/>
      <c r="RIB18" s="124"/>
      <c r="RIC18" s="124"/>
      <c r="RID18" s="124"/>
      <c r="RIE18" s="124"/>
      <c r="RIF18" s="124"/>
      <c r="RIG18" s="124"/>
      <c r="RIH18" s="124"/>
      <c r="RII18" s="124"/>
      <c r="RIJ18" s="124"/>
      <c r="RIK18" s="124"/>
      <c r="RIL18" s="124"/>
      <c r="RIM18" s="124"/>
      <c r="RIN18" s="124"/>
      <c r="RIO18" s="124"/>
      <c r="RIP18" s="124"/>
      <c r="RIQ18" s="124"/>
      <c r="RIR18" s="124"/>
      <c r="RIS18" s="124"/>
      <c r="RIT18" s="124"/>
      <c r="RIU18" s="124"/>
      <c r="RIV18" s="124"/>
      <c r="RIW18" s="124"/>
      <c r="RIX18" s="124"/>
      <c r="RIY18" s="124"/>
      <c r="RIZ18" s="124"/>
      <c r="RJA18" s="124"/>
      <c r="RJB18" s="124"/>
      <c r="RJC18" s="124"/>
      <c r="RJD18" s="124"/>
      <c r="RJE18" s="124"/>
      <c r="RJF18" s="124"/>
      <c r="RJG18" s="124"/>
      <c r="RJH18" s="124"/>
      <c r="RJI18" s="124"/>
      <c r="RJJ18" s="124"/>
      <c r="RJK18" s="124"/>
      <c r="RJL18" s="124"/>
      <c r="RJM18" s="124"/>
      <c r="RJN18" s="124"/>
      <c r="RJO18" s="124"/>
      <c r="RJP18" s="124"/>
      <c r="RJQ18" s="124"/>
      <c r="RJR18" s="124"/>
      <c r="RJS18" s="124"/>
      <c r="RJT18" s="124"/>
      <c r="RJU18" s="124"/>
      <c r="RJV18" s="124"/>
      <c r="RJW18" s="124"/>
      <c r="RJX18" s="124"/>
      <c r="RJY18" s="124"/>
      <c r="RJZ18" s="124"/>
      <c r="RKA18" s="124"/>
      <c r="RKB18" s="124"/>
      <c r="RKC18" s="124"/>
      <c r="RKD18" s="124"/>
      <c r="RKE18" s="124"/>
      <c r="RKF18" s="124"/>
      <c r="RKG18" s="124"/>
      <c r="RKH18" s="124"/>
      <c r="RKI18" s="124"/>
      <c r="RKJ18" s="124"/>
      <c r="RKK18" s="124"/>
      <c r="RKL18" s="124"/>
      <c r="RKM18" s="124"/>
      <c r="RKN18" s="124"/>
      <c r="RKO18" s="124"/>
      <c r="RKP18" s="124"/>
      <c r="RKQ18" s="124"/>
      <c r="RKR18" s="124"/>
      <c r="RKS18" s="124"/>
      <c r="RKT18" s="124"/>
      <c r="RKU18" s="124"/>
      <c r="RKV18" s="124"/>
      <c r="RKW18" s="124"/>
      <c r="RKX18" s="124"/>
      <c r="RKY18" s="124"/>
      <c r="RKZ18" s="124"/>
      <c r="RLA18" s="124"/>
      <c r="RLB18" s="124"/>
      <c r="RLC18" s="124"/>
      <c r="RLD18" s="124"/>
      <c r="RLE18" s="124"/>
      <c r="RLF18" s="124"/>
      <c r="RLG18" s="124"/>
      <c r="RLH18" s="124"/>
      <c r="RLI18" s="124"/>
      <c r="RLJ18" s="124"/>
      <c r="RLK18" s="124"/>
      <c r="RLL18" s="124"/>
      <c r="RLM18" s="124"/>
      <c r="RLN18" s="124"/>
      <c r="RLO18" s="124"/>
      <c r="RLP18" s="124"/>
      <c r="RLQ18" s="124"/>
      <c r="RLR18" s="124"/>
      <c r="RLS18" s="124"/>
      <c r="RLT18" s="124"/>
      <c r="RLU18" s="124"/>
      <c r="RLV18" s="124"/>
      <c r="RLW18" s="124"/>
      <c r="RLX18" s="124"/>
      <c r="RLY18" s="124"/>
      <c r="RLZ18" s="124"/>
      <c r="RMA18" s="124"/>
      <c r="RMB18" s="124"/>
      <c r="RMC18" s="124"/>
      <c r="RMD18" s="124"/>
      <c r="RME18" s="124"/>
      <c r="RMF18" s="124"/>
      <c r="RMG18" s="124"/>
      <c r="RMH18" s="124"/>
      <c r="RMI18" s="124"/>
      <c r="RMJ18" s="124"/>
      <c r="RMK18" s="124"/>
      <c r="RML18" s="124"/>
      <c r="RMM18" s="124"/>
      <c r="RMN18" s="124"/>
      <c r="RMO18" s="124"/>
      <c r="RMP18" s="124"/>
      <c r="RMQ18" s="124"/>
      <c r="RMR18" s="124"/>
      <c r="RMS18" s="124"/>
      <c r="RMT18" s="124"/>
      <c r="RMU18" s="124"/>
      <c r="RMV18" s="124"/>
      <c r="RMW18" s="124"/>
      <c r="RMX18" s="124"/>
      <c r="RMY18" s="124"/>
      <c r="RMZ18" s="124"/>
      <c r="RNA18" s="124"/>
      <c r="RNB18" s="124"/>
      <c r="RNC18" s="124"/>
      <c r="RND18" s="124"/>
      <c r="RNE18" s="124"/>
      <c r="RNF18" s="124"/>
      <c r="RNG18" s="124"/>
      <c r="RNH18" s="124"/>
      <c r="RNI18" s="124"/>
      <c r="RNJ18" s="124"/>
      <c r="RNK18" s="124"/>
      <c r="RNL18" s="124"/>
      <c r="RNM18" s="124"/>
      <c r="RNN18" s="124"/>
      <c r="RNO18" s="124"/>
      <c r="RNP18" s="124"/>
      <c r="RNQ18" s="124"/>
      <c r="RNR18" s="124"/>
      <c r="RNS18" s="124"/>
      <c r="RNT18" s="124"/>
      <c r="RNU18" s="124"/>
      <c r="RNV18" s="124"/>
      <c r="RNW18" s="124"/>
      <c r="RNX18" s="124"/>
      <c r="RNY18" s="124"/>
      <c r="RNZ18" s="124"/>
      <c r="ROA18" s="124"/>
      <c r="ROB18" s="124"/>
      <c r="ROC18" s="124"/>
      <c r="ROD18" s="124"/>
      <c r="ROE18" s="124"/>
      <c r="ROF18" s="124"/>
      <c r="ROG18" s="124"/>
      <c r="ROH18" s="124"/>
      <c r="ROI18" s="124"/>
      <c r="ROJ18" s="124"/>
      <c r="ROK18" s="124"/>
      <c r="ROL18" s="124"/>
      <c r="ROM18" s="124"/>
      <c r="RON18" s="124"/>
      <c r="ROO18" s="124"/>
      <c r="ROP18" s="124"/>
      <c r="ROQ18" s="124"/>
      <c r="ROR18" s="124"/>
      <c r="ROS18" s="124"/>
      <c r="ROT18" s="124"/>
      <c r="ROU18" s="124"/>
      <c r="ROV18" s="124"/>
      <c r="ROW18" s="124"/>
      <c r="ROX18" s="124"/>
      <c r="ROY18" s="124"/>
      <c r="ROZ18" s="124"/>
      <c r="RPA18" s="124"/>
      <c r="RPB18" s="124"/>
      <c r="RPC18" s="124"/>
      <c r="RPD18" s="124"/>
      <c r="RPE18" s="124"/>
      <c r="RPF18" s="124"/>
      <c r="RPG18" s="124"/>
      <c r="RPH18" s="124"/>
      <c r="RPI18" s="124"/>
      <c r="RPJ18" s="124"/>
      <c r="RPK18" s="124"/>
      <c r="RPL18" s="124"/>
      <c r="RPM18" s="124"/>
      <c r="RPN18" s="124"/>
      <c r="RPO18" s="124"/>
      <c r="RPP18" s="124"/>
      <c r="RPQ18" s="124"/>
      <c r="RPR18" s="124"/>
      <c r="RPS18" s="124"/>
      <c r="RPT18" s="124"/>
      <c r="RPU18" s="124"/>
      <c r="RPV18" s="124"/>
      <c r="RPW18" s="124"/>
      <c r="RPX18" s="124"/>
      <c r="RPY18" s="124"/>
      <c r="RPZ18" s="124"/>
      <c r="RQA18" s="124"/>
      <c r="RQB18" s="124"/>
      <c r="RQC18" s="124"/>
      <c r="RQD18" s="124"/>
      <c r="RQE18" s="124"/>
      <c r="RQF18" s="124"/>
      <c r="RQG18" s="124"/>
      <c r="RQH18" s="124"/>
      <c r="RQI18" s="124"/>
      <c r="RQJ18" s="124"/>
      <c r="RQK18" s="124"/>
      <c r="RQL18" s="124"/>
      <c r="RQM18" s="124"/>
      <c r="RQN18" s="124"/>
      <c r="RQO18" s="124"/>
      <c r="RQP18" s="124"/>
      <c r="RQQ18" s="124"/>
      <c r="RQR18" s="124"/>
      <c r="RQS18" s="124"/>
      <c r="RQT18" s="124"/>
      <c r="RQU18" s="124"/>
      <c r="RQV18" s="124"/>
      <c r="RQW18" s="124"/>
      <c r="RQX18" s="124"/>
      <c r="RQY18" s="124"/>
      <c r="RQZ18" s="124"/>
      <c r="RRA18" s="124"/>
      <c r="RRB18" s="124"/>
      <c r="RRC18" s="124"/>
      <c r="RRD18" s="124"/>
      <c r="RRE18" s="124"/>
      <c r="RRF18" s="124"/>
      <c r="RRG18" s="124"/>
      <c r="RRH18" s="124"/>
      <c r="RRI18" s="124"/>
      <c r="RRJ18" s="124"/>
      <c r="RRK18" s="124"/>
      <c r="RRL18" s="124"/>
      <c r="RRM18" s="124"/>
      <c r="RRN18" s="124"/>
      <c r="RRO18" s="124"/>
      <c r="RRP18" s="124"/>
      <c r="RRQ18" s="124"/>
      <c r="RRR18" s="124"/>
      <c r="RRS18" s="124"/>
      <c r="RRT18" s="124"/>
      <c r="RRU18" s="124"/>
      <c r="RRV18" s="124"/>
      <c r="RRW18" s="124"/>
      <c r="RRX18" s="124"/>
      <c r="RRY18" s="124"/>
      <c r="RRZ18" s="124"/>
      <c r="RSA18" s="124"/>
      <c r="RSB18" s="124"/>
      <c r="RSC18" s="124"/>
      <c r="RSD18" s="124"/>
      <c r="RSE18" s="124"/>
      <c r="RSF18" s="124"/>
      <c r="RSG18" s="124"/>
      <c r="RSH18" s="124"/>
      <c r="RSI18" s="124"/>
      <c r="RSJ18" s="124"/>
      <c r="RSK18" s="124"/>
      <c r="RSL18" s="124"/>
      <c r="RSM18" s="124"/>
      <c r="RSN18" s="124"/>
      <c r="RSO18" s="124"/>
      <c r="RSP18" s="124"/>
      <c r="RSQ18" s="124"/>
      <c r="RSR18" s="124"/>
      <c r="RSS18" s="124"/>
      <c r="RST18" s="124"/>
      <c r="RSU18" s="124"/>
      <c r="RSV18" s="124"/>
      <c r="RSW18" s="124"/>
      <c r="RSX18" s="124"/>
      <c r="RSY18" s="124"/>
      <c r="RSZ18" s="124"/>
      <c r="RTA18" s="124"/>
      <c r="RTB18" s="124"/>
      <c r="RTC18" s="124"/>
      <c r="RTD18" s="124"/>
      <c r="RTE18" s="124"/>
      <c r="RTF18" s="124"/>
      <c r="RTG18" s="124"/>
      <c r="RTH18" s="124"/>
      <c r="RTI18" s="124"/>
      <c r="RTJ18" s="124"/>
      <c r="RTK18" s="124"/>
      <c r="RTL18" s="124"/>
      <c r="RTM18" s="124"/>
      <c r="RTN18" s="124"/>
      <c r="RTO18" s="124"/>
      <c r="RTP18" s="124"/>
      <c r="RTQ18" s="124"/>
      <c r="RTR18" s="124"/>
      <c r="RTS18" s="124"/>
      <c r="RTT18" s="124"/>
      <c r="RTU18" s="124"/>
      <c r="RTV18" s="124"/>
      <c r="RTW18" s="124"/>
      <c r="RTX18" s="124"/>
      <c r="RTY18" s="124"/>
      <c r="RTZ18" s="124"/>
      <c r="RUA18" s="124"/>
      <c r="RUB18" s="124"/>
      <c r="RUC18" s="124"/>
      <c r="RUD18" s="124"/>
      <c r="RUE18" s="124"/>
      <c r="RUF18" s="124"/>
      <c r="RUG18" s="124"/>
      <c r="RUH18" s="124"/>
      <c r="RUI18" s="124"/>
      <c r="RUJ18" s="124"/>
      <c r="RUK18" s="124"/>
      <c r="RUL18" s="124"/>
      <c r="RUM18" s="124"/>
      <c r="RUN18" s="124"/>
      <c r="RUO18" s="124"/>
      <c r="RUP18" s="124"/>
      <c r="RUQ18" s="124"/>
      <c r="RUR18" s="124"/>
      <c r="RUS18" s="124"/>
      <c r="RUT18" s="124"/>
      <c r="RUU18" s="124"/>
      <c r="RUV18" s="124"/>
      <c r="RUW18" s="124"/>
      <c r="RUX18" s="124"/>
      <c r="RUY18" s="124"/>
      <c r="RUZ18" s="124"/>
      <c r="RVA18" s="124"/>
      <c r="RVB18" s="124"/>
      <c r="RVC18" s="124"/>
      <c r="RVD18" s="124"/>
      <c r="RVE18" s="124"/>
      <c r="RVF18" s="124"/>
      <c r="RVG18" s="124"/>
      <c r="RVH18" s="124"/>
      <c r="RVI18" s="124"/>
      <c r="RVJ18" s="124"/>
      <c r="RVK18" s="124"/>
      <c r="RVL18" s="124"/>
      <c r="RVM18" s="124"/>
      <c r="RVN18" s="124"/>
      <c r="RVO18" s="124"/>
      <c r="RVP18" s="124"/>
      <c r="RVQ18" s="124"/>
      <c r="RVR18" s="124"/>
      <c r="RVS18" s="124"/>
      <c r="RVT18" s="124"/>
      <c r="RVU18" s="124"/>
      <c r="RVV18" s="124"/>
      <c r="RVW18" s="124"/>
      <c r="RVX18" s="124"/>
      <c r="RVY18" s="124"/>
      <c r="RVZ18" s="124"/>
      <c r="RWA18" s="124"/>
      <c r="RWB18" s="124"/>
      <c r="RWC18" s="124"/>
      <c r="RWD18" s="124"/>
      <c r="RWE18" s="124"/>
      <c r="RWF18" s="124"/>
      <c r="RWG18" s="124"/>
      <c r="RWH18" s="124"/>
      <c r="RWI18" s="124"/>
      <c r="RWJ18" s="124"/>
      <c r="RWK18" s="124"/>
      <c r="RWL18" s="124"/>
      <c r="RWM18" s="124"/>
      <c r="RWN18" s="124"/>
      <c r="RWO18" s="124"/>
      <c r="RWP18" s="124"/>
      <c r="RWQ18" s="124"/>
      <c r="RWR18" s="124"/>
      <c r="RWS18" s="124"/>
      <c r="RWT18" s="124"/>
      <c r="RWU18" s="124"/>
      <c r="RWV18" s="124"/>
      <c r="RWW18" s="124"/>
      <c r="RWX18" s="124"/>
      <c r="RWY18" s="124"/>
      <c r="RWZ18" s="124"/>
      <c r="RXA18" s="124"/>
      <c r="RXB18" s="124"/>
      <c r="RXC18" s="124"/>
      <c r="RXD18" s="124"/>
      <c r="RXE18" s="124"/>
      <c r="RXF18" s="124"/>
      <c r="RXG18" s="124"/>
      <c r="RXH18" s="124"/>
      <c r="RXI18" s="124"/>
      <c r="RXJ18" s="124"/>
      <c r="RXK18" s="124"/>
      <c r="RXL18" s="124"/>
      <c r="RXM18" s="124"/>
      <c r="RXN18" s="124"/>
      <c r="RXO18" s="124"/>
      <c r="RXP18" s="124"/>
      <c r="RXQ18" s="124"/>
      <c r="RXR18" s="124"/>
      <c r="RXS18" s="124"/>
      <c r="RXT18" s="124"/>
      <c r="RXU18" s="124"/>
      <c r="RXV18" s="124"/>
      <c r="RXW18" s="124"/>
      <c r="RXX18" s="124"/>
      <c r="RXY18" s="124"/>
      <c r="RXZ18" s="124"/>
      <c r="RYA18" s="124"/>
      <c r="RYB18" s="124"/>
      <c r="RYC18" s="124"/>
      <c r="RYD18" s="124"/>
      <c r="RYE18" s="124"/>
      <c r="RYF18" s="124"/>
      <c r="RYG18" s="124"/>
      <c r="RYH18" s="124"/>
      <c r="RYI18" s="124"/>
      <c r="RYJ18" s="124"/>
      <c r="RYK18" s="124"/>
      <c r="RYL18" s="124"/>
      <c r="RYM18" s="124"/>
      <c r="RYN18" s="124"/>
      <c r="RYO18" s="124"/>
      <c r="RYP18" s="124"/>
      <c r="RYQ18" s="124"/>
      <c r="RYR18" s="124"/>
      <c r="RYS18" s="124"/>
      <c r="RYT18" s="124"/>
      <c r="RYU18" s="124"/>
      <c r="RYV18" s="124"/>
      <c r="RYW18" s="124"/>
      <c r="RYX18" s="124"/>
      <c r="RYY18" s="124"/>
      <c r="RYZ18" s="124"/>
      <c r="RZA18" s="124"/>
      <c r="RZB18" s="124"/>
      <c r="RZC18" s="124"/>
      <c r="RZD18" s="124"/>
      <c r="RZE18" s="124"/>
      <c r="RZF18" s="124"/>
      <c r="RZG18" s="124"/>
      <c r="RZH18" s="124"/>
      <c r="RZI18" s="124"/>
      <c r="RZJ18" s="124"/>
      <c r="RZK18" s="124"/>
      <c r="RZL18" s="124"/>
      <c r="RZM18" s="124"/>
      <c r="RZN18" s="124"/>
      <c r="RZO18" s="124"/>
      <c r="RZP18" s="124"/>
      <c r="RZQ18" s="124"/>
      <c r="RZR18" s="124"/>
      <c r="RZS18" s="124"/>
      <c r="RZT18" s="124"/>
      <c r="RZU18" s="124"/>
      <c r="RZV18" s="124"/>
      <c r="RZW18" s="124"/>
      <c r="RZX18" s="124"/>
      <c r="RZY18" s="124"/>
      <c r="RZZ18" s="124"/>
      <c r="SAA18" s="124"/>
      <c r="SAB18" s="124"/>
      <c r="SAC18" s="124"/>
      <c r="SAD18" s="124"/>
      <c r="SAE18" s="124"/>
      <c r="SAF18" s="124"/>
      <c r="SAG18" s="124"/>
      <c r="SAH18" s="124"/>
      <c r="SAI18" s="124"/>
      <c r="SAJ18" s="124"/>
      <c r="SAK18" s="124"/>
      <c r="SAL18" s="124"/>
      <c r="SAM18" s="124"/>
      <c r="SAN18" s="124"/>
      <c r="SAO18" s="124"/>
      <c r="SAP18" s="124"/>
      <c r="SAQ18" s="124"/>
      <c r="SAR18" s="124"/>
      <c r="SAS18" s="124"/>
      <c r="SAT18" s="124"/>
      <c r="SAU18" s="124"/>
      <c r="SAV18" s="124"/>
      <c r="SAW18" s="124"/>
      <c r="SAX18" s="124"/>
      <c r="SAY18" s="124"/>
      <c r="SAZ18" s="124"/>
      <c r="SBA18" s="124"/>
      <c r="SBB18" s="124"/>
      <c r="SBC18" s="124"/>
      <c r="SBD18" s="124"/>
      <c r="SBE18" s="124"/>
      <c r="SBF18" s="124"/>
      <c r="SBG18" s="124"/>
      <c r="SBH18" s="124"/>
      <c r="SBI18" s="124"/>
      <c r="SBJ18" s="124"/>
      <c r="SBK18" s="124"/>
      <c r="SBL18" s="124"/>
      <c r="SBM18" s="124"/>
      <c r="SBN18" s="124"/>
      <c r="SBO18" s="124"/>
      <c r="SBP18" s="124"/>
      <c r="SBQ18" s="124"/>
      <c r="SBR18" s="124"/>
      <c r="SBS18" s="124"/>
      <c r="SBT18" s="124"/>
      <c r="SBU18" s="124"/>
      <c r="SBV18" s="124"/>
      <c r="SBW18" s="124"/>
      <c r="SBX18" s="124"/>
      <c r="SBY18" s="124"/>
      <c r="SBZ18" s="124"/>
      <c r="SCA18" s="124"/>
      <c r="SCB18" s="124"/>
      <c r="SCC18" s="124"/>
      <c r="SCD18" s="124"/>
      <c r="SCE18" s="124"/>
      <c r="SCF18" s="124"/>
      <c r="SCG18" s="124"/>
      <c r="SCH18" s="124"/>
      <c r="SCI18" s="124"/>
      <c r="SCJ18" s="124"/>
      <c r="SCK18" s="124"/>
      <c r="SCL18" s="124"/>
      <c r="SCM18" s="124"/>
      <c r="SCN18" s="124"/>
      <c r="SCO18" s="124"/>
      <c r="SCP18" s="124"/>
      <c r="SCQ18" s="124"/>
      <c r="SCR18" s="124"/>
      <c r="SCS18" s="124"/>
      <c r="SCT18" s="124"/>
      <c r="SCU18" s="124"/>
      <c r="SCV18" s="124"/>
      <c r="SCW18" s="124"/>
      <c r="SCX18" s="124"/>
      <c r="SCY18" s="124"/>
      <c r="SCZ18" s="124"/>
      <c r="SDA18" s="124"/>
      <c r="SDB18" s="124"/>
      <c r="SDC18" s="124"/>
      <c r="SDD18" s="124"/>
      <c r="SDE18" s="124"/>
      <c r="SDF18" s="124"/>
      <c r="SDG18" s="124"/>
      <c r="SDH18" s="124"/>
      <c r="SDI18" s="124"/>
      <c r="SDJ18" s="124"/>
      <c r="SDK18" s="124"/>
      <c r="SDL18" s="124"/>
      <c r="SDM18" s="124"/>
      <c r="SDN18" s="124"/>
      <c r="SDO18" s="124"/>
      <c r="SDP18" s="124"/>
      <c r="SDQ18" s="124"/>
      <c r="SDR18" s="124"/>
      <c r="SDS18" s="124"/>
      <c r="SDT18" s="124"/>
      <c r="SDU18" s="124"/>
      <c r="SDV18" s="124"/>
      <c r="SDW18" s="124"/>
      <c r="SDX18" s="124"/>
      <c r="SDY18" s="124"/>
      <c r="SDZ18" s="124"/>
      <c r="SEA18" s="124"/>
      <c r="SEB18" s="124"/>
      <c r="SEC18" s="124"/>
      <c r="SED18" s="124"/>
      <c r="SEE18" s="124"/>
      <c r="SEF18" s="124"/>
      <c r="SEG18" s="124"/>
      <c r="SEH18" s="124"/>
      <c r="SEI18" s="124"/>
      <c r="SEJ18" s="124"/>
      <c r="SEK18" s="124"/>
      <c r="SEL18" s="124"/>
      <c r="SEM18" s="124"/>
      <c r="SEN18" s="124"/>
      <c r="SEO18" s="124"/>
      <c r="SEP18" s="124"/>
      <c r="SEQ18" s="124"/>
      <c r="SER18" s="124"/>
      <c r="SES18" s="124"/>
      <c r="SET18" s="124"/>
      <c r="SEU18" s="124"/>
      <c r="SEV18" s="124"/>
      <c r="SEW18" s="124"/>
      <c r="SEX18" s="124"/>
      <c r="SEY18" s="124"/>
      <c r="SEZ18" s="124"/>
      <c r="SFA18" s="124"/>
      <c r="SFB18" s="124"/>
      <c r="SFC18" s="124"/>
      <c r="SFD18" s="124"/>
      <c r="SFE18" s="124"/>
      <c r="SFF18" s="124"/>
      <c r="SFG18" s="124"/>
      <c r="SFH18" s="124"/>
      <c r="SFI18" s="124"/>
      <c r="SFJ18" s="124"/>
      <c r="SFK18" s="124"/>
      <c r="SFL18" s="124"/>
      <c r="SFM18" s="124"/>
      <c r="SFN18" s="124"/>
      <c r="SFO18" s="124"/>
      <c r="SFP18" s="124"/>
      <c r="SFQ18" s="124"/>
      <c r="SFR18" s="124"/>
      <c r="SFS18" s="124"/>
      <c r="SFT18" s="124"/>
      <c r="SFU18" s="124"/>
      <c r="SFV18" s="124"/>
      <c r="SFW18" s="124"/>
      <c r="SFX18" s="124"/>
      <c r="SFY18" s="124"/>
      <c r="SFZ18" s="124"/>
      <c r="SGA18" s="124"/>
      <c r="SGB18" s="124"/>
      <c r="SGC18" s="124"/>
      <c r="SGD18" s="124"/>
      <c r="SGE18" s="124"/>
      <c r="SGF18" s="124"/>
      <c r="SGG18" s="124"/>
      <c r="SGH18" s="124"/>
      <c r="SGI18" s="124"/>
      <c r="SGJ18" s="124"/>
      <c r="SGK18" s="124"/>
      <c r="SGL18" s="124"/>
      <c r="SGM18" s="124"/>
      <c r="SGN18" s="124"/>
      <c r="SGO18" s="124"/>
      <c r="SGP18" s="124"/>
      <c r="SGQ18" s="124"/>
      <c r="SGR18" s="124"/>
      <c r="SGS18" s="124"/>
      <c r="SGT18" s="124"/>
      <c r="SGU18" s="124"/>
      <c r="SGV18" s="124"/>
      <c r="SGW18" s="124"/>
      <c r="SGX18" s="124"/>
      <c r="SGY18" s="124"/>
      <c r="SGZ18" s="124"/>
      <c r="SHA18" s="124"/>
      <c r="SHB18" s="124"/>
      <c r="SHC18" s="124"/>
      <c r="SHD18" s="124"/>
      <c r="SHE18" s="124"/>
      <c r="SHF18" s="124"/>
      <c r="SHG18" s="124"/>
      <c r="SHH18" s="124"/>
      <c r="SHI18" s="124"/>
      <c r="SHJ18" s="124"/>
      <c r="SHK18" s="124"/>
      <c r="SHL18" s="124"/>
      <c r="SHM18" s="124"/>
      <c r="SHN18" s="124"/>
      <c r="SHO18" s="124"/>
      <c r="SHP18" s="124"/>
      <c r="SHQ18" s="124"/>
      <c r="SHR18" s="124"/>
      <c r="SHS18" s="124"/>
      <c r="SHT18" s="124"/>
      <c r="SHU18" s="124"/>
      <c r="SHV18" s="124"/>
      <c r="SHW18" s="124"/>
      <c r="SHX18" s="124"/>
      <c r="SHY18" s="124"/>
      <c r="SHZ18" s="124"/>
      <c r="SIA18" s="124"/>
      <c r="SIB18" s="124"/>
      <c r="SIC18" s="124"/>
      <c r="SID18" s="124"/>
      <c r="SIE18" s="124"/>
      <c r="SIF18" s="124"/>
      <c r="SIG18" s="124"/>
      <c r="SIH18" s="124"/>
      <c r="SII18" s="124"/>
      <c r="SIJ18" s="124"/>
      <c r="SIK18" s="124"/>
      <c r="SIL18" s="124"/>
      <c r="SIM18" s="124"/>
      <c r="SIN18" s="124"/>
      <c r="SIO18" s="124"/>
      <c r="SIP18" s="124"/>
      <c r="SIQ18" s="124"/>
      <c r="SIR18" s="124"/>
      <c r="SIS18" s="124"/>
      <c r="SIT18" s="124"/>
      <c r="SIU18" s="124"/>
      <c r="SIV18" s="124"/>
      <c r="SIW18" s="124"/>
      <c r="SIX18" s="124"/>
      <c r="SIY18" s="124"/>
      <c r="SIZ18" s="124"/>
      <c r="SJA18" s="124"/>
      <c r="SJB18" s="124"/>
      <c r="SJC18" s="124"/>
      <c r="SJD18" s="124"/>
      <c r="SJE18" s="124"/>
      <c r="SJF18" s="124"/>
      <c r="SJG18" s="124"/>
      <c r="SJH18" s="124"/>
      <c r="SJI18" s="124"/>
      <c r="SJJ18" s="124"/>
      <c r="SJK18" s="124"/>
      <c r="SJL18" s="124"/>
      <c r="SJM18" s="124"/>
      <c r="SJN18" s="124"/>
      <c r="SJO18" s="124"/>
      <c r="SJP18" s="124"/>
      <c r="SJQ18" s="124"/>
      <c r="SJR18" s="124"/>
      <c r="SJS18" s="124"/>
      <c r="SJT18" s="124"/>
      <c r="SJU18" s="124"/>
      <c r="SJV18" s="124"/>
      <c r="SJW18" s="124"/>
      <c r="SJX18" s="124"/>
      <c r="SJY18" s="124"/>
      <c r="SJZ18" s="124"/>
      <c r="SKA18" s="124"/>
      <c r="SKB18" s="124"/>
      <c r="SKC18" s="124"/>
      <c r="SKD18" s="124"/>
      <c r="SKE18" s="124"/>
      <c r="SKF18" s="124"/>
      <c r="SKG18" s="124"/>
      <c r="SKH18" s="124"/>
      <c r="SKI18" s="124"/>
      <c r="SKJ18" s="124"/>
      <c r="SKK18" s="124"/>
      <c r="SKL18" s="124"/>
      <c r="SKM18" s="124"/>
      <c r="SKN18" s="124"/>
      <c r="SKO18" s="124"/>
      <c r="SKP18" s="124"/>
      <c r="SKQ18" s="124"/>
      <c r="SKR18" s="124"/>
      <c r="SKS18" s="124"/>
      <c r="SKT18" s="124"/>
      <c r="SKU18" s="124"/>
      <c r="SKV18" s="124"/>
      <c r="SKW18" s="124"/>
      <c r="SKX18" s="124"/>
      <c r="SKY18" s="124"/>
      <c r="SKZ18" s="124"/>
      <c r="SLA18" s="124"/>
      <c r="SLB18" s="124"/>
      <c r="SLC18" s="124"/>
      <c r="SLD18" s="124"/>
      <c r="SLE18" s="124"/>
      <c r="SLF18" s="124"/>
      <c r="SLG18" s="124"/>
      <c r="SLH18" s="124"/>
      <c r="SLI18" s="124"/>
      <c r="SLJ18" s="124"/>
      <c r="SLK18" s="124"/>
      <c r="SLL18" s="124"/>
      <c r="SLM18" s="124"/>
      <c r="SLN18" s="124"/>
      <c r="SLO18" s="124"/>
      <c r="SLP18" s="124"/>
      <c r="SLQ18" s="124"/>
      <c r="SLR18" s="124"/>
      <c r="SLS18" s="124"/>
      <c r="SLT18" s="124"/>
      <c r="SLU18" s="124"/>
      <c r="SLV18" s="124"/>
      <c r="SLW18" s="124"/>
      <c r="SLX18" s="124"/>
      <c r="SLY18" s="124"/>
      <c r="SLZ18" s="124"/>
      <c r="SMA18" s="124"/>
      <c r="SMB18" s="124"/>
      <c r="SMC18" s="124"/>
      <c r="SMD18" s="124"/>
      <c r="SME18" s="124"/>
      <c r="SMF18" s="124"/>
      <c r="SMG18" s="124"/>
      <c r="SMH18" s="124"/>
      <c r="SMI18" s="124"/>
      <c r="SMJ18" s="124"/>
      <c r="SMK18" s="124"/>
      <c r="SML18" s="124"/>
      <c r="SMM18" s="124"/>
      <c r="SMN18" s="124"/>
      <c r="SMO18" s="124"/>
      <c r="SMP18" s="124"/>
      <c r="SMQ18" s="124"/>
      <c r="SMR18" s="124"/>
      <c r="SMS18" s="124"/>
      <c r="SMT18" s="124"/>
      <c r="SMU18" s="124"/>
      <c r="SMV18" s="124"/>
      <c r="SMW18" s="124"/>
      <c r="SMX18" s="124"/>
      <c r="SMY18" s="124"/>
      <c r="SMZ18" s="124"/>
      <c r="SNA18" s="124"/>
      <c r="SNB18" s="124"/>
      <c r="SNC18" s="124"/>
      <c r="SND18" s="124"/>
      <c r="SNE18" s="124"/>
      <c r="SNF18" s="124"/>
      <c r="SNG18" s="124"/>
      <c r="SNH18" s="124"/>
      <c r="SNI18" s="124"/>
      <c r="SNJ18" s="124"/>
      <c r="SNK18" s="124"/>
      <c r="SNL18" s="124"/>
      <c r="SNM18" s="124"/>
      <c r="SNN18" s="124"/>
      <c r="SNO18" s="124"/>
      <c r="SNP18" s="124"/>
      <c r="SNQ18" s="124"/>
      <c r="SNR18" s="124"/>
      <c r="SNS18" s="124"/>
      <c r="SNT18" s="124"/>
      <c r="SNU18" s="124"/>
      <c r="SNV18" s="124"/>
      <c r="SNW18" s="124"/>
      <c r="SNX18" s="124"/>
      <c r="SNY18" s="124"/>
      <c r="SNZ18" s="124"/>
      <c r="SOA18" s="124"/>
      <c r="SOB18" s="124"/>
      <c r="SOC18" s="124"/>
      <c r="SOD18" s="124"/>
      <c r="SOE18" s="124"/>
      <c r="SOF18" s="124"/>
      <c r="SOG18" s="124"/>
      <c r="SOH18" s="124"/>
      <c r="SOI18" s="124"/>
      <c r="SOJ18" s="124"/>
      <c r="SOK18" s="124"/>
      <c r="SOL18" s="124"/>
      <c r="SOM18" s="124"/>
      <c r="SON18" s="124"/>
      <c r="SOO18" s="124"/>
      <c r="SOP18" s="124"/>
      <c r="SOQ18" s="124"/>
      <c r="SOR18" s="124"/>
      <c r="SOS18" s="124"/>
      <c r="SOT18" s="124"/>
      <c r="SOU18" s="124"/>
      <c r="SOV18" s="124"/>
      <c r="SOW18" s="124"/>
      <c r="SOX18" s="124"/>
      <c r="SOY18" s="124"/>
      <c r="SOZ18" s="124"/>
      <c r="SPA18" s="124"/>
      <c r="SPB18" s="124"/>
      <c r="SPC18" s="124"/>
      <c r="SPD18" s="124"/>
      <c r="SPE18" s="124"/>
      <c r="SPF18" s="124"/>
      <c r="SPG18" s="124"/>
      <c r="SPH18" s="124"/>
      <c r="SPI18" s="124"/>
      <c r="SPJ18" s="124"/>
      <c r="SPK18" s="124"/>
      <c r="SPL18" s="124"/>
      <c r="SPM18" s="124"/>
      <c r="SPN18" s="124"/>
      <c r="SPO18" s="124"/>
      <c r="SPP18" s="124"/>
      <c r="SPQ18" s="124"/>
      <c r="SPR18" s="124"/>
      <c r="SPS18" s="124"/>
      <c r="SPT18" s="124"/>
      <c r="SPU18" s="124"/>
      <c r="SPV18" s="124"/>
      <c r="SPW18" s="124"/>
      <c r="SPX18" s="124"/>
      <c r="SPY18" s="124"/>
      <c r="SPZ18" s="124"/>
      <c r="SQA18" s="124"/>
      <c r="SQB18" s="124"/>
      <c r="SQC18" s="124"/>
      <c r="SQD18" s="124"/>
      <c r="SQE18" s="124"/>
      <c r="SQF18" s="124"/>
      <c r="SQG18" s="124"/>
      <c r="SQH18" s="124"/>
      <c r="SQI18" s="124"/>
      <c r="SQJ18" s="124"/>
      <c r="SQK18" s="124"/>
      <c r="SQL18" s="124"/>
      <c r="SQM18" s="124"/>
      <c r="SQN18" s="124"/>
      <c r="SQO18" s="124"/>
      <c r="SQP18" s="124"/>
      <c r="SQQ18" s="124"/>
      <c r="SQR18" s="124"/>
      <c r="SQS18" s="124"/>
      <c r="SQT18" s="124"/>
      <c r="SQU18" s="124"/>
      <c r="SQV18" s="124"/>
      <c r="SQW18" s="124"/>
      <c r="SQX18" s="124"/>
      <c r="SQY18" s="124"/>
      <c r="SQZ18" s="124"/>
      <c r="SRA18" s="124"/>
      <c r="SRB18" s="124"/>
      <c r="SRC18" s="124"/>
      <c r="SRD18" s="124"/>
      <c r="SRE18" s="124"/>
      <c r="SRF18" s="124"/>
      <c r="SRG18" s="124"/>
      <c r="SRH18" s="124"/>
      <c r="SRI18" s="124"/>
      <c r="SRJ18" s="124"/>
      <c r="SRK18" s="124"/>
      <c r="SRL18" s="124"/>
      <c r="SRM18" s="124"/>
      <c r="SRN18" s="124"/>
      <c r="SRO18" s="124"/>
      <c r="SRP18" s="124"/>
      <c r="SRQ18" s="124"/>
      <c r="SRR18" s="124"/>
      <c r="SRS18" s="124"/>
      <c r="SRT18" s="124"/>
      <c r="SRU18" s="124"/>
      <c r="SRV18" s="124"/>
      <c r="SRW18" s="124"/>
      <c r="SRX18" s="124"/>
      <c r="SRY18" s="124"/>
      <c r="SRZ18" s="124"/>
      <c r="SSA18" s="124"/>
      <c r="SSB18" s="124"/>
      <c r="SSC18" s="124"/>
      <c r="SSD18" s="124"/>
      <c r="SSE18" s="124"/>
      <c r="SSF18" s="124"/>
      <c r="SSG18" s="124"/>
      <c r="SSH18" s="124"/>
      <c r="SSI18" s="124"/>
      <c r="SSJ18" s="124"/>
      <c r="SSK18" s="124"/>
      <c r="SSL18" s="124"/>
      <c r="SSM18" s="124"/>
      <c r="SSN18" s="124"/>
      <c r="SSO18" s="124"/>
      <c r="SSP18" s="124"/>
      <c r="SSQ18" s="124"/>
      <c r="SSR18" s="124"/>
      <c r="SSS18" s="124"/>
      <c r="SST18" s="124"/>
      <c r="SSU18" s="124"/>
      <c r="SSV18" s="124"/>
      <c r="SSW18" s="124"/>
      <c r="SSX18" s="124"/>
      <c r="SSY18" s="124"/>
      <c r="SSZ18" s="124"/>
      <c r="STA18" s="124"/>
      <c r="STB18" s="124"/>
      <c r="STC18" s="124"/>
      <c r="STD18" s="124"/>
      <c r="STE18" s="124"/>
      <c r="STF18" s="124"/>
      <c r="STG18" s="124"/>
      <c r="STH18" s="124"/>
      <c r="STI18" s="124"/>
      <c r="STJ18" s="124"/>
      <c r="STK18" s="124"/>
      <c r="STL18" s="124"/>
      <c r="STM18" s="124"/>
      <c r="STN18" s="124"/>
      <c r="STO18" s="124"/>
      <c r="STP18" s="124"/>
      <c r="STQ18" s="124"/>
      <c r="STR18" s="124"/>
      <c r="STS18" s="124"/>
      <c r="STT18" s="124"/>
      <c r="STU18" s="124"/>
      <c r="STV18" s="124"/>
      <c r="STW18" s="124"/>
      <c r="STX18" s="124"/>
      <c r="STY18" s="124"/>
      <c r="STZ18" s="124"/>
      <c r="SUA18" s="124"/>
      <c r="SUB18" s="124"/>
      <c r="SUC18" s="124"/>
      <c r="SUD18" s="124"/>
      <c r="SUE18" s="124"/>
      <c r="SUF18" s="124"/>
      <c r="SUG18" s="124"/>
      <c r="SUH18" s="124"/>
      <c r="SUI18" s="124"/>
      <c r="SUJ18" s="124"/>
      <c r="SUK18" s="124"/>
      <c r="SUL18" s="124"/>
      <c r="SUM18" s="124"/>
      <c r="SUN18" s="124"/>
      <c r="SUO18" s="124"/>
      <c r="SUP18" s="124"/>
      <c r="SUQ18" s="124"/>
      <c r="SUR18" s="124"/>
      <c r="SUS18" s="124"/>
      <c r="SUT18" s="124"/>
      <c r="SUU18" s="124"/>
      <c r="SUV18" s="124"/>
      <c r="SUW18" s="124"/>
      <c r="SUX18" s="124"/>
      <c r="SUY18" s="124"/>
      <c r="SUZ18" s="124"/>
      <c r="SVA18" s="124"/>
      <c r="SVB18" s="124"/>
      <c r="SVC18" s="124"/>
      <c r="SVD18" s="124"/>
      <c r="SVE18" s="124"/>
      <c r="SVF18" s="124"/>
      <c r="SVG18" s="124"/>
      <c r="SVH18" s="124"/>
      <c r="SVI18" s="124"/>
      <c r="SVJ18" s="124"/>
      <c r="SVK18" s="124"/>
      <c r="SVL18" s="124"/>
      <c r="SVM18" s="124"/>
      <c r="SVN18" s="124"/>
      <c r="SVO18" s="124"/>
      <c r="SVP18" s="124"/>
      <c r="SVQ18" s="124"/>
      <c r="SVR18" s="124"/>
      <c r="SVS18" s="124"/>
      <c r="SVT18" s="124"/>
      <c r="SVU18" s="124"/>
      <c r="SVV18" s="124"/>
      <c r="SVW18" s="124"/>
      <c r="SVX18" s="124"/>
      <c r="SVY18" s="124"/>
      <c r="SVZ18" s="124"/>
      <c r="SWA18" s="124"/>
      <c r="SWB18" s="124"/>
      <c r="SWC18" s="124"/>
      <c r="SWD18" s="124"/>
      <c r="SWE18" s="124"/>
      <c r="SWF18" s="124"/>
      <c r="SWG18" s="124"/>
      <c r="SWH18" s="124"/>
      <c r="SWI18" s="124"/>
      <c r="SWJ18" s="124"/>
      <c r="SWK18" s="124"/>
      <c r="SWL18" s="124"/>
      <c r="SWM18" s="124"/>
      <c r="SWN18" s="124"/>
      <c r="SWO18" s="124"/>
      <c r="SWP18" s="124"/>
      <c r="SWQ18" s="124"/>
      <c r="SWR18" s="124"/>
      <c r="SWS18" s="124"/>
      <c r="SWT18" s="124"/>
      <c r="SWU18" s="124"/>
      <c r="SWV18" s="124"/>
      <c r="SWW18" s="124"/>
      <c r="SWX18" s="124"/>
      <c r="SWY18" s="124"/>
      <c r="SWZ18" s="124"/>
      <c r="SXA18" s="124"/>
      <c r="SXB18" s="124"/>
      <c r="SXC18" s="124"/>
      <c r="SXD18" s="124"/>
      <c r="SXE18" s="124"/>
      <c r="SXF18" s="124"/>
      <c r="SXG18" s="124"/>
      <c r="SXH18" s="124"/>
      <c r="SXI18" s="124"/>
      <c r="SXJ18" s="124"/>
      <c r="SXK18" s="124"/>
      <c r="SXL18" s="124"/>
      <c r="SXM18" s="124"/>
      <c r="SXN18" s="124"/>
      <c r="SXO18" s="124"/>
      <c r="SXP18" s="124"/>
      <c r="SXQ18" s="124"/>
      <c r="SXR18" s="124"/>
      <c r="SXS18" s="124"/>
      <c r="SXT18" s="124"/>
      <c r="SXU18" s="124"/>
      <c r="SXV18" s="124"/>
      <c r="SXW18" s="124"/>
      <c r="SXX18" s="124"/>
      <c r="SXY18" s="124"/>
      <c r="SXZ18" s="124"/>
      <c r="SYA18" s="124"/>
      <c r="SYB18" s="124"/>
      <c r="SYC18" s="124"/>
      <c r="SYD18" s="124"/>
      <c r="SYE18" s="124"/>
      <c r="SYF18" s="124"/>
      <c r="SYG18" s="124"/>
      <c r="SYH18" s="124"/>
      <c r="SYI18" s="124"/>
      <c r="SYJ18" s="124"/>
      <c r="SYK18" s="124"/>
      <c r="SYL18" s="124"/>
      <c r="SYM18" s="124"/>
      <c r="SYN18" s="124"/>
      <c r="SYO18" s="124"/>
      <c r="SYP18" s="124"/>
      <c r="SYQ18" s="124"/>
      <c r="SYR18" s="124"/>
      <c r="SYS18" s="124"/>
      <c r="SYT18" s="124"/>
      <c r="SYU18" s="124"/>
      <c r="SYV18" s="124"/>
      <c r="SYW18" s="124"/>
      <c r="SYX18" s="124"/>
      <c r="SYY18" s="124"/>
      <c r="SYZ18" s="124"/>
      <c r="SZA18" s="124"/>
      <c r="SZB18" s="124"/>
      <c r="SZC18" s="124"/>
      <c r="SZD18" s="124"/>
      <c r="SZE18" s="124"/>
      <c r="SZF18" s="124"/>
      <c r="SZG18" s="124"/>
      <c r="SZH18" s="124"/>
      <c r="SZI18" s="124"/>
      <c r="SZJ18" s="124"/>
      <c r="SZK18" s="124"/>
      <c r="SZL18" s="124"/>
      <c r="SZM18" s="124"/>
      <c r="SZN18" s="124"/>
      <c r="SZO18" s="124"/>
      <c r="SZP18" s="124"/>
      <c r="SZQ18" s="124"/>
      <c r="SZR18" s="124"/>
      <c r="SZS18" s="124"/>
      <c r="SZT18" s="124"/>
      <c r="SZU18" s="124"/>
      <c r="SZV18" s="124"/>
      <c r="SZW18" s="124"/>
      <c r="SZX18" s="124"/>
      <c r="SZY18" s="124"/>
      <c r="SZZ18" s="124"/>
      <c r="TAA18" s="124"/>
      <c r="TAB18" s="124"/>
      <c r="TAC18" s="124"/>
      <c r="TAD18" s="124"/>
      <c r="TAE18" s="124"/>
      <c r="TAF18" s="124"/>
      <c r="TAG18" s="124"/>
      <c r="TAH18" s="124"/>
      <c r="TAI18" s="124"/>
      <c r="TAJ18" s="124"/>
      <c r="TAK18" s="124"/>
      <c r="TAL18" s="124"/>
      <c r="TAM18" s="124"/>
      <c r="TAN18" s="124"/>
      <c r="TAO18" s="124"/>
      <c r="TAP18" s="124"/>
      <c r="TAQ18" s="124"/>
      <c r="TAR18" s="124"/>
      <c r="TAS18" s="124"/>
      <c r="TAT18" s="124"/>
      <c r="TAU18" s="124"/>
      <c r="TAV18" s="124"/>
      <c r="TAW18" s="124"/>
      <c r="TAX18" s="124"/>
      <c r="TAY18" s="124"/>
      <c r="TAZ18" s="124"/>
      <c r="TBA18" s="124"/>
      <c r="TBB18" s="124"/>
      <c r="TBC18" s="124"/>
      <c r="TBD18" s="124"/>
      <c r="TBE18" s="124"/>
      <c r="TBF18" s="124"/>
      <c r="TBG18" s="124"/>
      <c r="TBH18" s="124"/>
      <c r="TBI18" s="124"/>
      <c r="TBJ18" s="124"/>
      <c r="TBK18" s="124"/>
      <c r="TBL18" s="124"/>
      <c r="TBM18" s="124"/>
      <c r="TBN18" s="124"/>
      <c r="TBO18" s="124"/>
      <c r="TBP18" s="124"/>
      <c r="TBQ18" s="124"/>
      <c r="TBR18" s="124"/>
      <c r="TBS18" s="124"/>
      <c r="TBT18" s="124"/>
      <c r="TBU18" s="124"/>
      <c r="TBV18" s="124"/>
      <c r="TBW18" s="124"/>
      <c r="TBX18" s="124"/>
      <c r="TBY18" s="124"/>
      <c r="TBZ18" s="124"/>
      <c r="TCA18" s="124"/>
      <c r="TCB18" s="124"/>
      <c r="TCC18" s="124"/>
      <c r="TCD18" s="124"/>
      <c r="TCE18" s="124"/>
      <c r="TCF18" s="124"/>
      <c r="TCG18" s="124"/>
      <c r="TCH18" s="124"/>
      <c r="TCI18" s="124"/>
      <c r="TCJ18" s="124"/>
      <c r="TCK18" s="124"/>
      <c r="TCL18" s="124"/>
      <c r="TCM18" s="124"/>
      <c r="TCN18" s="124"/>
      <c r="TCO18" s="124"/>
      <c r="TCP18" s="124"/>
      <c r="TCQ18" s="124"/>
      <c r="TCR18" s="124"/>
      <c r="TCS18" s="124"/>
      <c r="TCT18" s="124"/>
      <c r="TCU18" s="124"/>
      <c r="TCV18" s="124"/>
      <c r="TCW18" s="124"/>
      <c r="TCX18" s="124"/>
      <c r="TCY18" s="124"/>
      <c r="TCZ18" s="124"/>
      <c r="TDA18" s="124"/>
      <c r="TDB18" s="124"/>
      <c r="TDC18" s="124"/>
      <c r="TDD18" s="124"/>
      <c r="TDE18" s="124"/>
      <c r="TDF18" s="124"/>
      <c r="TDG18" s="124"/>
      <c r="TDH18" s="124"/>
      <c r="TDI18" s="124"/>
      <c r="TDJ18" s="124"/>
      <c r="TDK18" s="124"/>
      <c r="TDL18" s="124"/>
      <c r="TDM18" s="124"/>
      <c r="TDN18" s="124"/>
      <c r="TDO18" s="124"/>
      <c r="TDP18" s="124"/>
      <c r="TDQ18" s="124"/>
      <c r="TDR18" s="124"/>
      <c r="TDS18" s="124"/>
      <c r="TDT18" s="124"/>
      <c r="TDU18" s="124"/>
      <c r="TDV18" s="124"/>
      <c r="TDW18" s="124"/>
      <c r="TDX18" s="124"/>
      <c r="TDY18" s="124"/>
      <c r="TDZ18" s="124"/>
      <c r="TEA18" s="124"/>
      <c r="TEB18" s="124"/>
      <c r="TEC18" s="124"/>
      <c r="TED18" s="124"/>
      <c r="TEE18" s="124"/>
      <c r="TEF18" s="124"/>
      <c r="TEG18" s="124"/>
      <c r="TEH18" s="124"/>
      <c r="TEI18" s="124"/>
      <c r="TEJ18" s="124"/>
      <c r="TEK18" s="124"/>
      <c r="TEL18" s="124"/>
      <c r="TEM18" s="124"/>
      <c r="TEN18" s="124"/>
      <c r="TEO18" s="124"/>
      <c r="TEP18" s="124"/>
      <c r="TEQ18" s="124"/>
      <c r="TER18" s="124"/>
      <c r="TES18" s="124"/>
      <c r="TET18" s="124"/>
      <c r="TEU18" s="124"/>
      <c r="TEV18" s="124"/>
      <c r="TEW18" s="124"/>
      <c r="TEX18" s="124"/>
      <c r="TEY18" s="124"/>
      <c r="TEZ18" s="124"/>
      <c r="TFA18" s="124"/>
      <c r="TFB18" s="124"/>
      <c r="TFC18" s="124"/>
      <c r="TFD18" s="124"/>
      <c r="TFE18" s="124"/>
      <c r="TFF18" s="124"/>
      <c r="TFG18" s="124"/>
      <c r="TFH18" s="124"/>
      <c r="TFI18" s="124"/>
      <c r="TFJ18" s="124"/>
      <c r="TFK18" s="124"/>
      <c r="TFL18" s="124"/>
      <c r="TFM18" s="124"/>
      <c r="TFN18" s="124"/>
      <c r="TFO18" s="124"/>
      <c r="TFP18" s="124"/>
      <c r="TFQ18" s="124"/>
      <c r="TFR18" s="124"/>
      <c r="TFS18" s="124"/>
      <c r="TFT18" s="124"/>
      <c r="TFU18" s="124"/>
      <c r="TFV18" s="124"/>
      <c r="TFW18" s="124"/>
      <c r="TFX18" s="124"/>
      <c r="TFY18" s="124"/>
      <c r="TFZ18" s="124"/>
      <c r="TGA18" s="124"/>
      <c r="TGB18" s="124"/>
      <c r="TGC18" s="124"/>
      <c r="TGD18" s="124"/>
      <c r="TGE18" s="124"/>
      <c r="TGF18" s="124"/>
      <c r="TGG18" s="124"/>
      <c r="TGH18" s="124"/>
      <c r="TGI18" s="124"/>
      <c r="TGJ18" s="124"/>
      <c r="TGK18" s="124"/>
      <c r="TGL18" s="124"/>
      <c r="TGM18" s="124"/>
      <c r="TGN18" s="124"/>
      <c r="TGO18" s="124"/>
      <c r="TGP18" s="124"/>
      <c r="TGQ18" s="124"/>
      <c r="TGR18" s="124"/>
      <c r="TGS18" s="124"/>
      <c r="TGT18" s="124"/>
      <c r="TGU18" s="124"/>
      <c r="TGV18" s="124"/>
      <c r="TGW18" s="124"/>
      <c r="TGX18" s="124"/>
      <c r="TGY18" s="124"/>
      <c r="TGZ18" s="124"/>
      <c r="THA18" s="124"/>
      <c r="THB18" s="124"/>
      <c r="THC18" s="124"/>
      <c r="THD18" s="124"/>
      <c r="THE18" s="124"/>
      <c r="THF18" s="124"/>
      <c r="THG18" s="124"/>
      <c r="THH18" s="124"/>
      <c r="THI18" s="124"/>
      <c r="THJ18" s="124"/>
      <c r="THK18" s="124"/>
      <c r="THL18" s="124"/>
      <c r="THM18" s="124"/>
      <c r="THN18" s="124"/>
      <c r="THO18" s="124"/>
      <c r="THP18" s="124"/>
      <c r="THQ18" s="124"/>
      <c r="THR18" s="124"/>
      <c r="THS18" s="124"/>
      <c r="THT18" s="124"/>
      <c r="THU18" s="124"/>
      <c r="THV18" s="124"/>
      <c r="THW18" s="124"/>
      <c r="THX18" s="124"/>
      <c r="THY18" s="124"/>
      <c r="THZ18" s="124"/>
      <c r="TIA18" s="124"/>
      <c r="TIB18" s="124"/>
      <c r="TIC18" s="124"/>
      <c r="TID18" s="124"/>
      <c r="TIE18" s="124"/>
      <c r="TIF18" s="124"/>
      <c r="TIG18" s="124"/>
      <c r="TIH18" s="124"/>
      <c r="TII18" s="124"/>
      <c r="TIJ18" s="124"/>
      <c r="TIK18" s="124"/>
      <c r="TIL18" s="124"/>
      <c r="TIM18" s="124"/>
      <c r="TIN18" s="124"/>
      <c r="TIO18" s="124"/>
      <c r="TIP18" s="124"/>
      <c r="TIQ18" s="124"/>
      <c r="TIR18" s="124"/>
      <c r="TIS18" s="124"/>
      <c r="TIT18" s="124"/>
      <c r="TIU18" s="124"/>
      <c r="TIV18" s="124"/>
      <c r="TIW18" s="124"/>
      <c r="TIX18" s="124"/>
      <c r="TIY18" s="124"/>
      <c r="TIZ18" s="124"/>
      <c r="TJA18" s="124"/>
      <c r="TJB18" s="124"/>
      <c r="TJC18" s="124"/>
      <c r="TJD18" s="124"/>
      <c r="TJE18" s="124"/>
      <c r="TJF18" s="124"/>
      <c r="TJG18" s="124"/>
      <c r="TJH18" s="124"/>
      <c r="TJI18" s="124"/>
      <c r="TJJ18" s="124"/>
      <c r="TJK18" s="124"/>
      <c r="TJL18" s="124"/>
      <c r="TJM18" s="124"/>
      <c r="TJN18" s="124"/>
      <c r="TJO18" s="124"/>
      <c r="TJP18" s="124"/>
      <c r="TJQ18" s="124"/>
      <c r="TJR18" s="124"/>
      <c r="TJS18" s="124"/>
      <c r="TJT18" s="124"/>
      <c r="TJU18" s="124"/>
      <c r="TJV18" s="124"/>
      <c r="TJW18" s="124"/>
      <c r="TJX18" s="124"/>
      <c r="TJY18" s="124"/>
      <c r="TJZ18" s="124"/>
      <c r="TKA18" s="124"/>
      <c r="TKB18" s="124"/>
      <c r="TKC18" s="124"/>
      <c r="TKD18" s="124"/>
      <c r="TKE18" s="124"/>
      <c r="TKF18" s="124"/>
      <c r="TKG18" s="124"/>
      <c r="TKH18" s="124"/>
      <c r="TKI18" s="124"/>
      <c r="TKJ18" s="124"/>
      <c r="TKK18" s="124"/>
      <c r="TKL18" s="124"/>
      <c r="TKM18" s="124"/>
      <c r="TKN18" s="124"/>
      <c r="TKO18" s="124"/>
      <c r="TKP18" s="124"/>
      <c r="TKQ18" s="124"/>
      <c r="TKR18" s="124"/>
      <c r="TKS18" s="124"/>
      <c r="TKT18" s="124"/>
      <c r="TKU18" s="124"/>
      <c r="TKV18" s="124"/>
      <c r="TKW18" s="124"/>
      <c r="TKX18" s="124"/>
      <c r="TKY18" s="124"/>
      <c r="TKZ18" s="124"/>
      <c r="TLA18" s="124"/>
      <c r="TLB18" s="124"/>
      <c r="TLC18" s="124"/>
      <c r="TLD18" s="124"/>
      <c r="TLE18" s="124"/>
      <c r="TLF18" s="124"/>
      <c r="TLG18" s="124"/>
      <c r="TLH18" s="124"/>
      <c r="TLI18" s="124"/>
      <c r="TLJ18" s="124"/>
      <c r="TLK18" s="124"/>
      <c r="TLL18" s="124"/>
      <c r="TLM18" s="124"/>
      <c r="TLN18" s="124"/>
      <c r="TLO18" s="124"/>
      <c r="TLP18" s="124"/>
      <c r="TLQ18" s="124"/>
      <c r="TLR18" s="124"/>
      <c r="TLS18" s="124"/>
      <c r="TLT18" s="124"/>
      <c r="TLU18" s="124"/>
      <c r="TLV18" s="124"/>
      <c r="TLW18" s="124"/>
      <c r="TLX18" s="124"/>
      <c r="TLY18" s="124"/>
      <c r="TLZ18" s="124"/>
      <c r="TMA18" s="124"/>
      <c r="TMB18" s="124"/>
      <c r="TMC18" s="124"/>
      <c r="TMD18" s="124"/>
      <c r="TME18" s="124"/>
      <c r="TMF18" s="124"/>
      <c r="TMG18" s="124"/>
      <c r="TMH18" s="124"/>
      <c r="TMI18" s="124"/>
      <c r="TMJ18" s="124"/>
      <c r="TMK18" s="124"/>
      <c r="TML18" s="124"/>
      <c r="TMM18" s="124"/>
      <c r="TMN18" s="124"/>
      <c r="TMO18" s="124"/>
      <c r="TMP18" s="124"/>
      <c r="TMQ18" s="124"/>
      <c r="TMR18" s="124"/>
      <c r="TMS18" s="124"/>
      <c r="TMT18" s="124"/>
      <c r="TMU18" s="124"/>
      <c r="TMV18" s="124"/>
      <c r="TMW18" s="124"/>
      <c r="TMX18" s="124"/>
      <c r="TMY18" s="124"/>
      <c r="TMZ18" s="124"/>
      <c r="TNA18" s="124"/>
      <c r="TNB18" s="124"/>
      <c r="TNC18" s="124"/>
      <c r="TND18" s="124"/>
      <c r="TNE18" s="124"/>
      <c r="TNF18" s="124"/>
      <c r="TNG18" s="124"/>
      <c r="TNH18" s="124"/>
      <c r="TNI18" s="124"/>
      <c r="TNJ18" s="124"/>
      <c r="TNK18" s="124"/>
      <c r="TNL18" s="124"/>
      <c r="TNM18" s="124"/>
      <c r="TNN18" s="124"/>
      <c r="TNO18" s="124"/>
      <c r="TNP18" s="124"/>
      <c r="TNQ18" s="124"/>
      <c r="TNR18" s="124"/>
      <c r="TNS18" s="124"/>
      <c r="TNT18" s="124"/>
      <c r="TNU18" s="124"/>
      <c r="TNV18" s="124"/>
      <c r="TNW18" s="124"/>
      <c r="TNX18" s="124"/>
      <c r="TNY18" s="124"/>
      <c r="TNZ18" s="124"/>
      <c r="TOA18" s="124"/>
      <c r="TOB18" s="124"/>
      <c r="TOC18" s="124"/>
      <c r="TOD18" s="124"/>
      <c r="TOE18" s="124"/>
      <c r="TOF18" s="124"/>
      <c r="TOG18" s="124"/>
      <c r="TOH18" s="124"/>
      <c r="TOI18" s="124"/>
      <c r="TOJ18" s="124"/>
      <c r="TOK18" s="124"/>
      <c r="TOL18" s="124"/>
      <c r="TOM18" s="124"/>
      <c r="TON18" s="124"/>
      <c r="TOO18" s="124"/>
      <c r="TOP18" s="124"/>
      <c r="TOQ18" s="124"/>
      <c r="TOR18" s="124"/>
      <c r="TOS18" s="124"/>
      <c r="TOT18" s="124"/>
      <c r="TOU18" s="124"/>
      <c r="TOV18" s="124"/>
      <c r="TOW18" s="124"/>
      <c r="TOX18" s="124"/>
      <c r="TOY18" s="124"/>
      <c r="TOZ18" s="124"/>
      <c r="TPA18" s="124"/>
      <c r="TPB18" s="124"/>
      <c r="TPC18" s="124"/>
      <c r="TPD18" s="124"/>
      <c r="TPE18" s="124"/>
      <c r="TPF18" s="124"/>
      <c r="TPG18" s="124"/>
      <c r="TPH18" s="124"/>
      <c r="TPI18" s="124"/>
      <c r="TPJ18" s="124"/>
      <c r="TPK18" s="124"/>
      <c r="TPL18" s="124"/>
      <c r="TPM18" s="124"/>
      <c r="TPN18" s="124"/>
      <c r="TPO18" s="124"/>
      <c r="TPP18" s="124"/>
      <c r="TPQ18" s="124"/>
      <c r="TPR18" s="124"/>
      <c r="TPS18" s="124"/>
      <c r="TPT18" s="124"/>
      <c r="TPU18" s="124"/>
      <c r="TPV18" s="124"/>
      <c r="TPW18" s="124"/>
      <c r="TPX18" s="124"/>
      <c r="TPY18" s="124"/>
      <c r="TPZ18" s="124"/>
      <c r="TQA18" s="124"/>
      <c r="TQB18" s="124"/>
      <c r="TQC18" s="124"/>
      <c r="TQD18" s="124"/>
      <c r="TQE18" s="124"/>
      <c r="TQF18" s="124"/>
      <c r="TQG18" s="124"/>
      <c r="TQH18" s="124"/>
      <c r="TQI18" s="124"/>
      <c r="TQJ18" s="124"/>
      <c r="TQK18" s="124"/>
      <c r="TQL18" s="124"/>
      <c r="TQM18" s="124"/>
      <c r="TQN18" s="124"/>
      <c r="TQO18" s="124"/>
      <c r="TQP18" s="124"/>
      <c r="TQQ18" s="124"/>
      <c r="TQR18" s="124"/>
      <c r="TQS18" s="124"/>
      <c r="TQT18" s="124"/>
      <c r="TQU18" s="124"/>
      <c r="TQV18" s="124"/>
      <c r="TQW18" s="124"/>
      <c r="TQX18" s="124"/>
      <c r="TQY18" s="124"/>
      <c r="TQZ18" s="124"/>
      <c r="TRA18" s="124"/>
      <c r="TRB18" s="124"/>
      <c r="TRC18" s="124"/>
      <c r="TRD18" s="124"/>
      <c r="TRE18" s="124"/>
      <c r="TRF18" s="124"/>
      <c r="TRG18" s="124"/>
      <c r="TRH18" s="124"/>
      <c r="TRI18" s="124"/>
      <c r="TRJ18" s="124"/>
      <c r="TRK18" s="124"/>
      <c r="TRL18" s="124"/>
      <c r="TRM18" s="124"/>
      <c r="TRN18" s="124"/>
      <c r="TRO18" s="124"/>
      <c r="TRP18" s="124"/>
      <c r="TRQ18" s="124"/>
      <c r="TRR18" s="124"/>
      <c r="TRS18" s="124"/>
      <c r="TRT18" s="124"/>
      <c r="TRU18" s="124"/>
      <c r="TRV18" s="124"/>
      <c r="TRW18" s="124"/>
      <c r="TRX18" s="124"/>
      <c r="TRY18" s="124"/>
      <c r="TRZ18" s="124"/>
      <c r="TSA18" s="124"/>
      <c r="TSB18" s="124"/>
      <c r="TSC18" s="124"/>
      <c r="TSD18" s="124"/>
      <c r="TSE18" s="124"/>
      <c r="TSF18" s="124"/>
      <c r="TSG18" s="124"/>
      <c r="TSH18" s="124"/>
      <c r="TSI18" s="124"/>
      <c r="TSJ18" s="124"/>
      <c r="TSK18" s="124"/>
      <c r="TSL18" s="124"/>
      <c r="TSM18" s="124"/>
      <c r="TSN18" s="124"/>
      <c r="TSO18" s="124"/>
      <c r="TSP18" s="124"/>
      <c r="TSQ18" s="124"/>
      <c r="TSR18" s="124"/>
      <c r="TSS18" s="124"/>
      <c r="TST18" s="124"/>
      <c r="TSU18" s="124"/>
      <c r="TSV18" s="124"/>
      <c r="TSW18" s="124"/>
      <c r="TSX18" s="124"/>
      <c r="TSY18" s="124"/>
      <c r="TSZ18" s="124"/>
      <c r="TTA18" s="124"/>
      <c r="TTB18" s="124"/>
      <c r="TTC18" s="124"/>
      <c r="TTD18" s="124"/>
      <c r="TTE18" s="124"/>
      <c r="TTF18" s="124"/>
      <c r="TTG18" s="124"/>
      <c r="TTH18" s="124"/>
      <c r="TTI18" s="124"/>
      <c r="TTJ18" s="124"/>
      <c r="TTK18" s="124"/>
      <c r="TTL18" s="124"/>
      <c r="TTM18" s="124"/>
      <c r="TTN18" s="124"/>
      <c r="TTO18" s="124"/>
      <c r="TTP18" s="124"/>
      <c r="TTQ18" s="124"/>
      <c r="TTR18" s="124"/>
      <c r="TTS18" s="124"/>
      <c r="TTT18" s="124"/>
      <c r="TTU18" s="124"/>
      <c r="TTV18" s="124"/>
      <c r="TTW18" s="124"/>
      <c r="TTX18" s="124"/>
      <c r="TTY18" s="124"/>
      <c r="TTZ18" s="124"/>
      <c r="TUA18" s="124"/>
      <c r="TUB18" s="124"/>
      <c r="TUC18" s="124"/>
      <c r="TUD18" s="124"/>
      <c r="TUE18" s="124"/>
      <c r="TUF18" s="124"/>
      <c r="TUG18" s="124"/>
      <c r="TUH18" s="124"/>
      <c r="TUI18" s="124"/>
      <c r="TUJ18" s="124"/>
      <c r="TUK18" s="124"/>
      <c r="TUL18" s="124"/>
      <c r="TUM18" s="124"/>
      <c r="TUN18" s="124"/>
      <c r="TUO18" s="124"/>
      <c r="TUP18" s="124"/>
      <c r="TUQ18" s="124"/>
      <c r="TUR18" s="124"/>
      <c r="TUS18" s="124"/>
      <c r="TUT18" s="124"/>
      <c r="TUU18" s="124"/>
      <c r="TUV18" s="124"/>
      <c r="TUW18" s="124"/>
      <c r="TUX18" s="124"/>
      <c r="TUY18" s="124"/>
      <c r="TUZ18" s="124"/>
      <c r="TVA18" s="124"/>
      <c r="TVB18" s="124"/>
      <c r="TVC18" s="124"/>
      <c r="TVD18" s="124"/>
      <c r="TVE18" s="124"/>
      <c r="TVF18" s="124"/>
      <c r="TVG18" s="124"/>
      <c r="TVH18" s="124"/>
      <c r="TVI18" s="124"/>
      <c r="TVJ18" s="124"/>
      <c r="TVK18" s="124"/>
      <c r="TVL18" s="124"/>
      <c r="TVM18" s="124"/>
      <c r="TVN18" s="124"/>
      <c r="TVO18" s="124"/>
      <c r="TVP18" s="124"/>
      <c r="TVQ18" s="124"/>
      <c r="TVR18" s="124"/>
      <c r="TVS18" s="124"/>
      <c r="TVT18" s="124"/>
      <c r="TVU18" s="124"/>
      <c r="TVV18" s="124"/>
      <c r="TVW18" s="124"/>
      <c r="TVX18" s="124"/>
      <c r="TVY18" s="124"/>
      <c r="TVZ18" s="124"/>
      <c r="TWA18" s="124"/>
      <c r="TWB18" s="124"/>
      <c r="TWC18" s="124"/>
      <c r="TWD18" s="124"/>
      <c r="TWE18" s="124"/>
      <c r="TWF18" s="124"/>
      <c r="TWG18" s="124"/>
      <c r="TWH18" s="124"/>
      <c r="TWI18" s="124"/>
      <c r="TWJ18" s="124"/>
      <c r="TWK18" s="124"/>
      <c r="TWL18" s="124"/>
      <c r="TWM18" s="124"/>
      <c r="TWN18" s="124"/>
      <c r="TWO18" s="124"/>
      <c r="TWP18" s="124"/>
      <c r="TWQ18" s="124"/>
      <c r="TWR18" s="124"/>
      <c r="TWS18" s="124"/>
      <c r="TWT18" s="124"/>
      <c r="TWU18" s="124"/>
      <c r="TWV18" s="124"/>
      <c r="TWW18" s="124"/>
      <c r="TWX18" s="124"/>
      <c r="TWY18" s="124"/>
      <c r="TWZ18" s="124"/>
      <c r="TXA18" s="124"/>
      <c r="TXB18" s="124"/>
      <c r="TXC18" s="124"/>
      <c r="TXD18" s="124"/>
      <c r="TXE18" s="124"/>
      <c r="TXF18" s="124"/>
      <c r="TXG18" s="124"/>
      <c r="TXH18" s="124"/>
      <c r="TXI18" s="124"/>
      <c r="TXJ18" s="124"/>
      <c r="TXK18" s="124"/>
      <c r="TXL18" s="124"/>
      <c r="TXM18" s="124"/>
      <c r="TXN18" s="124"/>
      <c r="TXO18" s="124"/>
      <c r="TXP18" s="124"/>
      <c r="TXQ18" s="124"/>
      <c r="TXR18" s="124"/>
      <c r="TXS18" s="124"/>
      <c r="TXT18" s="124"/>
      <c r="TXU18" s="124"/>
      <c r="TXV18" s="124"/>
      <c r="TXW18" s="124"/>
      <c r="TXX18" s="124"/>
      <c r="TXY18" s="124"/>
      <c r="TXZ18" s="124"/>
      <c r="TYA18" s="124"/>
      <c r="TYB18" s="124"/>
      <c r="TYC18" s="124"/>
      <c r="TYD18" s="124"/>
      <c r="TYE18" s="124"/>
      <c r="TYF18" s="124"/>
      <c r="TYG18" s="124"/>
      <c r="TYH18" s="124"/>
      <c r="TYI18" s="124"/>
      <c r="TYJ18" s="124"/>
      <c r="TYK18" s="124"/>
      <c r="TYL18" s="124"/>
      <c r="TYM18" s="124"/>
      <c r="TYN18" s="124"/>
      <c r="TYO18" s="124"/>
      <c r="TYP18" s="124"/>
      <c r="TYQ18" s="124"/>
      <c r="TYR18" s="124"/>
      <c r="TYS18" s="124"/>
      <c r="TYT18" s="124"/>
      <c r="TYU18" s="124"/>
      <c r="TYV18" s="124"/>
      <c r="TYW18" s="124"/>
      <c r="TYX18" s="124"/>
      <c r="TYY18" s="124"/>
      <c r="TYZ18" s="124"/>
      <c r="TZA18" s="124"/>
      <c r="TZB18" s="124"/>
      <c r="TZC18" s="124"/>
      <c r="TZD18" s="124"/>
      <c r="TZE18" s="124"/>
      <c r="TZF18" s="124"/>
      <c r="TZG18" s="124"/>
      <c r="TZH18" s="124"/>
      <c r="TZI18" s="124"/>
      <c r="TZJ18" s="124"/>
      <c r="TZK18" s="124"/>
      <c r="TZL18" s="124"/>
      <c r="TZM18" s="124"/>
      <c r="TZN18" s="124"/>
      <c r="TZO18" s="124"/>
      <c r="TZP18" s="124"/>
      <c r="TZQ18" s="124"/>
      <c r="TZR18" s="124"/>
      <c r="TZS18" s="124"/>
      <c r="TZT18" s="124"/>
      <c r="TZU18" s="124"/>
      <c r="TZV18" s="124"/>
      <c r="TZW18" s="124"/>
      <c r="TZX18" s="124"/>
      <c r="TZY18" s="124"/>
      <c r="TZZ18" s="124"/>
      <c r="UAA18" s="124"/>
      <c r="UAB18" s="124"/>
      <c r="UAC18" s="124"/>
      <c r="UAD18" s="124"/>
      <c r="UAE18" s="124"/>
      <c r="UAF18" s="124"/>
      <c r="UAG18" s="124"/>
      <c r="UAH18" s="124"/>
      <c r="UAI18" s="124"/>
      <c r="UAJ18" s="124"/>
      <c r="UAK18" s="124"/>
      <c r="UAL18" s="124"/>
      <c r="UAM18" s="124"/>
      <c r="UAN18" s="124"/>
      <c r="UAO18" s="124"/>
      <c r="UAP18" s="124"/>
      <c r="UAQ18" s="124"/>
      <c r="UAR18" s="124"/>
      <c r="UAS18" s="124"/>
      <c r="UAT18" s="124"/>
      <c r="UAU18" s="124"/>
      <c r="UAV18" s="124"/>
      <c r="UAW18" s="124"/>
      <c r="UAX18" s="124"/>
      <c r="UAY18" s="124"/>
      <c r="UAZ18" s="124"/>
      <c r="UBA18" s="124"/>
      <c r="UBB18" s="124"/>
      <c r="UBC18" s="124"/>
      <c r="UBD18" s="124"/>
      <c r="UBE18" s="124"/>
      <c r="UBF18" s="124"/>
      <c r="UBG18" s="124"/>
      <c r="UBH18" s="124"/>
      <c r="UBI18" s="124"/>
      <c r="UBJ18" s="124"/>
      <c r="UBK18" s="124"/>
      <c r="UBL18" s="124"/>
      <c r="UBM18" s="124"/>
      <c r="UBN18" s="124"/>
      <c r="UBO18" s="124"/>
      <c r="UBP18" s="124"/>
      <c r="UBQ18" s="124"/>
      <c r="UBR18" s="124"/>
      <c r="UBS18" s="124"/>
      <c r="UBT18" s="124"/>
      <c r="UBU18" s="124"/>
      <c r="UBV18" s="124"/>
      <c r="UBW18" s="124"/>
      <c r="UBX18" s="124"/>
      <c r="UBY18" s="124"/>
      <c r="UBZ18" s="124"/>
      <c r="UCA18" s="124"/>
      <c r="UCB18" s="124"/>
      <c r="UCC18" s="124"/>
      <c r="UCD18" s="124"/>
      <c r="UCE18" s="124"/>
      <c r="UCF18" s="124"/>
      <c r="UCG18" s="124"/>
      <c r="UCH18" s="124"/>
      <c r="UCI18" s="124"/>
      <c r="UCJ18" s="124"/>
      <c r="UCK18" s="124"/>
      <c r="UCL18" s="124"/>
      <c r="UCM18" s="124"/>
      <c r="UCN18" s="124"/>
      <c r="UCO18" s="124"/>
      <c r="UCP18" s="124"/>
      <c r="UCQ18" s="124"/>
      <c r="UCR18" s="124"/>
      <c r="UCS18" s="124"/>
      <c r="UCT18" s="124"/>
      <c r="UCU18" s="124"/>
      <c r="UCV18" s="124"/>
      <c r="UCW18" s="124"/>
      <c r="UCX18" s="124"/>
      <c r="UCY18" s="124"/>
      <c r="UCZ18" s="124"/>
      <c r="UDA18" s="124"/>
      <c r="UDB18" s="124"/>
      <c r="UDC18" s="124"/>
      <c r="UDD18" s="124"/>
      <c r="UDE18" s="124"/>
      <c r="UDF18" s="124"/>
      <c r="UDG18" s="124"/>
      <c r="UDH18" s="124"/>
      <c r="UDI18" s="124"/>
      <c r="UDJ18" s="124"/>
      <c r="UDK18" s="124"/>
      <c r="UDL18" s="124"/>
      <c r="UDM18" s="124"/>
      <c r="UDN18" s="124"/>
      <c r="UDO18" s="124"/>
      <c r="UDP18" s="124"/>
      <c r="UDQ18" s="124"/>
      <c r="UDR18" s="124"/>
      <c r="UDS18" s="124"/>
      <c r="UDT18" s="124"/>
      <c r="UDU18" s="124"/>
      <c r="UDV18" s="124"/>
      <c r="UDW18" s="124"/>
      <c r="UDX18" s="124"/>
      <c r="UDY18" s="124"/>
      <c r="UDZ18" s="124"/>
      <c r="UEA18" s="124"/>
      <c r="UEB18" s="124"/>
      <c r="UEC18" s="124"/>
      <c r="UED18" s="124"/>
      <c r="UEE18" s="124"/>
      <c r="UEF18" s="124"/>
      <c r="UEG18" s="124"/>
      <c r="UEH18" s="124"/>
      <c r="UEI18" s="124"/>
      <c r="UEJ18" s="124"/>
      <c r="UEK18" s="124"/>
      <c r="UEL18" s="124"/>
      <c r="UEM18" s="124"/>
      <c r="UEN18" s="124"/>
      <c r="UEO18" s="124"/>
      <c r="UEP18" s="124"/>
      <c r="UEQ18" s="124"/>
      <c r="UER18" s="124"/>
      <c r="UES18" s="124"/>
      <c r="UET18" s="124"/>
      <c r="UEU18" s="124"/>
      <c r="UEV18" s="124"/>
      <c r="UEW18" s="124"/>
      <c r="UEX18" s="124"/>
      <c r="UEY18" s="124"/>
      <c r="UEZ18" s="124"/>
      <c r="UFA18" s="124"/>
      <c r="UFB18" s="124"/>
      <c r="UFC18" s="124"/>
      <c r="UFD18" s="124"/>
      <c r="UFE18" s="124"/>
      <c r="UFF18" s="124"/>
      <c r="UFG18" s="124"/>
      <c r="UFH18" s="124"/>
      <c r="UFI18" s="124"/>
      <c r="UFJ18" s="124"/>
      <c r="UFK18" s="124"/>
      <c r="UFL18" s="124"/>
      <c r="UFM18" s="124"/>
      <c r="UFN18" s="124"/>
      <c r="UFO18" s="124"/>
      <c r="UFP18" s="124"/>
      <c r="UFQ18" s="124"/>
      <c r="UFR18" s="124"/>
      <c r="UFS18" s="124"/>
      <c r="UFT18" s="124"/>
      <c r="UFU18" s="124"/>
      <c r="UFV18" s="124"/>
      <c r="UFW18" s="124"/>
      <c r="UFX18" s="124"/>
      <c r="UFY18" s="124"/>
      <c r="UFZ18" s="124"/>
      <c r="UGA18" s="124"/>
      <c r="UGB18" s="124"/>
      <c r="UGC18" s="124"/>
      <c r="UGD18" s="124"/>
      <c r="UGE18" s="124"/>
      <c r="UGF18" s="124"/>
      <c r="UGG18" s="124"/>
      <c r="UGH18" s="124"/>
      <c r="UGI18" s="124"/>
      <c r="UGJ18" s="124"/>
      <c r="UGK18" s="124"/>
      <c r="UGL18" s="124"/>
      <c r="UGM18" s="124"/>
      <c r="UGN18" s="124"/>
      <c r="UGO18" s="124"/>
      <c r="UGP18" s="124"/>
      <c r="UGQ18" s="124"/>
      <c r="UGR18" s="124"/>
      <c r="UGS18" s="124"/>
      <c r="UGT18" s="124"/>
      <c r="UGU18" s="124"/>
      <c r="UGV18" s="124"/>
      <c r="UGW18" s="124"/>
      <c r="UGX18" s="124"/>
      <c r="UGY18" s="124"/>
      <c r="UGZ18" s="124"/>
      <c r="UHA18" s="124"/>
      <c r="UHB18" s="124"/>
      <c r="UHC18" s="124"/>
      <c r="UHD18" s="124"/>
      <c r="UHE18" s="124"/>
      <c r="UHF18" s="124"/>
      <c r="UHG18" s="124"/>
      <c r="UHH18" s="124"/>
      <c r="UHI18" s="124"/>
      <c r="UHJ18" s="124"/>
      <c r="UHK18" s="124"/>
      <c r="UHL18" s="124"/>
      <c r="UHM18" s="124"/>
      <c r="UHN18" s="124"/>
      <c r="UHO18" s="124"/>
      <c r="UHP18" s="124"/>
      <c r="UHQ18" s="124"/>
      <c r="UHR18" s="124"/>
      <c r="UHS18" s="124"/>
      <c r="UHT18" s="124"/>
      <c r="UHU18" s="124"/>
      <c r="UHV18" s="124"/>
      <c r="UHW18" s="124"/>
      <c r="UHX18" s="124"/>
      <c r="UHY18" s="124"/>
      <c r="UHZ18" s="124"/>
      <c r="UIA18" s="124"/>
      <c r="UIB18" s="124"/>
      <c r="UIC18" s="124"/>
      <c r="UID18" s="124"/>
      <c r="UIE18" s="124"/>
      <c r="UIF18" s="124"/>
      <c r="UIG18" s="124"/>
      <c r="UIH18" s="124"/>
      <c r="UII18" s="124"/>
      <c r="UIJ18" s="124"/>
      <c r="UIK18" s="124"/>
      <c r="UIL18" s="124"/>
      <c r="UIM18" s="124"/>
      <c r="UIN18" s="124"/>
      <c r="UIO18" s="124"/>
      <c r="UIP18" s="124"/>
      <c r="UIQ18" s="124"/>
      <c r="UIR18" s="124"/>
      <c r="UIS18" s="124"/>
      <c r="UIT18" s="124"/>
      <c r="UIU18" s="124"/>
      <c r="UIV18" s="124"/>
      <c r="UIW18" s="124"/>
      <c r="UIX18" s="124"/>
      <c r="UIY18" s="124"/>
      <c r="UIZ18" s="124"/>
      <c r="UJA18" s="124"/>
      <c r="UJB18" s="124"/>
      <c r="UJC18" s="124"/>
      <c r="UJD18" s="124"/>
      <c r="UJE18" s="124"/>
      <c r="UJF18" s="124"/>
      <c r="UJG18" s="124"/>
      <c r="UJH18" s="124"/>
      <c r="UJI18" s="124"/>
      <c r="UJJ18" s="124"/>
      <c r="UJK18" s="124"/>
      <c r="UJL18" s="124"/>
      <c r="UJM18" s="124"/>
      <c r="UJN18" s="124"/>
      <c r="UJO18" s="124"/>
      <c r="UJP18" s="124"/>
      <c r="UJQ18" s="124"/>
      <c r="UJR18" s="124"/>
      <c r="UJS18" s="124"/>
      <c r="UJT18" s="124"/>
      <c r="UJU18" s="124"/>
      <c r="UJV18" s="124"/>
      <c r="UJW18" s="124"/>
      <c r="UJX18" s="124"/>
      <c r="UJY18" s="124"/>
      <c r="UJZ18" s="124"/>
      <c r="UKA18" s="124"/>
      <c r="UKB18" s="124"/>
      <c r="UKC18" s="124"/>
      <c r="UKD18" s="124"/>
      <c r="UKE18" s="124"/>
      <c r="UKF18" s="124"/>
      <c r="UKG18" s="124"/>
      <c r="UKH18" s="124"/>
      <c r="UKI18" s="124"/>
      <c r="UKJ18" s="124"/>
      <c r="UKK18" s="124"/>
      <c r="UKL18" s="124"/>
      <c r="UKM18" s="124"/>
      <c r="UKN18" s="124"/>
      <c r="UKO18" s="124"/>
      <c r="UKP18" s="124"/>
      <c r="UKQ18" s="124"/>
      <c r="UKR18" s="124"/>
      <c r="UKS18" s="124"/>
      <c r="UKT18" s="124"/>
      <c r="UKU18" s="124"/>
      <c r="UKV18" s="124"/>
      <c r="UKW18" s="124"/>
      <c r="UKX18" s="124"/>
      <c r="UKY18" s="124"/>
      <c r="UKZ18" s="124"/>
      <c r="ULA18" s="124"/>
      <c r="ULB18" s="124"/>
      <c r="ULC18" s="124"/>
      <c r="ULD18" s="124"/>
      <c r="ULE18" s="124"/>
      <c r="ULF18" s="124"/>
      <c r="ULG18" s="124"/>
      <c r="ULH18" s="124"/>
      <c r="ULI18" s="124"/>
      <c r="ULJ18" s="124"/>
      <c r="ULK18" s="124"/>
      <c r="ULL18" s="124"/>
      <c r="ULM18" s="124"/>
      <c r="ULN18" s="124"/>
      <c r="ULO18" s="124"/>
      <c r="ULP18" s="124"/>
      <c r="ULQ18" s="124"/>
      <c r="ULR18" s="124"/>
      <c r="ULS18" s="124"/>
      <c r="ULT18" s="124"/>
      <c r="ULU18" s="124"/>
      <c r="ULV18" s="124"/>
      <c r="ULW18" s="124"/>
      <c r="ULX18" s="124"/>
      <c r="ULY18" s="124"/>
      <c r="ULZ18" s="124"/>
      <c r="UMA18" s="124"/>
      <c r="UMB18" s="124"/>
      <c r="UMC18" s="124"/>
      <c r="UMD18" s="124"/>
      <c r="UME18" s="124"/>
      <c r="UMF18" s="124"/>
      <c r="UMG18" s="124"/>
      <c r="UMH18" s="124"/>
      <c r="UMI18" s="124"/>
      <c r="UMJ18" s="124"/>
      <c r="UMK18" s="124"/>
      <c r="UML18" s="124"/>
      <c r="UMM18" s="124"/>
      <c r="UMN18" s="124"/>
      <c r="UMO18" s="124"/>
      <c r="UMP18" s="124"/>
      <c r="UMQ18" s="124"/>
      <c r="UMR18" s="124"/>
      <c r="UMS18" s="124"/>
      <c r="UMT18" s="124"/>
      <c r="UMU18" s="124"/>
      <c r="UMV18" s="124"/>
      <c r="UMW18" s="124"/>
      <c r="UMX18" s="124"/>
      <c r="UMY18" s="124"/>
      <c r="UMZ18" s="124"/>
      <c r="UNA18" s="124"/>
      <c r="UNB18" s="124"/>
      <c r="UNC18" s="124"/>
      <c r="UND18" s="124"/>
      <c r="UNE18" s="124"/>
      <c r="UNF18" s="124"/>
      <c r="UNG18" s="124"/>
      <c r="UNH18" s="124"/>
      <c r="UNI18" s="124"/>
      <c r="UNJ18" s="124"/>
      <c r="UNK18" s="124"/>
      <c r="UNL18" s="124"/>
      <c r="UNM18" s="124"/>
      <c r="UNN18" s="124"/>
      <c r="UNO18" s="124"/>
      <c r="UNP18" s="124"/>
      <c r="UNQ18" s="124"/>
      <c r="UNR18" s="124"/>
      <c r="UNS18" s="124"/>
      <c r="UNT18" s="124"/>
      <c r="UNU18" s="124"/>
      <c r="UNV18" s="124"/>
      <c r="UNW18" s="124"/>
      <c r="UNX18" s="124"/>
      <c r="UNY18" s="124"/>
      <c r="UNZ18" s="124"/>
      <c r="UOA18" s="124"/>
      <c r="UOB18" s="124"/>
      <c r="UOC18" s="124"/>
      <c r="UOD18" s="124"/>
      <c r="UOE18" s="124"/>
      <c r="UOF18" s="124"/>
      <c r="UOG18" s="124"/>
      <c r="UOH18" s="124"/>
      <c r="UOI18" s="124"/>
      <c r="UOJ18" s="124"/>
      <c r="UOK18" s="124"/>
      <c r="UOL18" s="124"/>
      <c r="UOM18" s="124"/>
      <c r="UON18" s="124"/>
      <c r="UOO18" s="124"/>
      <c r="UOP18" s="124"/>
      <c r="UOQ18" s="124"/>
      <c r="UOR18" s="124"/>
      <c r="UOS18" s="124"/>
      <c r="UOT18" s="124"/>
      <c r="UOU18" s="124"/>
      <c r="UOV18" s="124"/>
      <c r="UOW18" s="124"/>
      <c r="UOX18" s="124"/>
      <c r="UOY18" s="124"/>
      <c r="UOZ18" s="124"/>
      <c r="UPA18" s="124"/>
      <c r="UPB18" s="124"/>
      <c r="UPC18" s="124"/>
      <c r="UPD18" s="124"/>
      <c r="UPE18" s="124"/>
      <c r="UPF18" s="124"/>
      <c r="UPG18" s="124"/>
      <c r="UPH18" s="124"/>
      <c r="UPI18" s="124"/>
      <c r="UPJ18" s="124"/>
      <c r="UPK18" s="124"/>
      <c r="UPL18" s="124"/>
      <c r="UPM18" s="124"/>
      <c r="UPN18" s="124"/>
      <c r="UPO18" s="124"/>
      <c r="UPP18" s="124"/>
      <c r="UPQ18" s="124"/>
      <c r="UPR18" s="124"/>
      <c r="UPS18" s="124"/>
      <c r="UPT18" s="124"/>
      <c r="UPU18" s="124"/>
      <c r="UPV18" s="124"/>
      <c r="UPW18" s="124"/>
      <c r="UPX18" s="124"/>
      <c r="UPY18" s="124"/>
      <c r="UPZ18" s="124"/>
      <c r="UQA18" s="124"/>
      <c r="UQB18" s="124"/>
      <c r="UQC18" s="124"/>
      <c r="UQD18" s="124"/>
      <c r="UQE18" s="124"/>
      <c r="UQF18" s="124"/>
      <c r="UQG18" s="124"/>
      <c r="UQH18" s="124"/>
      <c r="UQI18" s="124"/>
      <c r="UQJ18" s="124"/>
      <c r="UQK18" s="124"/>
      <c r="UQL18" s="124"/>
      <c r="UQM18" s="124"/>
      <c r="UQN18" s="124"/>
      <c r="UQO18" s="124"/>
      <c r="UQP18" s="124"/>
      <c r="UQQ18" s="124"/>
      <c r="UQR18" s="124"/>
      <c r="UQS18" s="124"/>
      <c r="UQT18" s="124"/>
      <c r="UQU18" s="124"/>
      <c r="UQV18" s="124"/>
      <c r="UQW18" s="124"/>
      <c r="UQX18" s="124"/>
      <c r="UQY18" s="124"/>
      <c r="UQZ18" s="124"/>
      <c r="URA18" s="124"/>
      <c r="URB18" s="124"/>
      <c r="URC18" s="124"/>
      <c r="URD18" s="124"/>
      <c r="URE18" s="124"/>
      <c r="URF18" s="124"/>
      <c r="URG18" s="124"/>
      <c r="URH18" s="124"/>
      <c r="URI18" s="124"/>
      <c r="URJ18" s="124"/>
      <c r="URK18" s="124"/>
      <c r="URL18" s="124"/>
      <c r="URM18" s="124"/>
      <c r="URN18" s="124"/>
      <c r="URO18" s="124"/>
      <c r="URP18" s="124"/>
      <c r="URQ18" s="124"/>
      <c r="URR18" s="124"/>
      <c r="URS18" s="124"/>
      <c r="URT18" s="124"/>
      <c r="URU18" s="124"/>
      <c r="URV18" s="124"/>
      <c r="URW18" s="124"/>
      <c r="URX18" s="124"/>
      <c r="URY18" s="124"/>
      <c r="URZ18" s="124"/>
      <c r="USA18" s="124"/>
      <c r="USB18" s="124"/>
      <c r="USC18" s="124"/>
      <c r="USD18" s="124"/>
      <c r="USE18" s="124"/>
      <c r="USF18" s="124"/>
      <c r="USG18" s="124"/>
      <c r="USH18" s="124"/>
      <c r="USI18" s="124"/>
      <c r="USJ18" s="124"/>
      <c r="USK18" s="124"/>
      <c r="USL18" s="124"/>
      <c r="USM18" s="124"/>
      <c r="USN18" s="124"/>
      <c r="USO18" s="124"/>
      <c r="USP18" s="124"/>
      <c r="USQ18" s="124"/>
      <c r="USR18" s="124"/>
      <c r="USS18" s="124"/>
      <c r="UST18" s="124"/>
      <c r="USU18" s="124"/>
      <c r="USV18" s="124"/>
      <c r="USW18" s="124"/>
      <c r="USX18" s="124"/>
      <c r="USY18" s="124"/>
      <c r="USZ18" s="124"/>
      <c r="UTA18" s="124"/>
      <c r="UTB18" s="124"/>
      <c r="UTC18" s="124"/>
      <c r="UTD18" s="124"/>
      <c r="UTE18" s="124"/>
      <c r="UTF18" s="124"/>
      <c r="UTG18" s="124"/>
      <c r="UTH18" s="124"/>
      <c r="UTI18" s="124"/>
      <c r="UTJ18" s="124"/>
      <c r="UTK18" s="124"/>
      <c r="UTL18" s="124"/>
      <c r="UTM18" s="124"/>
      <c r="UTN18" s="124"/>
      <c r="UTO18" s="124"/>
      <c r="UTP18" s="124"/>
      <c r="UTQ18" s="124"/>
      <c r="UTR18" s="124"/>
      <c r="UTS18" s="124"/>
      <c r="UTT18" s="124"/>
      <c r="UTU18" s="124"/>
      <c r="UTV18" s="124"/>
      <c r="UTW18" s="124"/>
      <c r="UTX18" s="124"/>
      <c r="UTY18" s="124"/>
      <c r="UTZ18" s="124"/>
      <c r="UUA18" s="124"/>
      <c r="UUB18" s="124"/>
      <c r="UUC18" s="124"/>
      <c r="UUD18" s="124"/>
      <c r="UUE18" s="124"/>
      <c r="UUF18" s="124"/>
      <c r="UUG18" s="124"/>
      <c r="UUH18" s="124"/>
      <c r="UUI18" s="124"/>
      <c r="UUJ18" s="124"/>
      <c r="UUK18" s="124"/>
      <c r="UUL18" s="124"/>
      <c r="UUM18" s="124"/>
      <c r="UUN18" s="124"/>
      <c r="UUO18" s="124"/>
      <c r="UUP18" s="124"/>
      <c r="UUQ18" s="124"/>
      <c r="UUR18" s="124"/>
      <c r="UUS18" s="124"/>
      <c r="UUT18" s="124"/>
      <c r="UUU18" s="124"/>
      <c r="UUV18" s="124"/>
      <c r="UUW18" s="124"/>
      <c r="UUX18" s="124"/>
      <c r="UUY18" s="124"/>
      <c r="UUZ18" s="124"/>
      <c r="UVA18" s="124"/>
      <c r="UVB18" s="124"/>
      <c r="UVC18" s="124"/>
      <c r="UVD18" s="124"/>
      <c r="UVE18" s="124"/>
      <c r="UVF18" s="124"/>
      <c r="UVG18" s="124"/>
      <c r="UVH18" s="124"/>
      <c r="UVI18" s="124"/>
      <c r="UVJ18" s="124"/>
      <c r="UVK18" s="124"/>
      <c r="UVL18" s="124"/>
      <c r="UVM18" s="124"/>
      <c r="UVN18" s="124"/>
      <c r="UVO18" s="124"/>
      <c r="UVP18" s="124"/>
      <c r="UVQ18" s="124"/>
      <c r="UVR18" s="124"/>
      <c r="UVS18" s="124"/>
      <c r="UVT18" s="124"/>
      <c r="UVU18" s="124"/>
      <c r="UVV18" s="124"/>
      <c r="UVW18" s="124"/>
      <c r="UVX18" s="124"/>
      <c r="UVY18" s="124"/>
      <c r="UVZ18" s="124"/>
      <c r="UWA18" s="124"/>
      <c r="UWB18" s="124"/>
      <c r="UWC18" s="124"/>
      <c r="UWD18" s="124"/>
      <c r="UWE18" s="124"/>
      <c r="UWF18" s="124"/>
      <c r="UWG18" s="124"/>
      <c r="UWH18" s="124"/>
      <c r="UWI18" s="124"/>
      <c r="UWJ18" s="124"/>
      <c r="UWK18" s="124"/>
      <c r="UWL18" s="124"/>
      <c r="UWM18" s="124"/>
      <c r="UWN18" s="124"/>
      <c r="UWO18" s="124"/>
      <c r="UWP18" s="124"/>
      <c r="UWQ18" s="124"/>
      <c r="UWR18" s="124"/>
      <c r="UWS18" s="124"/>
      <c r="UWT18" s="124"/>
      <c r="UWU18" s="124"/>
      <c r="UWV18" s="124"/>
      <c r="UWW18" s="124"/>
      <c r="UWX18" s="124"/>
      <c r="UWY18" s="124"/>
      <c r="UWZ18" s="124"/>
      <c r="UXA18" s="124"/>
      <c r="UXB18" s="124"/>
      <c r="UXC18" s="124"/>
      <c r="UXD18" s="124"/>
      <c r="UXE18" s="124"/>
      <c r="UXF18" s="124"/>
      <c r="UXG18" s="124"/>
      <c r="UXH18" s="124"/>
      <c r="UXI18" s="124"/>
      <c r="UXJ18" s="124"/>
      <c r="UXK18" s="124"/>
      <c r="UXL18" s="124"/>
      <c r="UXM18" s="124"/>
      <c r="UXN18" s="124"/>
      <c r="UXO18" s="124"/>
      <c r="UXP18" s="124"/>
      <c r="UXQ18" s="124"/>
      <c r="UXR18" s="124"/>
      <c r="UXS18" s="124"/>
      <c r="UXT18" s="124"/>
      <c r="UXU18" s="124"/>
      <c r="UXV18" s="124"/>
      <c r="UXW18" s="124"/>
      <c r="UXX18" s="124"/>
      <c r="UXY18" s="124"/>
      <c r="UXZ18" s="124"/>
      <c r="UYA18" s="124"/>
      <c r="UYB18" s="124"/>
      <c r="UYC18" s="124"/>
      <c r="UYD18" s="124"/>
      <c r="UYE18" s="124"/>
      <c r="UYF18" s="124"/>
      <c r="UYG18" s="124"/>
      <c r="UYH18" s="124"/>
      <c r="UYI18" s="124"/>
      <c r="UYJ18" s="124"/>
      <c r="UYK18" s="124"/>
      <c r="UYL18" s="124"/>
      <c r="UYM18" s="124"/>
      <c r="UYN18" s="124"/>
      <c r="UYO18" s="124"/>
      <c r="UYP18" s="124"/>
      <c r="UYQ18" s="124"/>
      <c r="UYR18" s="124"/>
      <c r="UYS18" s="124"/>
      <c r="UYT18" s="124"/>
      <c r="UYU18" s="124"/>
      <c r="UYV18" s="124"/>
      <c r="UYW18" s="124"/>
      <c r="UYX18" s="124"/>
      <c r="UYY18" s="124"/>
      <c r="UYZ18" s="124"/>
      <c r="UZA18" s="124"/>
      <c r="UZB18" s="124"/>
      <c r="UZC18" s="124"/>
      <c r="UZD18" s="124"/>
      <c r="UZE18" s="124"/>
      <c r="UZF18" s="124"/>
      <c r="UZG18" s="124"/>
      <c r="UZH18" s="124"/>
      <c r="UZI18" s="124"/>
      <c r="UZJ18" s="124"/>
      <c r="UZK18" s="124"/>
      <c r="UZL18" s="124"/>
      <c r="UZM18" s="124"/>
      <c r="UZN18" s="124"/>
      <c r="UZO18" s="124"/>
      <c r="UZP18" s="124"/>
      <c r="UZQ18" s="124"/>
      <c r="UZR18" s="124"/>
      <c r="UZS18" s="124"/>
      <c r="UZT18" s="124"/>
      <c r="UZU18" s="124"/>
      <c r="UZV18" s="124"/>
      <c r="UZW18" s="124"/>
      <c r="UZX18" s="124"/>
      <c r="UZY18" s="124"/>
      <c r="UZZ18" s="124"/>
      <c r="VAA18" s="124"/>
      <c r="VAB18" s="124"/>
      <c r="VAC18" s="124"/>
      <c r="VAD18" s="124"/>
      <c r="VAE18" s="124"/>
      <c r="VAF18" s="124"/>
      <c r="VAG18" s="124"/>
      <c r="VAH18" s="124"/>
      <c r="VAI18" s="124"/>
      <c r="VAJ18" s="124"/>
      <c r="VAK18" s="124"/>
      <c r="VAL18" s="124"/>
      <c r="VAM18" s="124"/>
      <c r="VAN18" s="124"/>
      <c r="VAO18" s="124"/>
      <c r="VAP18" s="124"/>
      <c r="VAQ18" s="124"/>
      <c r="VAR18" s="124"/>
      <c r="VAS18" s="124"/>
      <c r="VAT18" s="124"/>
      <c r="VAU18" s="124"/>
      <c r="VAV18" s="124"/>
      <c r="VAW18" s="124"/>
      <c r="VAX18" s="124"/>
      <c r="VAY18" s="124"/>
      <c r="VAZ18" s="124"/>
      <c r="VBA18" s="124"/>
      <c r="VBB18" s="124"/>
      <c r="VBC18" s="124"/>
      <c r="VBD18" s="124"/>
      <c r="VBE18" s="124"/>
      <c r="VBF18" s="124"/>
      <c r="VBG18" s="124"/>
      <c r="VBH18" s="124"/>
      <c r="VBI18" s="124"/>
      <c r="VBJ18" s="124"/>
      <c r="VBK18" s="124"/>
      <c r="VBL18" s="124"/>
      <c r="VBM18" s="124"/>
      <c r="VBN18" s="124"/>
      <c r="VBO18" s="124"/>
      <c r="VBP18" s="124"/>
      <c r="VBQ18" s="124"/>
      <c r="VBR18" s="124"/>
      <c r="VBS18" s="124"/>
      <c r="VBT18" s="124"/>
      <c r="VBU18" s="124"/>
      <c r="VBV18" s="124"/>
      <c r="VBW18" s="124"/>
      <c r="VBX18" s="124"/>
      <c r="VBY18" s="124"/>
      <c r="VBZ18" s="124"/>
      <c r="VCA18" s="124"/>
      <c r="VCB18" s="124"/>
      <c r="VCC18" s="124"/>
      <c r="VCD18" s="124"/>
      <c r="VCE18" s="124"/>
      <c r="VCF18" s="124"/>
      <c r="VCG18" s="124"/>
      <c r="VCH18" s="124"/>
      <c r="VCI18" s="124"/>
      <c r="VCJ18" s="124"/>
      <c r="VCK18" s="124"/>
      <c r="VCL18" s="124"/>
      <c r="VCM18" s="124"/>
      <c r="VCN18" s="124"/>
      <c r="VCO18" s="124"/>
      <c r="VCP18" s="124"/>
      <c r="VCQ18" s="124"/>
      <c r="VCR18" s="124"/>
      <c r="VCS18" s="124"/>
      <c r="VCT18" s="124"/>
      <c r="VCU18" s="124"/>
      <c r="VCV18" s="124"/>
      <c r="VCW18" s="124"/>
      <c r="VCX18" s="124"/>
      <c r="VCY18" s="124"/>
      <c r="VCZ18" s="124"/>
      <c r="VDA18" s="124"/>
      <c r="VDB18" s="124"/>
      <c r="VDC18" s="124"/>
      <c r="VDD18" s="124"/>
      <c r="VDE18" s="124"/>
      <c r="VDF18" s="124"/>
      <c r="VDG18" s="124"/>
      <c r="VDH18" s="124"/>
      <c r="VDI18" s="124"/>
      <c r="VDJ18" s="124"/>
      <c r="VDK18" s="124"/>
      <c r="VDL18" s="124"/>
      <c r="VDM18" s="124"/>
      <c r="VDN18" s="124"/>
      <c r="VDO18" s="124"/>
      <c r="VDP18" s="124"/>
      <c r="VDQ18" s="124"/>
      <c r="VDR18" s="124"/>
      <c r="VDS18" s="124"/>
      <c r="VDT18" s="124"/>
      <c r="VDU18" s="124"/>
      <c r="VDV18" s="124"/>
      <c r="VDW18" s="124"/>
      <c r="VDX18" s="124"/>
      <c r="VDY18" s="124"/>
      <c r="VDZ18" s="124"/>
      <c r="VEA18" s="124"/>
      <c r="VEB18" s="124"/>
      <c r="VEC18" s="124"/>
      <c r="VED18" s="124"/>
      <c r="VEE18" s="124"/>
      <c r="VEF18" s="124"/>
      <c r="VEG18" s="124"/>
      <c r="VEH18" s="124"/>
      <c r="VEI18" s="124"/>
      <c r="VEJ18" s="124"/>
      <c r="VEK18" s="124"/>
      <c r="VEL18" s="124"/>
      <c r="VEM18" s="124"/>
      <c r="VEN18" s="124"/>
      <c r="VEO18" s="124"/>
      <c r="VEP18" s="124"/>
      <c r="VEQ18" s="124"/>
      <c r="VER18" s="124"/>
      <c r="VES18" s="124"/>
      <c r="VET18" s="124"/>
      <c r="VEU18" s="124"/>
      <c r="VEV18" s="124"/>
      <c r="VEW18" s="124"/>
      <c r="VEX18" s="124"/>
      <c r="VEY18" s="124"/>
      <c r="VEZ18" s="124"/>
      <c r="VFA18" s="124"/>
      <c r="VFB18" s="124"/>
      <c r="VFC18" s="124"/>
      <c r="VFD18" s="124"/>
      <c r="VFE18" s="124"/>
      <c r="VFF18" s="124"/>
      <c r="VFG18" s="124"/>
      <c r="VFH18" s="124"/>
      <c r="VFI18" s="124"/>
      <c r="VFJ18" s="124"/>
      <c r="VFK18" s="124"/>
      <c r="VFL18" s="124"/>
      <c r="VFM18" s="124"/>
      <c r="VFN18" s="124"/>
      <c r="VFO18" s="124"/>
      <c r="VFP18" s="124"/>
      <c r="VFQ18" s="124"/>
      <c r="VFR18" s="124"/>
      <c r="VFS18" s="124"/>
      <c r="VFT18" s="124"/>
      <c r="VFU18" s="124"/>
      <c r="VFV18" s="124"/>
      <c r="VFW18" s="124"/>
      <c r="VFX18" s="124"/>
      <c r="VFY18" s="124"/>
      <c r="VFZ18" s="124"/>
      <c r="VGA18" s="124"/>
      <c r="VGB18" s="124"/>
      <c r="VGC18" s="124"/>
      <c r="VGD18" s="124"/>
      <c r="VGE18" s="124"/>
      <c r="VGF18" s="124"/>
      <c r="VGG18" s="124"/>
      <c r="VGH18" s="124"/>
      <c r="VGI18" s="124"/>
      <c r="VGJ18" s="124"/>
      <c r="VGK18" s="124"/>
      <c r="VGL18" s="124"/>
      <c r="VGM18" s="124"/>
      <c r="VGN18" s="124"/>
      <c r="VGO18" s="124"/>
      <c r="VGP18" s="124"/>
      <c r="VGQ18" s="124"/>
      <c r="VGR18" s="124"/>
      <c r="VGS18" s="124"/>
      <c r="VGT18" s="124"/>
      <c r="VGU18" s="124"/>
      <c r="VGV18" s="124"/>
      <c r="VGW18" s="124"/>
      <c r="VGX18" s="124"/>
      <c r="VGY18" s="124"/>
      <c r="VGZ18" s="124"/>
      <c r="VHA18" s="124"/>
      <c r="VHB18" s="124"/>
      <c r="VHC18" s="124"/>
      <c r="VHD18" s="124"/>
      <c r="VHE18" s="124"/>
      <c r="VHF18" s="124"/>
      <c r="VHG18" s="124"/>
      <c r="VHH18" s="124"/>
      <c r="VHI18" s="124"/>
      <c r="VHJ18" s="124"/>
      <c r="VHK18" s="124"/>
      <c r="VHL18" s="124"/>
      <c r="VHM18" s="124"/>
      <c r="VHN18" s="124"/>
      <c r="VHO18" s="124"/>
      <c r="VHP18" s="124"/>
      <c r="VHQ18" s="124"/>
      <c r="VHR18" s="124"/>
      <c r="VHS18" s="124"/>
      <c r="VHT18" s="124"/>
      <c r="VHU18" s="124"/>
      <c r="VHV18" s="124"/>
      <c r="VHW18" s="124"/>
      <c r="VHX18" s="124"/>
      <c r="VHY18" s="124"/>
      <c r="VHZ18" s="124"/>
      <c r="VIA18" s="124"/>
      <c r="VIB18" s="124"/>
      <c r="VIC18" s="124"/>
      <c r="VID18" s="124"/>
      <c r="VIE18" s="124"/>
      <c r="VIF18" s="124"/>
      <c r="VIG18" s="124"/>
      <c r="VIH18" s="124"/>
      <c r="VII18" s="124"/>
      <c r="VIJ18" s="124"/>
      <c r="VIK18" s="124"/>
      <c r="VIL18" s="124"/>
      <c r="VIM18" s="124"/>
      <c r="VIN18" s="124"/>
      <c r="VIO18" s="124"/>
      <c r="VIP18" s="124"/>
      <c r="VIQ18" s="124"/>
      <c r="VIR18" s="124"/>
      <c r="VIS18" s="124"/>
      <c r="VIT18" s="124"/>
      <c r="VIU18" s="124"/>
      <c r="VIV18" s="124"/>
      <c r="VIW18" s="124"/>
      <c r="VIX18" s="124"/>
      <c r="VIY18" s="124"/>
      <c r="VIZ18" s="124"/>
      <c r="VJA18" s="124"/>
      <c r="VJB18" s="124"/>
      <c r="VJC18" s="124"/>
      <c r="VJD18" s="124"/>
      <c r="VJE18" s="124"/>
      <c r="VJF18" s="124"/>
      <c r="VJG18" s="124"/>
      <c r="VJH18" s="124"/>
      <c r="VJI18" s="124"/>
      <c r="VJJ18" s="124"/>
      <c r="VJK18" s="124"/>
      <c r="VJL18" s="124"/>
      <c r="VJM18" s="124"/>
      <c r="VJN18" s="124"/>
      <c r="VJO18" s="124"/>
      <c r="VJP18" s="124"/>
      <c r="VJQ18" s="124"/>
      <c r="VJR18" s="124"/>
      <c r="VJS18" s="124"/>
      <c r="VJT18" s="124"/>
      <c r="VJU18" s="124"/>
      <c r="VJV18" s="124"/>
      <c r="VJW18" s="124"/>
      <c r="VJX18" s="124"/>
      <c r="VJY18" s="124"/>
      <c r="VJZ18" s="124"/>
      <c r="VKA18" s="124"/>
      <c r="VKB18" s="124"/>
      <c r="VKC18" s="124"/>
      <c r="VKD18" s="124"/>
      <c r="VKE18" s="124"/>
      <c r="VKF18" s="124"/>
      <c r="VKG18" s="124"/>
      <c r="VKH18" s="124"/>
      <c r="VKI18" s="124"/>
      <c r="VKJ18" s="124"/>
      <c r="VKK18" s="124"/>
      <c r="VKL18" s="124"/>
      <c r="VKM18" s="124"/>
      <c r="VKN18" s="124"/>
      <c r="VKO18" s="124"/>
      <c r="VKP18" s="124"/>
      <c r="VKQ18" s="124"/>
      <c r="VKR18" s="124"/>
      <c r="VKS18" s="124"/>
      <c r="VKT18" s="124"/>
      <c r="VKU18" s="124"/>
      <c r="VKV18" s="124"/>
      <c r="VKW18" s="124"/>
      <c r="VKX18" s="124"/>
      <c r="VKY18" s="124"/>
      <c r="VKZ18" s="124"/>
      <c r="VLA18" s="124"/>
      <c r="VLB18" s="124"/>
      <c r="VLC18" s="124"/>
      <c r="VLD18" s="124"/>
      <c r="VLE18" s="124"/>
      <c r="VLF18" s="124"/>
      <c r="VLG18" s="124"/>
      <c r="VLH18" s="124"/>
      <c r="VLI18" s="124"/>
      <c r="VLJ18" s="124"/>
      <c r="VLK18" s="124"/>
      <c r="VLL18" s="124"/>
      <c r="VLM18" s="124"/>
      <c r="VLN18" s="124"/>
      <c r="VLO18" s="124"/>
      <c r="VLP18" s="124"/>
      <c r="VLQ18" s="124"/>
      <c r="VLR18" s="124"/>
      <c r="VLS18" s="124"/>
      <c r="VLT18" s="124"/>
      <c r="VLU18" s="124"/>
      <c r="VLV18" s="124"/>
      <c r="VLW18" s="124"/>
      <c r="VLX18" s="124"/>
      <c r="VLY18" s="124"/>
      <c r="VLZ18" s="124"/>
      <c r="VMA18" s="124"/>
      <c r="VMB18" s="124"/>
      <c r="VMC18" s="124"/>
      <c r="VMD18" s="124"/>
      <c r="VME18" s="124"/>
      <c r="VMF18" s="124"/>
      <c r="VMG18" s="124"/>
      <c r="VMH18" s="124"/>
      <c r="VMI18" s="124"/>
      <c r="VMJ18" s="124"/>
      <c r="VMK18" s="124"/>
      <c r="VML18" s="124"/>
      <c r="VMM18" s="124"/>
      <c r="VMN18" s="124"/>
      <c r="VMO18" s="124"/>
      <c r="VMP18" s="124"/>
      <c r="VMQ18" s="124"/>
      <c r="VMR18" s="124"/>
      <c r="VMS18" s="124"/>
      <c r="VMT18" s="124"/>
      <c r="VMU18" s="124"/>
      <c r="VMV18" s="124"/>
      <c r="VMW18" s="124"/>
      <c r="VMX18" s="124"/>
      <c r="VMY18" s="124"/>
      <c r="VMZ18" s="124"/>
      <c r="VNA18" s="124"/>
      <c r="VNB18" s="124"/>
      <c r="VNC18" s="124"/>
      <c r="VND18" s="124"/>
      <c r="VNE18" s="124"/>
      <c r="VNF18" s="124"/>
      <c r="VNG18" s="124"/>
      <c r="VNH18" s="124"/>
      <c r="VNI18" s="124"/>
      <c r="VNJ18" s="124"/>
      <c r="VNK18" s="124"/>
      <c r="VNL18" s="124"/>
      <c r="VNM18" s="124"/>
      <c r="VNN18" s="124"/>
      <c r="VNO18" s="124"/>
      <c r="VNP18" s="124"/>
      <c r="VNQ18" s="124"/>
      <c r="VNR18" s="124"/>
      <c r="VNS18" s="124"/>
      <c r="VNT18" s="124"/>
      <c r="VNU18" s="124"/>
      <c r="VNV18" s="124"/>
      <c r="VNW18" s="124"/>
      <c r="VNX18" s="124"/>
      <c r="VNY18" s="124"/>
      <c r="VNZ18" s="124"/>
      <c r="VOA18" s="124"/>
      <c r="VOB18" s="124"/>
      <c r="VOC18" s="124"/>
      <c r="VOD18" s="124"/>
      <c r="VOE18" s="124"/>
      <c r="VOF18" s="124"/>
      <c r="VOG18" s="124"/>
      <c r="VOH18" s="124"/>
      <c r="VOI18" s="124"/>
      <c r="VOJ18" s="124"/>
      <c r="VOK18" s="124"/>
      <c r="VOL18" s="124"/>
      <c r="VOM18" s="124"/>
      <c r="VON18" s="124"/>
      <c r="VOO18" s="124"/>
      <c r="VOP18" s="124"/>
      <c r="VOQ18" s="124"/>
      <c r="VOR18" s="124"/>
      <c r="VOS18" s="124"/>
      <c r="VOT18" s="124"/>
      <c r="VOU18" s="124"/>
      <c r="VOV18" s="124"/>
      <c r="VOW18" s="124"/>
      <c r="VOX18" s="124"/>
      <c r="VOY18" s="124"/>
      <c r="VOZ18" s="124"/>
      <c r="VPA18" s="124"/>
      <c r="VPB18" s="124"/>
      <c r="VPC18" s="124"/>
      <c r="VPD18" s="124"/>
      <c r="VPE18" s="124"/>
      <c r="VPF18" s="124"/>
      <c r="VPG18" s="124"/>
      <c r="VPH18" s="124"/>
      <c r="VPI18" s="124"/>
      <c r="VPJ18" s="124"/>
      <c r="VPK18" s="124"/>
      <c r="VPL18" s="124"/>
      <c r="VPM18" s="124"/>
      <c r="VPN18" s="124"/>
      <c r="VPO18" s="124"/>
      <c r="VPP18" s="124"/>
      <c r="VPQ18" s="124"/>
      <c r="VPR18" s="124"/>
      <c r="VPS18" s="124"/>
      <c r="VPT18" s="124"/>
      <c r="VPU18" s="124"/>
      <c r="VPV18" s="124"/>
      <c r="VPW18" s="124"/>
      <c r="VPX18" s="124"/>
      <c r="VPY18" s="124"/>
      <c r="VPZ18" s="124"/>
      <c r="VQA18" s="124"/>
      <c r="VQB18" s="124"/>
      <c r="VQC18" s="124"/>
      <c r="VQD18" s="124"/>
      <c r="VQE18" s="124"/>
      <c r="VQF18" s="124"/>
      <c r="VQG18" s="124"/>
      <c r="VQH18" s="124"/>
      <c r="VQI18" s="124"/>
      <c r="VQJ18" s="124"/>
      <c r="VQK18" s="124"/>
      <c r="VQL18" s="124"/>
      <c r="VQM18" s="124"/>
      <c r="VQN18" s="124"/>
      <c r="VQO18" s="124"/>
      <c r="VQP18" s="124"/>
      <c r="VQQ18" s="124"/>
      <c r="VQR18" s="124"/>
      <c r="VQS18" s="124"/>
      <c r="VQT18" s="124"/>
      <c r="VQU18" s="124"/>
      <c r="VQV18" s="124"/>
      <c r="VQW18" s="124"/>
      <c r="VQX18" s="124"/>
      <c r="VQY18" s="124"/>
      <c r="VQZ18" s="124"/>
      <c r="VRA18" s="124"/>
      <c r="VRB18" s="124"/>
      <c r="VRC18" s="124"/>
      <c r="VRD18" s="124"/>
      <c r="VRE18" s="124"/>
      <c r="VRF18" s="124"/>
      <c r="VRG18" s="124"/>
      <c r="VRH18" s="124"/>
      <c r="VRI18" s="124"/>
      <c r="VRJ18" s="124"/>
      <c r="VRK18" s="124"/>
      <c r="VRL18" s="124"/>
      <c r="VRM18" s="124"/>
      <c r="VRN18" s="124"/>
      <c r="VRO18" s="124"/>
      <c r="VRP18" s="124"/>
      <c r="VRQ18" s="124"/>
      <c r="VRR18" s="124"/>
      <c r="VRS18" s="124"/>
      <c r="VRT18" s="124"/>
      <c r="VRU18" s="124"/>
      <c r="VRV18" s="124"/>
      <c r="VRW18" s="124"/>
      <c r="VRX18" s="124"/>
      <c r="VRY18" s="124"/>
      <c r="VRZ18" s="124"/>
      <c r="VSA18" s="124"/>
      <c r="VSB18" s="124"/>
      <c r="VSC18" s="124"/>
      <c r="VSD18" s="124"/>
      <c r="VSE18" s="124"/>
      <c r="VSF18" s="124"/>
      <c r="VSG18" s="124"/>
      <c r="VSH18" s="124"/>
      <c r="VSI18" s="124"/>
      <c r="VSJ18" s="124"/>
      <c r="VSK18" s="124"/>
      <c r="VSL18" s="124"/>
      <c r="VSM18" s="124"/>
      <c r="VSN18" s="124"/>
      <c r="VSO18" s="124"/>
      <c r="VSP18" s="124"/>
      <c r="VSQ18" s="124"/>
      <c r="VSR18" s="124"/>
      <c r="VSS18" s="124"/>
      <c r="VST18" s="124"/>
      <c r="VSU18" s="124"/>
      <c r="VSV18" s="124"/>
      <c r="VSW18" s="124"/>
      <c r="VSX18" s="124"/>
      <c r="VSY18" s="124"/>
      <c r="VSZ18" s="124"/>
      <c r="VTA18" s="124"/>
      <c r="VTB18" s="124"/>
      <c r="VTC18" s="124"/>
      <c r="VTD18" s="124"/>
      <c r="VTE18" s="124"/>
      <c r="VTF18" s="124"/>
      <c r="VTG18" s="124"/>
      <c r="VTH18" s="124"/>
      <c r="VTI18" s="124"/>
      <c r="VTJ18" s="124"/>
      <c r="VTK18" s="124"/>
      <c r="VTL18" s="124"/>
      <c r="VTM18" s="124"/>
      <c r="VTN18" s="124"/>
      <c r="VTO18" s="124"/>
      <c r="VTP18" s="124"/>
      <c r="VTQ18" s="124"/>
      <c r="VTR18" s="124"/>
      <c r="VTS18" s="124"/>
      <c r="VTT18" s="124"/>
      <c r="VTU18" s="124"/>
      <c r="VTV18" s="124"/>
      <c r="VTW18" s="124"/>
      <c r="VTX18" s="124"/>
      <c r="VTY18" s="124"/>
      <c r="VTZ18" s="124"/>
      <c r="VUA18" s="124"/>
      <c r="VUB18" s="124"/>
      <c r="VUC18" s="124"/>
      <c r="VUD18" s="124"/>
      <c r="VUE18" s="124"/>
      <c r="VUF18" s="124"/>
      <c r="VUG18" s="124"/>
      <c r="VUH18" s="124"/>
      <c r="VUI18" s="124"/>
      <c r="VUJ18" s="124"/>
      <c r="VUK18" s="124"/>
      <c r="VUL18" s="124"/>
      <c r="VUM18" s="124"/>
      <c r="VUN18" s="124"/>
      <c r="VUO18" s="124"/>
      <c r="VUP18" s="124"/>
      <c r="VUQ18" s="124"/>
      <c r="VUR18" s="124"/>
      <c r="VUS18" s="124"/>
      <c r="VUT18" s="124"/>
      <c r="VUU18" s="124"/>
      <c r="VUV18" s="124"/>
      <c r="VUW18" s="124"/>
      <c r="VUX18" s="124"/>
      <c r="VUY18" s="124"/>
      <c r="VUZ18" s="124"/>
      <c r="VVA18" s="124"/>
      <c r="VVB18" s="124"/>
      <c r="VVC18" s="124"/>
      <c r="VVD18" s="124"/>
      <c r="VVE18" s="124"/>
      <c r="VVF18" s="124"/>
      <c r="VVG18" s="124"/>
      <c r="VVH18" s="124"/>
      <c r="VVI18" s="124"/>
      <c r="VVJ18" s="124"/>
      <c r="VVK18" s="124"/>
      <c r="VVL18" s="124"/>
      <c r="VVM18" s="124"/>
      <c r="VVN18" s="124"/>
      <c r="VVO18" s="124"/>
      <c r="VVP18" s="124"/>
      <c r="VVQ18" s="124"/>
      <c r="VVR18" s="124"/>
      <c r="VVS18" s="124"/>
      <c r="VVT18" s="124"/>
      <c r="VVU18" s="124"/>
      <c r="VVV18" s="124"/>
      <c r="VVW18" s="124"/>
      <c r="VVX18" s="124"/>
      <c r="VVY18" s="124"/>
      <c r="VVZ18" s="124"/>
      <c r="VWA18" s="124"/>
      <c r="VWB18" s="124"/>
      <c r="VWC18" s="124"/>
      <c r="VWD18" s="124"/>
      <c r="VWE18" s="124"/>
      <c r="VWF18" s="124"/>
      <c r="VWG18" s="124"/>
      <c r="VWH18" s="124"/>
      <c r="VWI18" s="124"/>
      <c r="VWJ18" s="124"/>
      <c r="VWK18" s="124"/>
      <c r="VWL18" s="124"/>
      <c r="VWM18" s="124"/>
      <c r="VWN18" s="124"/>
      <c r="VWO18" s="124"/>
      <c r="VWP18" s="124"/>
      <c r="VWQ18" s="124"/>
      <c r="VWR18" s="124"/>
      <c r="VWS18" s="124"/>
      <c r="VWT18" s="124"/>
      <c r="VWU18" s="124"/>
      <c r="VWV18" s="124"/>
      <c r="VWW18" s="124"/>
      <c r="VWX18" s="124"/>
      <c r="VWY18" s="124"/>
      <c r="VWZ18" s="124"/>
      <c r="VXA18" s="124"/>
      <c r="VXB18" s="124"/>
      <c r="VXC18" s="124"/>
      <c r="VXD18" s="124"/>
      <c r="VXE18" s="124"/>
      <c r="VXF18" s="124"/>
      <c r="VXG18" s="124"/>
      <c r="VXH18" s="124"/>
      <c r="VXI18" s="124"/>
      <c r="VXJ18" s="124"/>
      <c r="VXK18" s="124"/>
      <c r="VXL18" s="124"/>
      <c r="VXM18" s="124"/>
      <c r="VXN18" s="124"/>
      <c r="VXO18" s="124"/>
      <c r="VXP18" s="124"/>
      <c r="VXQ18" s="124"/>
      <c r="VXR18" s="124"/>
      <c r="VXS18" s="124"/>
      <c r="VXT18" s="124"/>
      <c r="VXU18" s="124"/>
      <c r="VXV18" s="124"/>
      <c r="VXW18" s="124"/>
      <c r="VXX18" s="124"/>
      <c r="VXY18" s="124"/>
      <c r="VXZ18" s="124"/>
      <c r="VYA18" s="124"/>
      <c r="VYB18" s="124"/>
      <c r="VYC18" s="124"/>
      <c r="VYD18" s="124"/>
      <c r="VYE18" s="124"/>
      <c r="VYF18" s="124"/>
      <c r="VYG18" s="124"/>
      <c r="VYH18" s="124"/>
      <c r="VYI18" s="124"/>
      <c r="VYJ18" s="124"/>
      <c r="VYK18" s="124"/>
      <c r="VYL18" s="124"/>
      <c r="VYM18" s="124"/>
      <c r="VYN18" s="124"/>
      <c r="VYO18" s="124"/>
      <c r="VYP18" s="124"/>
      <c r="VYQ18" s="124"/>
      <c r="VYR18" s="124"/>
      <c r="VYS18" s="124"/>
      <c r="VYT18" s="124"/>
      <c r="VYU18" s="124"/>
      <c r="VYV18" s="124"/>
      <c r="VYW18" s="124"/>
      <c r="VYX18" s="124"/>
      <c r="VYY18" s="124"/>
      <c r="VYZ18" s="124"/>
      <c r="VZA18" s="124"/>
      <c r="VZB18" s="124"/>
      <c r="VZC18" s="124"/>
      <c r="VZD18" s="124"/>
      <c r="VZE18" s="124"/>
      <c r="VZF18" s="124"/>
      <c r="VZG18" s="124"/>
      <c r="VZH18" s="124"/>
      <c r="VZI18" s="124"/>
      <c r="VZJ18" s="124"/>
      <c r="VZK18" s="124"/>
      <c r="VZL18" s="124"/>
      <c r="VZM18" s="124"/>
      <c r="VZN18" s="124"/>
      <c r="VZO18" s="124"/>
      <c r="VZP18" s="124"/>
      <c r="VZQ18" s="124"/>
      <c r="VZR18" s="124"/>
      <c r="VZS18" s="124"/>
      <c r="VZT18" s="124"/>
      <c r="VZU18" s="124"/>
      <c r="VZV18" s="124"/>
      <c r="VZW18" s="124"/>
      <c r="VZX18" s="124"/>
      <c r="VZY18" s="124"/>
      <c r="VZZ18" s="124"/>
      <c r="WAA18" s="124"/>
      <c r="WAB18" s="124"/>
      <c r="WAC18" s="124"/>
      <c r="WAD18" s="124"/>
      <c r="WAE18" s="124"/>
      <c r="WAF18" s="124"/>
      <c r="WAG18" s="124"/>
      <c r="WAH18" s="124"/>
      <c r="WAI18" s="124"/>
      <c r="WAJ18" s="124"/>
      <c r="WAK18" s="124"/>
      <c r="WAL18" s="124"/>
      <c r="WAM18" s="124"/>
      <c r="WAN18" s="124"/>
      <c r="WAO18" s="124"/>
      <c r="WAP18" s="124"/>
      <c r="WAQ18" s="124"/>
      <c r="WAR18" s="124"/>
      <c r="WAS18" s="124"/>
      <c r="WAT18" s="124"/>
      <c r="WAU18" s="124"/>
      <c r="WAV18" s="124"/>
      <c r="WAW18" s="124"/>
      <c r="WAX18" s="124"/>
      <c r="WAY18" s="124"/>
      <c r="WAZ18" s="124"/>
      <c r="WBA18" s="124"/>
      <c r="WBB18" s="124"/>
      <c r="WBC18" s="124"/>
      <c r="WBD18" s="124"/>
      <c r="WBE18" s="124"/>
      <c r="WBF18" s="124"/>
      <c r="WBG18" s="124"/>
      <c r="WBH18" s="124"/>
      <c r="WBI18" s="124"/>
      <c r="WBJ18" s="124"/>
      <c r="WBK18" s="124"/>
      <c r="WBL18" s="124"/>
      <c r="WBM18" s="124"/>
      <c r="WBN18" s="124"/>
      <c r="WBO18" s="124"/>
      <c r="WBP18" s="124"/>
      <c r="WBQ18" s="124"/>
      <c r="WBR18" s="124"/>
      <c r="WBS18" s="124"/>
      <c r="WBT18" s="124"/>
      <c r="WBU18" s="124"/>
      <c r="WBV18" s="124"/>
      <c r="WBW18" s="124"/>
      <c r="WBX18" s="124"/>
      <c r="WBY18" s="124"/>
      <c r="WBZ18" s="124"/>
      <c r="WCA18" s="124"/>
      <c r="WCB18" s="124"/>
      <c r="WCC18" s="124"/>
      <c r="WCD18" s="124"/>
      <c r="WCE18" s="124"/>
      <c r="WCF18" s="124"/>
      <c r="WCG18" s="124"/>
      <c r="WCH18" s="124"/>
      <c r="WCI18" s="124"/>
      <c r="WCJ18" s="124"/>
      <c r="WCK18" s="124"/>
      <c r="WCL18" s="124"/>
      <c r="WCM18" s="124"/>
      <c r="WCN18" s="124"/>
      <c r="WCO18" s="124"/>
      <c r="WCP18" s="124"/>
      <c r="WCQ18" s="124"/>
      <c r="WCR18" s="124"/>
      <c r="WCS18" s="124"/>
      <c r="WCT18" s="124"/>
      <c r="WCU18" s="124"/>
      <c r="WCV18" s="124"/>
      <c r="WCW18" s="124"/>
      <c r="WCX18" s="124"/>
      <c r="WCY18" s="124"/>
      <c r="WCZ18" s="124"/>
      <c r="WDA18" s="124"/>
      <c r="WDB18" s="124"/>
      <c r="WDC18" s="124"/>
      <c r="WDD18" s="124"/>
      <c r="WDE18" s="124"/>
      <c r="WDF18" s="124"/>
      <c r="WDG18" s="124"/>
      <c r="WDH18" s="124"/>
      <c r="WDI18" s="124"/>
      <c r="WDJ18" s="124"/>
      <c r="WDK18" s="124"/>
      <c r="WDL18" s="124"/>
      <c r="WDM18" s="124"/>
      <c r="WDN18" s="124"/>
      <c r="WDO18" s="124"/>
      <c r="WDP18" s="124"/>
      <c r="WDQ18" s="124"/>
      <c r="WDR18" s="124"/>
      <c r="WDS18" s="124"/>
      <c r="WDT18" s="124"/>
      <c r="WDU18" s="124"/>
      <c r="WDV18" s="124"/>
      <c r="WDW18" s="124"/>
      <c r="WDX18" s="124"/>
      <c r="WDY18" s="124"/>
      <c r="WDZ18" s="124"/>
      <c r="WEA18" s="124"/>
      <c r="WEB18" s="124"/>
      <c r="WEC18" s="124"/>
      <c r="WED18" s="124"/>
      <c r="WEE18" s="124"/>
      <c r="WEF18" s="124"/>
      <c r="WEG18" s="124"/>
      <c r="WEH18" s="124"/>
      <c r="WEI18" s="124"/>
      <c r="WEJ18" s="124"/>
      <c r="WEK18" s="124"/>
      <c r="WEL18" s="124"/>
      <c r="WEM18" s="124"/>
      <c r="WEN18" s="124"/>
      <c r="WEO18" s="124"/>
      <c r="WEP18" s="124"/>
      <c r="WEQ18" s="124"/>
      <c r="WER18" s="124"/>
      <c r="WES18" s="124"/>
      <c r="WET18" s="124"/>
      <c r="WEU18" s="124"/>
      <c r="WEV18" s="124"/>
      <c r="WEW18" s="124"/>
      <c r="WEX18" s="124"/>
      <c r="WEY18" s="124"/>
      <c r="WEZ18" s="124"/>
      <c r="WFA18" s="124"/>
      <c r="WFB18" s="124"/>
      <c r="WFC18" s="124"/>
      <c r="WFD18" s="124"/>
      <c r="WFE18" s="124"/>
      <c r="WFF18" s="124"/>
      <c r="WFG18" s="124"/>
      <c r="WFH18" s="124"/>
      <c r="WFI18" s="124"/>
      <c r="WFJ18" s="124"/>
      <c r="WFK18" s="124"/>
      <c r="WFL18" s="124"/>
      <c r="WFM18" s="124"/>
      <c r="WFN18" s="124"/>
      <c r="WFO18" s="124"/>
      <c r="WFP18" s="124"/>
      <c r="WFQ18" s="124"/>
      <c r="WFR18" s="124"/>
      <c r="WFS18" s="124"/>
      <c r="WFT18" s="124"/>
      <c r="WFU18" s="124"/>
      <c r="WFV18" s="124"/>
      <c r="WFW18" s="124"/>
      <c r="WFX18" s="124"/>
      <c r="WFY18" s="124"/>
      <c r="WFZ18" s="124"/>
      <c r="WGA18" s="124"/>
      <c r="WGB18" s="124"/>
      <c r="WGC18" s="124"/>
      <c r="WGD18" s="124"/>
      <c r="WGE18" s="124"/>
      <c r="WGF18" s="124"/>
      <c r="WGG18" s="124"/>
      <c r="WGH18" s="124"/>
      <c r="WGI18" s="124"/>
      <c r="WGJ18" s="124"/>
      <c r="WGK18" s="124"/>
      <c r="WGL18" s="124"/>
      <c r="WGM18" s="124"/>
      <c r="WGN18" s="124"/>
      <c r="WGO18" s="124"/>
      <c r="WGP18" s="124"/>
      <c r="WGQ18" s="124"/>
      <c r="WGR18" s="124"/>
      <c r="WGS18" s="124"/>
      <c r="WGT18" s="124"/>
      <c r="WGU18" s="124"/>
      <c r="WGV18" s="124"/>
      <c r="WGW18" s="124"/>
      <c r="WGX18" s="124"/>
      <c r="WGY18" s="124"/>
      <c r="WGZ18" s="124"/>
      <c r="WHA18" s="124"/>
      <c r="WHB18" s="124"/>
      <c r="WHC18" s="124"/>
      <c r="WHD18" s="124"/>
      <c r="WHE18" s="124"/>
      <c r="WHF18" s="124"/>
      <c r="WHG18" s="124"/>
      <c r="WHH18" s="124"/>
      <c r="WHI18" s="124"/>
      <c r="WHJ18" s="124"/>
      <c r="WHK18" s="124"/>
      <c r="WHL18" s="124"/>
      <c r="WHM18" s="124"/>
      <c r="WHN18" s="124"/>
      <c r="WHO18" s="124"/>
      <c r="WHP18" s="124"/>
      <c r="WHQ18" s="124"/>
      <c r="WHR18" s="124"/>
      <c r="WHS18" s="124"/>
      <c r="WHT18" s="124"/>
      <c r="WHU18" s="124"/>
      <c r="WHV18" s="124"/>
      <c r="WHW18" s="124"/>
      <c r="WHX18" s="124"/>
      <c r="WHY18" s="124"/>
      <c r="WHZ18" s="124"/>
      <c r="WIA18" s="124"/>
      <c r="WIB18" s="124"/>
      <c r="WIC18" s="124"/>
      <c r="WID18" s="124"/>
      <c r="WIE18" s="124"/>
      <c r="WIF18" s="124"/>
      <c r="WIG18" s="124"/>
      <c r="WIH18" s="124"/>
      <c r="WII18" s="124"/>
      <c r="WIJ18" s="124"/>
      <c r="WIK18" s="124"/>
      <c r="WIL18" s="124"/>
      <c r="WIM18" s="124"/>
      <c r="WIN18" s="124"/>
      <c r="WIO18" s="124"/>
      <c r="WIP18" s="124"/>
      <c r="WIQ18" s="124"/>
      <c r="WIR18" s="124"/>
      <c r="WIS18" s="124"/>
      <c r="WIT18" s="124"/>
      <c r="WIU18" s="124"/>
      <c r="WIV18" s="124"/>
      <c r="WIW18" s="124"/>
      <c r="WIX18" s="124"/>
      <c r="WIY18" s="124"/>
      <c r="WIZ18" s="124"/>
      <c r="WJA18" s="124"/>
      <c r="WJB18" s="124"/>
      <c r="WJC18" s="124"/>
      <c r="WJD18" s="124"/>
      <c r="WJE18" s="124"/>
      <c r="WJF18" s="124"/>
      <c r="WJG18" s="124"/>
      <c r="WJH18" s="124"/>
      <c r="WJI18" s="124"/>
      <c r="WJJ18" s="124"/>
      <c r="WJK18" s="124"/>
      <c r="WJL18" s="124"/>
      <c r="WJM18" s="124"/>
      <c r="WJN18" s="124"/>
      <c r="WJO18" s="124"/>
      <c r="WJP18" s="124"/>
      <c r="WJQ18" s="124"/>
      <c r="WJR18" s="124"/>
      <c r="WJS18" s="124"/>
      <c r="WJT18" s="124"/>
      <c r="WJU18" s="124"/>
      <c r="WJV18" s="124"/>
      <c r="WJW18" s="124"/>
      <c r="WJX18" s="124"/>
      <c r="WJY18" s="124"/>
      <c r="WJZ18" s="124"/>
      <c r="WKA18" s="124"/>
      <c r="WKB18" s="124"/>
      <c r="WKC18" s="124"/>
      <c r="WKD18" s="124"/>
      <c r="WKE18" s="124"/>
      <c r="WKF18" s="124"/>
      <c r="WKG18" s="124"/>
      <c r="WKH18" s="124"/>
      <c r="WKI18" s="124"/>
      <c r="WKJ18" s="124"/>
      <c r="WKK18" s="124"/>
      <c r="WKL18" s="124"/>
      <c r="WKM18" s="124"/>
      <c r="WKN18" s="124"/>
      <c r="WKO18" s="124"/>
      <c r="WKP18" s="124"/>
      <c r="WKQ18" s="124"/>
      <c r="WKR18" s="124"/>
      <c r="WKS18" s="124"/>
      <c r="WKT18" s="124"/>
      <c r="WKU18" s="124"/>
      <c r="WKV18" s="124"/>
      <c r="WKW18" s="124"/>
      <c r="WKX18" s="124"/>
      <c r="WKY18" s="124"/>
      <c r="WKZ18" s="124"/>
      <c r="WLA18" s="124"/>
      <c r="WLB18" s="124"/>
      <c r="WLC18" s="124"/>
      <c r="WLD18" s="124"/>
      <c r="WLE18" s="124"/>
      <c r="WLF18" s="124"/>
      <c r="WLG18" s="124"/>
      <c r="WLH18" s="124"/>
      <c r="WLI18" s="124"/>
      <c r="WLJ18" s="124"/>
      <c r="WLK18" s="124"/>
      <c r="WLL18" s="124"/>
      <c r="WLM18" s="124"/>
      <c r="WLN18" s="124"/>
      <c r="WLO18" s="124"/>
      <c r="WLP18" s="124"/>
      <c r="WLQ18" s="124"/>
      <c r="WLR18" s="124"/>
      <c r="WLS18" s="124"/>
      <c r="WLT18" s="124"/>
      <c r="WLU18" s="124"/>
      <c r="WLV18" s="124"/>
      <c r="WLW18" s="124"/>
      <c r="WLX18" s="124"/>
      <c r="WLY18" s="124"/>
      <c r="WLZ18" s="124"/>
      <c r="WMA18" s="124"/>
      <c r="WMB18" s="124"/>
      <c r="WMC18" s="124"/>
      <c r="WMD18" s="124"/>
      <c r="WME18" s="124"/>
      <c r="WMF18" s="124"/>
      <c r="WMG18" s="124"/>
      <c r="WMH18" s="124"/>
      <c r="WMI18" s="124"/>
      <c r="WMJ18" s="124"/>
      <c r="WMK18" s="124"/>
      <c r="WML18" s="124"/>
      <c r="WMM18" s="124"/>
      <c r="WMN18" s="124"/>
      <c r="WMO18" s="124"/>
      <c r="WMP18" s="124"/>
      <c r="WMQ18" s="124"/>
      <c r="WMR18" s="124"/>
      <c r="WMS18" s="124"/>
      <c r="WMT18" s="124"/>
      <c r="WMU18" s="124"/>
      <c r="WMV18" s="124"/>
      <c r="WMW18" s="124"/>
      <c r="WMX18" s="124"/>
      <c r="WMY18" s="124"/>
      <c r="WMZ18" s="124"/>
      <c r="WNA18" s="124"/>
      <c r="WNB18" s="124"/>
      <c r="WNC18" s="124"/>
      <c r="WND18" s="124"/>
      <c r="WNE18" s="124"/>
      <c r="WNF18" s="124"/>
      <c r="WNG18" s="124"/>
      <c r="WNH18" s="124"/>
      <c r="WNI18" s="124"/>
      <c r="WNJ18" s="124"/>
      <c r="WNK18" s="124"/>
      <c r="WNL18" s="124"/>
      <c r="WNM18" s="124"/>
      <c r="WNN18" s="124"/>
      <c r="WNO18" s="124"/>
      <c r="WNP18" s="124"/>
      <c r="WNQ18" s="124"/>
      <c r="WNR18" s="124"/>
      <c r="WNS18" s="124"/>
      <c r="WNT18" s="124"/>
      <c r="WNU18" s="124"/>
      <c r="WNV18" s="124"/>
      <c r="WNW18" s="124"/>
      <c r="WNX18" s="124"/>
      <c r="WNY18" s="124"/>
      <c r="WNZ18" s="124"/>
      <c r="WOA18" s="124"/>
      <c r="WOB18" s="124"/>
      <c r="WOC18" s="124"/>
      <c r="WOD18" s="124"/>
      <c r="WOE18" s="124"/>
      <c r="WOF18" s="124"/>
      <c r="WOG18" s="124"/>
      <c r="WOH18" s="124"/>
      <c r="WOI18" s="124"/>
      <c r="WOJ18" s="124"/>
      <c r="WOK18" s="124"/>
      <c r="WOL18" s="124"/>
      <c r="WOM18" s="124"/>
      <c r="WON18" s="124"/>
      <c r="WOO18" s="124"/>
      <c r="WOP18" s="124"/>
      <c r="WOQ18" s="124"/>
      <c r="WOR18" s="124"/>
      <c r="WOS18" s="124"/>
      <c r="WOT18" s="124"/>
      <c r="WOU18" s="124"/>
      <c r="WOV18" s="124"/>
      <c r="WOW18" s="124"/>
      <c r="WOX18" s="124"/>
      <c r="WOY18" s="124"/>
      <c r="WOZ18" s="124"/>
      <c r="WPA18" s="124"/>
      <c r="WPB18" s="124"/>
      <c r="WPC18" s="124"/>
      <c r="WPD18" s="124"/>
      <c r="WPE18" s="124"/>
      <c r="WPF18" s="124"/>
      <c r="WPG18" s="124"/>
      <c r="WPH18" s="124"/>
      <c r="WPI18" s="124"/>
      <c r="WPJ18" s="124"/>
      <c r="WPK18" s="124"/>
      <c r="WPL18" s="124"/>
      <c r="WPM18" s="124"/>
      <c r="WPN18" s="124"/>
      <c r="WPO18" s="124"/>
      <c r="WPP18" s="124"/>
      <c r="WPQ18" s="124"/>
      <c r="WPR18" s="124"/>
      <c r="WPS18" s="124"/>
      <c r="WPT18" s="124"/>
      <c r="WPU18" s="124"/>
      <c r="WPV18" s="124"/>
      <c r="WPW18" s="124"/>
      <c r="WPX18" s="124"/>
      <c r="WPY18" s="124"/>
      <c r="WPZ18" s="124"/>
      <c r="WQA18" s="124"/>
      <c r="WQB18" s="124"/>
      <c r="WQC18" s="124"/>
      <c r="WQD18" s="124"/>
      <c r="WQE18" s="124"/>
      <c r="WQF18" s="124"/>
      <c r="WQG18" s="124"/>
      <c r="WQH18" s="124"/>
      <c r="WQI18" s="124"/>
      <c r="WQJ18" s="124"/>
      <c r="WQK18" s="124"/>
      <c r="WQL18" s="124"/>
      <c r="WQM18" s="124"/>
      <c r="WQN18" s="124"/>
      <c r="WQO18" s="124"/>
      <c r="WQP18" s="124"/>
      <c r="WQQ18" s="124"/>
      <c r="WQR18" s="124"/>
      <c r="WQS18" s="124"/>
      <c r="WQT18" s="124"/>
      <c r="WQU18" s="124"/>
      <c r="WQV18" s="124"/>
      <c r="WQW18" s="124"/>
      <c r="WQX18" s="124"/>
      <c r="WQY18" s="124"/>
      <c r="WQZ18" s="124"/>
      <c r="WRA18" s="124"/>
      <c r="WRB18" s="124"/>
      <c r="WRC18" s="124"/>
      <c r="WRD18" s="124"/>
      <c r="WRE18" s="124"/>
      <c r="WRF18" s="124"/>
      <c r="WRG18" s="124"/>
      <c r="WRH18" s="124"/>
      <c r="WRI18" s="124"/>
      <c r="WRJ18" s="124"/>
      <c r="WRK18" s="124"/>
      <c r="WRL18" s="124"/>
      <c r="WRM18" s="124"/>
      <c r="WRN18" s="124"/>
      <c r="WRO18" s="124"/>
      <c r="WRP18" s="124"/>
      <c r="WRQ18" s="124"/>
      <c r="WRR18" s="124"/>
      <c r="WRS18" s="124"/>
      <c r="WRT18" s="124"/>
      <c r="WRU18" s="124"/>
      <c r="WRV18" s="124"/>
      <c r="WRW18" s="124"/>
      <c r="WRX18" s="124"/>
      <c r="WRY18" s="124"/>
      <c r="WRZ18" s="124"/>
      <c r="WSA18" s="124"/>
      <c r="WSB18" s="124"/>
      <c r="WSC18" s="124"/>
      <c r="WSD18" s="124"/>
      <c r="WSE18" s="124"/>
      <c r="WSF18" s="124"/>
      <c r="WSG18" s="124"/>
      <c r="WSH18" s="124"/>
      <c r="WSI18" s="124"/>
      <c r="WSJ18" s="124"/>
      <c r="WSK18" s="124"/>
      <c r="WSL18" s="124"/>
      <c r="WSM18" s="124"/>
      <c r="WSN18" s="124"/>
      <c r="WSO18" s="124"/>
      <c r="WSP18" s="124"/>
      <c r="WSQ18" s="124"/>
      <c r="WSR18" s="124"/>
      <c r="WSS18" s="124"/>
      <c r="WST18" s="124"/>
      <c r="WSU18" s="124"/>
      <c r="WSV18" s="124"/>
      <c r="WSW18" s="124"/>
      <c r="WSX18" s="124"/>
      <c r="WSY18" s="124"/>
      <c r="WSZ18" s="124"/>
      <c r="WTA18" s="124"/>
      <c r="WTB18" s="124"/>
      <c r="WTC18" s="124"/>
      <c r="WTD18" s="124"/>
      <c r="WTE18" s="124"/>
      <c r="WTF18" s="124"/>
      <c r="WTG18" s="124"/>
      <c r="WTH18" s="124"/>
      <c r="WTI18" s="124"/>
      <c r="WTJ18" s="124"/>
      <c r="WTK18" s="124"/>
      <c r="WTL18" s="124"/>
      <c r="WTM18" s="124"/>
      <c r="WTN18" s="124"/>
      <c r="WTO18" s="124"/>
      <c r="WTP18" s="124"/>
      <c r="WTQ18" s="124"/>
      <c r="WTR18" s="124"/>
      <c r="WTS18" s="124"/>
      <c r="WTT18" s="124"/>
      <c r="WTU18" s="124"/>
      <c r="WTV18" s="124"/>
      <c r="WTW18" s="124"/>
      <c r="WTX18" s="124"/>
      <c r="WTY18" s="124"/>
      <c r="WTZ18" s="124"/>
      <c r="WUA18" s="124"/>
      <c r="WUB18" s="124"/>
      <c r="WUC18" s="124"/>
      <c r="WUD18" s="124"/>
      <c r="WUE18" s="124"/>
      <c r="WUF18" s="124"/>
      <c r="WUG18" s="124"/>
      <c r="WUH18" s="124"/>
      <c r="WUI18" s="124"/>
      <c r="WUJ18" s="124"/>
      <c r="WUK18" s="124"/>
      <c r="WUL18" s="124"/>
      <c r="WUM18" s="124"/>
      <c r="WUN18" s="124"/>
      <c r="WUO18" s="124"/>
      <c r="WUP18" s="124"/>
      <c r="WUQ18" s="124"/>
      <c r="WUR18" s="124"/>
      <c r="WUS18" s="124"/>
      <c r="WUT18" s="124"/>
      <c r="WUU18" s="124"/>
      <c r="WUV18" s="124"/>
      <c r="WUW18" s="124"/>
      <c r="WUX18" s="124"/>
      <c r="WUY18" s="124"/>
      <c r="WUZ18" s="124"/>
      <c r="WVA18" s="124"/>
      <c r="WVB18" s="124"/>
      <c r="WVC18" s="124"/>
      <c r="WVD18" s="124"/>
      <c r="WVE18" s="124"/>
      <c r="WVF18" s="124"/>
      <c r="WVG18" s="124"/>
      <c r="WVH18" s="124"/>
      <c r="WVI18" s="124"/>
      <c r="WVJ18" s="124"/>
      <c r="WVK18" s="124"/>
      <c r="WVL18" s="124"/>
      <c r="WVM18" s="124"/>
      <c r="WVN18" s="124"/>
      <c r="WVO18" s="124"/>
      <c r="WVP18" s="124"/>
      <c r="WVQ18" s="124"/>
      <c r="WVR18" s="124"/>
      <c r="WVS18" s="124"/>
      <c r="WVT18" s="124"/>
      <c r="WVU18" s="124"/>
      <c r="WVV18" s="124"/>
      <c r="WVW18" s="124"/>
      <c r="WVX18" s="124"/>
      <c r="WVY18" s="124"/>
      <c r="WVZ18" s="124"/>
      <c r="WWA18" s="124"/>
      <c r="WWB18" s="124"/>
      <c r="WWC18" s="124"/>
      <c r="WWD18" s="124"/>
      <c r="WWE18" s="124"/>
      <c r="WWF18" s="124"/>
      <c r="WWG18" s="124"/>
      <c r="WWH18" s="124"/>
      <c r="WWI18" s="124"/>
      <c r="WWJ18" s="124"/>
      <c r="WWK18" s="124"/>
      <c r="WWL18" s="124"/>
      <c r="WWM18" s="124"/>
      <c r="WWN18" s="124"/>
      <c r="WWO18" s="124"/>
      <c r="WWP18" s="124"/>
      <c r="WWQ18" s="124"/>
      <c r="WWR18" s="124"/>
      <c r="WWS18" s="124"/>
      <c r="WWT18" s="124"/>
      <c r="WWU18" s="124"/>
      <c r="WWV18" s="124"/>
      <c r="WWW18" s="124"/>
      <c r="WWX18" s="124"/>
      <c r="WWY18" s="124"/>
      <c r="WWZ18" s="124"/>
      <c r="WXA18" s="124"/>
      <c r="WXB18" s="124"/>
      <c r="WXC18" s="124"/>
      <c r="WXD18" s="124"/>
      <c r="WXE18" s="124"/>
      <c r="WXF18" s="124"/>
      <c r="WXG18" s="124"/>
      <c r="WXH18" s="124"/>
      <c r="WXI18" s="124"/>
      <c r="WXJ18" s="124"/>
      <c r="WXK18" s="124"/>
      <c r="WXL18" s="124"/>
      <c r="WXM18" s="124"/>
      <c r="WXN18" s="124"/>
      <c r="WXO18" s="124"/>
      <c r="WXP18" s="124"/>
      <c r="WXQ18" s="124"/>
      <c r="WXR18" s="124"/>
      <c r="WXS18" s="124"/>
      <c r="WXT18" s="124"/>
      <c r="WXU18" s="124"/>
      <c r="WXV18" s="124"/>
      <c r="WXW18" s="124"/>
      <c r="WXX18" s="124"/>
      <c r="WXY18" s="124"/>
      <c r="WXZ18" s="124"/>
      <c r="WYA18" s="124"/>
      <c r="WYB18" s="124"/>
      <c r="WYC18" s="124"/>
      <c r="WYD18" s="124"/>
      <c r="WYE18" s="124"/>
      <c r="WYF18" s="124"/>
      <c r="WYG18" s="124"/>
      <c r="WYH18" s="124"/>
      <c r="WYI18" s="124"/>
      <c r="WYJ18" s="124"/>
      <c r="WYK18" s="124"/>
      <c r="WYL18" s="124"/>
      <c r="WYM18" s="124"/>
      <c r="WYN18" s="124"/>
      <c r="WYO18" s="124"/>
      <c r="WYP18" s="124"/>
      <c r="WYQ18" s="124"/>
      <c r="WYR18" s="124"/>
      <c r="WYS18" s="124"/>
      <c r="WYT18" s="124"/>
      <c r="WYU18" s="124"/>
      <c r="WYV18" s="124"/>
      <c r="WYW18" s="124"/>
      <c r="WYX18" s="124"/>
      <c r="WYY18" s="124"/>
      <c r="WYZ18" s="124"/>
      <c r="WZA18" s="124"/>
      <c r="WZB18" s="124"/>
      <c r="WZC18" s="124"/>
      <c r="WZD18" s="124"/>
      <c r="WZE18" s="124"/>
      <c r="WZF18" s="124"/>
      <c r="WZG18" s="124"/>
      <c r="WZH18" s="124"/>
      <c r="WZI18" s="124"/>
      <c r="WZJ18" s="124"/>
      <c r="WZK18" s="124"/>
      <c r="WZL18" s="124"/>
      <c r="WZM18" s="124"/>
      <c r="WZN18" s="124"/>
      <c r="WZO18" s="124"/>
      <c r="WZP18" s="124"/>
      <c r="WZQ18" s="124"/>
      <c r="WZR18" s="124"/>
      <c r="WZS18" s="124"/>
      <c r="WZT18" s="124"/>
      <c r="WZU18" s="124"/>
      <c r="WZV18" s="124"/>
      <c r="WZW18" s="124"/>
      <c r="WZX18" s="124"/>
      <c r="WZY18" s="124"/>
      <c r="WZZ18" s="124"/>
      <c r="XAA18" s="124"/>
      <c r="XAB18" s="124"/>
      <c r="XAC18" s="124"/>
      <c r="XAD18" s="124"/>
      <c r="XAE18" s="124"/>
      <c r="XAF18" s="124"/>
      <c r="XAG18" s="124"/>
      <c r="XAH18" s="124"/>
      <c r="XAI18" s="124"/>
      <c r="XAJ18" s="124"/>
      <c r="XAK18" s="124"/>
      <c r="XAL18" s="124"/>
      <c r="XAM18" s="124"/>
      <c r="XAN18" s="124"/>
      <c r="XAO18" s="124"/>
      <c r="XAP18" s="124"/>
      <c r="XAQ18" s="124"/>
      <c r="XAR18" s="124"/>
      <c r="XAS18" s="124"/>
      <c r="XAT18" s="124"/>
      <c r="XAU18" s="124"/>
      <c r="XAV18" s="124"/>
      <c r="XAW18" s="124"/>
      <c r="XAX18" s="124"/>
      <c r="XAY18" s="124"/>
      <c r="XAZ18" s="124"/>
      <c r="XBA18" s="124"/>
      <c r="XBB18" s="124"/>
      <c r="XBC18" s="124"/>
      <c r="XBD18" s="124"/>
      <c r="XBE18" s="124"/>
      <c r="XBF18" s="124"/>
      <c r="XBG18" s="124"/>
      <c r="XBH18" s="124"/>
      <c r="XBI18" s="124"/>
      <c r="XBJ18" s="124"/>
      <c r="XBK18" s="124"/>
      <c r="XBL18" s="124"/>
      <c r="XBM18" s="124"/>
      <c r="XBN18" s="124"/>
      <c r="XBO18" s="124"/>
      <c r="XBP18" s="124"/>
      <c r="XBQ18" s="124"/>
      <c r="XBR18" s="124"/>
      <c r="XBS18" s="124"/>
      <c r="XBT18" s="124"/>
      <c r="XBU18" s="124"/>
      <c r="XBV18" s="124"/>
      <c r="XBW18" s="124"/>
      <c r="XBX18" s="124"/>
      <c r="XBY18" s="124"/>
      <c r="XBZ18" s="124"/>
      <c r="XCA18" s="124"/>
      <c r="XCB18" s="124"/>
      <c r="XCC18" s="124"/>
      <c r="XCD18" s="124"/>
      <c r="XCE18" s="124"/>
      <c r="XCF18" s="124"/>
      <c r="XCG18" s="124"/>
      <c r="XCH18" s="124"/>
      <c r="XCI18" s="124"/>
      <c r="XCJ18" s="124"/>
      <c r="XCK18" s="124"/>
      <c r="XCL18" s="124"/>
      <c r="XCM18" s="124"/>
      <c r="XCN18" s="124"/>
      <c r="XCO18" s="124"/>
      <c r="XCP18" s="124"/>
      <c r="XCQ18" s="124"/>
      <c r="XCR18" s="124"/>
      <c r="XCS18" s="124"/>
      <c r="XCT18" s="124"/>
      <c r="XCU18" s="124"/>
      <c r="XCV18" s="124"/>
      <c r="XCW18" s="124"/>
      <c r="XCX18" s="124"/>
      <c r="XCY18" s="124"/>
      <c r="XCZ18" s="124"/>
      <c r="XDA18" s="124"/>
      <c r="XDB18" s="124"/>
      <c r="XDC18" s="124"/>
      <c r="XDD18" s="124"/>
      <c r="XDE18" s="124"/>
      <c r="XDF18" s="124"/>
      <c r="XDG18" s="124"/>
      <c r="XDH18" s="124"/>
      <c r="XDI18" s="124"/>
      <c r="XDJ18" s="124"/>
      <c r="XDK18" s="124"/>
      <c r="XDL18" s="124"/>
      <c r="XDM18" s="124"/>
      <c r="XDN18" s="124"/>
      <c r="XDO18" s="124"/>
      <c r="XDP18" s="124"/>
      <c r="XDQ18" s="124"/>
      <c r="XDR18" s="124"/>
      <c r="XDS18" s="124"/>
      <c r="XDT18" s="124"/>
      <c r="XDU18" s="124"/>
      <c r="XDV18" s="124"/>
      <c r="XDW18" s="124"/>
      <c r="XDX18" s="124"/>
      <c r="XDY18" s="124"/>
      <c r="XDZ18" s="124"/>
      <c r="XEA18" s="124"/>
      <c r="XEB18" s="124"/>
      <c r="XEC18" s="124"/>
      <c r="XED18" s="124"/>
      <c r="XEE18" s="124"/>
      <c r="XEF18" s="124"/>
      <c r="XEG18" s="124"/>
      <c r="XEH18" s="124"/>
      <c r="XEI18" s="124"/>
      <c r="XEJ18" s="124"/>
      <c r="XEK18" s="124"/>
      <c r="XEL18" s="124"/>
      <c r="XEM18" s="124"/>
      <c r="XEN18" s="124"/>
      <c r="XEO18" s="124"/>
      <c r="XEP18" s="124"/>
      <c r="XEQ18" s="124"/>
      <c r="XER18" s="124"/>
      <c r="XES18" s="124"/>
      <c r="XET18" s="124"/>
      <c r="XEU18" s="124"/>
      <c r="XEV18" s="124"/>
      <c r="XEW18" s="124"/>
      <c r="XEX18" s="124"/>
      <c r="XEY18" s="124"/>
      <c r="XEZ18" s="124"/>
      <c r="XFA18" s="124"/>
      <c r="XFB18" s="124"/>
      <c r="XFC18" s="124"/>
      <c r="XFD18" s="124"/>
    </row>
    <row r="19" spans="2:16384" x14ac:dyDescent="0.35">
      <c r="B19" s="129" t="s">
        <v>44</v>
      </c>
      <c r="C19" s="122"/>
      <c r="D19" s="126">
        <v>0.15</v>
      </c>
      <c r="H19" s="129" t="s">
        <v>56</v>
      </c>
      <c r="I19" s="122"/>
      <c r="J19" s="125">
        <v>1194.5749223734827</v>
      </c>
    </row>
    <row r="20" spans="2:16384" x14ac:dyDescent="0.35">
      <c r="H20" s="129" t="s">
        <v>45</v>
      </c>
      <c r="I20" s="122"/>
      <c r="J20" s="125">
        <v>1087.3904012741384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>
              <from>
                <xdr:col>1</xdr:col>
                <xdr:colOff>82550</xdr:colOff>
                <xdr:row>21</xdr:row>
                <xdr:rowOff>25400</xdr:rowOff>
              </from>
              <to>
                <xdr:col>3</xdr:col>
                <xdr:colOff>1047750</xdr:colOff>
                <xdr:row>23</xdr:row>
                <xdr:rowOff>69850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XFD31"/>
  <sheetViews>
    <sheetView showGridLines="0" zoomScale="55" zoomScaleNormal="55" workbookViewId="0">
      <selection activeCell="G22" sqref="G22"/>
    </sheetView>
  </sheetViews>
  <sheetFormatPr defaultColWidth="8.7265625" defaultRowHeight="14.5" customHeight="1" zeroHeight="1" x14ac:dyDescent="0.35"/>
  <cols>
    <col min="1" max="1" width="8.7265625" style="120" customWidth="1"/>
    <col min="2" max="2" width="10.6328125" style="120" bestFit="1" customWidth="1"/>
    <col min="3" max="3" width="8.90625" style="120" bestFit="1" customWidth="1"/>
    <col min="4" max="4" width="20.81640625" style="120" bestFit="1" customWidth="1"/>
    <col min="5" max="9" width="8.7265625" style="120" customWidth="1"/>
    <col min="10" max="10" width="20.81640625" style="120" bestFit="1" customWidth="1"/>
    <col min="11" max="12" width="8.7265625" style="120" customWidth="1"/>
    <col min="13" max="16383" width="8.7265625" style="120"/>
    <col min="16384" max="16384" width="11.453125" style="120" customWidth="1"/>
  </cols>
  <sheetData>
    <row r="1" spans="1:11 16384:16384" ht="409" customHeight="1" x14ac:dyDescent="0.35">
      <c r="A1" s="128">
        <f>'Sample UI'!AY157</f>
        <v>9.9999999996291685E-7</v>
      </c>
      <c r="B1" s="127" t="str">
        <f>'Sample UI'!B1</f>
        <v>0</v>
      </c>
    </row>
    <row r="2" spans="1:11 16384:16384" ht="130.5" customHeight="1" x14ac:dyDescent="0.35"/>
    <row r="3" spans="1:11 16384:16384" ht="14.5" customHeight="1" x14ac:dyDescent="0.35"/>
    <row r="4" spans="1:11 16384:16384" ht="14.5" customHeight="1" x14ac:dyDescent="0.35"/>
    <row r="5" spans="1:11 16384:16384" ht="14.5" customHeight="1" x14ac:dyDescent="0.35"/>
    <row r="6" spans="1:11 16384:16384" ht="14.5" customHeight="1" x14ac:dyDescent="0.35"/>
    <row r="7" spans="1:11 16384:16384" ht="14.5" customHeight="1" x14ac:dyDescent="0.35"/>
    <row r="8" spans="1:11 16384:16384" ht="14.5" customHeight="1" x14ac:dyDescent="0.35"/>
    <row r="9" spans="1:11 16384:16384" x14ac:dyDescent="0.35">
      <c r="B9" s="119" t="s">
        <v>131</v>
      </c>
      <c r="C9" s="119" t="s">
        <v>141</v>
      </c>
      <c r="D9" s="119" t="s">
        <v>147</v>
      </c>
    </row>
    <row r="10" spans="1:11 16384:16384" x14ac:dyDescent="0.35">
      <c r="B10" s="129" t="s">
        <v>46</v>
      </c>
      <c r="C10" s="122"/>
      <c r="D10" s="111">
        <v>300</v>
      </c>
    </row>
    <row r="11" spans="1:11 16384:16384" x14ac:dyDescent="0.35">
      <c r="B11" s="129" t="s">
        <v>47</v>
      </c>
      <c r="C11" s="122"/>
      <c r="D11" s="111">
        <v>700</v>
      </c>
      <c r="H11" s="119" t="s">
        <v>131</v>
      </c>
      <c r="I11" s="119" t="s">
        <v>141</v>
      </c>
      <c r="J11" s="119" t="s">
        <v>147</v>
      </c>
    </row>
    <row r="12" spans="1:11 16384:16384" x14ac:dyDescent="0.35">
      <c r="B12" s="129" t="s">
        <v>48</v>
      </c>
      <c r="C12" s="122"/>
      <c r="D12" s="111">
        <v>700</v>
      </c>
      <c r="H12" s="129" t="s">
        <v>55</v>
      </c>
      <c r="I12" s="122"/>
      <c r="J12" s="125">
        <v>3970.5174768829643</v>
      </c>
      <c r="K12" s="123"/>
      <c r="XFD12" s="123"/>
    </row>
    <row r="13" spans="1:11 16384:16384" x14ac:dyDescent="0.35">
      <c r="B13" s="129" t="s">
        <v>49</v>
      </c>
      <c r="C13" s="122"/>
      <c r="D13" s="111">
        <v>700</v>
      </c>
      <c r="H13" s="129" t="s">
        <v>56</v>
      </c>
      <c r="I13" s="122"/>
      <c r="J13" s="125">
        <v>3684.8670859937165</v>
      </c>
      <c r="K13" s="123"/>
      <c r="XFD13" s="123"/>
    </row>
    <row r="14" spans="1:11 16384:16384" x14ac:dyDescent="0.35">
      <c r="B14" s="129" t="s">
        <v>50</v>
      </c>
      <c r="C14" s="122"/>
      <c r="D14" s="111">
        <v>700</v>
      </c>
      <c r="H14" s="129" t="s">
        <v>45</v>
      </c>
      <c r="I14" s="122"/>
      <c r="J14" s="125">
        <v>3354.2345034623472</v>
      </c>
      <c r="K14" s="123"/>
      <c r="XFD14" s="123"/>
    </row>
    <row r="15" spans="1:11 16384:16384" x14ac:dyDescent="0.35">
      <c r="B15" s="129" t="s">
        <v>51</v>
      </c>
      <c r="C15" s="122"/>
      <c r="D15" s="111">
        <v>200</v>
      </c>
      <c r="K15" s="123"/>
      <c r="XFD15" s="123"/>
    </row>
    <row r="16" spans="1:11 16384:16384" x14ac:dyDescent="0.35">
      <c r="B16" s="129" t="s">
        <v>52</v>
      </c>
      <c r="C16" s="122"/>
      <c r="D16" s="111">
        <v>700</v>
      </c>
      <c r="K16" s="123"/>
      <c r="XFD16" s="123"/>
    </row>
    <row r="17" spans="2:16384" x14ac:dyDescent="0.35">
      <c r="B17" s="129" t="s">
        <v>53</v>
      </c>
      <c r="C17" s="122"/>
      <c r="D17" s="111">
        <v>700</v>
      </c>
      <c r="K17" s="123"/>
      <c r="XFD17" s="123"/>
    </row>
    <row r="18" spans="2:16384" x14ac:dyDescent="0.35">
      <c r="B18" s="129" t="s">
        <v>54</v>
      </c>
      <c r="C18" s="122"/>
      <c r="D18" s="111">
        <v>700</v>
      </c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4"/>
      <c r="HF18" s="124"/>
      <c r="HG18" s="124"/>
      <c r="HH18" s="124"/>
      <c r="HI18" s="124"/>
      <c r="HJ18" s="124"/>
      <c r="HK18" s="124"/>
      <c r="HL18" s="124"/>
      <c r="HM18" s="124"/>
      <c r="HN18" s="124"/>
      <c r="HO18" s="124"/>
      <c r="HP18" s="124"/>
      <c r="HQ18" s="124"/>
      <c r="HR18" s="124"/>
      <c r="HS18" s="124"/>
      <c r="HT18" s="124"/>
      <c r="HU18" s="124"/>
      <c r="HV18" s="124"/>
      <c r="HW18" s="124"/>
      <c r="HX18" s="124"/>
      <c r="HY18" s="124"/>
      <c r="HZ18" s="124"/>
      <c r="IA18" s="124"/>
      <c r="IB18" s="124"/>
      <c r="IC18" s="124"/>
      <c r="ID18" s="124"/>
      <c r="IE18" s="124"/>
      <c r="IF18" s="124"/>
      <c r="IG18" s="124"/>
      <c r="IH18" s="124"/>
      <c r="II18" s="124"/>
      <c r="IJ18" s="124"/>
      <c r="IK18" s="124"/>
      <c r="IL18" s="124"/>
      <c r="IM18" s="124"/>
      <c r="IN18" s="124"/>
      <c r="IO18" s="124"/>
      <c r="IP18" s="124"/>
      <c r="IQ18" s="124"/>
      <c r="IR18" s="124"/>
      <c r="IS18" s="124"/>
      <c r="IT18" s="124"/>
      <c r="IU18" s="124"/>
      <c r="IV18" s="124"/>
      <c r="IW18" s="124"/>
      <c r="IX18" s="124"/>
      <c r="IY18" s="124"/>
      <c r="IZ18" s="124"/>
      <c r="JA18" s="124"/>
      <c r="JB18" s="124"/>
      <c r="JC18" s="124"/>
      <c r="JD18" s="124"/>
      <c r="JE18" s="124"/>
      <c r="JF18" s="124"/>
      <c r="JG18" s="124"/>
      <c r="JH18" s="124"/>
      <c r="JI18" s="124"/>
      <c r="JJ18" s="124"/>
      <c r="JK18" s="124"/>
      <c r="JL18" s="124"/>
      <c r="JM18" s="124"/>
      <c r="JN18" s="124"/>
      <c r="JO18" s="124"/>
      <c r="JP18" s="124"/>
      <c r="JQ18" s="124"/>
      <c r="JR18" s="124"/>
      <c r="JS18" s="124"/>
      <c r="JT18" s="124"/>
      <c r="JU18" s="124"/>
      <c r="JV18" s="124"/>
      <c r="JW18" s="124"/>
      <c r="JX18" s="124"/>
      <c r="JY18" s="124"/>
      <c r="JZ18" s="124"/>
      <c r="KA18" s="124"/>
      <c r="KB18" s="124"/>
      <c r="KC18" s="124"/>
      <c r="KD18" s="124"/>
      <c r="KE18" s="124"/>
      <c r="KF18" s="124"/>
      <c r="KG18" s="124"/>
      <c r="KH18" s="124"/>
      <c r="KI18" s="124"/>
      <c r="KJ18" s="124"/>
      <c r="KK18" s="124"/>
      <c r="KL18" s="124"/>
      <c r="KM18" s="124"/>
      <c r="KN18" s="124"/>
      <c r="KO18" s="124"/>
      <c r="KP18" s="124"/>
      <c r="KQ18" s="124"/>
      <c r="KR18" s="124"/>
      <c r="KS18" s="124"/>
      <c r="KT18" s="124"/>
      <c r="KU18" s="124"/>
      <c r="KV18" s="124"/>
      <c r="KW18" s="124"/>
      <c r="KX18" s="124"/>
      <c r="KY18" s="124"/>
      <c r="KZ18" s="124"/>
      <c r="LA18" s="124"/>
      <c r="LB18" s="124"/>
      <c r="LC18" s="124"/>
      <c r="LD18" s="124"/>
      <c r="LE18" s="124"/>
      <c r="LF18" s="124"/>
      <c r="LG18" s="124"/>
      <c r="LH18" s="124"/>
      <c r="LI18" s="124"/>
      <c r="LJ18" s="124"/>
      <c r="LK18" s="124"/>
      <c r="LL18" s="124"/>
      <c r="LM18" s="124"/>
      <c r="LN18" s="124"/>
      <c r="LO18" s="124"/>
      <c r="LP18" s="124"/>
      <c r="LQ18" s="124"/>
      <c r="LR18" s="124"/>
      <c r="LS18" s="124"/>
      <c r="LT18" s="124"/>
      <c r="LU18" s="124"/>
      <c r="LV18" s="124"/>
      <c r="LW18" s="124"/>
      <c r="LX18" s="124"/>
      <c r="LY18" s="124"/>
      <c r="LZ18" s="124"/>
      <c r="MA18" s="124"/>
      <c r="MB18" s="124"/>
      <c r="MC18" s="124"/>
      <c r="MD18" s="124"/>
      <c r="ME18" s="124"/>
      <c r="MF18" s="124"/>
      <c r="MG18" s="124"/>
      <c r="MH18" s="124"/>
      <c r="MI18" s="124"/>
      <c r="MJ18" s="124"/>
      <c r="MK18" s="124"/>
      <c r="ML18" s="124"/>
      <c r="MM18" s="124"/>
      <c r="MN18" s="124"/>
      <c r="MO18" s="124"/>
      <c r="MP18" s="124"/>
      <c r="MQ18" s="124"/>
      <c r="MR18" s="124"/>
      <c r="MS18" s="124"/>
      <c r="MT18" s="124"/>
      <c r="MU18" s="124"/>
      <c r="MV18" s="124"/>
      <c r="MW18" s="124"/>
      <c r="MX18" s="124"/>
      <c r="MY18" s="124"/>
      <c r="MZ18" s="124"/>
      <c r="NA18" s="124"/>
      <c r="NB18" s="124"/>
      <c r="NC18" s="124"/>
      <c r="ND18" s="124"/>
      <c r="NE18" s="124"/>
      <c r="NF18" s="124"/>
      <c r="NG18" s="124"/>
      <c r="NH18" s="124"/>
      <c r="NI18" s="124"/>
      <c r="NJ18" s="124"/>
      <c r="NK18" s="124"/>
      <c r="NL18" s="124"/>
      <c r="NM18" s="124"/>
      <c r="NN18" s="124"/>
      <c r="NO18" s="124"/>
      <c r="NP18" s="124"/>
      <c r="NQ18" s="124"/>
      <c r="NR18" s="124"/>
      <c r="NS18" s="124"/>
      <c r="NT18" s="124"/>
      <c r="NU18" s="124"/>
      <c r="NV18" s="124"/>
      <c r="NW18" s="124"/>
      <c r="NX18" s="124"/>
      <c r="NY18" s="124"/>
      <c r="NZ18" s="124"/>
      <c r="OA18" s="124"/>
      <c r="OB18" s="124"/>
      <c r="OC18" s="124"/>
      <c r="OD18" s="124"/>
      <c r="OE18" s="124"/>
      <c r="OF18" s="124"/>
      <c r="OG18" s="124"/>
      <c r="OH18" s="124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4"/>
      <c r="OT18" s="124"/>
      <c r="OU18" s="124"/>
      <c r="OV18" s="124"/>
      <c r="OW18" s="124"/>
      <c r="OX18" s="124"/>
      <c r="OY18" s="124"/>
      <c r="OZ18" s="124"/>
      <c r="PA18" s="124"/>
      <c r="PB18" s="124"/>
      <c r="PC18" s="124"/>
      <c r="PD18" s="124"/>
      <c r="PE18" s="124"/>
      <c r="PF18" s="124"/>
      <c r="PG18" s="124"/>
      <c r="PH18" s="124"/>
      <c r="PI18" s="124"/>
      <c r="PJ18" s="124"/>
      <c r="PK18" s="124"/>
      <c r="PL18" s="124"/>
      <c r="PM18" s="124"/>
      <c r="PN18" s="124"/>
      <c r="PO18" s="124"/>
      <c r="PP18" s="124"/>
      <c r="PQ18" s="124"/>
      <c r="PR18" s="124"/>
      <c r="PS18" s="124"/>
      <c r="PT18" s="124"/>
      <c r="PU18" s="124"/>
      <c r="PV18" s="124"/>
      <c r="PW18" s="124"/>
      <c r="PX18" s="124"/>
      <c r="PY18" s="124"/>
      <c r="PZ18" s="124"/>
      <c r="QA18" s="124"/>
      <c r="QB18" s="124"/>
      <c r="QC18" s="124"/>
      <c r="QD18" s="124"/>
      <c r="QE18" s="124"/>
      <c r="QF18" s="124"/>
      <c r="QG18" s="124"/>
      <c r="QH18" s="124"/>
      <c r="QI18" s="124"/>
      <c r="QJ18" s="124"/>
      <c r="QK18" s="124"/>
      <c r="QL18" s="124"/>
      <c r="QM18" s="124"/>
      <c r="QN18" s="124"/>
      <c r="QO18" s="124"/>
      <c r="QP18" s="124"/>
      <c r="QQ18" s="124"/>
      <c r="QR18" s="124"/>
      <c r="QS18" s="124"/>
      <c r="QT18" s="124"/>
      <c r="QU18" s="124"/>
      <c r="QV18" s="124"/>
      <c r="QW18" s="124"/>
      <c r="QX18" s="124"/>
      <c r="QY18" s="124"/>
      <c r="QZ18" s="124"/>
      <c r="RA18" s="124"/>
      <c r="RB18" s="124"/>
      <c r="RC18" s="124"/>
      <c r="RD18" s="124"/>
      <c r="RE18" s="124"/>
      <c r="RF18" s="124"/>
      <c r="RG18" s="124"/>
      <c r="RH18" s="124"/>
      <c r="RI18" s="124"/>
      <c r="RJ18" s="124"/>
      <c r="RK18" s="124"/>
      <c r="RL18" s="124"/>
      <c r="RM18" s="124"/>
      <c r="RN18" s="124"/>
      <c r="RO18" s="124"/>
      <c r="RP18" s="124"/>
      <c r="RQ18" s="124"/>
      <c r="RR18" s="124"/>
      <c r="RS18" s="124"/>
      <c r="RT18" s="124"/>
      <c r="RU18" s="124"/>
      <c r="RV18" s="124"/>
      <c r="RW18" s="124"/>
      <c r="RX18" s="124"/>
      <c r="RY18" s="124"/>
      <c r="RZ18" s="124"/>
      <c r="SA18" s="124"/>
      <c r="SB18" s="124"/>
      <c r="SC18" s="124"/>
      <c r="SD18" s="124"/>
      <c r="SE18" s="124"/>
      <c r="SF18" s="124"/>
      <c r="SG18" s="124"/>
      <c r="SH18" s="124"/>
      <c r="SI18" s="124"/>
      <c r="SJ18" s="124"/>
      <c r="SK18" s="124"/>
      <c r="SL18" s="124"/>
      <c r="SM18" s="124"/>
      <c r="SN18" s="124"/>
      <c r="SO18" s="124"/>
      <c r="SP18" s="124"/>
      <c r="SQ18" s="124"/>
      <c r="SR18" s="124"/>
      <c r="SS18" s="124"/>
      <c r="ST18" s="124"/>
      <c r="SU18" s="124"/>
      <c r="SV18" s="124"/>
      <c r="SW18" s="124"/>
      <c r="SX18" s="124"/>
      <c r="SY18" s="124"/>
      <c r="SZ18" s="124"/>
      <c r="TA18" s="124"/>
      <c r="TB18" s="124"/>
      <c r="TC18" s="124"/>
      <c r="TD18" s="124"/>
      <c r="TE18" s="124"/>
      <c r="TF18" s="124"/>
      <c r="TG18" s="124"/>
      <c r="TH18" s="124"/>
      <c r="TI18" s="124"/>
      <c r="TJ18" s="124"/>
      <c r="TK18" s="124"/>
      <c r="TL18" s="124"/>
      <c r="TM18" s="124"/>
      <c r="TN18" s="124"/>
      <c r="TO18" s="124"/>
      <c r="TP18" s="124"/>
      <c r="TQ18" s="124"/>
      <c r="TR18" s="124"/>
      <c r="TS18" s="124"/>
      <c r="TT18" s="124"/>
      <c r="TU18" s="124"/>
      <c r="TV18" s="124"/>
      <c r="TW18" s="124"/>
      <c r="TX18" s="124"/>
      <c r="TY18" s="124"/>
      <c r="TZ18" s="124"/>
      <c r="UA18" s="124"/>
      <c r="UB18" s="124"/>
      <c r="UC18" s="124"/>
      <c r="UD18" s="124"/>
      <c r="UE18" s="124"/>
      <c r="UF18" s="124"/>
      <c r="UG18" s="124"/>
      <c r="UH18" s="124"/>
      <c r="UI18" s="124"/>
      <c r="UJ18" s="124"/>
      <c r="UK18" s="124"/>
      <c r="UL18" s="124"/>
      <c r="UM18" s="124"/>
      <c r="UN18" s="124"/>
      <c r="UO18" s="124"/>
      <c r="UP18" s="124"/>
      <c r="UQ18" s="124"/>
      <c r="UR18" s="124"/>
      <c r="US18" s="124"/>
      <c r="UT18" s="124"/>
      <c r="UU18" s="124"/>
      <c r="UV18" s="124"/>
      <c r="UW18" s="124"/>
      <c r="UX18" s="124"/>
      <c r="UY18" s="124"/>
      <c r="UZ18" s="124"/>
      <c r="VA18" s="124"/>
      <c r="VB18" s="124"/>
      <c r="VC18" s="124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4"/>
      <c r="VO18" s="124"/>
      <c r="VP18" s="124"/>
      <c r="VQ18" s="124"/>
      <c r="VR18" s="124"/>
      <c r="VS18" s="124"/>
      <c r="VT18" s="124"/>
      <c r="VU18" s="124"/>
      <c r="VV18" s="124"/>
      <c r="VW18" s="124"/>
      <c r="VX18" s="124"/>
      <c r="VY18" s="124"/>
      <c r="VZ18" s="124"/>
      <c r="WA18" s="124"/>
      <c r="WB18" s="124"/>
      <c r="WC18" s="124"/>
      <c r="WD18" s="124"/>
      <c r="WE18" s="124"/>
      <c r="WF18" s="124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4"/>
      <c r="WR18" s="124"/>
      <c r="WS18" s="124"/>
      <c r="WT18" s="124"/>
      <c r="WU18" s="124"/>
      <c r="WV18" s="124"/>
      <c r="WW18" s="124"/>
      <c r="WX18" s="124"/>
      <c r="WY18" s="124"/>
      <c r="WZ18" s="124"/>
      <c r="XA18" s="124"/>
      <c r="XB18" s="124"/>
      <c r="XC18" s="124"/>
      <c r="XD18" s="124"/>
      <c r="XE18" s="124"/>
      <c r="XF18" s="124"/>
      <c r="XG18" s="124"/>
      <c r="XH18" s="124"/>
      <c r="XI18" s="124"/>
      <c r="XJ18" s="124"/>
      <c r="XK18" s="124"/>
      <c r="XL18" s="124"/>
      <c r="XM18" s="124"/>
      <c r="XN18" s="124"/>
      <c r="XO18" s="124"/>
      <c r="XP18" s="124"/>
      <c r="XQ18" s="124"/>
      <c r="XR18" s="124"/>
      <c r="XS18" s="124"/>
      <c r="XT18" s="124"/>
      <c r="XU18" s="124"/>
      <c r="XV18" s="124"/>
      <c r="XW18" s="124"/>
      <c r="XX18" s="124"/>
      <c r="XY18" s="124"/>
      <c r="XZ18" s="124"/>
      <c r="YA18" s="124"/>
      <c r="YB18" s="124"/>
      <c r="YC18" s="124"/>
      <c r="YD18" s="124"/>
      <c r="YE18" s="124"/>
      <c r="YF18" s="124"/>
      <c r="YG18" s="124"/>
      <c r="YH18" s="124"/>
      <c r="YI18" s="124"/>
      <c r="YJ18" s="124"/>
      <c r="YK18" s="124"/>
      <c r="YL18" s="124"/>
      <c r="YM18" s="124"/>
      <c r="YN18" s="124"/>
      <c r="YO18" s="124"/>
      <c r="YP18" s="124"/>
      <c r="YQ18" s="124"/>
      <c r="YR18" s="124"/>
      <c r="YS18" s="124"/>
      <c r="YT18" s="124"/>
      <c r="YU18" s="124"/>
      <c r="YV18" s="124"/>
      <c r="YW18" s="124"/>
      <c r="YX18" s="124"/>
      <c r="YY18" s="124"/>
      <c r="YZ18" s="124"/>
      <c r="ZA18" s="124"/>
      <c r="ZB18" s="124"/>
      <c r="ZC18" s="124"/>
      <c r="ZD18" s="124"/>
      <c r="ZE18" s="124"/>
      <c r="ZF18" s="124"/>
      <c r="ZG18" s="124"/>
      <c r="ZH18" s="124"/>
      <c r="ZI18" s="124"/>
      <c r="ZJ18" s="124"/>
      <c r="ZK18" s="124"/>
      <c r="ZL18" s="124"/>
      <c r="ZM18" s="124"/>
      <c r="ZN18" s="124"/>
      <c r="ZO18" s="124"/>
      <c r="ZP18" s="124"/>
      <c r="ZQ18" s="124"/>
      <c r="ZR18" s="124"/>
      <c r="ZS18" s="124"/>
      <c r="ZT18" s="124"/>
      <c r="ZU18" s="124"/>
      <c r="ZV18" s="124"/>
      <c r="ZW18" s="124"/>
      <c r="ZX18" s="124"/>
      <c r="ZY18" s="124"/>
      <c r="ZZ18" s="124"/>
      <c r="AAA18" s="124"/>
      <c r="AAB18" s="124"/>
      <c r="AAC18" s="124"/>
      <c r="AAD18" s="124"/>
      <c r="AAE18" s="124"/>
      <c r="AAF18" s="124"/>
      <c r="AAG18" s="124"/>
      <c r="AAH18" s="124"/>
      <c r="AAI18" s="124"/>
      <c r="AAJ18" s="124"/>
      <c r="AAK18" s="124"/>
      <c r="AAL18" s="124"/>
      <c r="AAM18" s="124"/>
      <c r="AAN18" s="124"/>
      <c r="AAO18" s="124"/>
      <c r="AAP18" s="124"/>
      <c r="AAQ18" s="124"/>
      <c r="AAR18" s="124"/>
      <c r="AAS18" s="124"/>
      <c r="AAT18" s="124"/>
      <c r="AAU18" s="124"/>
      <c r="AAV18" s="124"/>
      <c r="AAW18" s="124"/>
      <c r="AAX18" s="124"/>
      <c r="AAY18" s="124"/>
      <c r="AAZ18" s="124"/>
      <c r="ABA18" s="124"/>
      <c r="ABB18" s="124"/>
      <c r="ABC18" s="124"/>
      <c r="ABD18" s="124"/>
      <c r="ABE18" s="124"/>
      <c r="ABF18" s="124"/>
      <c r="ABG18" s="124"/>
      <c r="ABH18" s="124"/>
      <c r="ABI18" s="124"/>
      <c r="ABJ18" s="124"/>
      <c r="ABK18" s="124"/>
      <c r="ABL18" s="124"/>
      <c r="ABM18" s="124"/>
      <c r="ABN18" s="124"/>
      <c r="ABO18" s="124"/>
      <c r="ABP18" s="124"/>
      <c r="ABQ18" s="124"/>
      <c r="ABR18" s="124"/>
      <c r="ABS18" s="124"/>
      <c r="ABT18" s="124"/>
      <c r="ABU18" s="124"/>
      <c r="ABV18" s="124"/>
      <c r="ABW18" s="124"/>
      <c r="ABX18" s="124"/>
      <c r="ABY18" s="124"/>
      <c r="ABZ18" s="124"/>
      <c r="ACA18" s="124"/>
      <c r="ACB18" s="124"/>
      <c r="ACC18" s="124"/>
      <c r="ACD18" s="124"/>
      <c r="ACE18" s="124"/>
      <c r="ACF18" s="124"/>
      <c r="ACG18" s="124"/>
      <c r="ACH18" s="124"/>
      <c r="ACI18" s="124"/>
      <c r="ACJ18" s="124"/>
      <c r="ACK18" s="124"/>
      <c r="ACL18" s="124"/>
      <c r="ACM18" s="124"/>
      <c r="ACN18" s="124"/>
      <c r="ACO18" s="124"/>
      <c r="ACP18" s="124"/>
      <c r="ACQ18" s="124"/>
      <c r="ACR18" s="124"/>
      <c r="ACS18" s="124"/>
      <c r="ACT18" s="124"/>
      <c r="ACU18" s="124"/>
      <c r="ACV18" s="124"/>
      <c r="ACW18" s="124"/>
      <c r="ACX18" s="124"/>
      <c r="ACY18" s="124"/>
      <c r="ACZ18" s="124"/>
      <c r="ADA18" s="124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4"/>
      <c r="ADM18" s="124"/>
      <c r="ADN18" s="124"/>
      <c r="ADO18" s="124"/>
      <c r="ADP18" s="124"/>
      <c r="ADQ18" s="124"/>
      <c r="ADR18" s="124"/>
      <c r="ADS18" s="124"/>
      <c r="ADT18" s="124"/>
      <c r="ADU18" s="124"/>
      <c r="ADV18" s="124"/>
      <c r="ADW18" s="124"/>
      <c r="ADX18" s="124"/>
      <c r="ADY18" s="124"/>
      <c r="ADZ18" s="124"/>
      <c r="AEA18" s="124"/>
      <c r="AEB18" s="124"/>
      <c r="AEC18" s="124"/>
      <c r="AED18" s="124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4"/>
      <c r="AEP18" s="124"/>
      <c r="AEQ18" s="124"/>
      <c r="AER18" s="124"/>
      <c r="AES18" s="124"/>
      <c r="AET18" s="124"/>
      <c r="AEU18" s="124"/>
      <c r="AEV18" s="124"/>
      <c r="AEW18" s="124"/>
      <c r="AEX18" s="124"/>
      <c r="AEY18" s="124"/>
      <c r="AEZ18" s="124"/>
      <c r="AFA18" s="124"/>
      <c r="AFB18" s="124"/>
      <c r="AFC18" s="124"/>
      <c r="AFD18" s="124"/>
      <c r="AFE18" s="124"/>
      <c r="AFF18" s="124"/>
      <c r="AFG18" s="124"/>
      <c r="AFH18" s="124"/>
      <c r="AFI18" s="124"/>
      <c r="AFJ18" s="124"/>
      <c r="AFK18" s="124"/>
      <c r="AFL18" s="124"/>
      <c r="AFM18" s="124"/>
      <c r="AFN18" s="124"/>
      <c r="AFO18" s="124"/>
      <c r="AFP18" s="124"/>
      <c r="AFQ18" s="124"/>
      <c r="AFR18" s="124"/>
      <c r="AFS18" s="124"/>
      <c r="AFT18" s="124"/>
      <c r="AFU18" s="124"/>
      <c r="AFV18" s="124"/>
      <c r="AFW18" s="124"/>
      <c r="AFX18" s="124"/>
      <c r="AFY18" s="124"/>
      <c r="AFZ18" s="124"/>
      <c r="AGA18" s="124"/>
      <c r="AGB18" s="124"/>
      <c r="AGC18" s="124"/>
      <c r="AGD18" s="124"/>
      <c r="AGE18" s="124"/>
      <c r="AGF18" s="124"/>
      <c r="AGG18" s="124"/>
      <c r="AGH18" s="124"/>
      <c r="AGI18" s="124"/>
      <c r="AGJ18" s="124"/>
      <c r="AGK18" s="124"/>
      <c r="AGL18" s="124"/>
      <c r="AGM18" s="124"/>
      <c r="AGN18" s="124"/>
      <c r="AGO18" s="124"/>
      <c r="AGP18" s="124"/>
      <c r="AGQ18" s="124"/>
      <c r="AGR18" s="124"/>
      <c r="AGS18" s="124"/>
      <c r="AGT18" s="124"/>
      <c r="AGU18" s="124"/>
      <c r="AGV18" s="124"/>
      <c r="AGW18" s="124"/>
      <c r="AGX18" s="124"/>
      <c r="AGY18" s="124"/>
      <c r="AGZ18" s="124"/>
      <c r="AHA18" s="124"/>
      <c r="AHB18" s="124"/>
      <c r="AHC18" s="124"/>
      <c r="AHD18" s="124"/>
      <c r="AHE18" s="124"/>
      <c r="AHF18" s="124"/>
      <c r="AHG18" s="124"/>
      <c r="AHH18" s="124"/>
      <c r="AHI18" s="124"/>
      <c r="AHJ18" s="124"/>
      <c r="AHK18" s="124"/>
      <c r="AHL18" s="124"/>
      <c r="AHM18" s="124"/>
      <c r="AHN18" s="124"/>
      <c r="AHO18" s="124"/>
      <c r="AHP18" s="124"/>
      <c r="AHQ18" s="124"/>
      <c r="AHR18" s="124"/>
      <c r="AHS18" s="124"/>
      <c r="AHT18" s="124"/>
      <c r="AHU18" s="124"/>
      <c r="AHV18" s="124"/>
      <c r="AHW18" s="124"/>
      <c r="AHX18" s="124"/>
      <c r="AHY18" s="124"/>
      <c r="AHZ18" s="124"/>
      <c r="AIA18" s="124"/>
      <c r="AIB18" s="124"/>
      <c r="AIC18" s="124"/>
      <c r="AID18" s="124"/>
      <c r="AIE18" s="124"/>
      <c r="AIF18" s="124"/>
      <c r="AIG18" s="124"/>
      <c r="AIH18" s="124"/>
      <c r="AII18" s="124"/>
      <c r="AIJ18" s="124"/>
      <c r="AIK18" s="124"/>
      <c r="AIL18" s="124"/>
      <c r="AIM18" s="124"/>
      <c r="AIN18" s="124"/>
      <c r="AIO18" s="124"/>
      <c r="AIP18" s="124"/>
      <c r="AIQ18" s="124"/>
      <c r="AIR18" s="124"/>
      <c r="AIS18" s="124"/>
      <c r="AIT18" s="124"/>
      <c r="AIU18" s="124"/>
      <c r="AIV18" s="124"/>
      <c r="AIW18" s="124"/>
      <c r="AIX18" s="124"/>
      <c r="AIY18" s="124"/>
      <c r="AIZ18" s="124"/>
      <c r="AJA18" s="124"/>
      <c r="AJB18" s="124"/>
      <c r="AJC18" s="124"/>
      <c r="AJD18" s="124"/>
      <c r="AJE18" s="124"/>
      <c r="AJF18" s="124"/>
      <c r="AJG18" s="124"/>
      <c r="AJH18" s="124"/>
      <c r="AJI18" s="124"/>
      <c r="AJJ18" s="124"/>
      <c r="AJK18" s="124"/>
      <c r="AJL18" s="124"/>
      <c r="AJM18" s="124"/>
      <c r="AJN18" s="124"/>
      <c r="AJO18" s="124"/>
      <c r="AJP18" s="124"/>
      <c r="AJQ18" s="124"/>
      <c r="AJR18" s="124"/>
      <c r="AJS18" s="124"/>
      <c r="AJT18" s="124"/>
      <c r="AJU18" s="124"/>
      <c r="AJV18" s="124"/>
      <c r="AJW18" s="124"/>
      <c r="AJX18" s="124"/>
      <c r="AJY18" s="124"/>
      <c r="AJZ18" s="124"/>
      <c r="AKA18" s="124"/>
      <c r="AKB18" s="124"/>
      <c r="AKC18" s="124"/>
      <c r="AKD18" s="124"/>
      <c r="AKE18" s="124"/>
      <c r="AKF18" s="124"/>
      <c r="AKG18" s="124"/>
      <c r="AKH18" s="124"/>
      <c r="AKI18" s="124"/>
      <c r="AKJ18" s="124"/>
      <c r="AKK18" s="124"/>
      <c r="AKL18" s="124"/>
      <c r="AKM18" s="124"/>
      <c r="AKN18" s="124"/>
      <c r="AKO18" s="124"/>
      <c r="AKP18" s="124"/>
      <c r="AKQ18" s="124"/>
      <c r="AKR18" s="124"/>
      <c r="AKS18" s="124"/>
      <c r="AKT18" s="124"/>
      <c r="AKU18" s="124"/>
      <c r="AKV18" s="124"/>
      <c r="AKW18" s="124"/>
      <c r="AKX18" s="124"/>
      <c r="AKY18" s="124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4"/>
      <c r="ALK18" s="124"/>
      <c r="ALL18" s="124"/>
      <c r="ALM18" s="124"/>
      <c r="ALN18" s="124"/>
      <c r="ALO18" s="124"/>
      <c r="ALP18" s="124"/>
      <c r="ALQ18" s="124"/>
      <c r="ALR18" s="124"/>
      <c r="ALS18" s="124"/>
      <c r="ALT18" s="124"/>
      <c r="ALU18" s="124"/>
      <c r="ALV18" s="124"/>
      <c r="ALW18" s="124"/>
      <c r="ALX18" s="124"/>
      <c r="ALY18" s="124"/>
      <c r="ALZ18" s="124"/>
      <c r="AMA18" s="124"/>
      <c r="AMB18" s="124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4"/>
      <c r="AMN18" s="124"/>
      <c r="AMO18" s="124"/>
      <c r="AMP18" s="124"/>
      <c r="AMQ18" s="124"/>
      <c r="AMR18" s="124"/>
      <c r="AMS18" s="124"/>
      <c r="AMT18" s="124"/>
      <c r="AMU18" s="124"/>
      <c r="AMV18" s="124"/>
      <c r="AMW18" s="124"/>
      <c r="AMX18" s="124"/>
      <c r="AMY18" s="124"/>
      <c r="AMZ18" s="124"/>
      <c r="ANA18" s="124"/>
      <c r="ANB18" s="124"/>
      <c r="ANC18" s="124"/>
      <c r="AND18" s="124"/>
      <c r="ANE18" s="124"/>
      <c r="ANF18" s="124"/>
      <c r="ANG18" s="124"/>
      <c r="ANH18" s="124"/>
      <c r="ANI18" s="124"/>
      <c r="ANJ18" s="124"/>
      <c r="ANK18" s="124"/>
      <c r="ANL18" s="124"/>
      <c r="ANM18" s="124"/>
      <c r="ANN18" s="124"/>
      <c r="ANO18" s="124"/>
      <c r="ANP18" s="124"/>
      <c r="ANQ18" s="124"/>
      <c r="ANR18" s="124"/>
      <c r="ANS18" s="124"/>
      <c r="ANT18" s="124"/>
      <c r="ANU18" s="124"/>
      <c r="ANV18" s="124"/>
      <c r="ANW18" s="124"/>
      <c r="ANX18" s="124"/>
      <c r="ANY18" s="124"/>
      <c r="ANZ18" s="124"/>
      <c r="AOA18" s="124"/>
      <c r="AOB18" s="124"/>
      <c r="AOC18" s="124"/>
      <c r="AOD18" s="124"/>
      <c r="AOE18" s="124"/>
      <c r="AOF18" s="124"/>
      <c r="AOG18" s="124"/>
      <c r="AOH18" s="124"/>
      <c r="AOI18" s="124"/>
      <c r="AOJ18" s="124"/>
      <c r="AOK18" s="124"/>
      <c r="AOL18" s="124"/>
      <c r="AOM18" s="124"/>
      <c r="AON18" s="124"/>
      <c r="AOO18" s="124"/>
      <c r="AOP18" s="124"/>
      <c r="AOQ18" s="124"/>
      <c r="AOR18" s="124"/>
      <c r="AOS18" s="124"/>
      <c r="AOT18" s="124"/>
      <c r="AOU18" s="124"/>
      <c r="AOV18" s="124"/>
      <c r="AOW18" s="124"/>
      <c r="AOX18" s="124"/>
      <c r="AOY18" s="124"/>
      <c r="AOZ18" s="124"/>
      <c r="APA18" s="124"/>
      <c r="APB18" s="124"/>
      <c r="APC18" s="124"/>
      <c r="APD18" s="124"/>
      <c r="APE18" s="124"/>
      <c r="APF18" s="124"/>
      <c r="APG18" s="124"/>
      <c r="APH18" s="124"/>
      <c r="API18" s="124"/>
      <c r="APJ18" s="124"/>
      <c r="APK18" s="124"/>
      <c r="APL18" s="124"/>
      <c r="APM18" s="124"/>
      <c r="APN18" s="124"/>
      <c r="APO18" s="124"/>
      <c r="APP18" s="124"/>
      <c r="APQ18" s="124"/>
      <c r="APR18" s="124"/>
      <c r="APS18" s="124"/>
      <c r="APT18" s="124"/>
      <c r="APU18" s="124"/>
      <c r="APV18" s="124"/>
      <c r="APW18" s="124"/>
      <c r="APX18" s="124"/>
      <c r="APY18" s="124"/>
      <c r="APZ18" s="124"/>
      <c r="AQA18" s="124"/>
      <c r="AQB18" s="124"/>
      <c r="AQC18" s="124"/>
      <c r="AQD18" s="124"/>
      <c r="AQE18" s="124"/>
      <c r="AQF18" s="124"/>
      <c r="AQG18" s="124"/>
      <c r="AQH18" s="124"/>
      <c r="AQI18" s="124"/>
      <c r="AQJ18" s="124"/>
      <c r="AQK18" s="124"/>
      <c r="AQL18" s="124"/>
      <c r="AQM18" s="124"/>
      <c r="AQN18" s="124"/>
      <c r="AQO18" s="124"/>
      <c r="AQP18" s="124"/>
      <c r="AQQ18" s="124"/>
      <c r="AQR18" s="124"/>
      <c r="AQS18" s="124"/>
      <c r="AQT18" s="124"/>
      <c r="AQU18" s="124"/>
      <c r="AQV18" s="124"/>
      <c r="AQW18" s="124"/>
      <c r="AQX18" s="124"/>
      <c r="AQY18" s="124"/>
      <c r="AQZ18" s="124"/>
      <c r="ARA18" s="124"/>
      <c r="ARB18" s="124"/>
      <c r="ARC18" s="124"/>
      <c r="ARD18" s="124"/>
      <c r="ARE18" s="124"/>
      <c r="ARF18" s="124"/>
      <c r="ARG18" s="124"/>
      <c r="ARH18" s="124"/>
      <c r="ARI18" s="124"/>
      <c r="ARJ18" s="124"/>
      <c r="ARK18" s="124"/>
      <c r="ARL18" s="124"/>
      <c r="ARM18" s="124"/>
      <c r="ARN18" s="124"/>
      <c r="ARO18" s="124"/>
      <c r="ARP18" s="124"/>
      <c r="ARQ18" s="124"/>
      <c r="ARR18" s="124"/>
      <c r="ARS18" s="124"/>
      <c r="ART18" s="124"/>
      <c r="ARU18" s="124"/>
      <c r="ARV18" s="124"/>
      <c r="ARW18" s="124"/>
      <c r="ARX18" s="124"/>
      <c r="ARY18" s="124"/>
      <c r="ARZ18" s="124"/>
      <c r="ASA18" s="124"/>
      <c r="ASB18" s="124"/>
      <c r="ASC18" s="124"/>
      <c r="ASD18" s="124"/>
      <c r="ASE18" s="124"/>
      <c r="ASF18" s="124"/>
      <c r="ASG18" s="124"/>
      <c r="ASH18" s="124"/>
      <c r="ASI18" s="124"/>
      <c r="ASJ18" s="124"/>
      <c r="ASK18" s="124"/>
      <c r="ASL18" s="124"/>
      <c r="ASM18" s="124"/>
      <c r="ASN18" s="124"/>
      <c r="ASO18" s="124"/>
      <c r="ASP18" s="124"/>
      <c r="ASQ18" s="124"/>
      <c r="ASR18" s="124"/>
      <c r="ASS18" s="124"/>
      <c r="AST18" s="124"/>
      <c r="ASU18" s="124"/>
      <c r="ASV18" s="124"/>
      <c r="ASW18" s="124"/>
      <c r="ASX18" s="124"/>
      <c r="ASY18" s="124"/>
      <c r="ASZ18" s="124"/>
      <c r="ATA18" s="124"/>
      <c r="ATB18" s="124"/>
      <c r="ATC18" s="124"/>
      <c r="ATD18" s="124"/>
      <c r="ATE18" s="124"/>
      <c r="ATF18" s="124"/>
      <c r="ATG18" s="124"/>
      <c r="ATH18" s="124"/>
      <c r="ATI18" s="124"/>
      <c r="ATJ18" s="124"/>
      <c r="ATK18" s="124"/>
      <c r="ATL18" s="124"/>
      <c r="ATM18" s="124"/>
      <c r="ATN18" s="124"/>
      <c r="ATO18" s="124"/>
      <c r="ATP18" s="124"/>
      <c r="ATQ18" s="124"/>
      <c r="ATR18" s="124"/>
      <c r="ATS18" s="124"/>
      <c r="ATT18" s="124"/>
      <c r="ATU18" s="124"/>
      <c r="ATV18" s="124"/>
      <c r="ATW18" s="124"/>
      <c r="ATX18" s="124"/>
      <c r="ATY18" s="124"/>
      <c r="ATZ18" s="124"/>
      <c r="AUA18" s="124"/>
      <c r="AUB18" s="124"/>
      <c r="AUC18" s="124"/>
      <c r="AUD18" s="124"/>
      <c r="AUE18" s="124"/>
      <c r="AUF18" s="124"/>
      <c r="AUG18" s="124"/>
      <c r="AUH18" s="124"/>
      <c r="AUI18" s="124"/>
      <c r="AUJ18" s="124"/>
      <c r="AUK18" s="124"/>
      <c r="AUL18" s="124"/>
      <c r="AUM18" s="124"/>
      <c r="AUN18" s="124"/>
      <c r="AUO18" s="124"/>
      <c r="AUP18" s="124"/>
      <c r="AUQ18" s="124"/>
      <c r="AUR18" s="124"/>
      <c r="AUS18" s="124"/>
      <c r="AUT18" s="124"/>
      <c r="AUU18" s="124"/>
      <c r="AUV18" s="124"/>
      <c r="AUW18" s="124"/>
      <c r="AUX18" s="124"/>
      <c r="AUY18" s="124"/>
      <c r="AUZ18" s="124"/>
      <c r="AVA18" s="124"/>
      <c r="AVB18" s="124"/>
      <c r="AVC18" s="124"/>
      <c r="AVD18" s="124"/>
      <c r="AVE18" s="124"/>
      <c r="AVF18" s="124"/>
      <c r="AVG18" s="124"/>
      <c r="AVH18" s="124"/>
      <c r="AVI18" s="124"/>
      <c r="AVJ18" s="124"/>
      <c r="AVK18" s="124"/>
      <c r="AVL18" s="124"/>
      <c r="AVM18" s="124"/>
      <c r="AVN18" s="124"/>
      <c r="AVO18" s="124"/>
      <c r="AVP18" s="124"/>
      <c r="AVQ18" s="124"/>
      <c r="AVR18" s="124"/>
      <c r="AVS18" s="124"/>
      <c r="AVT18" s="124"/>
      <c r="AVU18" s="124"/>
      <c r="AVV18" s="124"/>
      <c r="AVW18" s="124"/>
      <c r="AVX18" s="124"/>
      <c r="AVY18" s="124"/>
      <c r="AVZ18" s="124"/>
      <c r="AWA18" s="124"/>
      <c r="AWB18" s="124"/>
      <c r="AWC18" s="124"/>
      <c r="AWD18" s="124"/>
      <c r="AWE18" s="124"/>
      <c r="AWF18" s="124"/>
      <c r="AWG18" s="124"/>
      <c r="AWH18" s="124"/>
      <c r="AWI18" s="124"/>
      <c r="AWJ18" s="124"/>
      <c r="AWK18" s="124"/>
      <c r="AWL18" s="124"/>
      <c r="AWM18" s="124"/>
      <c r="AWN18" s="124"/>
      <c r="AWO18" s="124"/>
      <c r="AWP18" s="124"/>
      <c r="AWQ18" s="124"/>
      <c r="AWR18" s="124"/>
      <c r="AWS18" s="124"/>
      <c r="AWT18" s="124"/>
      <c r="AWU18" s="124"/>
      <c r="AWV18" s="124"/>
      <c r="AWW18" s="124"/>
      <c r="AWX18" s="124"/>
      <c r="AWY18" s="124"/>
      <c r="AWZ18" s="124"/>
      <c r="AXA18" s="124"/>
      <c r="AXB18" s="124"/>
      <c r="AXC18" s="124"/>
      <c r="AXD18" s="124"/>
      <c r="AXE18" s="124"/>
      <c r="AXF18" s="124"/>
      <c r="AXG18" s="124"/>
      <c r="AXH18" s="124"/>
      <c r="AXI18" s="124"/>
      <c r="AXJ18" s="124"/>
      <c r="AXK18" s="124"/>
      <c r="AXL18" s="124"/>
      <c r="AXM18" s="124"/>
      <c r="AXN18" s="124"/>
      <c r="AXO18" s="124"/>
      <c r="AXP18" s="124"/>
      <c r="AXQ18" s="124"/>
      <c r="AXR18" s="124"/>
      <c r="AXS18" s="124"/>
      <c r="AXT18" s="124"/>
      <c r="AXU18" s="124"/>
      <c r="AXV18" s="124"/>
      <c r="AXW18" s="124"/>
      <c r="AXX18" s="124"/>
      <c r="AXY18" s="124"/>
      <c r="AXZ18" s="124"/>
      <c r="AYA18" s="124"/>
      <c r="AYB18" s="124"/>
      <c r="AYC18" s="124"/>
      <c r="AYD18" s="124"/>
      <c r="AYE18" s="124"/>
      <c r="AYF18" s="124"/>
      <c r="AYG18" s="124"/>
      <c r="AYH18" s="124"/>
      <c r="AYI18" s="124"/>
      <c r="AYJ18" s="124"/>
      <c r="AYK18" s="124"/>
      <c r="AYL18" s="124"/>
      <c r="AYM18" s="124"/>
      <c r="AYN18" s="124"/>
      <c r="AYO18" s="124"/>
      <c r="AYP18" s="124"/>
      <c r="AYQ18" s="124"/>
      <c r="AYR18" s="124"/>
      <c r="AYS18" s="124"/>
      <c r="AYT18" s="124"/>
      <c r="AYU18" s="124"/>
      <c r="AYV18" s="124"/>
      <c r="AYW18" s="124"/>
      <c r="AYX18" s="124"/>
      <c r="AYY18" s="124"/>
      <c r="AYZ18" s="124"/>
      <c r="AZA18" s="124"/>
      <c r="AZB18" s="124"/>
      <c r="AZC18" s="124"/>
      <c r="AZD18" s="124"/>
      <c r="AZE18" s="124"/>
      <c r="AZF18" s="124"/>
      <c r="AZG18" s="124"/>
      <c r="AZH18" s="124"/>
      <c r="AZI18" s="124"/>
      <c r="AZJ18" s="124"/>
      <c r="AZK18" s="124"/>
      <c r="AZL18" s="124"/>
      <c r="AZM18" s="124"/>
      <c r="AZN18" s="124"/>
      <c r="AZO18" s="124"/>
      <c r="AZP18" s="124"/>
      <c r="AZQ18" s="124"/>
      <c r="AZR18" s="124"/>
      <c r="AZS18" s="124"/>
      <c r="AZT18" s="124"/>
      <c r="AZU18" s="124"/>
      <c r="AZV18" s="124"/>
      <c r="AZW18" s="124"/>
      <c r="AZX18" s="124"/>
      <c r="AZY18" s="124"/>
      <c r="AZZ18" s="124"/>
      <c r="BAA18" s="124"/>
      <c r="BAB18" s="124"/>
      <c r="BAC18" s="124"/>
      <c r="BAD18" s="124"/>
      <c r="BAE18" s="124"/>
      <c r="BAF18" s="124"/>
      <c r="BAG18" s="124"/>
      <c r="BAH18" s="124"/>
      <c r="BAI18" s="124"/>
      <c r="BAJ18" s="124"/>
      <c r="BAK18" s="124"/>
      <c r="BAL18" s="124"/>
      <c r="BAM18" s="124"/>
      <c r="BAN18" s="124"/>
      <c r="BAO18" s="124"/>
      <c r="BAP18" s="124"/>
      <c r="BAQ18" s="124"/>
      <c r="BAR18" s="124"/>
      <c r="BAS18" s="124"/>
      <c r="BAT18" s="124"/>
      <c r="BAU18" s="124"/>
      <c r="BAV18" s="124"/>
      <c r="BAW18" s="124"/>
      <c r="BAX18" s="124"/>
      <c r="BAY18" s="124"/>
      <c r="BAZ18" s="124"/>
      <c r="BBA18" s="124"/>
      <c r="BBB18" s="124"/>
      <c r="BBC18" s="124"/>
      <c r="BBD18" s="124"/>
      <c r="BBE18" s="124"/>
      <c r="BBF18" s="124"/>
      <c r="BBG18" s="124"/>
      <c r="BBH18" s="124"/>
      <c r="BBI18" s="124"/>
      <c r="BBJ18" s="124"/>
      <c r="BBK18" s="124"/>
      <c r="BBL18" s="124"/>
      <c r="BBM18" s="124"/>
      <c r="BBN18" s="124"/>
      <c r="BBO18" s="124"/>
      <c r="BBP18" s="124"/>
      <c r="BBQ18" s="124"/>
      <c r="BBR18" s="124"/>
      <c r="BBS18" s="124"/>
      <c r="BBT18" s="124"/>
      <c r="BBU18" s="124"/>
      <c r="BBV18" s="124"/>
      <c r="BBW18" s="124"/>
      <c r="BBX18" s="124"/>
      <c r="BBY18" s="124"/>
      <c r="BBZ18" s="124"/>
      <c r="BCA18" s="124"/>
      <c r="BCB18" s="124"/>
      <c r="BCC18" s="124"/>
      <c r="BCD18" s="124"/>
      <c r="BCE18" s="124"/>
      <c r="BCF18" s="124"/>
      <c r="BCG18" s="124"/>
      <c r="BCH18" s="124"/>
      <c r="BCI18" s="124"/>
      <c r="BCJ18" s="124"/>
      <c r="BCK18" s="124"/>
      <c r="BCL18" s="124"/>
      <c r="BCM18" s="124"/>
      <c r="BCN18" s="124"/>
      <c r="BCO18" s="124"/>
      <c r="BCP18" s="124"/>
      <c r="BCQ18" s="124"/>
      <c r="BCR18" s="124"/>
      <c r="BCS18" s="124"/>
      <c r="BCT18" s="124"/>
      <c r="BCU18" s="124"/>
      <c r="BCV18" s="124"/>
      <c r="BCW18" s="124"/>
      <c r="BCX18" s="124"/>
      <c r="BCY18" s="124"/>
      <c r="BCZ18" s="124"/>
      <c r="BDA18" s="124"/>
      <c r="BDB18" s="124"/>
      <c r="BDC18" s="124"/>
      <c r="BDD18" s="124"/>
      <c r="BDE18" s="124"/>
      <c r="BDF18" s="124"/>
      <c r="BDG18" s="124"/>
      <c r="BDH18" s="124"/>
      <c r="BDI18" s="124"/>
      <c r="BDJ18" s="124"/>
      <c r="BDK18" s="124"/>
      <c r="BDL18" s="124"/>
      <c r="BDM18" s="124"/>
      <c r="BDN18" s="124"/>
      <c r="BDO18" s="124"/>
      <c r="BDP18" s="124"/>
      <c r="BDQ18" s="124"/>
      <c r="BDR18" s="124"/>
      <c r="BDS18" s="124"/>
      <c r="BDT18" s="124"/>
      <c r="BDU18" s="124"/>
      <c r="BDV18" s="124"/>
      <c r="BDW18" s="124"/>
      <c r="BDX18" s="124"/>
      <c r="BDY18" s="124"/>
      <c r="BDZ18" s="124"/>
      <c r="BEA18" s="124"/>
      <c r="BEB18" s="124"/>
      <c r="BEC18" s="124"/>
      <c r="BED18" s="124"/>
      <c r="BEE18" s="124"/>
      <c r="BEF18" s="124"/>
      <c r="BEG18" s="124"/>
      <c r="BEH18" s="124"/>
      <c r="BEI18" s="124"/>
      <c r="BEJ18" s="124"/>
      <c r="BEK18" s="124"/>
      <c r="BEL18" s="124"/>
      <c r="BEM18" s="124"/>
      <c r="BEN18" s="124"/>
      <c r="BEO18" s="124"/>
      <c r="BEP18" s="124"/>
      <c r="BEQ18" s="124"/>
      <c r="BER18" s="124"/>
      <c r="BES18" s="124"/>
      <c r="BET18" s="124"/>
      <c r="BEU18" s="124"/>
      <c r="BEV18" s="124"/>
      <c r="BEW18" s="124"/>
      <c r="BEX18" s="124"/>
      <c r="BEY18" s="124"/>
      <c r="BEZ18" s="124"/>
      <c r="BFA18" s="124"/>
      <c r="BFB18" s="124"/>
      <c r="BFC18" s="124"/>
      <c r="BFD18" s="124"/>
      <c r="BFE18" s="124"/>
      <c r="BFF18" s="124"/>
      <c r="BFG18" s="124"/>
      <c r="BFH18" s="124"/>
      <c r="BFI18" s="124"/>
      <c r="BFJ18" s="124"/>
      <c r="BFK18" s="124"/>
      <c r="BFL18" s="124"/>
      <c r="BFM18" s="124"/>
      <c r="BFN18" s="124"/>
      <c r="BFO18" s="124"/>
      <c r="BFP18" s="124"/>
      <c r="BFQ18" s="124"/>
      <c r="BFR18" s="124"/>
      <c r="BFS18" s="124"/>
      <c r="BFT18" s="124"/>
      <c r="BFU18" s="124"/>
      <c r="BFV18" s="124"/>
      <c r="BFW18" s="124"/>
      <c r="BFX18" s="124"/>
      <c r="BFY18" s="124"/>
      <c r="BFZ18" s="124"/>
      <c r="BGA18" s="124"/>
      <c r="BGB18" s="124"/>
      <c r="BGC18" s="124"/>
      <c r="BGD18" s="124"/>
      <c r="BGE18" s="124"/>
      <c r="BGF18" s="124"/>
      <c r="BGG18" s="124"/>
      <c r="BGH18" s="124"/>
      <c r="BGI18" s="124"/>
      <c r="BGJ18" s="124"/>
      <c r="BGK18" s="124"/>
      <c r="BGL18" s="124"/>
      <c r="BGM18" s="124"/>
      <c r="BGN18" s="124"/>
      <c r="BGO18" s="124"/>
      <c r="BGP18" s="124"/>
      <c r="BGQ18" s="124"/>
      <c r="BGR18" s="124"/>
      <c r="BGS18" s="124"/>
      <c r="BGT18" s="124"/>
      <c r="BGU18" s="124"/>
      <c r="BGV18" s="124"/>
      <c r="BGW18" s="124"/>
      <c r="BGX18" s="124"/>
      <c r="BGY18" s="124"/>
      <c r="BGZ18" s="124"/>
      <c r="BHA18" s="124"/>
      <c r="BHB18" s="124"/>
      <c r="BHC18" s="124"/>
      <c r="BHD18" s="124"/>
      <c r="BHE18" s="124"/>
      <c r="BHF18" s="124"/>
      <c r="BHG18" s="124"/>
      <c r="BHH18" s="124"/>
      <c r="BHI18" s="124"/>
      <c r="BHJ18" s="124"/>
      <c r="BHK18" s="124"/>
      <c r="BHL18" s="124"/>
      <c r="BHM18" s="124"/>
      <c r="BHN18" s="124"/>
      <c r="BHO18" s="124"/>
      <c r="BHP18" s="124"/>
      <c r="BHQ18" s="124"/>
      <c r="BHR18" s="124"/>
      <c r="BHS18" s="124"/>
      <c r="BHT18" s="124"/>
      <c r="BHU18" s="124"/>
      <c r="BHV18" s="124"/>
      <c r="BHW18" s="124"/>
      <c r="BHX18" s="124"/>
      <c r="BHY18" s="124"/>
      <c r="BHZ18" s="124"/>
      <c r="BIA18" s="124"/>
      <c r="BIB18" s="124"/>
      <c r="BIC18" s="124"/>
      <c r="BID18" s="124"/>
      <c r="BIE18" s="124"/>
      <c r="BIF18" s="124"/>
      <c r="BIG18" s="124"/>
      <c r="BIH18" s="124"/>
      <c r="BII18" s="124"/>
      <c r="BIJ18" s="124"/>
      <c r="BIK18" s="124"/>
      <c r="BIL18" s="124"/>
      <c r="BIM18" s="124"/>
      <c r="BIN18" s="124"/>
      <c r="BIO18" s="124"/>
      <c r="BIP18" s="124"/>
      <c r="BIQ18" s="124"/>
      <c r="BIR18" s="124"/>
      <c r="BIS18" s="124"/>
      <c r="BIT18" s="124"/>
      <c r="BIU18" s="124"/>
      <c r="BIV18" s="124"/>
      <c r="BIW18" s="124"/>
      <c r="BIX18" s="124"/>
      <c r="BIY18" s="124"/>
      <c r="BIZ18" s="124"/>
      <c r="BJA18" s="124"/>
      <c r="BJB18" s="124"/>
      <c r="BJC18" s="124"/>
      <c r="BJD18" s="124"/>
      <c r="BJE18" s="124"/>
      <c r="BJF18" s="124"/>
      <c r="BJG18" s="124"/>
      <c r="BJH18" s="124"/>
      <c r="BJI18" s="124"/>
      <c r="BJJ18" s="124"/>
      <c r="BJK18" s="124"/>
      <c r="BJL18" s="124"/>
      <c r="BJM18" s="124"/>
      <c r="BJN18" s="124"/>
      <c r="BJO18" s="124"/>
      <c r="BJP18" s="124"/>
      <c r="BJQ18" s="124"/>
      <c r="BJR18" s="124"/>
      <c r="BJS18" s="124"/>
      <c r="BJT18" s="124"/>
      <c r="BJU18" s="124"/>
      <c r="BJV18" s="124"/>
      <c r="BJW18" s="124"/>
      <c r="BJX18" s="124"/>
      <c r="BJY18" s="124"/>
      <c r="BJZ18" s="124"/>
      <c r="BKA18" s="124"/>
      <c r="BKB18" s="124"/>
      <c r="BKC18" s="124"/>
      <c r="BKD18" s="124"/>
      <c r="BKE18" s="124"/>
      <c r="BKF18" s="124"/>
      <c r="BKG18" s="124"/>
      <c r="BKH18" s="124"/>
      <c r="BKI18" s="124"/>
      <c r="BKJ18" s="124"/>
      <c r="BKK18" s="124"/>
      <c r="BKL18" s="124"/>
      <c r="BKM18" s="124"/>
      <c r="BKN18" s="124"/>
      <c r="BKO18" s="124"/>
      <c r="BKP18" s="124"/>
      <c r="BKQ18" s="124"/>
      <c r="BKR18" s="124"/>
      <c r="BKS18" s="124"/>
      <c r="BKT18" s="124"/>
      <c r="BKU18" s="124"/>
      <c r="BKV18" s="124"/>
      <c r="BKW18" s="124"/>
      <c r="BKX18" s="124"/>
      <c r="BKY18" s="124"/>
      <c r="BKZ18" s="124"/>
      <c r="BLA18" s="124"/>
      <c r="BLB18" s="124"/>
      <c r="BLC18" s="124"/>
      <c r="BLD18" s="124"/>
      <c r="BLE18" s="124"/>
      <c r="BLF18" s="124"/>
      <c r="BLG18" s="124"/>
      <c r="BLH18" s="124"/>
      <c r="BLI18" s="124"/>
      <c r="BLJ18" s="124"/>
      <c r="BLK18" s="124"/>
      <c r="BLL18" s="124"/>
      <c r="BLM18" s="124"/>
      <c r="BLN18" s="124"/>
      <c r="BLO18" s="124"/>
      <c r="BLP18" s="124"/>
      <c r="BLQ18" s="124"/>
      <c r="BLR18" s="124"/>
      <c r="BLS18" s="124"/>
      <c r="BLT18" s="124"/>
      <c r="BLU18" s="124"/>
      <c r="BLV18" s="124"/>
      <c r="BLW18" s="124"/>
      <c r="BLX18" s="124"/>
      <c r="BLY18" s="124"/>
      <c r="BLZ18" s="124"/>
      <c r="BMA18" s="124"/>
      <c r="BMB18" s="124"/>
      <c r="BMC18" s="124"/>
      <c r="BMD18" s="124"/>
      <c r="BME18" s="124"/>
      <c r="BMF18" s="124"/>
      <c r="BMG18" s="124"/>
      <c r="BMH18" s="124"/>
      <c r="BMI18" s="124"/>
      <c r="BMJ18" s="124"/>
      <c r="BMK18" s="124"/>
      <c r="BML18" s="124"/>
      <c r="BMM18" s="124"/>
      <c r="BMN18" s="124"/>
      <c r="BMO18" s="124"/>
      <c r="BMP18" s="124"/>
      <c r="BMQ18" s="124"/>
      <c r="BMR18" s="124"/>
      <c r="BMS18" s="124"/>
      <c r="BMT18" s="124"/>
      <c r="BMU18" s="124"/>
      <c r="BMV18" s="124"/>
      <c r="BMW18" s="124"/>
      <c r="BMX18" s="124"/>
      <c r="BMY18" s="124"/>
      <c r="BMZ18" s="124"/>
      <c r="BNA18" s="124"/>
      <c r="BNB18" s="124"/>
      <c r="BNC18" s="124"/>
      <c r="BND18" s="124"/>
      <c r="BNE18" s="124"/>
      <c r="BNF18" s="124"/>
      <c r="BNG18" s="124"/>
      <c r="BNH18" s="124"/>
      <c r="BNI18" s="124"/>
      <c r="BNJ18" s="124"/>
      <c r="BNK18" s="124"/>
      <c r="BNL18" s="124"/>
      <c r="BNM18" s="124"/>
      <c r="BNN18" s="124"/>
      <c r="BNO18" s="124"/>
      <c r="BNP18" s="124"/>
      <c r="BNQ18" s="124"/>
      <c r="BNR18" s="124"/>
      <c r="BNS18" s="124"/>
      <c r="BNT18" s="124"/>
      <c r="BNU18" s="124"/>
      <c r="BNV18" s="124"/>
      <c r="BNW18" s="124"/>
      <c r="BNX18" s="124"/>
      <c r="BNY18" s="124"/>
      <c r="BNZ18" s="124"/>
      <c r="BOA18" s="124"/>
      <c r="BOB18" s="124"/>
      <c r="BOC18" s="124"/>
      <c r="BOD18" s="124"/>
      <c r="BOE18" s="124"/>
      <c r="BOF18" s="124"/>
      <c r="BOG18" s="124"/>
      <c r="BOH18" s="124"/>
      <c r="BOI18" s="124"/>
      <c r="BOJ18" s="124"/>
      <c r="BOK18" s="124"/>
      <c r="BOL18" s="124"/>
      <c r="BOM18" s="124"/>
      <c r="BON18" s="124"/>
      <c r="BOO18" s="124"/>
      <c r="BOP18" s="124"/>
      <c r="BOQ18" s="124"/>
      <c r="BOR18" s="124"/>
      <c r="BOS18" s="124"/>
      <c r="BOT18" s="124"/>
      <c r="BOU18" s="124"/>
      <c r="BOV18" s="124"/>
      <c r="BOW18" s="124"/>
      <c r="BOX18" s="124"/>
      <c r="BOY18" s="124"/>
      <c r="BOZ18" s="124"/>
      <c r="BPA18" s="124"/>
      <c r="BPB18" s="124"/>
      <c r="BPC18" s="124"/>
      <c r="BPD18" s="124"/>
      <c r="BPE18" s="124"/>
      <c r="BPF18" s="124"/>
      <c r="BPG18" s="124"/>
      <c r="BPH18" s="124"/>
      <c r="BPI18" s="124"/>
      <c r="BPJ18" s="124"/>
      <c r="BPK18" s="124"/>
      <c r="BPL18" s="124"/>
      <c r="BPM18" s="124"/>
      <c r="BPN18" s="124"/>
      <c r="BPO18" s="124"/>
      <c r="BPP18" s="124"/>
      <c r="BPQ18" s="124"/>
      <c r="BPR18" s="124"/>
      <c r="BPS18" s="124"/>
      <c r="BPT18" s="124"/>
      <c r="BPU18" s="124"/>
      <c r="BPV18" s="124"/>
      <c r="BPW18" s="124"/>
      <c r="BPX18" s="124"/>
      <c r="BPY18" s="124"/>
      <c r="BPZ18" s="124"/>
      <c r="BQA18" s="124"/>
      <c r="BQB18" s="124"/>
      <c r="BQC18" s="124"/>
      <c r="BQD18" s="124"/>
      <c r="BQE18" s="124"/>
      <c r="BQF18" s="124"/>
      <c r="BQG18" s="124"/>
      <c r="BQH18" s="124"/>
      <c r="BQI18" s="124"/>
      <c r="BQJ18" s="124"/>
      <c r="BQK18" s="124"/>
      <c r="BQL18" s="124"/>
      <c r="BQM18" s="124"/>
      <c r="BQN18" s="124"/>
      <c r="BQO18" s="124"/>
      <c r="BQP18" s="124"/>
      <c r="BQQ18" s="124"/>
      <c r="BQR18" s="124"/>
      <c r="BQS18" s="124"/>
      <c r="BQT18" s="124"/>
      <c r="BQU18" s="124"/>
      <c r="BQV18" s="124"/>
      <c r="BQW18" s="124"/>
      <c r="BQX18" s="124"/>
      <c r="BQY18" s="124"/>
      <c r="BQZ18" s="124"/>
      <c r="BRA18" s="124"/>
      <c r="BRB18" s="124"/>
      <c r="BRC18" s="124"/>
      <c r="BRD18" s="124"/>
      <c r="BRE18" s="124"/>
      <c r="BRF18" s="124"/>
      <c r="BRG18" s="124"/>
      <c r="BRH18" s="124"/>
      <c r="BRI18" s="124"/>
      <c r="BRJ18" s="124"/>
      <c r="BRK18" s="124"/>
      <c r="BRL18" s="124"/>
      <c r="BRM18" s="124"/>
      <c r="BRN18" s="124"/>
      <c r="BRO18" s="124"/>
      <c r="BRP18" s="124"/>
      <c r="BRQ18" s="124"/>
      <c r="BRR18" s="124"/>
      <c r="BRS18" s="124"/>
      <c r="BRT18" s="124"/>
      <c r="BRU18" s="124"/>
      <c r="BRV18" s="124"/>
      <c r="BRW18" s="124"/>
      <c r="BRX18" s="124"/>
      <c r="BRY18" s="124"/>
      <c r="BRZ18" s="124"/>
      <c r="BSA18" s="124"/>
      <c r="BSB18" s="124"/>
      <c r="BSC18" s="124"/>
      <c r="BSD18" s="124"/>
      <c r="BSE18" s="124"/>
      <c r="BSF18" s="124"/>
      <c r="BSG18" s="124"/>
      <c r="BSH18" s="124"/>
      <c r="BSI18" s="124"/>
      <c r="BSJ18" s="124"/>
      <c r="BSK18" s="124"/>
      <c r="BSL18" s="124"/>
      <c r="BSM18" s="124"/>
      <c r="BSN18" s="124"/>
      <c r="BSO18" s="124"/>
      <c r="BSP18" s="124"/>
      <c r="BSQ18" s="124"/>
      <c r="BSR18" s="124"/>
      <c r="BSS18" s="124"/>
      <c r="BST18" s="124"/>
      <c r="BSU18" s="124"/>
      <c r="BSV18" s="124"/>
      <c r="BSW18" s="124"/>
      <c r="BSX18" s="124"/>
      <c r="BSY18" s="124"/>
      <c r="BSZ18" s="124"/>
      <c r="BTA18" s="124"/>
      <c r="BTB18" s="124"/>
      <c r="BTC18" s="124"/>
      <c r="BTD18" s="124"/>
      <c r="BTE18" s="124"/>
      <c r="BTF18" s="124"/>
      <c r="BTG18" s="124"/>
      <c r="BTH18" s="124"/>
      <c r="BTI18" s="124"/>
      <c r="BTJ18" s="124"/>
      <c r="BTK18" s="124"/>
      <c r="BTL18" s="124"/>
      <c r="BTM18" s="124"/>
      <c r="BTN18" s="124"/>
      <c r="BTO18" s="124"/>
      <c r="BTP18" s="124"/>
      <c r="BTQ18" s="124"/>
      <c r="BTR18" s="124"/>
      <c r="BTS18" s="124"/>
      <c r="BTT18" s="124"/>
      <c r="BTU18" s="124"/>
      <c r="BTV18" s="124"/>
      <c r="BTW18" s="124"/>
      <c r="BTX18" s="124"/>
      <c r="BTY18" s="124"/>
      <c r="BTZ18" s="124"/>
      <c r="BUA18" s="124"/>
      <c r="BUB18" s="124"/>
      <c r="BUC18" s="124"/>
      <c r="BUD18" s="124"/>
      <c r="BUE18" s="124"/>
      <c r="BUF18" s="124"/>
      <c r="BUG18" s="124"/>
      <c r="BUH18" s="124"/>
      <c r="BUI18" s="124"/>
      <c r="BUJ18" s="124"/>
      <c r="BUK18" s="124"/>
      <c r="BUL18" s="124"/>
      <c r="BUM18" s="124"/>
      <c r="BUN18" s="124"/>
      <c r="BUO18" s="124"/>
      <c r="BUP18" s="124"/>
      <c r="BUQ18" s="124"/>
      <c r="BUR18" s="124"/>
      <c r="BUS18" s="124"/>
      <c r="BUT18" s="124"/>
      <c r="BUU18" s="124"/>
      <c r="BUV18" s="124"/>
      <c r="BUW18" s="124"/>
      <c r="BUX18" s="124"/>
      <c r="BUY18" s="124"/>
      <c r="BUZ18" s="124"/>
      <c r="BVA18" s="124"/>
      <c r="BVB18" s="124"/>
      <c r="BVC18" s="124"/>
      <c r="BVD18" s="124"/>
      <c r="BVE18" s="124"/>
      <c r="BVF18" s="124"/>
      <c r="BVG18" s="124"/>
      <c r="BVH18" s="124"/>
      <c r="BVI18" s="124"/>
      <c r="BVJ18" s="124"/>
      <c r="BVK18" s="124"/>
      <c r="BVL18" s="124"/>
      <c r="BVM18" s="124"/>
      <c r="BVN18" s="124"/>
      <c r="BVO18" s="124"/>
      <c r="BVP18" s="124"/>
      <c r="BVQ18" s="124"/>
      <c r="BVR18" s="124"/>
      <c r="BVS18" s="124"/>
      <c r="BVT18" s="124"/>
      <c r="BVU18" s="124"/>
      <c r="BVV18" s="124"/>
      <c r="BVW18" s="124"/>
      <c r="BVX18" s="124"/>
      <c r="BVY18" s="124"/>
      <c r="BVZ18" s="124"/>
      <c r="BWA18" s="124"/>
      <c r="BWB18" s="124"/>
      <c r="BWC18" s="124"/>
      <c r="BWD18" s="124"/>
      <c r="BWE18" s="124"/>
      <c r="BWF18" s="124"/>
      <c r="BWG18" s="124"/>
      <c r="BWH18" s="124"/>
      <c r="BWI18" s="124"/>
      <c r="BWJ18" s="124"/>
      <c r="BWK18" s="124"/>
      <c r="BWL18" s="124"/>
      <c r="BWM18" s="124"/>
      <c r="BWN18" s="124"/>
      <c r="BWO18" s="124"/>
      <c r="BWP18" s="124"/>
      <c r="BWQ18" s="124"/>
      <c r="BWR18" s="124"/>
      <c r="BWS18" s="124"/>
      <c r="BWT18" s="124"/>
      <c r="BWU18" s="124"/>
      <c r="BWV18" s="124"/>
      <c r="BWW18" s="124"/>
      <c r="BWX18" s="124"/>
      <c r="BWY18" s="124"/>
      <c r="BWZ18" s="124"/>
      <c r="BXA18" s="124"/>
      <c r="BXB18" s="124"/>
      <c r="BXC18" s="124"/>
      <c r="BXD18" s="124"/>
      <c r="BXE18" s="124"/>
      <c r="BXF18" s="124"/>
      <c r="BXG18" s="124"/>
      <c r="BXH18" s="124"/>
      <c r="BXI18" s="124"/>
      <c r="BXJ18" s="124"/>
      <c r="BXK18" s="124"/>
      <c r="BXL18" s="124"/>
      <c r="BXM18" s="124"/>
      <c r="BXN18" s="124"/>
      <c r="BXO18" s="124"/>
      <c r="BXP18" s="124"/>
      <c r="BXQ18" s="124"/>
      <c r="BXR18" s="124"/>
      <c r="BXS18" s="124"/>
      <c r="BXT18" s="124"/>
      <c r="BXU18" s="124"/>
      <c r="BXV18" s="124"/>
      <c r="BXW18" s="124"/>
      <c r="BXX18" s="124"/>
      <c r="BXY18" s="124"/>
      <c r="BXZ18" s="124"/>
      <c r="BYA18" s="124"/>
      <c r="BYB18" s="124"/>
      <c r="BYC18" s="124"/>
      <c r="BYD18" s="124"/>
      <c r="BYE18" s="124"/>
      <c r="BYF18" s="124"/>
      <c r="BYG18" s="124"/>
      <c r="BYH18" s="124"/>
      <c r="BYI18" s="124"/>
      <c r="BYJ18" s="124"/>
      <c r="BYK18" s="124"/>
      <c r="BYL18" s="124"/>
      <c r="BYM18" s="124"/>
      <c r="BYN18" s="124"/>
      <c r="BYO18" s="124"/>
      <c r="BYP18" s="124"/>
      <c r="BYQ18" s="124"/>
      <c r="BYR18" s="124"/>
      <c r="BYS18" s="124"/>
      <c r="BYT18" s="124"/>
      <c r="BYU18" s="124"/>
      <c r="BYV18" s="124"/>
      <c r="BYW18" s="124"/>
      <c r="BYX18" s="124"/>
      <c r="BYY18" s="124"/>
      <c r="BYZ18" s="124"/>
      <c r="BZA18" s="124"/>
      <c r="BZB18" s="124"/>
      <c r="BZC18" s="124"/>
      <c r="BZD18" s="124"/>
      <c r="BZE18" s="124"/>
      <c r="BZF18" s="124"/>
      <c r="BZG18" s="124"/>
      <c r="BZH18" s="124"/>
      <c r="BZI18" s="124"/>
      <c r="BZJ18" s="124"/>
      <c r="BZK18" s="124"/>
      <c r="BZL18" s="124"/>
      <c r="BZM18" s="124"/>
      <c r="BZN18" s="124"/>
      <c r="BZO18" s="124"/>
      <c r="BZP18" s="124"/>
      <c r="BZQ18" s="124"/>
      <c r="BZR18" s="124"/>
      <c r="BZS18" s="124"/>
      <c r="BZT18" s="124"/>
      <c r="BZU18" s="124"/>
      <c r="BZV18" s="124"/>
      <c r="BZW18" s="124"/>
      <c r="BZX18" s="124"/>
      <c r="BZY18" s="124"/>
      <c r="BZZ18" s="124"/>
      <c r="CAA18" s="124"/>
      <c r="CAB18" s="124"/>
      <c r="CAC18" s="124"/>
      <c r="CAD18" s="124"/>
      <c r="CAE18" s="124"/>
      <c r="CAF18" s="124"/>
      <c r="CAG18" s="124"/>
      <c r="CAH18" s="124"/>
      <c r="CAI18" s="124"/>
      <c r="CAJ18" s="124"/>
      <c r="CAK18" s="124"/>
      <c r="CAL18" s="124"/>
      <c r="CAM18" s="124"/>
      <c r="CAN18" s="124"/>
      <c r="CAO18" s="124"/>
      <c r="CAP18" s="124"/>
      <c r="CAQ18" s="124"/>
      <c r="CAR18" s="124"/>
      <c r="CAS18" s="124"/>
      <c r="CAT18" s="124"/>
      <c r="CAU18" s="124"/>
      <c r="CAV18" s="124"/>
      <c r="CAW18" s="124"/>
      <c r="CAX18" s="124"/>
      <c r="CAY18" s="124"/>
      <c r="CAZ18" s="124"/>
      <c r="CBA18" s="124"/>
      <c r="CBB18" s="124"/>
      <c r="CBC18" s="124"/>
      <c r="CBD18" s="124"/>
      <c r="CBE18" s="124"/>
      <c r="CBF18" s="124"/>
      <c r="CBG18" s="124"/>
      <c r="CBH18" s="124"/>
      <c r="CBI18" s="124"/>
      <c r="CBJ18" s="124"/>
      <c r="CBK18" s="124"/>
      <c r="CBL18" s="124"/>
      <c r="CBM18" s="124"/>
      <c r="CBN18" s="124"/>
      <c r="CBO18" s="124"/>
      <c r="CBP18" s="124"/>
      <c r="CBQ18" s="124"/>
      <c r="CBR18" s="124"/>
      <c r="CBS18" s="124"/>
      <c r="CBT18" s="124"/>
      <c r="CBU18" s="124"/>
      <c r="CBV18" s="124"/>
      <c r="CBW18" s="124"/>
      <c r="CBX18" s="124"/>
      <c r="CBY18" s="124"/>
      <c r="CBZ18" s="124"/>
      <c r="CCA18" s="124"/>
      <c r="CCB18" s="124"/>
      <c r="CCC18" s="124"/>
      <c r="CCD18" s="124"/>
      <c r="CCE18" s="124"/>
      <c r="CCF18" s="124"/>
      <c r="CCG18" s="124"/>
      <c r="CCH18" s="124"/>
      <c r="CCI18" s="124"/>
      <c r="CCJ18" s="124"/>
      <c r="CCK18" s="124"/>
      <c r="CCL18" s="124"/>
      <c r="CCM18" s="124"/>
      <c r="CCN18" s="124"/>
      <c r="CCO18" s="124"/>
      <c r="CCP18" s="124"/>
      <c r="CCQ18" s="124"/>
      <c r="CCR18" s="124"/>
      <c r="CCS18" s="124"/>
      <c r="CCT18" s="124"/>
      <c r="CCU18" s="124"/>
      <c r="CCV18" s="124"/>
      <c r="CCW18" s="124"/>
      <c r="CCX18" s="124"/>
      <c r="CCY18" s="124"/>
      <c r="CCZ18" s="124"/>
      <c r="CDA18" s="124"/>
      <c r="CDB18" s="124"/>
      <c r="CDC18" s="124"/>
      <c r="CDD18" s="124"/>
      <c r="CDE18" s="124"/>
      <c r="CDF18" s="124"/>
      <c r="CDG18" s="124"/>
      <c r="CDH18" s="124"/>
      <c r="CDI18" s="124"/>
      <c r="CDJ18" s="124"/>
      <c r="CDK18" s="124"/>
      <c r="CDL18" s="124"/>
      <c r="CDM18" s="124"/>
      <c r="CDN18" s="124"/>
      <c r="CDO18" s="124"/>
      <c r="CDP18" s="124"/>
      <c r="CDQ18" s="124"/>
      <c r="CDR18" s="124"/>
      <c r="CDS18" s="124"/>
      <c r="CDT18" s="124"/>
      <c r="CDU18" s="124"/>
      <c r="CDV18" s="124"/>
      <c r="CDW18" s="124"/>
      <c r="CDX18" s="124"/>
      <c r="CDY18" s="124"/>
      <c r="CDZ18" s="124"/>
      <c r="CEA18" s="124"/>
      <c r="CEB18" s="124"/>
      <c r="CEC18" s="124"/>
      <c r="CED18" s="124"/>
      <c r="CEE18" s="124"/>
      <c r="CEF18" s="124"/>
      <c r="CEG18" s="124"/>
      <c r="CEH18" s="124"/>
      <c r="CEI18" s="124"/>
      <c r="CEJ18" s="124"/>
      <c r="CEK18" s="124"/>
      <c r="CEL18" s="124"/>
      <c r="CEM18" s="124"/>
      <c r="CEN18" s="124"/>
      <c r="CEO18" s="124"/>
      <c r="CEP18" s="124"/>
      <c r="CEQ18" s="124"/>
      <c r="CER18" s="124"/>
      <c r="CES18" s="124"/>
      <c r="CET18" s="124"/>
      <c r="CEU18" s="124"/>
      <c r="CEV18" s="124"/>
      <c r="CEW18" s="124"/>
      <c r="CEX18" s="124"/>
      <c r="CEY18" s="124"/>
      <c r="CEZ18" s="124"/>
      <c r="CFA18" s="124"/>
      <c r="CFB18" s="124"/>
      <c r="CFC18" s="124"/>
      <c r="CFD18" s="124"/>
      <c r="CFE18" s="124"/>
      <c r="CFF18" s="124"/>
      <c r="CFG18" s="124"/>
      <c r="CFH18" s="124"/>
      <c r="CFI18" s="124"/>
      <c r="CFJ18" s="124"/>
      <c r="CFK18" s="124"/>
      <c r="CFL18" s="124"/>
      <c r="CFM18" s="124"/>
      <c r="CFN18" s="124"/>
      <c r="CFO18" s="124"/>
      <c r="CFP18" s="124"/>
      <c r="CFQ18" s="124"/>
      <c r="CFR18" s="124"/>
      <c r="CFS18" s="124"/>
      <c r="CFT18" s="124"/>
      <c r="CFU18" s="124"/>
      <c r="CFV18" s="124"/>
      <c r="CFW18" s="124"/>
      <c r="CFX18" s="124"/>
      <c r="CFY18" s="124"/>
      <c r="CFZ18" s="124"/>
      <c r="CGA18" s="124"/>
      <c r="CGB18" s="124"/>
      <c r="CGC18" s="124"/>
      <c r="CGD18" s="124"/>
      <c r="CGE18" s="124"/>
      <c r="CGF18" s="124"/>
      <c r="CGG18" s="124"/>
      <c r="CGH18" s="124"/>
      <c r="CGI18" s="124"/>
      <c r="CGJ18" s="124"/>
      <c r="CGK18" s="124"/>
      <c r="CGL18" s="124"/>
      <c r="CGM18" s="124"/>
      <c r="CGN18" s="124"/>
      <c r="CGO18" s="124"/>
      <c r="CGP18" s="124"/>
      <c r="CGQ18" s="124"/>
      <c r="CGR18" s="124"/>
      <c r="CGS18" s="124"/>
      <c r="CGT18" s="124"/>
      <c r="CGU18" s="124"/>
      <c r="CGV18" s="124"/>
      <c r="CGW18" s="124"/>
      <c r="CGX18" s="124"/>
      <c r="CGY18" s="124"/>
      <c r="CGZ18" s="124"/>
      <c r="CHA18" s="124"/>
      <c r="CHB18" s="124"/>
      <c r="CHC18" s="124"/>
      <c r="CHD18" s="124"/>
      <c r="CHE18" s="124"/>
      <c r="CHF18" s="124"/>
      <c r="CHG18" s="124"/>
      <c r="CHH18" s="124"/>
      <c r="CHI18" s="124"/>
      <c r="CHJ18" s="124"/>
      <c r="CHK18" s="124"/>
      <c r="CHL18" s="124"/>
      <c r="CHM18" s="124"/>
      <c r="CHN18" s="124"/>
      <c r="CHO18" s="124"/>
      <c r="CHP18" s="124"/>
      <c r="CHQ18" s="124"/>
      <c r="CHR18" s="124"/>
      <c r="CHS18" s="124"/>
      <c r="CHT18" s="124"/>
      <c r="CHU18" s="124"/>
      <c r="CHV18" s="124"/>
      <c r="CHW18" s="124"/>
      <c r="CHX18" s="124"/>
      <c r="CHY18" s="124"/>
      <c r="CHZ18" s="124"/>
      <c r="CIA18" s="124"/>
      <c r="CIB18" s="124"/>
      <c r="CIC18" s="124"/>
      <c r="CID18" s="124"/>
      <c r="CIE18" s="124"/>
      <c r="CIF18" s="124"/>
      <c r="CIG18" s="124"/>
      <c r="CIH18" s="124"/>
      <c r="CII18" s="124"/>
      <c r="CIJ18" s="124"/>
      <c r="CIK18" s="124"/>
      <c r="CIL18" s="124"/>
      <c r="CIM18" s="124"/>
      <c r="CIN18" s="124"/>
      <c r="CIO18" s="124"/>
      <c r="CIP18" s="124"/>
      <c r="CIQ18" s="124"/>
      <c r="CIR18" s="124"/>
      <c r="CIS18" s="124"/>
      <c r="CIT18" s="124"/>
      <c r="CIU18" s="124"/>
      <c r="CIV18" s="124"/>
      <c r="CIW18" s="124"/>
      <c r="CIX18" s="124"/>
      <c r="CIY18" s="124"/>
      <c r="CIZ18" s="124"/>
      <c r="CJA18" s="124"/>
      <c r="CJB18" s="124"/>
      <c r="CJC18" s="124"/>
      <c r="CJD18" s="124"/>
      <c r="CJE18" s="124"/>
      <c r="CJF18" s="124"/>
      <c r="CJG18" s="124"/>
      <c r="CJH18" s="124"/>
      <c r="CJI18" s="124"/>
      <c r="CJJ18" s="124"/>
      <c r="CJK18" s="124"/>
      <c r="CJL18" s="124"/>
      <c r="CJM18" s="124"/>
      <c r="CJN18" s="124"/>
      <c r="CJO18" s="124"/>
      <c r="CJP18" s="124"/>
      <c r="CJQ18" s="124"/>
      <c r="CJR18" s="124"/>
      <c r="CJS18" s="124"/>
      <c r="CJT18" s="124"/>
      <c r="CJU18" s="124"/>
      <c r="CJV18" s="124"/>
      <c r="CJW18" s="124"/>
      <c r="CJX18" s="124"/>
      <c r="CJY18" s="124"/>
      <c r="CJZ18" s="124"/>
      <c r="CKA18" s="124"/>
      <c r="CKB18" s="124"/>
      <c r="CKC18" s="124"/>
      <c r="CKD18" s="124"/>
      <c r="CKE18" s="124"/>
      <c r="CKF18" s="124"/>
      <c r="CKG18" s="124"/>
      <c r="CKH18" s="124"/>
      <c r="CKI18" s="124"/>
      <c r="CKJ18" s="124"/>
      <c r="CKK18" s="124"/>
      <c r="CKL18" s="124"/>
      <c r="CKM18" s="124"/>
      <c r="CKN18" s="124"/>
      <c r="CKO18" s="124"/>
      <c r="CKP18" s="124"/>
      <c r="CKQ18" s="124"/>
      <c r="CKR18" s="124"/>
      <c r="CKS18" s="124"/>
      <c r="CKT18" s="124"/>
      <c r="CKU18" s="124"/>
      <c r="CKV18" s="124"/>
      <c r="CKW18" s="124"/>
      <c r="CKX18" s="124"/>
      <c r="CKY18" s="124"/>
      <c r="CKZ18" s="124"/>
      <c r="CLA18" s="124"/>
      <c r="CLB18" s="124"/>
      <c r="CLC18" s="124"/>
      <c r="CLD18" s="124"/>
      <c r="CLE18" s="124"/>
      <c r="CLF18" s="124"/>
      <c r="CLG18" s="124"/>
      <c r="CLH18" s="124"/>
      <c r="CLI18" s="124"/>
      <c r="CLJ18" s="124"/>
      <c r="CLK18" s="124"/>
      <c r="CLL18" s="124"/>
      <c r="CLM18" s="124"/>
      <c r="CLN18" s="124"/>
      <c r="CLO18" s="124"/>
      <c r="CLP18" s="124"/>
      <c r="CLQ18" s="124"/>
      <c r="CLR18" s="124"/>
      <c r="CLS18" s="124"/>
      <c r="CLT18" s="124"/>
      <c r="CLU18" s="124"/>
      <c r="CLV18" s="124"/>
      <c r="CLW18" s="124"/>
      <c r="CLX18" s="124"/>
      <c r="CLY18" s="124"/>
      <c r="CLZ18" s="124"/>
      <c r="CMA18" s="124"/>
      <c r="CMB18" s="124"/>
      <c r="CMC18" s="124"/>
      <c r="CMD18" s="124"/>
      <c r="CME18" s="124"/>
      <c r="CMF18" s="124"/>
      <c r="CMG18" s="124"/>
      <c r="CMH18" s="124"/>
      <c r="CMI18" s="124"/>
      <c r="CMJ18" s="124"/>
      <c r="CMK18" s="124"/>
      <c r="CML18" s="124"/>
      <c r="CMM18" s="124"/>
      <c r="CMN18" s="124"/>
      <c r="CMO18" s="124"/>
      <c r="CMP18" s="124"/>
      <c r="CMQ18" s="124"/>
      <c r="CMR18" s="124"/>
      <c r="CMS18" s="124"/>
      <c r="CMT18" s="124"/>
      <c r="CMU18" s="124"/>
      <c r="CMV18" s="124"/>
      <c r="CMW18" s="124"/>
      <c r="CMX18" s="124"/>
      <c r="CMY18" s="124"/>
      <c r="CMZ18" s="124"/>
      <c r="CNA18" s="124"/>
      <c r="CNB18" s="124"/>
      <c r="CNC18" s="124"/>
      <c r="CND18" s="124"/>
      <c r="CNE18" s="124"/>
      <c r="CNF18" s="124"/>
      <c r="CNG18" s="124"/>
      <c r="CNH18" s="124"/>
      <c r="CNI18" s="124"/>
      <c r="CNJ18" s="124"/>
      <c r="CNK18" s="124"/>
      <c r="CNL18" s="124"/>
      <c r="CNM18" s="124"/>
      <c r="CNN18" s="124"/>
      <c r="CNO18" s="124"/>
      <c r="CNP18" s="124"/>
      <c r="CNQ18" s="124"/>
      <c r="CNR18" s="124"/>
      <c r="CNS18" s="124"/>
      <c r="CNT18" s="124"/>
      <c r="CNU18" s="124"/>
      <c r="CNV18" s="124"/>
      <c r="CNW18" s="124"/>
      <c r="CNX18" s="124"/>
      <c r="CNY18" s="124"/>
      <c r="CNZ18" s="124"/>
      <c r="COA18" s="124"/>
      <c r="COB18" s="124"/>
      <c r="COC18" s="124"/>
      <c r="COD18" s="124"/>
      <c r="COE18" s="124"/>
      <c r="COF18" s="124"/>
      <c r="COG18" s="124"/>
      <c r="COH18" s="124"/>
      <c r="COI18" s="124"/>
      <c r="COJ18" s="124"/>
      <c r="COK18" s="124"/>
      <c r="COL18" s="124"/>
      <c r="COM18" s="124"/>
      <c r="CON18" s="124"/>
      <c r="COO18" s="124"/>
      <c r="COP18" s="124"/>
      <c r="COQ18" s="124"/>
      <c r="COR18" s="124"/>
      <c r="COS18" s="124"/>
      <c r="COT18" s="124"/>
      <c r="COU18" s="124"/>
      <c r="COV18" s="124"/>
      <c r="COW18" s="124"/>
      <c r="COX18" s="124"/>
      <c r="COY18" s="124"/>
      <c r="COZ18" s="124"/>
      <c r="CPA18" s="124"/>
      <c r="CPB18" s="124"/>
      <c r="CPC18" s="124"/>
      <c r="CPD18" s="124"/>
      <c r="CPE18" s="124"/>
      <c r="CPF18" s="124"/>
      <c r="CPG18" s="124"/>
      <c r="CPH18" s="124"/>
      <c r="CPI18" s="124"/>
      <c r="CPJ18" s="124"/>
      <c r="CPK18" s="124"/>
      <c r="CPL18" s="124"/>
      <c r="CPM18" s="124"/>
      <c r="CPN18" s="124"/>
      <c r="CPO18" s="124"/>
      <c r="CPP18" s="124"/>
      <c r="CPQ18" s="124"/>
      <c r="CPR18" s="124"/>
      <c r="CPS18" s="124"/>
      <c r="CPT18" s="124"/>
      <c r="CPU18" s="124"/>
      <c r="CPV18" s="124"/>
      <c r="CPW18" s="124"/>
      <c r="CPX18" s="124"/>
      <c r="CPY18" s="124"/>
      <c r="CPZ18" s="124"/>
      <c r="CQA18" s="124"/>
      <c r="CQB18" s="124"/>
      <c r="CQC18" s="124"/>
      <c r="CQD18" s="124"/>
      <c r="CQE18" s="124"/>
      <c r="CQF18" s="124"/>
      <c r="CQG18" s="124"/>
      <c r="CQH18" s="124"/>
      <c r="CQI18" s="124"/>
      <c r="CQJ18" s="124"/>
      <c r="CQK18" s="124"/>
      <c r="CQL18" s="124"/>
      <c r="CQM18" s="124"/>
      <c r="CQN18" s="124"/>
      <c r="CQO18" s="124"/>
      <c r="CQP18" s="124"/>
      <c r="CQQ18" s="124"/>
      <c r="CQR18" s="124"/>
      <c r="CQS18" s="124"/>
      <c r="CQT18" s="124"/>
      <c r="CQU18" s="124"/>
      <c r="CQV18" s="124"/>
      <c r="CQW18" s="124"/>
      <c r="CQX18" s="124"/>
      <c r="CQY18" s="124"/>
      <c r="CQZ18" s="124"/>
      <c r="CRA18" s="124"/>
      <c r="CRB18" s="124"/>
      <c r="CRC18" s="124"/>
      <c r="CRD18" s="124"/>
      <c r="CRE18" s="124"/>
      <c r="CRF18" s="124"/>
      <c r="CRG18" s="124"/>
      <c r="CRH18" s="124"/>
      <c r="CRI18" s="124"/>
      <c r="CRJ18" s="124"/>
      <c r="CRK18" s="124"/>
      <c r="CRL18" s="124"/>
      <c r="CRM18" s="124"/>
      <c r="CRN18" s="124"/>
      <c r="CRO18" s="124"/>
      <c r="CRP18" s="124"/>
      <c r="CRQ18" s="124"/>
      <c r="CRR18" s="124"/>
      <c r="CRS18" s="124"/>
      <c r="CRT18" s="124"/>
      <c r="CRU18" s="124"/>
      <c r="CRV18" s="124"/>
      <c r="CRW18" s="124"/>
      <c r="CRX18" s="124"/>
      <c r="CRY18" s="124"/>
      <c r="CRZ18" s="124"/>
      <c r="CSA18" s="124"/>
      <c r="CSB18" s="124"/>
      <c r="CSC18" s="124"/>
      <c r="CSD18" s="124"/>
      <c r="CSE18" s="124"/>
      <c r="CSF18" s="124"/>
      <c r="CSG18" s="124"/>
      <c r="CSH18" s="124"/>
      <c r="CSI18" s="124"/>
      <c r="CSJ18" s="124"/>
      <c r="CSK18" s="124"/>
      <c r="CSL18" s="124"/>
      <c r="CSM18" s="124"/>
      <c r="CSN18" s="124"/>
      <c r="CSO18" s="124"/>
      <c r="CSP18" s="124"/>
      <c r="CSQ18" s="124"/>
      <c r="CSR18" s="124"/>
      <c r="CSS18" s="124"/>
      <c r="CST18" s="124"/>
      <c r="CSU18" s="124"/>
      <c r="CSV18" s="124"/>
      <c r="CSW18" s="124"/>
      <c r="CSX18" s="124"/>
      <c r="CSY18" s="124"/>
      <c r="CSZ18" s="124"/>
      <c r="CTA18" s="124"/>
      <c r="CTB18" s="124"/>
      <c r="CTC18" s="124"/>
      <c r="CTD18" s="124"/>
      <c r="CTE18" s="124"/>
      <c r="CTF18" s="124"/>
      <c r="CTG18" s="124"/>
      <c r="CTH18" s="124"/>
      <c r="CTI18" s="124"/>
      <c r="CTJ18" s="124"/>
      <c r="CTK18" s="124"/>
      <c r="CTL18" s="124"/>
      <c r="CTM18" s="124"/>
      <c r="CTN18" s="124"/>
      <c r="CTO18" s="124"/>
      <c r="CTP18" s="124"/>
      <c r="CTQ18" s="124"/>
      <c r="CTR18" s="124"/>
      <c r="CTS18" s="124"/>
      <c r="CTT18" s="124"/>
      <c r="CTU18" s="124"/>
      <c r="CTV18" s="124"/>
      <c r="CTW18" s="124"/>
      <c r="CTX18" s="124"/>
      <c r="CTY18" s="124"/>
      <c r="CTZ18" s="124"/>
      <c r="CUA18" s="124"/>
      <c r="CUB18" s="124"/>
      <c r="CUC18" s="124"/>
      <c r="CUD18" s="124"/>
      <c r="CUE18" s="124"/>
      <c r="CUF18" s="124"/>
      <c r="CUG18" s="124"/>
      <c r="CUH18" s="124"/>
      <c r="CUI18" s="124"/>
      <c r="CUJ18" s="124"/>
      <c r="CUK18" s="124"/>
      <c r="CUL18" s="124"/>
      <c r="CUM18" s="124"/>
      <c r="CUN18" s="124"/>
      <c r="CUO18" s="124"/>
      <c r="CUP18" s="124"/>
      <c r="CUQ18" s="124"/>
      <c r="CUR18" s="124"/>
      <c r="CUS18" s="124"/>
      <c r="CUT18" s="124"/>
      <c r="CUU18" s="124"/>
      <c r="CUV18" s="124"/>
      <c r="CUW18" s="124"/>
      <c r="CUX18" s="124"/>
      <c r="CUY18" s="124"/>
      <c r="CUZ18" s="124"/>
      <c r="CVA18" s="124"/>
      <c r="CVB18" s="124"/>
      <c r="CVC18" s="124"/>
      <c r="CVD18" s="124"/>
      <c r="CVE18" s="124"/>
      <c r="CVF18" s="124"/>
      <c r="CVG18" s="124"/>
      <c r="CVH18" s="124"/>
      <c r="CVI18" s="124"/>
      <c r="CVJ18" s="124"/>
      <c r="CVK18" s="124"/>
      <c r="CVL18" s="124"/>
      <c r="CVM18" s="124"/>
      <c r="CVN18" s="124"/>
      <c r="CVO18" s="124"/>
      <c r="CVP18" s="124"/>
      <c r="CVQ18" s="124"/>
      <c r="CVR18" s="124"/>
      <c r="CVS18" s="124"/>
      <c r="CVT18" s="124"/>
      <c r="CVU18" s="124"/>
      <c r="CVV18" s="124"/>
      <c r="CVW18" s="124"/>
      <c r="CVX18" s="124"/>
      <c r="CVY18" s="124"/>
      <c r="CVZ18" s="124"/>
      <c r="CWA18" s="124"/>
      <c r="CWB18" s="124"/>
      <c r="CWC18" s="124"/>
      <c r="CWD18" s="124"/>
      <c r="CWE18" s="124"/>
      <c r="CWF18" s="124"/>
      <c r="CWG18" s="124"/>
      <c r="CWH18" s="124"/>
      <c r="CWI18" s="124"/>
      <c r="CWJ18" s="124"/>
      <c r="CWK18" s="124"/>
      <c r="CWL18" s="124"/>
      <c r="CWM18" s="124"/>
      <c r="CWN18" s="124"/>
      <c r="CWO18" s="124"/>
      <c r="CWP18" s="124"/>
      <c r="CWQ18" s="124"/>
      <c r="CWR18" s="124"/>
      <c r="CWS18" s="124"/>
      <c r="CWT18" s="124"/>
      <c r="CWU18" s="124"/>
      <c r="CWV18" s="124"/>
      <c r="CWW18" s="124"/>
      <c r="CWX18" s="124"/>
      <c r="CWY18" s="124"/>
      <c r="CWZ18" s="124"/>
      <c r="CXA18" s="124"/>
      <c r="CXB18" s="124"/>
      <c r="CXC18" s="124"/>
      <c r="CXD18" s="124"/>
      <c r="CXE18" s="124"/>
      <c r="CXF18" s="124"/>
      <c r="CXG18" s="124"/>
      <c r="CXH18" s="124"/>
      <c r="CXI18" s="124"/>
      <c r="CXJ18" s="124"/>
      <c r="CXK18" s="124"/>
      <c r="CXL18" s="124"/>
      <c r="CXM18" s="124"/>
      <c r="CXN18" s="124"/>
      <c r="CXO18" s="124"/>
      <c r="CXP18" s="124"/>
      <c r="CXQ18" s="124"/>
      <c r="CXR18" s="124"/>
      <c r="CXS18" s="124"/>
      <c r="CXT18" s="124"/>
      <c r="CXU18" s="124"/>
      <c r="CXV18" s="124"/>
      <c r="CXW18" s="124"/>
      <c r="CXX18" s="124"/>
      <c r="CXY18" s="124"/>
      <c r="CXZ18" s="124"/>
      <c r="CYA18" s="124"/>
      <c r="CYB18" s="124"/>
      <c r="CYC18" s="124"/>
      <c r="CYD18" s="124"/>
      <c r="CYE18" s="124"/>
      <c r="CYF18" s="124"/>
      <c r="CYG18" s="124"/>
      <c r="CYH18" s="124"/>
      <c r="CYI18" s="124"/>
      <c r="CYJ18" s="124"/>
      <c r="CYK18" s="124"/>
      <c r="CYL18" s="124"/>
      <c r="CYM18" s="124"/>
      <c r="CYN18" s="124"/>
      <c r="CYO18" s="124"/>
      <c r="CYP18" s="124"/>
      <c r="CYQ18" s="124"/>
      <c r="CYR18" s="124"/>
      <c r="CYS18" s="124"/>
      <c r="CYT18" s="124"/>
      <c r="CYU18" s="124"/>
      <c r="CYV18" s="124"/>
      <c r="CYW18" s="124"/>
      <c r="CYX18" s="124"/>
      <c r="CYY18" s="124"/>
      <c r="CYZ18" s="124"/>
      <c r="CZA18" s="124"/>
      <c r="CZB18" s="124"/>
      <c r="CZC18" s="124"/>
      <c r="CZD18" s="124"/>
      <c r="CZE18" s="124"/>
      <c r="CZF18" s="124"/>
      <c r="CZG18" s="124"/>
      <c r="CZH18" s="124"/>
      <c r="CZI18" s="124"/>
      <c r="CZJ18" s="124"/>
      <c r="CZK18" s="124"/>
      <c r="CZL18" s="124"/>
      <c r="CZM18" s="124"/>
      <c r="CZN18" s="124"/>
      <c r="CZO18" s="124"/>
      <c r="CZP18" s="124"/>
      <c r="CZQ18" s="124"/>
      <c r="CZR18" s="124"/>
      <c r="CZS18" s="124"/>
      <c r="CZT18" s="124"/>
      <c r="CZU18" s="124"/>
      <c r="CZV18" s="124"/>
      <c r="CZW18" s="124"/>
      <c r="CZX18" s="124"/>
      <c r="CZY18" s="124"/>
      <c r="CZZ18" s="124"/>
      <c r="DAA18" s="124"/>
      <c r="DAB18" s="124"/>
      <c r="DAC18" s="124"/>
      <c r="DAD18" s="124"/>
      <c r="DAE18" s="124"/>
      <c r="DAF18" s="124"/>
      <c r="DAG18" s="124"/>
      <c r="DAH18" s="124"/>
      <c r="DAI18" s="124"/>
      <c r="DAJ18" s="124"/>
      <c r="DAK18" s="124"/>
      <c r="DAL18" s="124"/>
      <c r="DAM18" s="124"/>
      <c r="DAN18" s="124"/>
      <c r="DAO18" s="124"/>
      <c r="DAP18" s="124"/>
      <c r="DAQ18" s="124"/>
      <c r="DAR18" s="124"/>
      <c r="DAS18" s="124"/>
      <c r="DAT18" s="124"/>
      <c r="DAU18" s="124"/>
      <c r="DAV18" s="124"/>
      <c r="DAW18" s="124"/>
      <c r="DAX18" s="124"/>
      <c r="DAY18" s="124"/>
      <c r="DAZ18" s="124"/>
      <c r="DBA18" s="124"/>
      <c r="DBB18" s="124"/>
      <c r="DBC18" s="124"/>
      <c r="DBD18" s="124"/>
      <c r="DBE18" s="124"/>
      <c r="DBF18" s="124"/>
      <c r="DBG18" s="124"/>
      <c r="DBH18" s="124"/>
      <c r="DBI18" s="124"/>
      <c r="DBJ18" s="124"/>
      <c r="DBK18" s="124"/>
      <c r="DBL18" s="124"/>
      <c r="DBM18" s="124"/>
      <c r="DBN18" s="124"/>
      <c r="DBO18" s="124"/>
      <c r="DBP18" s="124"/>
      <c r="DBQ18" s="124"/>
      <c r="DBR18" s="124"/>
      <c r="DBS18" s="124"/>
      <c r="DBT18" s="124"/>
      <c r="DBU18" s="124"/>
      <c r="DBV18" s="124"/>
      <c r="DBW18" s="124"/>
      <c r="DBX18" s="124"/>
      <c r="DBY18" s="124"/>
      <c r="DBZ18" s="124"/>
      <c r="DCA18" s="124"/>
      <c r="DCB18" s="124"/>
      <c r="DCC18" s="124"/>
      <c r="DCD18" s="124"/>
      <c r="DCE18" s="124"/>
      <c r="DCF18" s="124"/>
      <c r="DCG18" s="124"/>
      <c r="DCH18" s="124"/>
      <c r="DCI18" s="124"/>
      <c r="DCJ18" s="124"/>
      <c r="DCK18" s="124"/>
      <c r="DCL18" s="124"/>
      <c r="DCM18" s="124"/>
      <c r="DCN18" s="124"/>
      <c r="DCO18" s="124"/>
      <c r="DCP18" s="124"/>
      <c r="DCQ18" s="124"/>
      <c r="DCR18" s="124"/>
      <c r="DCS18" s="124"/>
      <c r="DCT18" s="124"/>
      <c r="DCU18" s="124"/>
      <c r="DCV18" s="124"/>
      <c r="DCW18" s="124"/>
      <c r="DCX18" s="124"/>
      <c r="DCY18" s="124"/>
      <c r="DCZ18" s="124"/>
      <c r="DDA18" s="124"/>
      <c r="DDB18" s="124"/>
      <c r="DDC18" s="124"/>
      <c r="DDD18" s="124"/>
      <c r="DDE18" s="124"/>
      <c r="DDF18" s="124"/>
      <c r="DDG18" s="124"/>
      <c r="DDH18" s="124"/>
      <c r="DDI18" s="124"/>
      <c r="DDJ18" s="124"/>
      <c r="DDK18" s="124"/>
      <c r="DDL18" s="124"/>
      <c r="DDM18" s="124"/>
      <c r="DDN18" s="124"/>
      <c r="DDO18" s="124"/>
      <c r="DDP18" s="124"/>
      <c r="DDQ18" s="124"/>
      <c r="DDR18" s="124"/>
      <c r="DDS18" s="124"/>
      <c r="DDT18" s="124"/>
      <c r="DDU18" s="124"/>
      <c r="DDV18" s="124"/>
      <c r="DDW18" s="124"/>
      <c r="DDX18" s="124"/>
      <c r="DDY18" s="124"/>
      <c r="DDZ18" s="124"/>
      <c r="DEA18" s="124"/>
      <c r="DEB18" s="124"/>
      <c r="DEC18" s="124"/>
      <c r="DED18" s="124"/>
      <c r="DEE18" s="124"/>
      <c r="DEF18" s="124"/>
      <c r="DEG18" s="124"/>
      <c r="DEH18" s="124"/>
      <c r="DEI18" s="124"/>
      <c r="DEJ18" s="124"/>
      <c r="DEK18" s="124"/>
      <c r="DEL18" s="124"/>
      <c r="DEM18" s="124"/>
      <c r="DEN18" s="124"/>
      <c r="DEO18" s="124"/>
      <c r="DEP18" s="124"/>
      <c r="DEQ18" s="124"/>
      <c r="DER18" s="124"/>
      <c r="DES18" s="124"/>
      <c r="DET18" s="124"/>
      <c r="DEU18" s="124"/>
      <c r="DEV18" s="124"/>
      <c r="DEW18" s="124"/>
      <c r="DEX18" s="124"/>
      <c r="DEY18" s="124"/>
      <c r="DEZ18" s="124"/>
      <c r="DFA18" s="124"/>
      <c r="DFB18" s="124"/>
      <c r="DFC18" s="124"/>
      <c r="DFD18" s="124"/>
      <c r="DFE18" s="124"/>
      <c r="DFF18" s="124"/>
      <c r="DFG18" s="124"/>
      <c r="DFH18" s="124"/>
      <c r="DFI18" s="124"/>
      <c r="DFJ18" s="124"/>
      <c r="DFK18" s="124"/>
      <c r="DFL18" s="124"/>
      <c r="DFM18" s="124"/>
      <c r="DFN18" s="124"/>
      <c r="DFO18" s="124"/>
      <c r="DFP18" s="124"/>
      <c r="DFQ18" s="124"/>
      <c r="DFR18" s="124"/>
      <c r="DFS18" s="124"/>
      <c r="DFT18" s="124"/>
      <c r="DFU18" s="124"/>
      <c r="DFV18" s="124"/>
      <c r="DFW18" s="124"/>
      <c r="DFX18" s="124"/>
      <c r="DFY18" s="124"/>
      <c r="DFZ18" s="124"/>
      <c r="DGA18" s="124"/>
      <c r="DGB18" s="124"/>
      <c r="DGC18" s="124"/>
      <c r="DGD18" s="124"/>
      <c r="DGE18" s="124"/>
      <c r="DGF18" s="124"/>
      <c r="DGG18" s="124"/>
      <c r="DGH18" s="124"/>
      <c r="DGI18" s="124"/>
      <c r="DGJ18" s="124"/>
      <c r="DGK18" s="124"/>
      <c r="DGL18" s="124"/>
      <c r="DGM18" s="124"/>
      <c r="DGN18" s="124"/>
      <c r="DGO18" s="124"/>
      <c r="DGP18" s="124"/>
      <c r="DGQ18" s="124"/>
      <c r="DGR18" s="124"/>
      <c r="DGS18" s="124"/>
      <c r="DGT18" s="124"/>
      <c r="DGU18" s="124"/>
      <c r="DGV18" s="124"/>
      <c r="DGW18" s="124"/>
      <c r="DGX18" s="124"/>
      <c r="DGY18" s="124"/>
      <c r="DGZ18" s="124"/>
      <c r="DHA18" s="124"/>
      <c r="DHB18" s="124"/>
      <c r="DHC18" s="124"/>
      <c r="DHD18" s="124"/>
      <c r="DHE18" s="124"/>
      <c r="DHF18" s="124"/>
      <c r="DHG18" s="124"/>
      <c r="DHH18" s="124"/>
      <c r="DHI18" s="124"/>
      <c r="DHJ18" s="124"/>
      <c r="DHK18" s="124"/>
      <c r="DHL18" s="124"/>
      <c r="DHM18" s="124"/>
      <c r="DHN18" s="124"/>
      <c r="DHO18" s="124"/>
      <c r="DHP18" s="124"/>
      <c r="DHQ18" s="124"/>
      <c r="DHR18" s="124"/>
      <c r="DHS18" s="124"/>
      <c r="DHT18" s="124"/>
      <c r="DHU18" s="124"/>
      <c r="DHV18" s="124"/>
      <c r="DHW18" s="124"/>
      <c r="DHX18" s="124"/>
      <c r="DHY18" s="124"/>
      <c r="DHZ18" s="124"/>
      <c r="DIA18" s="124"/>
      <c r="DIB18" s="124"/>
      <c r="DIC18" s="124"/>
      <c r="DID18" s="124"/>
      <c r="DIE18" s="124"/>
      <c r="DIF18" s="124"/>
      <c r="DIG18" s="124"/>
      <c r="DIH18" s="124"/>
      <c r="DII18" s="124"/>
      <c r="DIJ18" s="124"/>
      <c r="DIK18" s="124"/>
      <c r="DIL18" s="124"/>
      <c r="DIM18" s="124"/>
      <c r="DIN18" s="124"/>
      <c r="DIO18" s="124"/>
      <c r="DIP18" s="124"/>
      <c r="DIQ18" s="124"/>
      <c r="DIR18" s="124"/>
      <c r="DIS18" s="124"/>
      <c r="DIT18" s="124"/>
      <c r="DIU18" s="124"/>
      <c r="DIV18" s="124"/>
      <c r="DIW18" s="124"/>
      <c r="DIX18" s="124"/>
      <c r="DIY18" s="124"/>
      <c r="DIZ18" s="124"/>
      <c r="DJA18" s="124"/>
      <c r="DJB18" s="124"/>
      <c r="DJC18" s="124"/>
      <c r="DJD18" s="124"/>
      <c r="DJE18" s="124"/>
      <c r="DJF18" s="124"/>
      <c r="DJG18" s="124"/>
      <c r="DJH18" s="124"/>
      <c r="DJI18" s="124"/>
      <c r="DJJ18" s="124"/>
      <c r="DJK18" s="124"/>
      <c r="DJL18" s="124"/>
      <c r="DJM18" s="124"/>
      <c r="DJN18" s="124"/>
      <c r="DJO18" s="124"/>
      <c r="DJP18" s="124"/>
      <c r="DJQ18" s="124"/>
      <c r="DJR18" s="124"/>
      <c r="DJS18" s="124"/>
      <c r="DJT18" s="124"/>
      <c r="DJU18" s="124"/>
      <c r="DJV18" s="124"/>
      <c r="DJW18" s="124"/>
      <c r="DJX18" s="124"/>
      <c r="DJY18" s="124"/>
      <c r="DJZ18" s="124"/>
      <c r="DKA18" s="124"/>
      <c r="DKB18" s="124"/>
      <c r="DKC18" s="124"/>
      <c r="DKD18" s="124"/>
      <c r="DKE18" s="124"/>
      <c r="DKF18" s="124"/>
      <c r="DKG18" s="124"/>
      <c r="DKH18" s="124"/>
      <c r="DKI18" s="124"/>
      <c r="DKJ18" s="124"/>
      <c r="DKK18" s="124"/>
      <c r="DKL18" s="124"/>
      <c r="DKM18" s="124"/>
      <c r="DKN18" s="124"/>
      <c r="DKO18" s="124"/>
      <c r="DKP18" s="124"/>
      <c r="DKQ18" s="124"/>
      <c r="DKR18" s="124"/>
      <c r="DKS18" s="124"/>
      <c r="DKT18" s="124"/>
      <c r="DKU18" s="124"/>
      <c r="DKV18" s="124"/>
      <c r="DKW18" s="124"/>
      <c r="DKX18" s="124"/>
      <c r="DKY18" s="124"/>
      <c r="DKZ18" s="124"/>
      <c r="DLA18" s="124"/>
      <c r="DLB18" s="124"/>
      <c r="DLC18" s="124"/>
      <c r="DLD18" s="124"/>
      <c r="DLE18" s="124"/>
      <c r="DLF18" s="124"/>
      <c r="DLG18" s="124"/>
      <c r="DLH18" s="124"/>
      <c r="DLI18" s="124"/>
      <c r="DLJ18" s="124"/>
      <c r="DLK18" s="124"/>
      <c r="DLL18" s="124"/>
      <c r="DLM18" s="124"/>
      <c r="DLN18" s="124"/>
      <c r="DLO18" s="124"/>
      <c r="DLP18" s="124"/>
      <c r="DLQ18" s="124"/>
      <c r="DLR18" s="124"/>
      <c r="DLS18" s="124"/>
      <c r="DLT18" s="124"/>
      <c r="DLU18" s="124"/>
      <c r="DLV18" s="124"/>
      <c r="DLW18" s="124"/>
      <c r="DLX18" s="124"/>
      <c r="DLY18" s="124"/>
      <c r="DLZ18" s="124"/>
      <c r="DMA18" s="124"/>
      <c r="DMB18" s="124"/>
      <c r="DMC18" s="124"/>
      <c r="DMD18" s="124"/>
      <c r="DME18" s="124"/>
      <c r="DMF18" s="124"/>
      <c r="DMG18" s="124"/>
      <c r="DMH18" s="124"/>
      <c r="DMI18" s="124"/>
      <c r="DMJ18" s="124"/>
      <c r="DMK18" s="124"/>
      <c r="DML18" s="124"/>
      <c r="DMM18" s="124"/>
      <c r="DMN18" s="124"/>
      <c r="DMO18" s="124"/>
      <c r="DMP18" s="124"/>
      <c r="DMQ18" s="124"/>
      <c r="DMR18" s="124"/>
      <c r="DMS18" s="124"/>
      <c r="DMT18" s="124"/>
      <c r="DMU18" s="124"/>
      <c r="DMV18" s="124"/>
      <c r="DMW18" s="124"/>
      <c r="DMX18" s="124"/>
      <c r="DMY18" s="124"/>
      <c r="DMZ18" s="124"/>
      <c r="DNA18" s="124"/>
      <c r="DNB18" s="124"/>
      <c r="DNC18" s="124"/>
      <c r="DND18" s="124"/>
      <c r="DNE18" s="124"/>
      <c r="DNF18" s="124"/>
      <c r="DNG18" s="124"/>
      <c r="DNH18" s="124"/>
      <c r="DNI18" s="124"/>
      <c r="DNJ18" s="124"/>
      <c r="DNK18" s="124"/>
      <c r="DNL18" s="124"/>
      <c r="DNM18" s="124"/>
      <c r="DNN18" s="124"/>
      <c r="DNO18" s="124"/>
      <c r="DNP18" s="124"/>
      <c r="DNQ18" s="124"/>
      <c r="DNR18" s="124"/>
      <c r="DNS18" s="124"/>
      <c r="DNT18" s="124"/>
      <c r="DNU18" s="124"/>
      <c r="DNV18" s="124"/>
      <c r="DNW18" s="124"/>
      <c r="DNX18" s="124"/>
      <c r="DNY18" s="124"/>
      <c r="DNZ18" s="124"/>
      <c r="DOA18" s="124"/>
      <c r="DOB18" s="124"/>
      <c r="DOC18" s="124"/>
      <c r="DOD18" s="124"/>
      <c r="DOE18" s="124"/>
      <c r="DOF18" s="124"/>
      <c r="DOG18" s="124"/>
      <c r="DOH18" s="124"/>
      <c r="DOI18" s="124"/>
      <c r="DOJ18" s="124"/>
      <c r="DOK18" s="124"/>
      <c r="DOL18" s="124"/>
      <c r="DOM18" s="124"/>
      <c r="DON18" s="124"/>
      <c r="DOO18" s="124"/>
      <c r="DOP18" s="124"/>
      <c r="DOQ18" s="124"/>
      <c r="DOR18" s="124"/>
      <c r="DOS18" s="124"/>
      <c r="DOT18" s="124"/>
      <c r="DOU18" s="124"/>
      <c r="DOV18" s="124"/>
      <c r="DOW18" s="124"/>
      <c r="DOX18" s="124"/>
      <c r="DOY18" s="124"/>
      <c r="DOZ18" s="124"/>
      <c r="DPA18" s="124"/>
      <c r="DPB18" s="124"/>
      <c r="DPC18" s="124"/>
      <c r="DPD18" s="124"/>
      <c r="DPE18" s="124"/>
      <c r="DPF18" s="124"/>
      <c r="DPG18" s="124"/>
      <c r="DPH18" s="124"/>
      <c r="DPI18" s="124"/>
      <c r="DPJ18" s="124"/>
      <c r="DPK18" s="124"/>
      <c r="DPL18" s="124"/>
      <c r="DPM18" s="124"/>
      <c r="DPN18" s="124"/>
      <c r="DPO18" s="124"/>
      <c r="DPP18" s="124"/>
      <c r="DPQ18" s="124"/>
      <c r="DPR18" s="124"/>
      <c r="DPS18" s="124"/>
      <c r="DPT18" s="124"/>
      <c r="DPU18" s="124"/>
      <c r="DPV18" s="124"/>
      <c r="DPW18" s="124"/>
      <c r="DPX18" s="124"/>
      <c r="DPY18" s="124"/>
      <c r="DPZ18" s="124"/>
      <c r="DQA18" s="124"/>
      <c r="DQB18" s="124"/>
      <c r="DQC18" s="124"/>
      <c r="DQD18" s="124"/>
      <c r="DQE18" s="124"/>
      <c r="DQF18" s="124"/>
      <c r="DQG18" s="124"/>
      <c r="DQH18" s="124"/>
      <c r="DQI18" s="124"/>
      <c r="DQJ18" s="124"/>
      <c r="DQK18" s="124"/>
      <c r="DQL18" s="124"/>
      <c r="DQM18" s="124"/>
      <c r="DQN18" s="124"/>
      <c r="DQO18" s="124"/>
      <c r="DQP18" s="124"/>
      <c r="DQQ18" s="124"/>
      <c r="DQR18" s="124"/>
      <c r="DQS18" s="124"/>
      <c r="DQT18" s="124"/>
      <c r="DQU18" s="124"/>
      <c r="DQV18" s="124"/>
      <c r="DQW18" s="124"/>
      <c r="DQX18" s="124"/>
      <c r="DQY18" s="124"/>
      <c r="DQZ18" s="124"/>
      <c r="DRA18" s="124"/>
      <c r="DRB18" s="124"/>
      <c r="DRC18" s="124"/>
      <c r="DRD18" s="124"/>
      <c r="DRE18" s="124"/>
      <c r="DRF18" s="124"/>
      <c r="DRG18" s="124"/>
      <c r="DRH18" s="124"/>
      <c r="DRI18" s="124"/>
      <c r="DRJ18" s="124"/>
      <c r="DRK18" s="124"/>
      <c r="DRL18" s="124"/>
      <c r="DRM18" s="124"/>
      <c r="DRN18" s="124"/>
      <c r="DRO18" s="124"/>
      <c r="DRP18" s="124"/>
      <c r="DRQ18" s="124"/>
      <c r="DRR18" s="124"/>
      <c r="DRS18" s="124"/>
      <c r="DRT18" s="124"/>
      <c r="DRU18" s="124"/>
      <c r="DRV18" s="124"/>
      <c r="DRW18" s="124"/>
      <c r="DRX18" s="124"/>
      <c r="DRY18" s="124"/>
      <c r="DRZ18" s="124"/>
      <c r="DSA18" s="124"/>
      <c r="DSB18" s="124"/>
      <c r="DSC18" s="124"/>
      <c r="DSD18" s="124"/>
      <c r="DSE18" s="124"/>
      <c r="DSF18" s="124"/>
      <c r="DSG18" s="124"/>
      <c r="DSH18" s="124"/>
      <c r="DSI18" s="124"/>
      <c r="DSJ18" s="124"/>
      <c r="DSK18" s="124"/>
      <c r="DSL18" s="124"/>
      <c r="DSM18" s="124"/>
      <c r="DSN18" s="124"/>
      <c r="DSO18" s="124"/>
      <c r="DSP18" s="124"/>
      <c r="DSQ18" s="124"/>
      <c r="DSR18" s="124"/>
      <c r="DSS18" s="124"/>
      <c r="DST18" s="124"/>
      <c r="DSU18" s="124"/>
      <c r="DSV18" s="124"/>
      <c r="DSW18" s="124"/>
      <c r="DSX18" s="124"/>
      <c r="DSY18" s="124"/>
      <c r="DSZ18" s="124"/>
      <c r="DTA18" s="124"/>
      <c r="DTB18" s="124"/>
      <c r="DTC18" s="124"/>
      <c r="DTD18" s="124"/>
      <c r="DTE18" s="124"/>
      <c r="DTF18" s="124"/>
      <c r="DTG18" s="124"/>
      <c r="DTH18" s="124"/>
      <c r="DTI18" s="124"/>
      <c r="DTJ18" s="124"/>
      <c r="DTK18" s="124"/>
      <c r="DTL18" s="124"/>
      <c r="DTM18" s="124"/>
      <c r="DTN18" s="124"/>
      <c r="DTO18" s="124"/>
      <c r="DTP18" s="124"/>
      <c r="DTQ18" s="124"/>
      <c r="DTR18" s="124"/>
      <c r="DTS18" s="124"/>
      <c r="DTT18" s="124"/>
      <c r="DTU18" s="124"/>
      <c r="DTV18" s="124"/>
      <c r="DTW18" s="124"/>
      <c r="DTX18" s="124"/>
      <c r="DTY18" s="124"/>
      <c r="DTZ18" s="124"/>
      <c r="DUA18" s="124"/>
      <c r="DUB18" s="124"/>
      <c r="DUC18" s="124"/>
      <c r="DUD18" s="124"/>
      <c r="DUE18" s="124"/>
      <c r="DUF18" s="124"/>
      <c r="DUG18" s="124"/>
      <c r="DUH18" s="124"/>
      <c r="DUI18" s="124"/>
      <c r="DUJ18" s="124"/>
      <c r="DUK18" s="124"/>
      <c r="DUL18" s="124"/>
      <c r="DUM18" s="124"/>
      <c r="DUN18" s="124"/>
      <c r="DUO18" s="124"/>
      <c r="DUP18" s="124"/>
      <c r="DUQ18" s="124"/>
      <c r="DUR18" s="124"/>
      <c r="DUS18" s="124"/>
      <c r="DUT18" s="124"/>
      <c r="DUU18" s="124"/>
      <c r="DUV18" s="124"/>
      <c r="DUW18" s="124"/>
      <c r="DUX18" s="124"/>
      <c r="DUY18" s="124"/>
      <c r="DUZ18" s="124"/>
      <c r="DVA18" s="124"/>
      <c r="DVB18" s="124"/>
      <c r="DVC18" s="124"/>
      <c r="DVD18" s="124"/>
      <c r="DVE18" s="124"/>
      <c r="DVF18" s="124"/>
      <c r="DVG18" s="124"/>
      <c r="DVH18" s="124"/>
      <c r="DVI18" s="124"/>
      <c r="DVJ18" s="124"/>
      <c r="DVK18" s="124"/>
      <c r="DVL18" s="124"/>
      <c r="DVM18" s="124"/>
      <c r="DVN18" s="124"/>
      <c r="DVO18" s="124"/>
      <c r="DVP18" s="124"/>
      <c r="DVQ18" s="124"/>
      <c r="DVR18" s="124"/>
      <c r="DVS18" s="124"/>
      <c r="DVT18" s="124"/>
      <c r="DVU18" s="124"/>
      <c r="DVV18" s="124"/>
      <c r="DVW18" s="124"/>
      <c r="DVX18" s="124"/>
      <c r="DVY18" s="124"/>
      <c r="DVZ18" s="124"/>
      <c r="DWA18" s="124"/>
      <c r="DWB18" s="124"/>
      <c r="DWC18" s="124"/>
      <c r="DWD18" s="124"/>
      <c r="DWE18" s="124"/>
      <c r="DWF18" s="124"/>
      <c r="DWG18" s="124"/>
      <c r="DWH18" s="124"/>
      <c r="DWI18" s="124"/>
      <c r="DWJ18" s="124"/>
      <c r="DWK18" s="124"/>
      <c r="DWL18" s="124"/>
      <c r="DWM18" s="124"/>
      <c r="DWN18" s="124"/>
      <c r="DWO18" s="124"/>
      <c r="DWP18" s="124"/>
      <c r="DWQ18" s="124"/>
      <c r="DWR18" s="124"/>
      <c r="DWS18" s="124"/>
      <c r="DWT18" s="124"/>
      <c r="DWU18" s="124"/>
      <c r="DWV18" s="124"/>
      <c r="DWW18" s="124"/>
      <c r="DWX18" s="124"/>
      <c r="DWY18" s="124"/>
      <c r="DWZ18" s="124"/>
      <c r="DXA18" s="124"/>
      <c r="DXB18" s="124"/>
      <c r="DXC18" s="124"/>
      <c r="DXD18" s="124"/>
      <c r="DXE18" s="124"/>
      <c r="DXF18" s="124"/>
      <c r="DXG18" s="124"/>
      <c r="DXH18" s="124"/>
      <c r="DXI18" s="124"/>
      <c r="DXJ18" s="124"/>
      <c r="DXK18" s="124"/>
      <c r="DXL18" s="124"/>
      <c r="DXM18" s="124"/>
      <c r="DXN18" s="124"/>
      <c r="DXO18" s="124"/>
      <c r="DXP18" s="124"/>
      <c r="DXQ18" s="124"/>
      <c r="DXR18" s="124"/>
      <c r="DXS18" s="124"/>
      <c r="DXT18" s="124"/>
      <c r="DXU18" s="124"/>
      <c r="DXV18" s="124"/>
      <c r="DXW18" s="124"/>
      <c r="DXX18" s="124"/>
      <c r="DXY18" s="124"/>
      <c r="DXZ18" s="124"/>
      <c r="DYA18" s="124"/>
      <c r="DYB18" s="124"/>
      <c r="DYC18" s="124"/>
      <c r="DYD18" s="124"/>
      <c r="DYE18" s="124"/>
      <c r="DYF18" s="124"/>
      <c r="DYG18" s="124"/>
      <c r="DYH18" s="124"/>
      <c r="DYI18" s="124"/>
      <c r="DYJ18" s="124"/>
      <c r="DYK18" s="124"/>
      <c r="DYL18" s="124"/>
      <c r="DYM18" s="124"/>
      <c r="DYN18" s="124"/>
      <c r="DYO18" s="124"/>
      <c r="DYP18" s="124"/>
      <c r="DYQ18" s="124"/>
      <c r="DYR18" s="124"/>
      <c r="DYS18" s="124"/>
      <c r="DYT18" s="124"/>
      <c r="DYU18" s="124"/>
      <c r="DYV18" s="124"/>
      <c r="DYW18" s="124"/>
      <c r="DYX18" s="124"/>
      <c r="DYY18" s="124"/>
      <c r="DYZ18" s="124"/>
      <c r="DZA18" s="124"/>
      <c r="DZB18" s="124"/>
      <c r="DZC18" s="124"/>
      <c r="DZD18" s="124"/>
      <c r="DZE18" s="124"/>
      <c r="DZF18" s="124"/>
      <c r="DZG18" s="124"/>
      <c r="DZH18" s="124"/>
      <c r="DZI18" s="124"/>
      <c r="DZJ18" s="124"/>
      <c r="DZK18" s="124"/>
      <c r="DZL18" s="124"/>
      <c r="DZM18" s="124"/>
      <c r="DZN18" s="124"/>
      <c r="DZO18" s="124"/>
      <c r="DZP18" s="124"/>
      <c r="DZQ18" s="124"/>
      <c r="DZR18" s="124"/>
      <c r="DZS18" s="124"/>
      <c r="DZT18" s="124"/>
      <c r="DZU18" s="124"/>
      <c r="DZV18" s="124"/>
      <c r="DZW18" s="124"/>
      <c r="DZX18" s="124"/>
      <c r="DZY18" s="124"/>
      <c r="DZZ18" s="124"/>
      <c r="EAA18" s="124"/>
      <c r="EAB18" s="124"/>
      <c r="EAC18" s="124"/>
      <c r="EAD18" s="124"/>
      <c r="EAE18" s="124"/>
      <c r="EAF18" s="124"/>
      <c r="EAG18" s="124"/>
      <c r="EAH18" s="124"/>
      <c r="EAI18" s="124"/>
      <c r="EAJ18" s="124"/>
      <c r="EAK18" s="124"/>
      <c r="EAL18" s="124"/>
      <c r="EAM18" s="124"/>
      <c r="EAN18" s="124"/>
      <c r="EAO18" s="124"/>
      <c r="EAP18" s="124"/>
      <c r="EAQ18" s="124"/>
      <c r="EAR18" s="124"/>
      <c r="EAS18" s="124"/>
      <c r="EAT18" s="124"/>
      <c r="EAU18" s="124"/>
      <c r="EAV18" s="124"/>
      <c r="EAW18" s="124"/>
      <c r="EAX18" s="124"/>
      <c r="EAY18" s="124"/>
      <c r="EAZ18" s="124"/>
      <c r="EBA18" s="124"/>
      <c r="EBB18" s="124"/>
      <c r="EBC18" s="124"/>
      <c r="EBD18" s="124"/>
      <c r="EBE18" s="124"/>
      <c r="EBF18" s="124"/>
      <c r="EBG18" s="124"/>
      <c r="EBH18" s="124"/>
      <c r="EBI18" s="124"/>
      <c r="EBJ18" s="124"/>
      <c r="EBK18" s="124"/>
      <c r="EBL18" s="124"/>
      <c r="EBM18" s="124"/>
      <c r="EBN18" s="124"/>
      <c r="EBO18" s="124"/>
      <c r="EBP18" s="124"/>
      <c r="EBQ18" s="124"/>
      <c r="EBR18" s="124"/>
      <c r="EBS18" s="124"/>
      <c r="EBT18" s="124"/>
      <c r="EBU18" s="124"/>
      <c r="EBV18" s="124"/>
      <c r="EBW18" s="124"/>
      <c r="EBX18" s="124"/>
      <c r="EBY18" s="124"/>
      <c r="EBZ18" s="124"/>
      <c r="ECA18" s="124"/>
      <c r="ECB18" s="124"/>
      <c r="ECC18" s="124"/>
      <c r="ECD18" s="124"/>
      <c r="ECE18" s="124"/>
      <c r="ECF18" s="124"/>
      <c r="ECG18" s="124"/>
      <c r="ECH18" s="124"/>
      <c r="ECI18" s="124"/>
      <c r="ECJ18" s="124"/>
      <c r="ECK18" s="124"/>
      <c r="ECL18" s="124"/>
      <c r="ECM18" s="124"/>
      <c r="ECN18" s="124"/>
      <c r="ECO18" s="124"/>
      <c r="ECP18" s="124"/>
      <c r="ECQ18" s="124"/>
      <c r="ECR18" s="124"/>
      <c r="ECS18" s="124"/>
      <c r="ECT18" s="124"/>
      <c r="ECU18" s="124"/>
      <c r="ECV18" s="124"/>
      <c r="ECW18" s="124"/>
      <c r="ECX18" s="124"/>
      <c r="ECY18" s="124"/>
      <c r="ECZ18" s="124"/>
      <c r="EDA18" s="124"/>
      <c r="EDB18" s="124"/>
      <c r="EDC18" s="124"/>
      <c r="EDD18" s="124"/>
      <c r="EDE18" s="124"/>
      <c r="EDF18" s="124"/>
      <c r="EDG18" s="124"/>
      <c r="EDH18" s="124"/>
      <c r="EDI18" s="124"/>
      <c r="EDJ18" s="124"/>
      <c r="EDK18" s="124"/>
      <c r="EDL18" s="124"/>
      <c r="EDM18" s="124"/>
      <c r="EDN18" s="124"/>
      <c r="EDO18" s="124"/>
      <c r="EDP18" s="124"/>
      <c r="EDQ18" s="124"/>
      <c r="EDR18" s="124"/>
      <c r="EDS18" s="124"/>
      <c r="EDT18" s="124"/>
      <c r="EDU18" s="124"/>
      <c r="EDV18" s="124"/>
      <c r="EDW18" s="124"/>
      <c r="EDX18" s="124"/>
      <c r="EDY18" s="124"/>
      <c r="EDZ18" s="124"/>
      <c r="EEA18" s="124"/>
      <c r="EEB18" s="124"/>
      <c r="EEC18" s="124"/>
      <c r="EED18" s="124"/>
      <c r="EEE18" s="124"/>
      <c r="EEF18" s="124"/>
      <c r="EEG18" s="124"/>
      <c r="EEH18" s="124"/>
      <c r="EEI18" s="124"/>
      <c r="EEJ18" s="124"/>
      <c r="EEK18" s="124"/>
      <c r="EEL18" s="124"/>
      <c r="EEM18" s="124"/>
      <c r="EEN18" s="124"/>
      <c r="EEO18" s="124"/>
      <c r="EEP18" s="124"/>
      <c r="EEQ18" s="124"/>
      <c r="EER18" s="124"/>
      <c r="EES18" s="124"/>
      <c r="EET18" s="124"/>
      <c r="EEU18" s="124"/>
      <c r="EEV18" s="124"/>
      <c r="EEW18" s="124"/>
      <c r="EEX18" s="124"/>
      <c r="EEY18" s="124"/>
      <c r="EEZ18" s="124"/>
      <c r="EFA18" s="124"/>
      <c r="EFB18" s="124"/>
      <c r="EFC18" s="124"/>
      <c r="EFD18" s="124"/>
      <c r="EFE18" s="124"/>
      <c r="EFF18" s="124"/>
      <c r="EFG18" s="124"/>
      <c r="EFH18" s="124"/>
      <c r="EFI18" s="124"/>
      <c r="EFJ18" s="124"/>
      <c r="EFK18" s="124"/>
      <c r="EFL18" s="124"/>
      <c r="EFM18" s="124"/>
      <c r="EFN18" s="124"/>
      <c r="EFO18" s="124"/>
      <c r="EFP18" s="124"/>
      <c r="EFQ18" s="124"/>
      <c r="EFR18" s="124"/>
      <c r="EFS18" s="124"/>
      <c r="EFT18" s="124"/>
      <c r="EFU18" s="124"/>
      <c r="EFV18" s="124"/>
      <c r="EFW18" s="124"/>
      <c r="EFX18" s="124"/>
      <c r="EFY18" s="124"/>
      <c r="EFZ18" s="124"/>
      <c r="EGA18" s="124"/>
      <c r="EGB18" s="124"/>
      <c r="EGC18" s="124"/>
      <c r="EGD18" s="124"/>
      <c r="EGE18" s="124"/>
      <c r="EGF18" s="124"/>
      <c r="EGG18" s="124"/>
      <c r="EGH18" s="124"/>
      <c r="EGI18" s="124"/>
      <c r="EGJ18" s="124"/>
      <c r="EGK18" s="124"/>
      <c r="EGL18" s="124"/>
      <c r="EGM18" s="124"/>
      <c r="EGN18" s="124"/>
      <c r="EGO18" s="124"/>
      <c r="EGP18" s="124"/>
      <c r="EGQ18" s="124"/>
      <c r="EGR18" s="124"/>
      <c r="EGS18" s="124"/>
      <c r="EGT18" s="124"/>
      <c r="EGU18" s="124"/>
      <c r="EGV18" s="124"/>
      <c r="EGW18" s="124"/>
      <c r="EGX18" s="124"/>
      <c r="EGY18" s="124"/>
      <c r="EGZ18" s="124"/>
      <c r="EHA18" s="124"/>
      <c r="EHB18" s="124"/>
      <c r="EHC18" s="124"/>
      <c r="EHD18" s="124"/>
      <c r="EHE18" s="124"/>
      <c r="EHF18" s="124"/>
      <c r="EHG18" s="124"/>
      <c r="EHH18" s="124"/>
      <c r="EHI18" s="124"/>
      <c r="EHJ18" s="124"/>
      <c r="EHK18" s="124"/>
      <c r="EHL18" s="124"/>
      <c r="EHM18" s="124"/>
      <c r="EHN18" s="124"/>
      <c r="EHO18" s="124"/>
      <c r="EHP18" s="124"/>
      <c r="EHQ18" s="124"/>
      <c r="EHR18" s="124"/>
      <c r="EHS18" s="124"/>
      <c r="EHT18" s="124"/>
      <c r="EHU18" s="124"/>
      <c r="EHV18" s="124"/>
      <c r="EHW18" s="124"/>
      <c r="EHX18" s="124"/>
      <c r="EHY18" s="124"/>
      <c r="EHZ18" s="124"/>
      <c r="EIA18" s="124"/>
      <c r="EIB18" s="124"/>
      <c r="EIC18" s="124"/>
      <c r="EID18" s="124"/>
      <c r="EIE18" s="124"/>
      <c r="EIF18" s="124"/>
      <c r="EIG18" s="124"/>
      <c r="EIH18" s="124"/>
      <c r="EII18" s="124"/>
      <c r="EIJ18" s="124"/>
      <c r="EIK18" s="124"/>
      <c r="EIL18" s="124"/>
      <c r="EIM18" s="124"/>
      <c r="EIN18" s="124"/>
      <c r="EIO18" s="124"/>
      <c r="EIP18" s="124"/>
      <c r="EIQ18" s="124"/>
      <c r="EIR18" s="124"/>
      <c r="EIS18" s="124"/>
      <c r="EIT18" s="124"/>
      <c r="EIU18" s="124"/>
      <c r="EIV18" s="124"/>
      <c r="EIW18" s="124"/>
      <c r="EIX18" s="124"/>
      <c r="EIY18" s="124"/>
      <c r="EIZ18" s="124"/>
      <c r="EJA18" s="124"/>
      <c r="EJB18" s="124"/>
      <c r="EJC18" s="124"/>
      <c r="EJD18" s="124"/>
      <c r="EJE18" s="124"/>
      <c r="EJF18" s="124"/>
      <c r="EJG18" s="124"/>
      <c r="EJH18" s="124"/>
      <c r="EJI18" s="124"/>
      <c r="EJJ18" s="124"/>
      <c r="EJK18" s="124"/>
      <c r="EJL18" s="124"/>
      <c r="EJM18" s="124"/>
      <c r="EJN18" s="124"/>
      <c r="EJO18" s="124"/>
      <c r="EJP18" s="124"/>
      <c r="EJQ18" s="124"/>
      <c r="EJR18" s="124"/>
      <c r="EJS18" s="124"/>
      <c r="EJT18" s="124"/>
      <c r="EJU18" s="124"/>
      <c r="EJV18" s="124"/>
      <c r="EJW18" s="124"/>
      <c r="EJX18" s="124"/>
      <c r="EJY18" s="124"/>
      <c r="EJZ18" s="124"/>
      <c r="EKA18" s="124"/>
      <c r="EKB18" s="124"/>
      <c r="EKC18" s="124"/>
      <c r="EKD18" s="124"/>
      <c r="EKE18" s="124"/>
      <c r="EKF18" s="124"/>
      <c r="EKG18" s="124"/>
      <c r="EKH18" s="124"/>
      <c r="EKI18" s="124"/>
      <c r="EKJ18" s="124"/>
      <c r="EKK18" s="124"/>
      <c r="EKL18" s="124"/>
      <c r="EKM18" s="124"/>
      <c r="EKN18" s="124"/>
      <c r="EKO18" s="124"/>
      <c r="EKP18" s="124"/>
      <c r="EKQ18" s="124"/>
      <c r="EKR18" s="124"/>
      <c r="EKS18" s="124"/>
      <c r="EKT18" s="124"/>
      <c r="EKU18" s="124"/>
      <c r="EKV18" s="124"/>
      <c r="EKW18" s="124"/>
      <c r="EKX18" s="124"/>
      <c r="EKY18" s="124"/>
      <c r="EKZ18" s="124"/>
      <c r="ELA18" s="124"/>
      <c r="ELB18" s="124"/>
      <c r="ELC18" s="124"/>
      <c r="ELD18" s="124"/>
      <c r="ELE18" s="124"/>
      <c r="ELF18" s="124"/>
      <c r="ELG18" s="124"/>
      <c r="ELH18" s="124"/>
      <c r="ELI18" s="124"/>
      <c r="ELJ18" s="124"/>
      <c r="ELK18" s="124"/>
      <c r="ELL18" s="124"/>
      <c r="ELM18" s="124"/>
      <c r="ELN18" s="124"/>
      <c r="ELO18" s="124"/>
      <c r="ELP18" s="124"/>
      <c r="ELQ18" s="124"/>
      <c r="ELR18" s="124"/>
      <c r="ELS18" s="124"/>
      <c r="ELT18" s="124"/>
      <c r="ELU18" s="124"/>
      <c r="ELV18" s="124"/>
      <c r="ELW18" s="124"/>
      <c r="ELX18" s="124"/>
      <c r="ELY18" s="124"/>
      <c r="ELZ18" s="124"/>
      <c r="EMA18" s="124"/>
      <c r="EMB18" s="124"/>
      <c r="EMC18" s="124"/>
      <c r="EMD18" s="124"/>
      <c r="EME18" s="124"/>
      <c r="EMF18" s="124"/>
      <c r="EMG18" s="124"/>
      <c r="EMH18" s="124"/>
      <c r="EMI18" s="124"/>
      <c r="EMJ18" s="124"/>
      <c r="EMK18" s="124"/>
      <c r="EML18" s="124"/>
      <c r="EMM18" s="124"/>
      <c r="EMN18" s="124"/>
      <c r="EMO18" s="124"/>
      <c r="EMP18" s="124"/>
      <c r="EMQ18" s="124"/>
      <c r="EMR18" s="124"/>
      <c r="EMS18" s="124"/>
      <c r="EMT18" s="124"/>
      <c r="EMU18" s="124"/>
      <c r="EMV18" s="124"/>
      <c r="EMW18" s="124"/>
      <c r="EMX18" s="124"/>
      <c r="EMY18" s="124"/>
      <c r="EMZ18" s="124"/>
      <c r="ENA18" s="124"/>
      <c r="ENB18" s="124"/>
      <c r="ENC18" s="124"/>
      <c r="END18" s="124"/>
      <c r="ENE18" s="124"/>
      <c r="ENF18" s="124"/>
      <c r="ENG18" s="124"/>
      <c r="ENH18" s="124"/>
      <c r="ENI18" s="124"/>
      <c r="ENJ18" s="124"/>
      <c r="ENK18" s="124"/>
      <c r="ENL18" s="124"/>
      <c r="ENM18" s="124"/>
      <c r="ENN18" s="124"/>
      <c r="ENO18" s="124"/>
      <c r="ENP18" s="124"/>
      <c r="ENQ18" s="124"/>
      <c r="ENR18" s="124"/>
      <c r="ENS18" s="124"/>
      <c r="ENT18" s="124"/>
      <c r="ENU18" s="124"/>
      <c r="ENV18" s="124"/>
      <c r="ENW18" s="124"/>
      <c r="ENX18" s="124"/>
      <c r="ENY18" s="124"/>
      <c r="ENZ18" s="124"/>
      <c r="EOA18" s="124"/>
      <c r="EOB18" s="124"/>
      <c r="EOC18" s="124"/>
      <c r="EOD18" s="124"/>
      <c r="EOE18" s="124"/>
      <c r="EOF18" s="124"/>
      <c r="EOG18" s="124"/>
      <c r="EOH18" s="124"/>
      <c r="EOI18" s="124"/>
      <c r="EOJ18" s="124"/>
      <c r="EOK18" s="124"/>
      <c r="EOL18" s="124"/>
      <c r="EOM18" s="124"/>
      <c r="EON18" s="124"/>
      <c r="EOO18" s="124"/>
      <c r="EOP18" s="124"/>
      <c r="EOQ18" s="124"/>
      <c r="EOR18" s="124"/>
      <c r="EOS18" s="124"/>
      <c r="EOT18" s="124"/>
      <c r="EOU18" s="124"/>
      <c r="EOV18" s="124"/>
      <c r="EOW18" s="124"/>
      <c r="EOX18" s="124"/>
      <c r="EOY18" s="124"/>
      <c r="EOZ18" s="124"/>
      <c r="EPA18" s="124"/>
      <c r="EPB18" s="124"/>
      <c r="EPC18" s="124"/>
      <c r="EPD18" s="124"/>
      <c r="EPE18" s="124"/>
      <c r="EPF18" s="124"/>
      <c r="EPG18" s="124"/>
      <c r="EPH18" s="124"/>
      <c r="EPI18" s="124"/>
      <c r="EPJ18" s="124"/>
      <c r="EPK18" s="124"/>
      <c r="EPL18" s="124"/>
      <c r="EPM18" s="124"/>
      <c r="EPN18" s="124"/>
      <c r="EPO18" s="124"/>
      <c r="EPP18" s="124"/>
      <c r="EPQ18" s="124"/>
      <c r="EPR18" s="124"/>
      <c r="EPS18" s="124"/>
      <c r="EPT18" s="124"/>
      <c r="EPU18" s="124"/>
      <c r="EPV18" s="124"/>
      <c r="EPW18" s="124"/>
      <c r="EPX18" s="124"/>
      <c r="EPY18" s="124"/>
      <c r="EPZ18" s="124"/>
      <c r="EQA18" s="124"/>
      <c r="EQB18" s="124"/>
      <c r="EQC18" s="124"/>
      <c r="EQD18" s="124"/>
      <c r="EQE18" s="124"/>
      <c r="EQF18" s="124"/>
      <c r="EQG18" s="124"/>
      <c r="EQH18" s="124"/>
      <c r="EQI18" s="124"/>
      <c r="EQJ18" s="124"/>
      <c r="EQK18" s="124"/>
      <c r="EQL18" s="124"/>
      <c r="EQM18" s="124"/>
      <c r="EQN18" s="124"/>
      <c r="EQO18" s="124"/>
      <c r="EQP18" s="124"/>
      <c r="EQQ18" s="124"/>
      <c r="EQR18" s="124"/>
      <c r="EQS18" s="124"/>
      <c r="EQT18" s="124"/>
      <c r="EQU18" s="124"/>
      <c r="EQV18" s="124"/>
      <c r="EQW18" s="124"/>
      <c r="EQX18" s="124"/>
      <c r="EQY18" s="124"/>
      <c r="EQZ18" s="124"/>
      <c r="ERA18" s="124"/>
      <c r="ERB18" s="124"/>
      <c r="ERC18" s="124"/>
      <c r="ERD18" s="124"/>
      <c r="ERE18" s="124"/>
      <c r="ERF18" s="124"/>
      <c r="ERG18" s="124"/>
      <c r="ERH18" s="124"/>
      <c r="ERI18" s="124"/>
      <c r="ERJ18" s="124"/>
      <c r="ERK18" s="124"/>
      <c r="ERL18" s="124"/>
      <c r="ERM18" s="124"/>
      <c r="ERN18" s="124"/>
      <c r="ERO18" s="124"/>
      <c r="ERP18" s="124"/>
      <c r="ERQ18" s="124"/>
      <c r="ERR18" s="124"/>
      <c r="ERS18" s="124"/>
      <c r="ERT18" s="124"/>
      <c r="ERU18" s="124"/>
      <c r="ERV18" s="124"/>
      <c r="ERW18" s="124"/>
      <c r="ERX18" s="124"/>
      <c r="ERY18" s="124"/>
      <c r="ERZ18" s="124"/>
      <c r="ESA18" s="124"/>
      <c r="ESB18" s="124"/>
      <c r="ESC18" s="124"/>
      <c r="ESD18" s="124"/>
      <c r="ESE18" s="124"/>
      <c r="ESF18" s="124"/>
      <c r="ESG18" s="124"/>
      <c r="ESH18" s="124"/>
      <c r="ESI18" s="124"/>
      <c r="ESJ18" s="124"/>
      <c r="ESK18" s="124"/>
      <c r="ESL18" s="124"/>
      <c r="ESM18" s="124"/>
      <c r="ESN18" s="124"/>
      <c r="ESO18" s="124"/>
      <c r="ESP18" s="124"/>
      <c r="ESQ18" s="124"/>
      <c r="ESR18" s="124"/>
      <c r="ESS18" s="124"/>
      <c r="EST18" s="124"/>
      <c r="ESU18" s="124"/>
      <c r="ESV18" s="124"/>
      <c r="ESW18" s="124"/>
      <c r="ESX18" s="124"/>
      <c r="ESY18" s="124"/>
      <c r="ESZ18" s="124"/>
      <c r="ETA18" s="124"/>
      <c r="ETB18" s="124"/>
      <c r="ETC18" s="124"/>
      <c r="ETD18" s="124"/>
      <c r="ETE18" s="124"/>
      <c r="ETF18" s="124"/>
      <c r="ETG18" s="124"/>
      <c r="ETH18" s="124"/>
      <c r="ETI18" s="124"/>
      <c r="ETJ18" s="124"/>
      <c r="ETK18" s="124"/>
      <c r="ETL18" s="124"/>
      <c r="ETM18" s="124"/>
      <c r="ETN18" s="124"/>
      <c r="ETO18" s="124"/>
      <c r="ETP18" s="124"/>
      <c r="ETQ18" s="124"/>
      <c r="ETR18" s="124"/>
      <c r="ETS18" s="124"/>
      <c r="ETT18" s="124"/>
      <c r="ETU18" s="124"/>
      <c r="ETV18" s="124"/>
      <c r="ETW18" s="124"/>
      <c r="ETX18" s="124"/>
      <c r="ETY18" s="124"/>
      <c r="ETZ18" s="124"/>
      <c r="EUA18" s="124"/>
      <c r="EUB18" s="124"/>
      <c r="EUC18" s="124"/>
      <c r="EUD18" s="124"/>
      <c r="EUE18" s="124"/>
      <c r="EUF18" s="124"/>
      <c r="EUG18" s="124"/>
      <c r="EUH18" s="124"/>
      <c r="EUI18" s="124"/>
      <c r="EUJ18" s="124"/>
      <c r="EUK18" s="124"/>
      <c r="EUL18" s="124"/>
      <c r="EUM18" s="124"/>
      <c r="EUN18" s="124"/>
      <c r="EUO18" s="124"/>
      <c r="EUP18" s="124"/>
      <c r="EUQ18" s="124"/>
      <c r="EUR18" s="124"/>
      <c r="EUS18" s="124"/>
      <c r="EUT18" s="124"/>
      <c r="EUU18" s="124"/>
      <c r="EUV18" s="124"/>
      <c r="EUW18" s="124"/>
      <c r="EUX18" s="124"/>
      <c r="EUY18" s="124"/>
      <c r="EUZ18" s="124"/>
      <c r="EVA18" s="124"/>
      <c r="EVB18" s="124"/>
      <c r="EVC18" s="124"/>
      <c r="EVD18" s="124"/>
      <c r="EVE18" s="124"/>
      <c r="EVF18" s="124"/>
      <c r="EVG18" s="124"/>
      <c r="EVH18" s="124"/>
      <c r="EVI18" s="124"/>
      <c r="EVJ18" s="124"/>
      <c r="EVK18" s="124"/>
      <c r="EVL18" s="124"/>
      <c r="EVM18" s="124"/>
      <c r="EVN18" s="124"/>
      <c r="EVO18" s="124"/>
      <c r="EVP18" s="124"/>
      <c r="EVQ18" s="124"/>
      <c r="EVR18" s="124"/>
      <c r="EVS18" s="124"/>
      <c r="EVT18" s="124"/>
      <c r="EVU18" s="124"/>
      <c r="EVV18" s="124"/>
      <c r="EVW18" s="124"/>
      <c r="EVX18" s="124"/>
      <c r="EVY18" s="124"/>
      <c r="EVZ18" s="124"/>
      <c r="EWA18" s="124"/>
      <c r="EWB18" s="124"/>
      <c r="EWC18" s="124"/>
      <c r="EWD18" s="124"/>
      <c r="EWE18" s="124"/>
      <c r="EWF18" s="124"/>
      <c r="EWG18" s="124"/>
      <c r="EWH18" s="124"/>
      <c r="EWI18" s="124"/>
      <c r="EWJ18" s="124"/>
      <c r="EWK18" s="124"/>
      <c r="EWL18" s="124"/>
      <c r="EWM18" s="124"/>
      <c r="EWN18" s="124"/>
      <c r="EWO18" s="124"/>
      <c r="EWP18" s="124"/>
      <c r="EWQ18" s="124"/>
      <c r="EWR18" s="124"/>
      <c r="EWS18" s="124"/>
      <c r="EWT18" s="124"/>
      <c r="EWU18" s="124"/>
      <c r="EWV18" s="124"/>
      <c r="EWW18" s="124"/>
      <c r="EWX18" s="124"/>
      <c r="EWY18" s="124"/>
      <c r="EWZ18" s="124"/>
      <c r="EXA18" s="124"/>
      <c r="EXB18" s="124"/>
      <c r="EXC18" s="124"/>
      <c r="EXD18" s="124"/>
      <c r="EXE18" s="124"/>
      <c r="EXF18" s="124"/>
      <c r="EXG18" s="124"/>
      <c r="EXH18" s="124"/>
      <c r="EXI18" s="124"/>
      <c r="EXJ18" s="124"/>
      <c r="EXK18" s="124"/>
      <c r="EXL18" s="124"/>
      <c r="EXM18" s="124"/>
      <c r="EXN18" s="124"/>
      <c r="EXO18" s="124"/>
      <c r="EXP18" s="124"/>
      <c r="EXQ18" s="124"/>
      <c r="EXR18" s="124"/>
      <c r="EXS18" s="124"/>
      <c r="EXT18" s="124"/>
      <c r="EXU18" s="124"/>
      <c r="EXV18" s="124"/>
      <c r="EXW18" s="124"/>
      <c r="EXX18" s="124"/>
      <c r="EXY18" s="124"/>
      <c r="EXZ18" s="124"/>
      <c r="EYA18" s="124"/>
      <c r="EYB18" s="124"/>
      <c r="EYC18" s="124"/>
      <c r="EYD18" s="124"/>
      <c r="EYE18" s="124"/>
      <c r="EYF18" s="124"/>
      <c r="EYG18" s="124"/>
      <c r="EYH18" s="124"/>
      <c r="EYI18" s="124"/>
      <c r="EYJ18" s="124"/>
      <c r="EYK18" s="124"/>
      <c r="EYL18" s="124"/>
      <c r="EYM18" s="124"/>
      <c r="EYN18" s="124"/>
      <c r="EYO18" s="124"/>
      <c r="EYP18" s="124"/>
      <c r="EYQ18" s="124"/>
      <c r="EYR18" s="124"/>
      <c r="EYS18" s="124"/>
      <c r="EYT18" s="124"/>
      <c r="EYU18" s="124"/>
      <c r="EYV18" s="124"/>
      <c r="EYW18" s="124"/>
      <c r="EYX18" s="124"/>
      <c r="EYY18" s="124"/>
      <c r="EYZ18" s="124"/>
      <c r="EZA18" s="124"/>
      <c r="EZB18" s="124"/>
      <c r="EZC18" s="124"/>
      <c r="EZD18" s="124"/>
      <c r="EZE18" s="124"/>
      <c r="EZF18" s="124"/>
      <c r="EZG18" s="124"/>
      <c r="EZH18" s="124"/>
      <c r="EZI18" s="124"/>
      <c r="EZJ18" s="124"/>
      <c r="EZK18" s="124"/>
      <c r="EZL18" s="124"/>
      <c r="EZM18" s="124"/>
      <c r="EZN18" s="124"/>
      <c r="EZO18" s="124"/>
      <c r="EZP18" s="124"/>
      <c r="EZQ18" s="124"/>
      <c r="EZR18" s="124"/>
      <c r="EZS18" s="124"/>
      <c r="EZT18" s="124"/>
      <c r="EZU18" s="124"/>
      <c r="EZV18" s="124"/>
      <c r="EZW18" s="124"/>
      <c r="EZX18" s="124"/>
      <c r="EZY18" s="124"/>
      <c r="EZZ18" s="124"/>
      <c r="FAA18" s="124"/>
      <c r="FAB18" s="124"/>
      <c r="FAC18" s="124"/>
      <c r="FAD18" s="124"/>
      <c r="FAE18" s="124"/>
      <c r="FAF18" s="124"/>
      <c r="FAG18" s="124"/>
      <c r="FAH18" s="124"/>
      <c r="FAI18" s="124"/>
      <c r="FAJ18" s="124"/>
      <c r="FAK18" s="124"/>
      <c r="FAL18" s="124"/>
      <c r="FAM18" s="124"/>
      <c r="FAN18" s="124"/>
      <c r="FAO18" s="124"/>
      <c r="FAP18" s="124"/>
      <c r="FAQ18" s="124"/>
      <c r="FAR18" s="124"/>
      <c r="FAS18" s="124"/>
      <c r="FAT18" s="124"/>
      <c r="FAU18" s="124"/>
      <c r="FAV18" s="124"/>
      <c r="FAW18" s="124"/>
      <c r="FAX18" s="124"/>
      <c r="FAY18" s="124"/>
      <c r="FAZ18" s="124"/>
      <c r="FBA18" s="124"/>
      <c r="FBB18" s="124"/>
      <c r="FBC18" s="124"/>
      <c r="FBD18" s="124"/>
      <c r="FBE18" s="124"/>
      <c r="FBF18" s="124"/>
      <c r="FBG18" s="124"/>
      <c r="FBH18" s="124"/>
      <c r="FBI18" s="124"/>
      <c r="FBJ18" s="124"/>
      <c r="FBK18" s="124"/>
      <c r="FBL18" s="124"/>
      <c r="FBM18" s="124"/>
      <c r="FBN18" s="124"/>
      <c r="FBO18" s="124"/>
      <c r="FBP18" s="124"/>
      <c r="FBQ18" s="124"/>
      <c r="FBR18" s="124"/>
      <c r="FBS18" s="124"/>
      <c r="FBT18" s="124"/>
      <c r="FBU18" s="124"/>
      <c r="FBV18" s="124"/>
      <c r="FBW18" s="124"/>
      <c r="FBX18" s="124"/>
      <c r="FBY18" s="124"/>
      <c r="FBZ18" s="124"/>
      <c r="FCA18" s="124"/>
      <c r="FCB18" s="124"/>
      <c r="FCC18" s="124"/>
      <c r="FCD18" s="124"/>
      <c r="FCE18" s="124"/>
      <c r="FCF18" s="124"/>
      <c r="FCG18" s="124"/>
      <c r="FCH18" s="124"/>
      <c r="FCI18" s="124"/>
      <c r="FCJ18" s="124"/>
      <c r="FCK18" s="124"/>
      <c r="FCL18" s="124"/>
      <c r="FCM18" s="124"/>
      <c r="FCN18" s="124"/>
      <c r="FCO18" s="124"/>
      <c r="FCP18" s="124"/>
      <c r="FCQ18" s="124"/>
      <c r="FCR18" s="124"/>
      <c r="FCS18" s="124"/>
      <c r="FCT18" s="124"/>
      <c r="FCU18" s="124"/>
      <c r="FCV18" s="124"/>
      <c r="FCW18" s="124"/>
      <c r="FCX18" s="124"/>
      <c r="FCY18" s="124"/>
      <c r="FCZ18" s="124"/>
      <c r="FDA18" s="124"/>
      <c r="FDB18" s="124"/>
      <c r="FDC18" s="124"/>
      <c r="FDD18" s="124"/>
      <c r="FDE18" s="124"/>
      <c r="FDF18" s="124"/>
      <c r="FDG18" s="124"/>
      <c r="FDH18" s="124"/>
      <c r="FDI18" s="124"/>
      <c r="FDJ18" s="124"/>
      <c r="FDK18" s="124"/>
      <c r="FDL18" s="124"/>
      <c r="FDM18" s="124"/>
      <c r="FDN18" s="124"/>
      <c r="FDO18" s="124"/>
      <c r="FDP18" s="124"/>
      <c r="FDQ18" s="124"/>
      <c r="FDR18" s="124"/>
      <c r="FDS18" s="124"/>
      <c r="FDT18" s="124"/>
      <c r="FDU18" s="124"/>
      <c r="FDV18" s="124"/>
      <c r="FDW18" s="124"/>
      <c r="FDX18" s="124"/>
      <c r="FDY18" s="124"/>
      <c r="FDZ18" s="124"/>
      <c r="FEA18" s="124"/>
      <c r="FEB18" s="124"/>
      <c r="FEC18" s="124"/>
      <c r="FED18" s="124"/>
      <c r="FEE18" s="124"/>
      <c r="FEF18" s="124"/>
      <c r="FEG18" s="124"/>
      <c r="FEH18" s="124"/>
      <c r="FEI18" s="124"/>
      <c r="FEJ18" s="124"/>
      <c r="FEK18" s="124"/>
      <c r="FEL18" s="124"/>
      <c r="FEM18" s="124"/>
      <c r="FEN18" s="124"/>
      <c r="FEO18" s="124"/>
      <c r="FEP18" s="124"/>
      <c r="FEQ18" s="124"/>
      <c r="FER18" s="124"/>
      <c r="FES18" s="124"/>
      <c r="FET18" s="124"/>
      <c r="FEU18" s="124"/>
      <c r="FEV18" s="124"/>
      <c r="FEW18" s="124"/>
      <c r="FEX18" s="124"/>
      <c r="FEY18" s="124"/>
      <c r="FEZ18" s="124"/>
      <c r="FFA18" s="124"/>
      <c r="FFB18" s="124"/>
      <c r="FFC18" s="124"/>
      <c r="FFD18" s="124"/>
      <c r="FFE18" s="124"/>
      <c r="FFF18" s="124"/>
      <c r="FFG18" s="124"/>
      <c r="FFH18" s="124"/>
      <c r="FFI18" s="124"/>
      <c r="FFJ18" s="124"/>
      <c r="FFK18" s="124"/>
      <c r="FFL18" s="124"/>
      <c r="FFM18" s="124"/>
      <c r="FFN18" s="124"/>
      <c r="FFO18" s="124"/>
      <c r="FFP18" s="124"/>
      <c r="FFQ18" s="124"/>
      <c r="FFR18" s="124"/>
      <c r="FFS18" s="124"/>
      <c r="FFT18" s="124"/>
      <c r="FFU18" s="124"/>
      <c r="FFV18" s="124"/>
      <c r="FFW18" s="124"/>
      <c r="FFX18" s="124"/>
      <c r="FFY18" s="124"/>
      <c r="FFZ18" s="124"/>
      <c r="FGA18" s="124"/>
      <c r="FGB18" s="124"/>
      <c r="FGC18" s="124"/>
      <c r="FGD18" s="124"/>
      <c r="FGE18" s="124"/>
      <c r="FGF18" s="124"/>
      <c r="FGG18" s="124"/>
      <c r="FGH18" s="124"/>
      <c r="FGI18" s="124"/>
      <c r="FGJ18" s="124"/>
      <c r="FGK18" s="124"/>
      <c r="FGL18" s="124"/>
      <c r="FGM18" s="124"/>
      <c r="FGN18" s="124"/>
      <c r="FGO18" s="124"/>
      <c r="FGP18" s="124"/>
      <c r="FGQ18" s="124"/>
      <c r="FGR18" s="124"/>
      <c r="FGS18" s="124"/>
      <c r="FGT18" s="124"/>
      <c r="FGU18" s="124"/>
      <c r="FGV18" s="124"/>
      <c r="FGW18" s="124"/>
      <c r="FGX18" s="124"/>
      <c r="FGY18" s="124"/>
      <c r="FGZ18" s="124"/>
      <c r="FHA18" s="124"/>
      <c r="FHB18" s="124"/>
      <c r="FHC18" s="124"/>
      <c r="FHD18" s="124"/>
      <c r="FHE18" s="124"/>
      <c r="FHF18" s="124"/>
      <c r="FHG18" s="124"/>
      <c r="FHH18" s="124"/>
      <c r="FHI18" s="124"/>
      <c r="FHJ18" s="124"/>
      <c r="FHK18" s="124"/>
      <c r="FHL18" s="124"/>
      <c r="FHM18" s="124"/>
      <c r="FHN18" s="124"/>
      <c r="FHO18" s="124"/>
      <c r="FHP18" s="124"/>
      <c r="FHQ18" s="124"/>
      <c r="FHR18" s="124"/>
      <c r="FHS18" s="124"/>
      <c r="FHT18" s="124"/>
      <c r="FHU18" s="124"/>
      <c r="FHV18" s="124"/>
      <c r="FHW18" s="124"/>
      <c r="FHX18" s="124"/>
      <c r="FHY18" s="124"/>
      <c r="FHZ18" s="124"/>
      <c r="FIA18" s="124"/>
      <c r="FIB18" s="124"/>
      <c r="FIC18" s="124"/>
      <c r="FID18" s="124"/>
      <c r="FIE18" s="124"/>
      <c r="FIF18" s="124"/>
      <c r="FIG18" s="124"/>
      <c r="FIH18" s="124"/>
      <c r="FII18" s="124"/>
      <c r="FIJ18" s="124"/>
      <c r="FIK18" s="124"/>
      <c r="FIL18" s="124"/>
      <c r="FIM18" s="124"/>
      <c r="FIN18" s="124"/>
      <c r="FIO18" s="124"/>
      <c r="FIP18" s="124"/>
      <c r="FIQ18" s="124"/>
      <c r="FIR18" s="124"/>
      <c r="FIS18" s="124"/>
      <c r="FIT18" s="124"/>
      <c r="FIU18" s="124"/>
      <c r="FIV18" s="124"/>
      <c r="FIW18" s="124"/>
      <c r="FIX18" s="124"/>
      <c r="FIY18" s="124"/>
      <c r="FIZ18" s="124"/>
      <c r="FJA18" s="124"/>
      <c r="FJB18" s="124"/>
      <c r="FJC18" s="124"/>
      <c r="FJD18" s="124"/>
      <c r="FJE18" s="124"/>
      <c r="FJF18" s="124"/>
      <c r="FJG18" s="124"/>
      <c r="FJH18" s="124"/>
      <c r="FJI18" s="124"/>
      <c r="FJJ18" s="124"/>
      <c r="FJK18" s="124"/>
      <c r="FJL18" s="124"/>
      <c r="FJM18" s="124"/>
      <c r="FJN18" s="124"/>
      <c r="FJO18" s="124"/>
      <c r="FJP18" s="124"/>
      <c r="FJQ18" s="124"/>
      <c r="FJR18" s="124"/>
      <c r="FJS18" s="124"/>
      <c r="FJT18" s="124"/>
      <c r="FJU18" s="124"/>
      <c r="FJV18" s="124"/>
      <c r="FJW18" s="124"/>
      <c r="FJX18" s="124"/>
      <c r="FJY18" s="124"/>
      <c r="FJZ18" s="124"/>
      <c r="FKA18" s="124"/>
      <c r="FKB18" s="124"/>
      <c r="FKC18" s="124"/>
      <c r="FKD18" s="124"/>
      <c r="FKE18" s="124"/>
      <c r="FKF18" s="124"/>
      <c r="FKG18" s="124"/>
      <c r="FKH18" s="124"/>
      <c r="FKI18" s="124"/>
      <c r="FKJ18" s="124"/>
      <c r="FKK18" s="124"/>
      <c r="FKL18" s="124"/>
      <c r="FKM18" s="124"/>
      <c r="FKN18" s="124"/>
      <c r="FKO18" s="124"/>
      <c r="FKP18" s="124"/>
      <c r="FKQ18" s="124"/>
      <c r="FKR18" s="124"/>
      <c r="FKS18" s="124"/>
      <c r="FKT18" s="124"/>
      <c r="FKU18" s="124"/>
      <c r="FKV18" s="124"/>
      <c r="FKW18" s="124"/>
      <c r="FKX18" s="124"/>
      <c r="FKY18" s="124"/>
      <c r="FKZ18" s="124"/>
      <c r="FLA18" s="124"/>
      <c r="FLB18" s="124"/>
      <c r="FLC18" s="124"/>
      <c r="FLD18" s="124"/>
      <c r="FLE18" s="124"/>
      <c r="FLF18" s="124"/>
      <c r="FLG18" s="124"/>
      <c r="FLH18" s="124"/>
      <c r="FLI18" s="124"/>
      <c r="FLJ18" s="124"/>
      <c r="FLK18" s="124"/>
      <c r="FLL18" s="124"/>
      <c r="FLM18" s="124"/>
      <c r="FLN18" s="124"/>
      <c r="FLO18" s="124"/>
      <c r="FLP18" s="124"/>
      <c r="FLQ18" s="124"/>
      <c r="FLR18" s="124"/>
      <c r="FLS18" s="124"/>
      <c r="FLT18" s="124"/>
      <c r="FLU18" s="124"/>
      <c r="FLV18" s="124"/>
      <c r="FLW18" s="124"/>
      <c r="FLX18" s="124"/>
      <c r="FLY18" s="124"/>
      <c r="FLZ18" s="124"/>
      <c r="FMA18" s="124"/>
      <c r="FMB18" s="124"/>
      <c r="FMC18" s="124"/>
      <c r="FMD18" s="124"/>
      <c r="FME18" s="124"/>
      <c r="FMF18" s="124"/>
      <c r="FMG18" s="124"/>
      <c r="FMH18" s="124"/>
      <c r="FMI18" s="124"/>
      <c r="FMJ18" s="124"/>
      <c r="FMK18" s="124"/>
      <c r="FML18" s="124"/>
      <c r="FMM18" s="124"/>
      <c r="FMN18" s="124"/>
      <c r="FMO18" s="124"/>
      <c r="FMP18" s="124"/>
      <c r="FMQ18" s="124"/>
      <c r="FMR18" s="124"/>
      <c r="FMS18" s="124"/>
      <c r="FMT18" s="124"/>
      <c r="FMU18" s="124"/>
      <c r="FMV18" s="124"/>
      <c r="FMW18" s="124"/>
      <c r="FMX18" s="124"/>
      <c r="FMY18" s="124"/>
      <c r="FMZ18" s="124"/>
      <c r="FNA18" s="124"/>
      <c r="FNB18" s="124"/>
      <c r="FNC18" s="124"/>
      <c r="FND18" s="124"/>
      <c r="FNE18" s="124"/>
      <c r="FNF18" s="124"/>
      <c r="FNG18" s="124"/>
      <c r="FNH18" s="124"/>
      <c r="FNI18" s="124"/>
      <c r="FNJ18" s="124"/>
      <c r="FNK18" s="124"/>
      <c r="FNL18" s="124"/>
      <c r="FNM18" s="124"/>
      <c r="FNN18" s="124"/>
      <c r="FNO18" s="124"/>
      <c r="FNP18" s="124"/>
      <c r="FNQ18" s="124"/>
      <c r="FNR18" s="124"/>
      <c r="FNS18" s="124"/>
      <c r="FNT18" s="124"/>
      <c r="FNU18" s="124"/>
      <c r="FNV18" s="124"/>
      <c r="FNW18" s="124"/>
      <c r="FNX18" s="124"/>
      <c r="FNY18" s="124"/>
      <c r="FNZ18" s="124"/>
      <c r="FOA18" s="124"/>
      <c r="FOB18" s="124"/>
      <c r="FOC18" s="124"/>
      <c r="FOD18" s="124"/>
      <c r="FOE18" s="124"/>
      <c r="FOF18" s="124"/>
      <c r="FOG18" s="124"/>
      <c r="FOH18" s="124"/>
      <c r="FOI18" s="124"/>
      <c r="FOJ18" s="124"/>
      <c r="FOK18" s="124"/>
      <c r="FOL18" s="124"/>
      <c r="FOM18" s="124"/>
      <c r="FON18" s="124"/>
      <c r="FOO18" s="124"/>
      <c r="FOP18" s="124"/>
      <c r="FOQ18" s="124"/>
      <c r="FOR18" s="124"/>
      <c r="FOS18" s="124"/>
      <c r="FOT18" s="124"/>
      <c r="FOU18" s="124"/>
      <c r="FOV18" s="124"/>
      <c r="FOW18" s="124"/>
      <c r="FOX18" s="124"/>
      <c r="FOY18" s="124"/>
      <c r="FOZ18" s="124"/>
      <c r="FPA18" s="124"/>
      <c r="FPB18" s="124"/>
      <c r="FPC18" s="124"/>
      <c r="FPD18" s="124"/>
      <c r="FPE18" s="124"/>
      <c r="FPF18" s="124"/>
      <c r="FPG18" s="124"/>
      <c r="FPH18" s="124"/>
      <c r="FPI18" s="124"/>
      <c r="FPJ18" s="124"/>
      <c r="FPK18" s="124"/>
      <c r="FPL18" s="124"/>
      <c r="FPM18" s="124"/>
      <c r="FPN18" s="124"/>
      <c r="FPO18" s="124"/>
      <c r="FPP18" s="124"/>
      <c r="FPQ18" s="124"/>
      <c r="FPR18" s="124"/>
      <c r="FPS18" s="124"/>
      <c r="FPT18" s="124"/>
      <c r="FPU18" s="124"/>
      <c r="FPV18" s="124"/>
      <c r="FPW18" s="124"/>
      <c r="FPX18" s="124"/>
      <c r="FPY18" s="124"/>
      <c r="FPZ18" s="124"/>
      <c r="FQA18" s="124"/>
      <c r="FQB18" s="124"/>
      <c r="FQC18" s="124"/>
      <c r="FQD18" s="124"/>
      <c r="FQE18" s="124"/>
      <c r="FQF18" s="124"/>
      <c r="FQG18" s="124"/>
      <c r="FQH18" s="124"/>
      <c r="FQI18" s="124"/>
      <c r="FQJ18" s="124"/>
      <c r="FQK18" s="124"/>
      <c r="FQL18" s="124"/>
      <c r="FQM18" s="124"/>
      <c r="FQN18" s="124"/>
      <c r="FQO18" s="124"/>
      <c r="FQP18" s="124"/>
      <c r="FQQ18" s="124"/>
      <c r="FQR18" s="124"/>
      <c r="FQS18" s="124"/>
      <c r="FQT18" s="124"/>
      <c r="FQU18" s="124"/>
      <c r="FQV18" s="124"/>
      <c r="FQW18" s="124"/>
      <c r="FQX18" s="124"/>
      <c r="FQY18" s="124"/>
      <c r="FQZ18" s="124"/>
      <c r="FRA18" s="124"/>
      <c r="FRB18" s="124"/>
      <c r="FRC18" s="124"/>
      <c r="FRD18" s="124"/>
      <c r="FRE18" s="124"/>
      <c r="FRF18" s="124"/>
      <c r="FRG18" s="124"/>
      <c r="FRH18" s="124"/>
      <c r="FRI18" s="124"/>
      <c r="FRJ18" s="124"/>
      <c r="FRK18" s="124"/>
      <c r="FRL18" s="124"/>
      <c r="FRM18" s="124"/>
      <c r="FRN18" s="124"/>
      <c r="FRO18" s="124"/>
      <c r="FRP18" s="124"/>
      <c r="FRQ18" s="124"/>
      <c r="FRR18" s="124"/>
      <c r="FRS18" s="124"/>
      <c r="FRT18" s="124"/>
      <c r="FRU18" s="124"/>
      <c r="FRV18" s="124"/>
      <c r="FRW18" s="124"/>
      <c r="FRX18" s="124"/>
      <c r="FRY18" s="124"/>
      <c r="FRZ18" s="124"/>
      <c r="FSA18" s="124"/>
      <c r="FSB18" s="124"/>
      <c r="FSC18" s="124"/>
      <c r="FSD18" s="124"/>
      <c r="FSE18" s="124"/>
      <c r="FSF18" s="124"/>
      <c r="FSG18" s="124"/>
      <c r="FSH18" s="124"/>
      <c r="FSI18" s="124"/>
      <c r="FSJ18" s="124"/>
      <c r="FSK18" s="124"/>
      <c r="FSL18" s="124"/>
      <c r="FSM18" s="124"/>
      <c r="FSN18" s="124"/>
      <c r="FSO18" s="124"/>
      <c r="FSP18" s="124"/>
      <c r="FSQ18" s="124"/>
      <c r="FSR18" s="124"/>
      <c r="FSS18" s="124"/>
      <c r="FST18" s="124"/>
      <c r="FSU18" s="124"/>
      <c r="FSV18" s="124"/>
      <c r="FSW18" s="124"/>
      <c r="FSX18" s="124"/>
      <c r="FSY18" s="124"/>
      <c r="FSZ18" s="124"/>
      <c r="FTA18" s="124"/>
      <c r="FTB18" s="124"/>
      <c r="FTC18" s="124"/>
      <c r="FTD18" s="124"/>
      <c r="FTE18" s="124"/>
      <c r="FTF18" s="124"/>
      <c r="FTG18" s="124"/>
      <c r="FTH18" s="124"/>
      <c r="FTI18" s="124"/>
      <c r="FTJ18" s="124"/>
      <c r="FTK18" s="124"/>
      <c r="FTL18" s="124"/>
      <c r="FTM18" s="124"/>
      <c r="FTN18" s="124"/>
      <c r="FTO18" s="124"/>
      <c r="FTP18" s="124"/>
      <c r="FTQ18" s="124"/>
      <c r="FTR18" s="124"/>
      <c r="FTS18" s="124"/>
      <c r="FTT18" s="124"/>
      <c r="FTU18" s="124"/>
      <c r="FTV18" s="124"/>
      <c r="FTW18" s="124"/>
      <c r="FTX18" s="124"/>
      <c r="FTY18" s="124"/>
      <c r="FTZ18" s="124"/>
      <c r="FUA18" s="124"/>
      <c r="FUB18" s="124"/>
      <c r="FUC18" s="124"/>
      <c r="FUD18" s="124"/>
      <c r="FUE18" s="124"/>
      <c r="FUF18" s="124"/>
      <c r="FUG18" s="124"/>
      <c r="FUH18" s="124"/>
      <c r="FUI18" s="124"/>
      <c r="FUJ18" s="124"/>
      <c r="FUK18" s="124"/>
      <c r="FUL18" s="124"/>
      <c r="FUM18" s="124"/>
      <c r="FUN18" s="124"/>
      <c r="FUO18" s="124"/>
      <c r="FUP18" s="124"/>
      <c r="FUQ18" s="124"/>
      <c r="FUR18" s="124"/>
      <c r="FUS18" s="124"/>
      <c r="FUT18" s="124"/>
      <c r="FUU18" s="124"/>
      <c r="FUV18" s="124"/>
      <c r="FUW18" s="124"/>
      <c r="FUX18" s="124"/>
      <c r="FUY18" s="124"/>
      <c r="FUZ18" s="124"/>
      <c r="FVA18" s="124"/>
      <c r="FVB18" s="124"/>
      <c r="FVC18" s="124"/>
      <c r="FVD18" s="124"/>
      <c r="FVE18" s="124"/>
      <c r="FVF18" s="124"/>
      <c r="FVG18" s="124"/>
      <c r="FVH18" s="124"/>
      <c r="FVI18" s="124"/>
      <c r="FVJ18" s="124"/>
      <c r="FVK18" s="124"/>
      <c r="FVL18" s="124"/>
      <c r="FVM18" s="124"/>
      <c r="FVN18" s="124"/>
      <c r="FVO18" s="124"/>
      <c r="FVP18" s="124"/>
      <c r="FVQ18" s="124"/>
      <c r="FVR18" s="124"/>
      <c r="FVS18" s="124"/>
      <c r="FVT18" s="124"/>
      <c r="FVU18" s="124"/>
      <c r="FVV18" s="124"/>
      <c r="FVW18" s="124"/>
      <c r="FVX18" s="124"/>
      <c r="FVY18" s="124"/>
      <c r="FVZ18" s="124"/>
      <c r="FWA18" s="124"/>
      <c r="FWB18" s="124"/>
      <c r="FWC18" s="124"/>
      <c r="FWD18" s="124"/>
      <c r="FWE18" s="124"/>
      <c r="FWF18" s="124"/>
      <c r="FWG18" s="124"/>
      <c r="FWH18" s="124"/>
      <c r="FWI18" s="124"/>
      <c r="FWJ18" s="124"/>
      <c r="FWK18" s="124"/>
      <c r="FWL18" s="124"/>
      <c r="FWM18" s="124"/>
      <c r="FWN18" s="124"/>
      <c r="FWO18" s="124"/>
      <c r="FWP18" s="124"/>
      <c r="FWQ18" s="124"/>
      <c r="FWR18" s="124"/>
      <c r="FWS18" s="124"/>
      <c r="FWT18" s="124"/>
      <c r="FWU18" s="124"/>
      <c r="FWV18" s="124"/>
      <c r="FWW18" s="124"/>
      <c r="FWX18" s="124"/>
      <c r="FWY18" s="124"/>
      <c r="FWZ18" s="124"/>
      <c r="FXA18" s="124"/>
      <c r="FXB18" s="124"/>
      <c r="FXC18" s="124"/>
      <c r="FXD18" s="124"/>
      <c r="FXE18" s="124"/>
      <c r="FXF18" s="124"/>
      <c r="FXG18" s="124"/>
      <c r="FXH18" s="124"/>
      <c r="FXI18" s="124"/>
      <c r="FXJ18" s="124"/>
      <c r="FXK18" s="124"/>
      <c r="FXL18" s="124"/>
      <c r="FXM18" s="124"/>
      <c r="FXN18" s="124"/>
      <c r="FXO18" s="124"/>
      <c r="FXP18" s="124"/>
      <c r="FXQ18" s="124"/>
      <c r="FXR18" s="124"/>
      <c r="FXS18" s="124"/>
      <c r="FXT18" s="124"/>
      <c r="FXU18" s="124"/>
      <c r="FXV18" s="124"/>
      <c r="FXW18" s="124"/>
      <c r="FXX18" s="124"/>
      <c r="FXY18" s="124"/>
      <c r="FXZ18" s="124"/>
      <c r="FYA18" s="124"/>
      <c r="FYB18" s="124"/>
      <c r="FYC18" s="124"/>
      <c r="FYD18" s="124"/>
      <c r="FYE18" s="124"/>
      <c r="FYF18" s="124"/>
      <c r="FYG18" s="124"/>
      <c r="FYH18" s="124"/>
      <c r="FYI18" s="124"/>
      <c r="FYJ18" s="124"/>
      <c r="FYK18" s="124"/>
      <c r="FYL18" s="124"/>
      <c r="FYM18" s="124"/>
      <c r="FYN18" s="124"/>
      <c r="FYO18" s="124"/>
      <c r="FYP18" s="124"/>
      <c r="FYQ18" s="124"/>
      <c r="FYR18" s="124"/>
      <c r="FYS18" s="124"/>
      <c r="FYT18" s="124"/>
      <c r="FYU18" s="124"/>
      <c r="FYV18" s="124"/>
      <c r="FYW18" s="124"/>
      <c r="FYX18" s="124"/>
      <c r="FYY18" s="124"/>
      <c r="FYZ18" s="124"/>
      <c r="FZA18" s="124"/>
      <c r="FZB18" s="124"/>
      <c r="FZC18" s="124"/>
      <c r="FZD18" s="124"/>
      <c r="FZE18" s="124"/>
      <c r="FZF18" s="124"/>
      <c r="FZG18" s="124"/>
      <c r="FZH18" s="124"/>
      <c r="FZI18" s="124"/>
      <c r="FZJ18" s="124"/>
      <c r="FZK18" s="124"/>
      <c r="FZL18" s="124"/>
      <c r="FZM18" s="124"/>
      <c r="FZN18" s="124"/>
      <c r="FZO18" s="124"/>
      <c r="FZP18" s="124"/>
      <c r="FZQ18" s="124"/>
      <c r="FZR18" s="124"/>
      <c r="FZS18" s="124"/>
      <c r="FZT18" s="124"/>
      <c r="FZU18" s="124"/>
      <c r="FZV18" s="124"/>
      <c r="FZW18" s="124"/>
      <c r="FZX18" s="124"/>
      <c r="FZY18" s="124"/>
      <c r="FZZ18" s="124"/>
      <c r="GAA18" s="124"/>
      <c r="GAB18" s="124"/>
      <c r="GAC18" s="124"/>
      <c r="GAD18" s="124"/>
      <c r="GAE18" s="124"/>
      <c r="GAF18" s="124"/>
      <c r="GAG18" s="124"/>
      <c r="GAH18" s="124"/>
      <c r="GAI18" s="124"/>
      <c r="GAJ18" s="124"/>
      <c r="GAK18" s="124"/>
      <c r="GAL18" s="124"/>
      <c r="GAM18" s="124"/>
      <c r="GAN18" s="124"/>
      <c r="GAO18" s="124"/>
      <c r="GAP18" s="124"/>
      <c r="GAQ18" s="124"/>
      <c r="GAR18" s="124"/>
      <c r="GAS18" s="124"/>
      <c r="GAT18" s="124"/>
      <c r="GAU18" s="124"/>
      <c r="GAV18" s="124"/>
      <c r="GAW18" s="124"/>
      <c r="GAX18" s="124"/>
      <c r="GAY18" s="124"/>
      <c r="GAZ18" s="124"/>
      <c r="GBA18" s="124"/>
      <c r="GBB18" s="124"/>
      <c r="GBC18" s="124"/>
      <c r="GBD18" s="124"/>
      <c r="GBE18" s="124"/>
      <c r="GBF18" s="124"/>
      <c r="GBG18" s="124"/>
      <c r="GBH18" s="124"/>
      <c r="GBI18" s="124"/>
      <c r="GBJ18" s="124"/>
      <c r="GBK18" s="124"/>
      <c r="GBL18" s="124"/>
      <c r="GBM18" s="124"/>
      <c r="GBN18" s="124"/>
      <c r="GBO18" s="124"/>
      <c r="GBP18" s="124"/>
      <c r="GBQ18" s="124"/>
      <c r="GBR18" s="124"/>
      <c r="GBS18" s="124"/>
      <c r="GBT18" s="124"/>
      <c r="GBU18" s="124"/>
      <c r="GBV18" s="124"/>
      <c r="GBW18" s="124"/>
      <c r="GBX18" s="124"/>
      <c r="GBY18" s="124"/>
      <c r="GBZ18" s="124"/>
      <c r="GCA18" s="124"/>
      <c r="GCB18" s="124"/>
      <c r="GCC18" s="124"/>
      <c r="GCD18" s="124"/>
      <c r="GCE18" s="124"/>
      <c r="GCF18" s="124"/>
      <c r="GCG18" s="124"/>
      <c r="GCH18" s="124"/>
      <c r="GCI18" s="124"/>
      <c r="GCJ18" s="124"/>
      <c r="GCK18" s="124"/>
      <c r="GCL18" s="124"/>
      <c r="GCM18" s="124"/>
      <c r="GCN18" s="124"/>
      <c r="GCO18" s="124"/>
      <c r="GCP18" s="124"/>
      <c r="GCQ18" s="124"/>
      <c r="GCR18" s="124"/>
      <c r="GCS18" s="124"/>
      <c r="GCT18" s="124"/>
      <c r="GCU18" s="124"/>
      <c r="GCV18" s="124"/>
      <c r="GCW18" s="124"/>
      <c r="GCX18" s="124"/>
      <c r="GCY18" s="124"/>
      <c r="GCZ18" s="124"/>
      <c r="GDA18" s="124"/>
      <c r="GDB18" s="124"/>
      <c r="GDC18" s="124"/>
      <c r="GDD18" s="124"/>
      <c r="GDE18" s="124"/>
      <c r="GDF18" s="124"/>
      <c r="GDG18" s="124"/>
      <c r="GDH18" s="124"/>
      <c r="GDI18" s="124"/>
      <c r="GDJ18" s="124"/>
      <c r="GDK18" s="124"/>
      <c r="GDL18" s="124"/>
      <c r="GDM18" s="124"/>
      <c r="GDN18" s="124"/>
      <c r="GDO18" s="124"/>
      <c r="GDP18" s="124"/>
      <c r="GDQ18" s="124"/>
      <c r="GDR18" s="124"/>
      <c r="GDS18" s="124"/>
      <c r="GDT18" s="124"/>
      <c r="GDU18" s="124"/>
      <c r="GDV18" s="124"/>
      <c r="GDW18" s="124"/>
      <c r="GDX18" s="124"/>
      <c r="GDY18" s="124"/>
      <c r="GDZ18" s="124"/>
      <c r="GEA18" s="124"/>
      <c r="GEB18" s="124"/>
      <c r="GEC18" s="124"/>
      <c r="GED18" s="124"/>
      <c r="GEE18" s="124"/>
      <c r="GEF18" s="124"/>
      <c r="GEG18" s="124"/>
      <c r="GEH18" s="124"/>
      <c r="GEI18" s="124"/>
      <c r="GEJ18" s="124"/>
      <c r="GEK18" s="124"/>
      <c r="GEL18" s="124"/>
      <c r="GEM18" s="124"/>
      <c r="GEN18" s="124"/>
      <c r="GEO18" s="124"/>
      <c r="GEP18" s="124"/>
      <c r="GEQ18" s="124"/>
      <c r="GER18" s="124"/>
      <c r="GES18" s="124"/>
      <c r="GET18" s="124"/>
      <c r="GEU18" s="124"/>
      <c r="GEV18" s="124"/>
      <c r="GEW18" s="124"/>
      <c r="GEX18" s="124"/>
      <c r="GEY18" s="124"/>
      <c r="GEZ18" s="124"/>
      <c r="GFA18" s="124"/>
      <c r="GFB18" s="124"/>
      <c r="GFC18" s="124"/>
      <c r="GFD18" s="124"/>
      <c r="GFE18" s="124"/>
      <c r="GFF18" s="124"/>
      <c r="GFG18" s="124"/>
      <c r="GFH18" s="124"/>
      <c r="GFI18" s="124"/>
      <c r="GFJ18" s="124"/>
      <c r="GFK18" s="124"/>
      <c r="GFL18" s="124"/>
      <c r="GFM18" s="124"/>
      <c r="GFN18" s="124"/>
      <c r="GFO18" s="124"/>
      <c r="GFP18" s="124"/>
      <c r="GFQ18" s="124"/>
      <c r="GFR18" s="124"/>
      <c r="GFS18" s="124"/>
      <c r="GFT18" s="124"/>
      <c r="GFU18" s="124"/>
      <c r="GFV18" s="124"/>
      <c r="GFW18" s="124"/>
      <c r="GFX18" s="124"/>
      <c r="GFY18" s="124"/>
      <c r="GFZ18" s="124"/>
      <c r="GGA18" s="124"/>
      <c r="GGB18" s="124"/>
      <c r="GGC18" s="124"/>
      <c r="GGD18" s="124"/>
      <c r="GGE18" s="124"/>
      <c r="GGF18" s="124"/>
      <c r="GGG18" s="124"/>
      <c r="GGH18" s="124"/>
      <c r="GGI18" s="124"/>
      <c r="GGJ18" s="124"/>
      <c r="GGK18" s="124"/>
      <c r="GGL18" s="124"/>
      <c r="GGM18" s="124"/>
      <c r="GGN18" s="124"/>
      <c r="GGO18" s="124"/>
      <c r="GGP18" s="124"/>
      <c r="GGQ18" s="124"/>
      <c r="GGR18" s="124"/>
      <c r="GGS18" s="124"/>
      <c r="GGT18" s="124"/>
      <c r="GGU18" s="124"/>
      <c r="GGV18" s="124"/>
      <c r="GGW18" s="124"/>
      <c r="GGX18" s="124"/>
      <c r="GGY18" s="124"/>
      <c r="GGZ18" s="124"/>
      <c r="GHA18" s="124"/>
      <c r="GHB18" s="124"/>
      <c r="GHC18" s="124"/>
      <c r="GHD18" s="124"/>
      <c r="GHE18" s="124"/>
      <c r="GHF18" s="124"/>
      <c r="GHG18" s="124"/>
      <c r="GHH18" s="124"/>
      <c r="GHI18" s="124"/>
      <c r="GHJ18" s="124"/>
      <c r="GHK18" s="124"/>
      <c r="GHL18" s="124"/>
      <c r="GHM18" s="124"/>
      <c r="GHN18" s="124"/>
      <c r="GHO18" s="124"/>
      <c r="GHP18" s="124"/>
      <c r="GHQ18" s="124"/>
      <c r="GHR18" s="124"/>
      <c r="GHS18" s="124"/>
      <c r="GHT18" s="124"/>
      <c r="GHU18" s="124"/>
      <c r="GHV18" s="124"/>
      <c r="GHW18" s="124"/>
      <c r="GHX18" s="124"/>
      <c r="GHY18" s="124"/>
      <c r="GHZ18" s="124"/>
      <c r="GIA18" s="124"/>
      <c r="GIB18" s="124"/>
      <c r="GIC18" s="124"/>
      <c r="GID18" s="124"/>
      <c r="GIE18" s="124"/>
      <c r="GIF18" s="124"/>
      <c r="GIG18" s="124"/>
      <c r="GIH18" s="124"/>
      <c r="GII18" s="124"/>
      <c r="GIJ18" s="124"/>
      <c r="GIK18" s="124"/>
      <c r="GIL18" s="124"/>
      <c r="GIM18" s="124"/>
      <c r="GIN18" s="124"/>
      <c r="GIO18" s="124"/>
      <c r="GIP18" s="124"/>
      <c r="GIQ18" s="124"/>
      <c r="GIR18" s="124"/>
      <c r="GIS18" s="124"/>
      <c r="GIT18" s="124"/>
      <c r="GIU18" s="124"/>
      <c r="GIV18" s="124"/>
      <c r="GIW18" s="124"/>
      <c r="GIX18" s="124"/>
      <c r="GIY18" s="124"/>
      <c r="GIZ18" s="124"/>
      <c r="GJA18" s="124"/>
      <c r="GJB18" s="124"/>
      <c r="GJC18" s="124"/>
      <c r="GJD18" s="124"/>
      <c r="GJE18" s="124"/>
      <c r="GJF18" s="124"/>
      <c r="GJG18" s="124"/>
      <c r="GJH18" s="124"/>
      <c r="GJI18" s="124"/>
      <c r="GJJ18" s="124"/>
      <c r="GJK18" s="124"/>
      <c r="GJL18" s="124"/>
      <c r="GJM18" s="124"/>
      <c r="GJN18" s="124"/>
      <c r="GJO18" s="124"/>
      <c r="GJP18" s="124"/>
      <c r="GJQ18" s="124"/>
      <c r="GJR18" s="124"/>
      <c r="GJS18" s="124"/>
      <c r="GJT18" s="124"/>
      <c r="GJU18" s="124"/>
      <c r="GJV18" s="124"/>
      <c r="GJW18" s="124"/>
      <c r="GJX18" s="124"/>
      <c r="GJY18" s="124"/>
      <c r="GJZ18" s="124"/>
      <c r="GKA18" s="124"/>
      <c r="GKB18" s="124"/>
      <c r="GKC18" s="124"/>
      <c r="GKD18" s="124"/>
      <c r="GKE18" s="124"/>
      <c r="GKF18" s="124"/>
      <c r="GKG18" s="124"/>
      <c r="GKH18" s="124"/>
      <c r="GKI18" s="124"/>
      <c r="GKJ18" s="124"/>
      <c r="GKK18" s="124"/>
      <c r="GKL18" s="124"/>
      <c r="GKM18" s="124"/>
      <c r="GKN18" s="124"/>
      <c r="GKO18" s="124"/>
      <c r="GKP18" s="124"/>
      <c r="GKQ18" s="124"/>
      <c r="GKR18" s="124"/>
      <c r="GKS18" s="124"/>
      <c r="GKT18" s="124"/>
      <c r="GKU18" s="124"/>
      <c r="GKV18" s="124"/>
      <c r="GKW18" s="124"/>
      <c r="GKX18" s="124"/>
      <c r="GKY18" s="124"/>
      <c r="GKZ18" s="124"/>
      <c r="GLA18" s="124"/>
      <c r="GLB18" s="124"/>
      <c r="GLC18" s="124"/>
      <c r="GLD18" s="124"/>
      <c r="GLE18" s="124"/>
      <c r="GLF18" s="124"/>
      <c r="GLG18" s="124"/>
      <c r="GLH18" s="124"/>
      <c r="GLI18" s="124"/>
      <c r="GLJ18" s="124"/>
      <c r="GLK18" s="124"/>
      <c r="GLL18" s="124"/>
      <c r="GLM18" s="124"/>
      <c r="GLN18" s="124"/>
      <c r="GLO18" s="124"/>
      <c r="GLP18" s="124"/>
      <c r="GLQ18" s="124"/>
      <c r="GLR18" s="124"/>
      <c r="GLS18" s="124"/>
      <c r="GLT18" s="124"/>
      <c r="GLU18" s="124"/>
      <c r="GLV18" s="124"/>
      <c r="GLW18" s="124"/>
      <c r="GLX18" s="124"/>
      <c r="GLY18" s="124"/>
      <c r="GLZ18" s="124"/>
      <c r="GMA18" s="124"/>
      <c r="GMB18" s="124"/>
      <c r="GMC18" s="124"/>
      <c r="GMD18" s="124"/>
      <c r="GME18" s="124"/>
      <c r="GMF18" s="124"/>
      <c r="GMG18" s="124"/>
      <c r="GMH18" s="124"/>
      <c r="GMI18" s="124"/>
      <c r="GMJ18" s="124"/>
      <c r="GMK18" s="124"/>
      <c r="GML18" s="124"/>
      <c r="GMM18" s="124"/>
      <c r="GMN18" s="124"/>
      <c r="GMO18" s="124"/>
      <c r="GMP18" s="124"/>
      <c r="GMQ18" s="124"/>
      <c r="GMR18" s="124"/>
      <c r="GMS18" s="124"/>
      <c r="GMT18" s="124"/>
      <c r="GMU18" s="124"/>
      <c r="GMV18" s="124"/>
      <c r="GMW18" s="124"/>
      <c r="GMX18" s="124"/>
      <c r="GMY18" s="124"/>
      <c r="GMZ18" s="124"/>
      <c r="GNA18" s="124"/>
      <c r="GNB18" s="124"/>
      <c r="GNC18" s="124"/>
      <c r="GND18" s="124"/>
      <c r="GNE18" s="124"/>
      <c r="GNF18" s="124"/>
      <c r="GNG18" s="124"/>
      <c r="GNH18" s="124"/>
      <c r="GNI18" s="124"/>
      <c r="GNJ18" s="124"/>
      <c r="GNK18" s="124"/>
      <c r="GNL18" s="124"/>
      <c r="GNM18" s="124"/>
      <c r="GNN18" s="124"/>
      <c r="GNO18" s="124"/>
      <c r="GNP18" s="124"/>
      <c r="GNQ18" s="124"/>
      <c r="GNR18" s="124"/>
      <c r="GNS18" s="124"/>
      <c r="GNT18" s="124"/>
      <c r="GNU18" s="124"/>
      <c r="GNV18" s="124"/>
      <c r="GNW18" s="124"/>
      <c r="GNX18" s="124"/>
      <c r="GNY18" s="124"/>
      <c r="GNZ18" s="124"/>
      <c r="GOA18" s="124"/>
      <c r="GOB18" s="124"/>
      <c r="GOC18" s="124"/>
      <c r="GOD18" s="124"/>
      <c r="GOE18" s="124"/>
      <c r="GOF18" s="124"/>
      <c r="GOG18" s="124"/>
      <c r="GOH18" s="124"/>
      <c r="GOI18" s="124"/>
      <c r="GOJ18" s="124"/>
      <c r="GOK18" s="124"/>
      <c r="GOL18" s="124"/>
      <c r="GOM18" s="124"/>
      <c r="GON18" s="124"/>
      <c r="GOO18" s="124"/>
      <c r="GOP18" s="124"/>
      <c r="GOQ18" s="124"/>
      <c r="GOR18" s="124"/>
      <c r="GOS18" s="124"/>
      <c r="GOT18" s="124"/>
      <c r="GOU18" s="124"/>
      <c r="GOV18" s="124"/>
      <c r="GOW18" s="124"/>
      <c r="GOX18" s="124"/>
      <c r="GOY18" s="124"/>
      <c r="GOZ18" s="124"/>
      <c r="GPA18" s="124"/>
      <c r="GPB18" s="124"/>
      <c r="GPC18" s="124"/>
      <c r="GPD18" s="124"/>
      <c r="GPE18" s="124"/>
      <c r="GPF18" s="124"/>
      <c r="GPG18" s="124"/>
      <c r="GPH18" s="124"/>
      <c r="GPI18" s="124"/>
      <c r="GPJ18" s="124"/>
      <c r="GPK18" s="124"/>
      <c r="GPL18" s="124"/>
      <c r="GPM18" s="124"/>
      <c r="GPN18" s="124"/>
      <c r="GPO18" s="124"/>
      <c r="GPP18" s="124"/>
      <c r="GPQ18" s="124"/>
      <c r="GPR18" s="124"/>
      <c r="GPS18" s="124"/>
      <c r="GPT18" s="124"/>
      <c r="GPU18" s="124"/>
      <c r="GPV18" s="124"/>
      <c r="GPW18" s="124"/>
      <c r="GPX18" s="124"/>
      <c r="GPY18" s="124"/>
      <c r="GPZ18" s="124"/>
      <c r="GQA18" s="124"/>
      <c r="GQB18" s="124"/>
      <c r="GQC18" s="124"/>
      <c r="GQD18" s="124"/>
      <c r="GQE18" s="124"/>
      <c r="GQF18" s="124"/>
      <c r="GQG18" s="124"/>
      <c r="GQH18" s="124"/>
      <c r="GQI18" s="124"/>
      <c r="GQJ18" s="124"/>
      <c r="GQK18" s="124"/>
      <c r="GQL18" s="124"/>
      <c r="GQM18" s="124"/>
      <c r="GQN18" s="124"/>
      <c r="GQO18" s="124"/>
      <c r="GQP18" s="124"/>
      <c r="GQQ18" s="124"/>
      <c r="GQR18" s="124"/>
      <c r="GQS18" s="124"/>
      <c r="GQT18" s="124"/>
      <c r="GQU18" s="124"/>
      <c r="GQV18" s="124"/>
      <c r="GQW18" s="124"/>
      <c r="GQX18" s="124"/>
      <c r="GQY18" s="124"/>
      <c r="GQZ18" s="124"/>
      <c r="GRA18" s="124"/>
      <c r="GRB18" s="124"/>
      <c r="GRC18" s="124"/>
      <c r="GRD18" s="124"/>
      <c r="GRE18" s="124"/>
      <c r="GRF18" s="124"/>
      <c r="GRG18" s="124"/>
      <c r="GRH18" s="124"/>
      <c r="GRI18" s="124"/>
      <c r="GRJ18" s="124"/>
      <c r="GRK18" s="124"/>
      <c r="GRL18" s="124"/>
      <c r="GRM18" s="124"/>
      <c r="GRN18" s="124"/>
      <c r="GRO18" s="124"/>
      <c r="GRP18" s="124"/>
      <c r="GRQ18" s="124"/>
      <c r="GRR18" s="124"/>
      <c r="GRS18" s="124"/>
      <c r="GRT18" s="124"/>
      <c r="GRU18" s="124"/>
      <c r="GRV18" s="124"/>
      <c r="GRW18" s="124"/>
      <c r="GRX18" s="124"/>
      <c r="GRY18" s="124"/>
      <c r="GRZ18" s="124"/>
      <c r="GSA18" s="124"/>
      <c r="GSB18" s="124"/>
      <c r="GSC18" s="124"/>
      <c r="GSD18" s="124"/>
      <c r="GSE18" s="124"/>
      <c r="GSF18" s="124"/>
      <c r="GSG18" s="124"/>
      <c r="GSH18" s="124"/>
      <c r="GSI18" s="124"/>
      <c r="GSJ18" s="124"/>
      <c r="GSK18" s="124"/>
      <c r="GSL18" s="124"/>
      <c r="GSM18" s="124"/>
      <c r="GSN18" s="124"/>
      <c r="GSO18" s="124"/>
      <c r="GSP18" s="124"/>
      <c r="GSQ18" s="124"/>
      <c r="GSR18" s="124"/>
      <c r="GSS18" s="124"/>
      <c r="GST18" s="124"/>
      <c r="GSU18" s="124"/>
      <c r="GSV18" s="124"/>
      <c r="GSW18" s="124"/>
      <c r="GSX18" s="124"/>
      <c r="GSY18" s="124"/>
      <c r="GSZ18" s="124"/>
      <c r="GTA18" s="124"/>
      <c r="GTB18" s="124"/>
      <c r="GTC18" s="124"/>
      <c r="GTD18" s="124"/>
      <c r="GTE18" s="124"/>
      <c r="GTF18" s="124"/>
      <c r="GTG18" s="124"/>
      <c r="GTH18" s="124"/>
      <c r="GTI18" s="124"/>
      <c r="GTJ18" s="124"/>
      <c r="GTK18" s="124"/>
      <c r="GTL18" s="124"/>
      <c r="GTM18" s="124"/>
      <c r="GTN18" s="124"/>
      <c r="GTO18" s="124"/>
      <c r="GTP18" s="124"/>
      <c r="GTQ18" s="124"/>
      <c r="GTR18" s="124"/>
      <c r="GTS18" s="124"/>
      <c r="GTT18" s="124"/>
      <c r="GTU18" s="124"/>
      <c r="GTV18" s="124"/>
      <c r="GTW18" s="124"/>
      <c r="GTX18" s="124"/>
      <c r="GTY18" s="124"/>
      <c r="GTZ18" s="124"/>
      <c r="GUA18" s="124"/>
      <c r="GUB18" s="124"/>
      <c r="GUC18" s="124"/>
      <c r="GUD18" s="124"/>
      <c r="GUE18" s="124"/>
      <c r="GUF18" s="124"/>
      <c r="GUG18" s="124"/>
      <c r="GUH18" s="124"/>
      <c r="GUI18" s="124"/>
      <c r="GUJ18" s="124"/>
      <c r="GUK18" s="124"/>
      <c r="GUL18" s="124"/>
      <c r="GUM18" s="124"/>
      <c r="GUN18" s="124"/>
      <c r="GUO18" s="124"/>
      <c r="GUP18" s="124"/>
      <c r="GUQ18" s="124"/>
      <c r="GUR18" s="124"/>
      <c r="GUS18" s="124"/>
      <c r="GUT18" s="124"/>
      <c r="GUU18" s="124"/>
      <c r="GUV18" s="124"/>
      <c r="GUW18" s="124"/>
      <c r="GUX18" s="124"/>
      <c r="GUY18" s="124"/>
      <c r="GUZ18" s="124"/>
      <c r="GVA18" s="124"/>
      <c r="GVB18" s="124"/>
      <c r="GVC18" s="124"/>
      <c r="GVD18" s="124"/>
      <c r="GVE18" s="124"/>
      <c r="GVF18" s="124"/>
      <c r="GVG18" s="124"/>
      <c r="GVH18" s="124"/>
      <c r="GVI18" s="124"/>
      <c r="GVJ18" s="124"/>
      <c r="GVK18" s="124"/>
      <c r="GVL18" s="124"/>
      <c r="GVM18" s="124"/>
      <c r="GVN18" s="124"/>
      <c r="GVO18" s="124"/>
      <c r="GVP18" s="124"/>
      <c r="GVQ18" s="124"/>
      <c r="GVR18" s="124"/>
      <c r="GVS18" s="124"/>
      <c r="GVT18" s="124"/>
      <c r="GVU18" s="124"/>
      <c r="GVV18" s="124"/>
      <c r="GVW18" s="124"/>
      <c r="GVX18" s="124"/>
      <c r="GVY18" s="124"/>
      <c r="GVZ18" s="124"/>
      <c r="GWA18" s="124"/>
      <c r="GWB18" s="124"/>
      <c r="GWC18" s="124"/>
      <c r="GWD18" s="124"/>
      <c r="GWE18" s="124"/>
      <c r="GWF18" s="124"/>
      <c r="GWG18" s="124"/>
      <c r="GWH18" s="124"/>
      <c r="GWI18" s="124"/>
      <c r="GWJ18" s="124"/>
      <c r="GWK18" s="124"/>
      <c r="GWL18" s="124"/>
      <c r="GWM18" s="124"/>
      <c r="GWN18" s="124"/>
      <c r="GWO18" s="124"/>
      <c r="GWP18" s="124"/>
      <c r="GWQ18" s="124"/>
      <c r="GWR18" s="124"/>
      <c r="GWS18" s="124"/>
      <c r="GWT18" s="124"/>
      <c r="GWU18" s="124"/>
      <c r="GWV18" s="124"/>
      <c r="GWW18" s="124"/>
      <c r="GWX18" s="124"/>
      <c r="GWY18" s="124"/>
      <c r="GWZ18" s="124"/>
      <c r="GXA18" s="124"/>
      <c r="GXB18" s="124"/>
      <c r="GXC18" s="124"/>
      <c r="GXD18" s="124"/>
      <c r="GXE18" s="124"/>
      <c r="GXF18" s="124"/>
      <c r="GXG18" s="124"/>
      <c r="GXH18" s="124"/>
      <c r="GXI18" s="124"/>
      <c r="GXJ18" s="124"/>
      <c r="GXK18" s="124"/>
      <c r="GXL18" s="124"/>
      <c r="GXM18" s="124"/>
      <c r="GXN18" s="124"/>
      <c r="GXO18" s="124"/>
      <c r="GXP18" s="124"/>
      <c r="GXQ18" s="124"/>
      <c r="GXR18" s="124"/>
      <c r="GXS18" s="124"/>
      <c r="GXT18" s="124"/>
      <c r="GXU18" s="124"/>
      <c r="GXV18" s="124"/>
      <c r="GXW18" s="124"/>
      <c r="GXX18" s="124"/>
      <c r="GXY18" s="124"/>
      <c r="GXZ18" s="124"/>
      <c r="GYA18" s="124"/>
      <c r="GYB18" s="124"/>
      <c r="GYC18" s="124"/>
      <c r="GYD18" s="124"/>
      <c r="GYE18" s="124"/>
      <c r="GYF18" s="124"/>
      <c r="GYG18" s="124"/>
      <c r="GYH18" s="124"/>
      <c r="GYI18" s="124"/>
      <c r="GYJ18" s="124"/>
      <c r="GYK18" s="124"/>
      <c r="GYL18" s="124"/>
      <c r="GYM18" s="124"/>
      <c r="GYN18" s="124"/>
      <c r="GYO18" s="124"/>
      <c r="GYP18" s="124"/>
      <c r="GYQ18" s="124"/>
      <c r="GYR18" s="124"/>
      <c r="GYS18" s="124"/>
      <c r="GYT18" s="124"/>
      <c r="GYU18" s="124"/>
      <c r="GYV18" s="124"/>
      <c r="GYW18" s="124"/>
      <c r="GYX18" s="124"/>
      <c r="GYY18" s="124"/>
      <c r="GYZ18" s="124"/>
      <c r="GZA18" s="124"/>
      <c r="GZB18" s="124"/>
      <c r="GZC18" s="124"/>
      <c r="GZD18" s="124"/>
      <c r="GZE18" s="124"/>
      <c r="GZF18" s="124"/>
      <c r="GZG18" s="124"/>
      <c r="GZH18" s="124"/>
      <c r="GZI18" s="124"/>
      <c r="GZJ18" s="124"/>
      <c r="GZK18" s="124"/>
      <c r="GZL18" s="124"/>
      <c r="GZM18" s="124"/>
      <c r="GZN18" s="124"/>
      <c r="GZO18" s="124"/>
      <c r="GZP18" s="124"/>
      <c r="GZQ18" s="124"/>
      <c r="GZR18" s="124"/>
      <c r="GZS18" s="124"/>
      <c r="GZT18" s="124"/>
      <c r="GZU18" s="124"/>
      <c r="GZV18" s="124"/>
      <c r="GZW18" s="124"/>
      <c r="GZX18" s="124"/>
      <c r="GZY18" s="124"/>
      <c r="GZZ18" s="124"/>
      <c r="HAA18" s="124"/>
      <c r="HAB18" s="124"/>
      <c r="HAC18" s="124"/>
      <c r="HAD18" s="124"/>
      <c r="HAE18" s="124"/>
      <c r="HAF18" s="124"/>
      <c r="HAG18" s="124"/>
      <c r="HAH18" s="124"/>
      <c r="HAI18" s="124"/>
      <c r="HAJ18" s="124"/>
      <c r="HAK18" s="124"/>
      <c r="HAL18" s="124"/>
      <c r="HAM18" s="124"/>
      <c r="HAN18" s="124"/>
      <c r="HAO18" s="124"/>
      <c r="HAP18" s="124"/>
      <c r="HAQ18" s="124"/>
      <c r="HAR18" s="124"/>
      <c r="HAS18" s="124"/>
      <c r="HAT18" s="124"/>
      <c r="HAU18" s="124"/>
      <c r="HAV18" s="124"/>
      <c r="HAW18" s="124"/>
      <c r="HAX18" s="124"/>
      <c r="HAY18" s="124"/>
      <c r="HAZ18" s="124"/>
      <c r="HBA18" s="124"/>
      <c r="HBB18" s="124"/>
      <c r="HBC18" s="124"/>
      <c r="HBD18" s="124"/>
      <c r="HBE18" s="124"/>
      <c r="HBF18" s="124"/>
      <c r="HBG18" s="124"/>
      <c r="HBH18" s="124"/>
      <c r="HBI18" s="124"/>
      <c r="HBJ18" s="124"/>
      <c r="HBK18" s="124"/>
      <c r="HBL18" s="124"/>
      <c r="HBM18" s="124"/>
      <c r="HBN18" s="124"/>
      <c r="HBO18" s="124"/>
      <c r="HBP18" s="124"/>
      <c r="HBQ18" s="124"/>
      <c r="HBR18" s="124"/>
      <c r="HBS18" s="124"/>
      <c r="HBT18" s="124"/>
      <c r="HBU18" s="124"/>
      <c r="HBV18" s="124"/>
      <c r="HBW18" s="124"/>
      <c r="HBX18" s="124"/>
      <c r="HBY18" s="124"/>
      <c r="HBZ18" s="124"/>
      <c r="HCA18" s="124"/>
      <c r="HCB18" s="124"/>
      <c r="HCC18" s="124"/>
      <c r="HCD18" s="124"/>
      <c r="HCE18" s="124"/>
      <c r="HCF18" s="124"/>
      <c r="HCG18" s="124"/>
      <c r="HCH18" s="124"/>
      <c r="HCI18" s="124"/>
      <c r="HCJ18" s="124"/>
      <c r="HCK18" s="124"/>
      <c r="HCL18" s="124"/>
      <c r="HCM18" s="124"/>
      <c r="HCN18" s="124"/>
      <c r="HCO18" s="124"/>
      <c r="HCP18" s="124"/>
      <c r="HCQ18" s="124"/>
      <c r="HCR18" s="124"/>
      <c r="HCS18" s="124"/>
      <c r="HCT18" s="124"/>
      <c r="HCU18" s="124"/>
      <c r="HCV18" s="124"/>
      <c r="HCW18" s="124"/>
      <c r="HCX18" s="124"/>
      <c r="HCY18" s="124"/>
      <c r="HCZ18" s="124"/>
      <c r="HDA18" s="124"/>
      <c r="HDB18" s="124"/>
      <c r="HDC18" s="124"/>
      <c r="HDD18" s="124"/>
      <c r="HDE18" s="124"/>
      <c r="HDF18" s="124"/>
      <c r="HDG18" s="124"/>
      <c r="HDH18" s="124"/>
      <c r="HDI18" s="124"/>
      <c r="HDJ18" s="124"/>
      <c r="HDK18" s="124"/>
      <c r="HDL18" s="124"/>
      <c r="HDM18" s="124"/>
      <c r="HDN18" s="124"/>
      <c r="HDO18" s="124"/>
      <c r="HDP18" s="124"/>
      <c r="HDQ18" s="124"/>
      <c r="HDR18" s="124"/>
      <c r="HDS18" s="124"/>
      <c r="HDT18" s="124"/>
      <c r="HDU18" s="124"/>
      <c r="HDV18" s="124"/>
      <c r="HDW18" s="124"/>
      <c r="HDX18" s="124"/>
      <c r="HDY18" s="124"/>
      <c r="HDZ18" s="124"/>
      <c r="HEA18" s="124"/>
      <c r="HEB18" s="124"/>
      <c r="HEC18" s="124"/>
      <c r="HED18" s="124"/>
      <c r="HEE18" s="124"/>
      <c r="HEF18" s="124"/>
      <c r="HEG18" s="124"/>
      <c r="HEH18" s="124"/>
      <c r="HEI18" s="124"/>
      <c r="HEJ18" s="124"/>
      <c r="HEK18" s="124"/>
      <c r="HEL18" s="124"/>
      <c r="HEM18" s="124"/>
      <c r="HEN18" s="124"/>
      <c r="HEO18" s="124"/>
      <c r="HEP18" s="124"/>
      <c r="HEQ18" s="124"/>
      <c r="HER18" s="124"/>
      <c r="HES18" s="124"/>
      <c r="HET18" s="124"/>
      <c r="HEU18" s="124"/>
      <c r="HEV18" s="124"/>
      <c r="HEW18" s="124"/>
      <c r="HEX18" s="124"/>
      <c r="HEY18" s="124"/>
      <c r="HEZ18" s="124"/>
      <c r="HFA18" s="124"/>
      <c r="HFB18" s="124"/>
      <c r="HFC18" s="124"/>
      <c r="HFD18" s="124"/>
      <c r="HFE18" s="124"/>
      <c r="HFF18" s="124"/>
      <c r="HFG18" s="124"/>
      <c r="HFH18" s="124"/>
      <c r="HFI18" s="124"/>
      <c r="HFJ18" s="124"/>
      <c r="HFK18" s="124"/>
      <c r="HFL18" s="124"/>
      <c r="HFM18" s="124"/>
      <c r="HFN18" s="124"/>
      <c r="HFO18" s="124"/>
      <c r="HFP18" s="124"/>
      <c r="HFQ18" s="124"/>
      <c r="HFR18" s="124"/>
      <c r="HFS18" s="124"/>
      <c r="HFT18" s="124"/>
      <c r="HFU18" s="124"/>
      <c r="HFV18" s="124"/>
      <c r="HFW18" s="124"/>
      <c r="HFX18" s="124"/>
      <c r="HFY18" s="124"/>
      <c r="HFZ18" s="124"/>
      <c r="HGA18" s="124"/>
      <c r="HGB18" s="124"/>
      <c r="HGC18" s="124"/>
      <c r="HGD18" s="124"/>
      <c r="HGE18" s="124"/>
      <c r="HGF18" s="124"/>
      <c r="HGG18" s="124"/>
      <c r="HGH18" s="124"/>
      <c r="HGI18" s="124"/>
      <c r="HGJ18" s="124"/>
      <c r="HGK18" s="124"/>
      <c r="HGL18" s="124"/>
      <c r="HGM18" s="124"/>
      <c r="HGN18" s="124"/>
      <c r="HGO18" s="124"/>
      <c r="HGP18" s="124"/>
      <c r="HGQ18" s="124"/>
      <c r="HGR18" s="124"/>
      <c r="HGS18" s="124"/>
      <c r="HGT18" s="124"/>
      <c r="HGU18" s="124"/>
      <c r="HGV18" s="124"/>
      <c r="HGW18" s="124"/>
      <c r="HGX18" s="124"/>
      <c r="HGY18" s="124"/>
      <c r="HGZ18" s="124"/>
      <c r="HHA18" s="124"/>
      <c r="HHB18" s="124"/>
      <c r="HHC18" s="124"/>
      <c r="HHD18" s="124"/>
      <c r="HHE18" s="124"/>
      <c r="HHF18" s="124"/>
      <c r="HHG18" s="124"/>
      <c r="HHH18" s="124"/>
      <c r="HHI18" s="124"/>
      <c r="HHJ18" s="124"/>
      <c r="HHK18" s="124"/>
      <c r="HHL18" s="124"/>
      <c r="HHM18" s="124"/>
      <c r="HHN18" s="124"/>
      <c r="HHO18" s="124"/>
      <c r="HHP18" s="124"/>
      <c r="HHQ18" s="124"/>
      <c r="HHR18" s="124"/>
      <c r="HHS18" s="124"/>
      <c r="HHT18" s="124"/>
      <c r="HHU18" s="124"/>
      <c r="HHV18" s="124"/>
      <c r="HHW18" s="124"/>
      <c r="HHX18" s="124"/>
      <c r="HHY18" s="124"/>
      <c r="HHZ18" s="124"/>
      <c r="HIA18" s="124"/>
      <c r="HIB18" s="124"/>
      <c r="HIC18" s="124"/>
      <c r="HID18" s="124"/>
      <c r="HIE18" s="124"/>
      <c r="HIF18" s="124"/>
      <c r="HIG18" s="124"/>
      <c r="HIH18" s="124"/>
      <c r="HII18" s="124"/>
      <c r="HIJ18" s="124"/>
      <c r="HIK18" s="124"/>
      <c r="HIL18" s="124"/>
      <c r="HIM18" s="124"/>
      <c r="HIN18" s="124"/>
      <c r="HIO18" s="124"/>
      <c r="HIP18" s="124"/>
      <c r="HIQ18" s="124"/>
      <c r="HIR18" s="124"/>
      <c r="HIS18" s="124"/>
      <c r="HIT18" s="124"/>
      <c r="HIU18" s="124"/>
      <c r="HIV18" s="124"/>
      <c r="HIW18" s="124"/>
      <c r="HIX18" s="124"/>
      <c r="HIY18" s="124"/>
      <c r="HIZ18" s="124"/>
      <c r="HJA18" s="124"/>
      <c r="HJB18" s="124"/>
      <c r="HJC18" s="124"/>
      <c r="HJD18" s="124"/>
      <c r="HJE18" s="124"/>
      <c r="HJF18" s="124"/>
      <c r="HJG18" s="124"/>
      <c r="HJH18" s="124"/>
      <c r="HJI18" s="124"/>
      <c r="HJJ18" s="124"/>
      <c r="HJK18" s="124"/>
      <c r="HJL18" s="124"/>
      <c r="HJM18" s="124"/>
      <c r="HJN18" s="124"/>
      <c r="HJO18" s="124"/>
      <c r="HJP18" s="124"/>
      <c r="HJQ18" s="124"/>
      <c r="HJR18" s="124"/>
      <c r="HJS18" s="124"/>
      <c r="HJT18" s="124"/>
      <c r="HJU18" s="124"/>
      <c r="HJV18" s="124"/>
      <c r="HJW18" s="124"/>
      <c r="HJX18" s="124"/>
      <c r="HJY18" s="124"/>
      <c r="HJZ18" s="124"/>
      <c r="HKA18" s="124"/>
      <c r="HKB18" s="124"/>
      <c r="HKC18" s="124"/>
      <c r="HKD18" s="124"/>
      <c r="HKE18" s="124"/>
      <c r="HKF18" s="124"/>
      <c r="HKG18" s="124"/>
      <c r="HKH18" s="124"/>
      <c r="HKI18" s="124"/>
      <c r="HKJ18" s="124"/>
      <c r="HKK18" s="124"/>
      <c r="HKL18" s="124"/>
      <c r="HKM18" s="124"/>
      <c r="HKN18" s="124"/>
      <c r="HKO18" s="124"/>
      <c r="HKP18" s="124"/>
      <c r="HKQ18" s="124"/>
      <c r="HKR18" s="124"/>
      <c r="HKS18" s="124"/>
      <c r="HKT18" s="124"/>
      <c r="HKU18" s="124"/>
      <c r="HKV18" s="124"/>
      <c r="HKW18" s="124"/>
      <c r="HKX18" s="124"/>
      <c r="HKY18" s="124"/>
      <c r="HKZ18" s="124"/>
      <c r="HLA18" s="124"/>
      <c r="HLB18" s="124"/>
      <c r="HLC18" s="124"/>
      <c r="HLD18" s="124"/>
      <c r="HLE18" s="124"/>
      <c r="HLF18" s="124"/>
      <c r="HLG18" s="124"/>
      <c r="HLH18" s="124"/>
      <c r="HLI18" s="124"/>
      <c r="HLJ18" s="124"/>
      <c r="HLK18" s="124"/>
      <c r="HLL18" s="124"/>
      <c r="HLM18" s="124"/>
      <c r="HLN18" s="124"/>
      <c r="HLO18" s="124"/>
      <c r="HLP18" s="124"/>
      <c r="HLQ18" s="124"/>
      <c r="HLR18" s="124"/>
      <c r="HLS18" s="124"/>
      <c r="HLT18" s="124"/>
      <c r="HLU18" s="124"/>
      <c r="HLV18" s="124"/>
      <c r="HLW18" s="124"/>
      <c r="HLX18" s="124"/>
      <c r="HLY18" s="124"/>
      <c r="HLZ18" s="124"/>
      <c r="HMA18" s="124"/>
      <c r="HMB18" s="124"/>
      <c r="HMC18" s="124"/>
      <c r="HMD18" s="124"/>
      <c r="HME18" s="124"/>
      <c r="HMF18" s="124"/>
      <c r="HMG18" s="124"/>
      <c r="HMH18" s="124"/>
      <c r="HMI18" s="124"/>
      <c r="HMJ18" s="124"/>
      <c r="HMK18" s="124"/>
      <c r="HML18" s="124"/>
      <c r="HMM18" s="124"/>
      <c r="HMN18" s="124"/>
      <c r="HMO18" s="124"/>
      <c r="HMP18" s="124"/>
      <c r="HMQ18" s="124"/>
      <c r="HMR18" s="124"/>
      <c r="HMS18" s="124"/>
      <c r="HMT18" s="124"/>
      <c r="HMU18" s="124"/>
      <c r="HMV18" s="124"/>
      <c r="HMW18" s="124"/>
      <c r="HMX18" s="124"/>
      <c r="HMY18" s="124"/>
      <c r="HMZ18" s="124"/>
      <c r="HNA18" s="124"/>
      <c r="HNB18" s="124"/>
      <c r="HNC18" s="124"/>
      <c r="HND18" s="124"/>
      <c r="HNE18" s="124"/>
      <c r="HNF18" s="124"/>
      <c r="HNG18" s="124"/>
      <c r="HNH18" s="124"/>
      <c r="HNI18" s="124"/>
      <c r="HNJ18" s="124"/>
      <c r="HNK18" s="124"/>
      <c r="HNL18" s="124"/>
      <c r="HNM18" s="124"/>
      <c r="HNN18" s="124"/>
      <c r="HNO18" s="124"/>
      <c r="HNP18" s="124"/>
      <c r="HNQ18" s="124"/>
      <c r="HNR18" s="124"/>
      <c r="HNS18" s="124"/>
      <c r="HNT18" s="124"/>
      <c r="HNU18" s="124"/>
      <c r="HNV18" s="124"/>
      <c r="HNW18" s="124"/>
      <c r="HNX18" s="124"/>
      <c r="HNY18" s="124"/>
      <c r="HNZ18" s="124"/>
      <c r="HOA18" s="124"/>
      <c r="HOB18" s="124"/>
      <c r="HOC18" s="124"/>
      <c r="HOD18" s="124"/>
      <c r="HOE18" s="124"/>
      <c r="HOF18" s="124"/>
      <c r="HOG18" s="124"/>
      <c r="HOH18" s="124"/>
      <c r="HOI18" s="124"/>
      <c r="HOJ18" s="124"/>
      <c r="HOK18" s="124"/>
      <c r="HOL18" s="124"/>
      <c r="HOM18" s="124"/>
      <c r="HON18" s="124"/>
      <c r="HOO18" s="124"/>
      <c r="HOP18" s="124"/>
      <c r="HOQ18" s="124"/>
      <c r="HOR18" s="124"/>
      <c r="HOS18" s="124"/>
      <c r="HOT18" s="124"/>
      <c r="HOU18" s="124"/>
      <c r="HOV18" s="124"/>
      <c r="HOW18" s="124"/>
      <c r="HOX18" s="124"/>
      <c r="HOY18" s="124"/>
      <c r="HOZ18" s="124"/>
      <c r="HPA18" s="124"/>
      <c r="HPB18" s="124"/>
      <c r="HPC18" s="124"/>
      <c r="HPD18" s="124"/>
      <c r="HPE18" s="124"/>
      <c r="HPF18" s="124"/>
      <c r="HPG18" s="124"/>
      <c r="HPH18" s="124"/>
      <c r="HPI18" s="124"/>
      <c r="HPJ18" s="124"/>
      <c r="HPK18" s="124"/>
      <c r="HPL18" s="124"/>
      <c r="HPM18" s="124"/>
      <c r="HPN18" s="124"/>
      <c r="HPO18" s="124"/>
      <c r="HPP18" s="124"/>
      <c r="HPQ18" s="124"/>
      <c r="HPR18" s="124"/>
      <c r="HPS18" s="124"/>
      <c r="HPT18" s="124"/>
      <c r="HPU18" s="124"/>
      <c r="HPV18" s="124"/>
      <c r="HPW18" s="124"/>
      <c r="HPX18" s="124"/>
      <c r="HPY18" s="124"/>
      <c r="HPZ18" s="124"/>
      <c r="HQA18" s="124"/>
      <c r="HQB18" s="124"/>
      <c r="HQC18" s="124"/>
      <c r="HQD18" s="124"/>
      <c r="HQE18" s="124"/>
      <c r="HQF18" s="124"/>
      <c r="HQG18" s="124"/>
      <c r="HQH18" s="124"/>
      <c r="HQI18" s="124"/>
      <c r="HQJ18" s="124"/>
      <c r="HQK18" s="124"/>
      <c r="HQL18" s="124"/>
      <c r="HQM18" s="124"/>
      <c r="HQN18" s="124"/>
      <c r="HQO18" s="124"/>
      <c r="HQP18" s="124"/>
      <c r="HQQ18" s="124"/>
      <c r="HQR18" s="124"/>
      <c r="HQS18" s="124"/>
      <c r="HQT18" s="124"/>
      <c r="HQU18" s="124"/>
      <c r="HQV18" s="124"/>
      <c r="HQW18" s="124"/>
      <c r="HQX18" s="124"/>
      <c r="HQY18" s="124"/>
      <c r="HQZ18" s="124"/>
      <c r="HRA18" s="124"/>
      <c r="HRB18" s="124"/>
      <c r="HRC18" s="124"/>
      <c r="HRD18" s="124"/>
      <c r="HRE18" s="124"/>
      <c r="HRF18" s="124"/>
      <c r="HRG18" s="124"/>
      <c r="HRH18" s="124"/>
      <c r="HRI18" s="124"/>
      <c r="HRJ18" s="124"/>
      <c r="HRK18" s="124"/>
      <c r="HRL18" s="124"/>
      <c r="HRM18" s="124"/>
      <c r="HRN18" s="124"/>
      <c r="HRO18" s="124"/>
      <c r="HRP18" s="124"/>
      <c r="HRQ18" s="124"/>
      <c r="HRR18" s="124"/>
      <c r="HRS18" s="124"/>
      <c r="HRT18" s="124"/>
      <c r="HRU18" s="124"/>
      <c r="HRV18" s="124"/>
      <c r="HRW18" s="124"/>
      <c r="HRX18" s="124"/>
      <c r="HRY18" s="124"/>
      <c r="HRZ18" s="124"/>
      <c r="HSA18" s="124"/>
      <c r="HSB18" s="124"/>
      <c r="HSC18" s="124"/>
      <c r="HSD18" s="124"/>
      <c r="HSE18" s="124"/>
      <c r="HSF18" s="124"/>
      <c r="HSG18" s="124"/>
      <c r="HSH18" s="124"/>
      <c r="HSI18" s="124"/>
      <c r="HSJ18" s="124"/>
      <c r="HSK18" s="124"/>
      <c r="HSL18" s="124"/>
      <c r="HSM18" s="124"/>
      <c r="HSN18" s="124"/>
      <c r="HSO18" s="124"/>
      <c r="HSP18" s="124"/>
      <c r="HSQ18" s="124"/>
      <c r="HSR18" s="124"/>
      <c r="HSS18" s="124"/>
      <c r="HST18" s="124"/>
      <c r="HSU18" s="124"/>
      <c r="HSV18" s="124"/>
      <c r="HSW18" s="124"/>
      <c r="HSX18" s="124"/>
      <c r="HSY18" s="124"/>
      <c r="HSZ18" s="124"/>
      <c r="HTA18" s="124"/>
      <c r="HTB18" s="124"/>
      <c r="HTC18" s="124"/>
      <c r="HTD18" s="124"/>
      <c r="HTE18" s="124"/>
      <c r="HTF18" s="124"/>
      <c r="HTG18" s="124"/>
      <c r="HTH18" s="124"/>
      <c r="HTI18" s="124"/>
      <c r="HTJ18" s="124"/>
      <c r="HTK18" s="124"/>
      <c r="HTL18" s="124"/>
      <c r="HTM18" s="124"/>
      <c r="HTN18" s="124"/>
      <c r="HTO18" s="124"/>
      <c r="HTP18" s="124"/>
      <c r="HTQ18" s="124"/>
      <c r="HTR18" s="124"/>
      <c r="HTS18" s="124"/>
      <c r="HTT18" s="124"/>
      <c r="HTU18" s="124"/>
      <c r="HTV18" s="124"/>
      <c r="HTW18" s="124"/>
      <c r="HTX18" s="124"/>
      <c r="HTY18" s="124"/>
      <c r="HTZ18" s="124"/>
      <c r="HUA18" s="124"/>
      <c r="HUB18" s="124"/>
      <c r="HUC18" s="124"/>
      <c r="HUD18" s="124"/>
      <c r="HUE18" s="124"/>
      <c r="HUF18" s="124"/>
      <c r="HUG18" s="124"/>
      <c r="HUH18" s="124"/>
      <c r="HUI18" s="124"/>
      <c r="HUJ18" s="124"/>
      <c r="HUK18" s="124"/>
      <c r="HUL18" s="124"/>
      <c r="HUM18" s="124"/>
      <c r="HUN18" s="124"/>
      <c r="HUO18" s="124"/>
      <c r="HUP18" s="124"/>
      <c r="HUQ18" s="124"/>
      <c r="HUR18" s="124"/>
      <c r="HUS18" s="124"/>
      <c r="HUT18" s="124"/>
      <c r="HUU18" s="124"/>
      <c r="HUV18" s="124"/>
      <c r="HUW18" s="124"/>
      <c r="HUX18" s="124"/>
      <c r="HUY18" s="124"/>
      <c r="HUZ18" s="124"/>
      <c r="HVA18" s="124"/>
      <c r="HVB18" s="124"/>
      <c r="HVC18" s="124"/>
      <c r="HVD18" s="124"/>
      <c r="HVE18" s="124"/>
      <c r="HVF18" s="124"/>
      <c r="HVG18" s="124"/>
      <c r="HVH18" s="124"/>
      <c r="HVI18" s="124"/>
      <c r="HVJ18" s="124"/>
      <c r="HVK18" s="124"/>
      <c r="HVL18" s="124"/>
      <c r="HVM18" s="124"/>
      <c r="HVN18" s="124"/>
      <c r="HVO18" s="124"/>
      <c r="HVP18" s="124"/>
      <c r="HVQ18" s="124"/>
      <c r="HVR18" s="124"/>
      <c r="HVS18" s="124"/>
      <c r="HVT18" s="124"/>
      <c r="HVU18" s="124"/>
      <c r="HVV18" s="124"/>
      <c r="HVW18" s="124"/>
      <c r="HVX18" s="124"/>
      <c r="HVY18" s="124"/>
      <c r="HVZ18" s="124"/>
      <c r="HWA18" s="124"/>
      <c r="HWB18" s="124"/>
      <c r="HWC18" s="124"/>
      <c r="HWD18" s="124"/>
      <c r="HWE18" s="124"/>
      <c r="HWF18" s="124"/>
      <c r="HWG18" s="124"/>
      <c r="HWH18" s="124"/>
      <c r="HWI18" s="124"/>
      <c r="HWJ18" s="124"/>
      <c r="HWK18" s="124"/>
      <c r="HWL18" s="124"/>
      <c r="HWM18" s="124"/>
      <c r="HWN18" s="124"/>
      <c r="HWO18" s="124"/>
      <c r="HWP18" s="124"/>
      <c r="HWQ18" s="124"/>
      <c r="HWR18" s="124"/>
      <c r="HWS18" s="124"/>
      <c r="HWT18" s="124"/>
      <c r="HWU18" s="124"/>
      <c r="HWV18" s="124"/>
      <c r="HWW18" s="124"/>
      <c r="HWX18" s="124"/>
      <c r="HWY18" s="124"/>
      <c r="HWZ18" s="124"/>
      <c r="HXA18" s="124"/>
      <c r="HXB18" s="124"/>
      <c r="HXC18" s="124"/>
      <c r="HXD18" s="124"/>
      <c r="HXE18" s="124"/>
      <c r="HXF18" s="124"/>
      <c r="HXG18" s="124"/>
      <c r="HXH18" s="124"/>
      <c r="HXI18" s="124"/>
      <c r="HXJ18" s="124"/>
      <c r="HXK18" s="124"/>
      <c r="HXL18" s="124"/>
      <c r="HXM18" s="124"/>
      <c r="HXN18" s="124"/>
      <c r="HXO18" s="124"/>
      <c r="HXP18" s="124"/>
      <c r="HXQ18" s="124"/>
      <c r="HXR18" s="124"/>
      <c r="HXS18" s="124"/>
      <c r="HXT18" s="124"/>
      <c r="HXU18" s="124"/>
      <c r="HXV18" s="124"/>
      <c r="HXW18" s="124"/>
      <c r="HXX18" s="124"/>
      <c r="HXY18" s="124"/>
      <c r="HXZ18" s="124"/>
      <c r="HYA18" s="124"/>
      <c r="HYB18" s="124"/>
      <c r="HYC18" s="124"/>
      <c r="HYD18" s="124"/>
      <c r="HYE18" s="124"/>
      <c r="HYF18" s="124"/>
      <c r="HYG18" s="124"/>
      <c r="HYH18" s="124"/>
      <c r="HYI18" s="124"/>
      <c r="HYJ18" s="124"/>
      <c r="HYK18" s="124"/>
      <c r="HYL18" s="124"/>
      <c r="HYM18" s="124"/>
      <c r="HYN18" s="124"/>
      <c r="HYO18" s="124"/>
      <c r="HYP18" s="124"/>
      <c r="HYQ18" s="124"/>
      <c r="HYR18" s="124"/>
      <c r="HYS18" s="124"/>
      <c r="HYT18" s="124"/>
      <c r="HYU18" s="124"/>
      <c r="HYV18" s="124"/>
      <c r="HYW18" s="124"/>
      <c r="HYX18" s="124"/>
      <c r="HYY18" s="124"/>
      <c r="HYZ18" s="124"/>
      <c r="HZA18" s="124"/>
      <c r="HZB18" s="124"/>
      <c r="HZC18" s="124"/>
      <c r="HZD18" s="124"/>
      <c r="HZE18" s="124"/>
      <c r="HZF18" s="124"/>
      <c r="HZG18" s="124"/>
      <c r="HZH18" s="124"/>
      <c r="HZI18" s="124"/>
      <c r="HZJ18" s="124"/>
      <c r="HZK18" s="124"/>
      <c r="HZL18" s="124"/>
      <c r="HZM18" s="124"/>
      <c r="HZN18" s="124"/>
      <c r="HZO18" s="124"/>
      <c r="HZP18" s="124"/>
      <c r="HZQ18" s="124"/>
      <c r="HZR18" s="124"/>
      <c r="HZS18" s="124"/>
      <c r="HZT18" s="124"/>
      <c r="HZU18" s="124"/>
      <c r="HZV18" s="124"/>
      <c r="HZW18" s="124"/>
      <c r="HZX18" s="124"/>
      <c r="HZY18" s="124"/>
      <c r="HZZ18" s="124"/>
      <c r="IAA18" s="124"/>
      <c r="IAB18" s="124"/>
      <c r="IAC18" s="124"/>
      <c r="IAD18" s="124"/>
      <c r="IAE18" s="124"/>
      <c r="IAF18" s="124"/>
      <c r="IAG18" s="124"/>
      <c r="IAH18" s="124"/>
      <c r="IAI18" s="124"/>
      <c r="IAJ18" s="124"/>
      <c r="IAK18" s="124"/>
      <c r="IAL18" s="124"/>
      <c r="IAM18" s="124"/>
      <c r="IAN18" s="124"/>
      <c r="IAO18" s="124"/>
      <c r="IAP18" s="124"/>
      <c r="IAQ18" s="124"/>
      <c r="IAR18" s="124"/>
      <c r="IAS18" s="124"/>
      <c r="IAT18" s="124"/>
      <c r="IAU18" s="124"/>
      <c r="IAV18" s="124"/>
      <c r="IAW18" s="124"/>
      <c r="IAX18" s="124"/>
      <c r="IAY18" s="124"/>
      <c r="IAZ18" s="124"/>
      <c r="IBA18" s="124"/>
      <c r="IBB18" s="124"/>
      <c r="IBC18" s="124"/>
      <c r="IBD18" s="124"/>
      <c r="IBE18" s="124"/>
      <c r="IBF18" s="124"/>
      <c r="IBG18" s="124"/>
      <c r="IBH18" s="124"/>
      <c r="IBI18" s="124"/>
      <c r="IBJ18" s="124"/>
      <c r="IBK18" s="124"/>
      <c r="IBL18" s="124"/>
      <c r="IBM18" s="124"/>
      <c r="IBN18" s="124"/>
      <c r="IBO18" s="124"/>
      <c r="IBP18" s="124"/>
      <c r="IBQ18" s="124"/>
      <c r="IBR18" s="124"/>
      <c r="IBS18" s="124"/>
      <c r="IBT18" s="124"/>
      <c r="IBU18" s="124"/>
      <c r="IBV18" s="124"/>
      <c r="IBW18" s="124"/>
      <c r="IBX18" s="124"/>
      <c r="IBY18" s="124"/>
      <c r="IBZ18" s="124"/>
      <c r="ICA18" s="124"/>
      <c r="ICB18" s="124"/>
      <c r="ICC18" s="124"/>
      <c r="ICD18" s="124"/>
      <c r="ICE18" s="124"/>
      <c r="ICF18" s="124"/>
      <c r="ICG18" s="124"/>
      <c r="ICH18" s="124"/>
      <c r="ICI18" s="124"/>
      <c r="ICJ18" s="124"/>
      <c r="ICK18" s="124"/>
      <c r="ICL18" s="124"/>
      <c r="ICM18" s="124"/>
      <c r="ICN18" s="124"/>
      <c r="ICO18" s="124"/>
      <c r="ICP18" s="124"/>
      <c r="ICQ18" s="124"/>
      <c r="ICR18" s="124"/>
      <c r="ICS18" s="124"/>
      <c r="ICT18" s="124"/>
      <c r="ICU18" s="124"/>
      <c r="ICV18" s="124"/>
      <c r="ICW18" s="124"/>
      <c r="ICX18" s="124"/>
      <c r="ICY18" s="124"/>
      <c r="ICZ18" s="124"/>
      <c r="IDA18" s="124"/>
      <c r="IDB18" s="124"/>
      <c r="IDC18" s="124"/>
      <c r="IDD18" s="124"/>
      <c r="IDE18" s="124"/>
      <c r="IDF18" s="124"/>
      <c r="IDG18" s="124"/>
      <c r="IDH18" s="124"/>
      <c r="IDI18" s="124"/>
      <c r="IDJ18" s="124"/>
      <c r="IDK18" s="124"/>
      <c r="IDL18" s="124"/>
      <c r="IDM18" s="124"/>
      <c r="IDN18" s="124"/>
      <c r="IDO18" s="124"/>
      <c r="IDP18" s="124"/>
      <c r="IDQ18" s="124"/>
      <c r="IDR18" s="124"/>
      <c r="IDS18" s="124"/>
      <c r="IDT18" s="124"/>
      <c r="IDU18" s="124"/>
      <c r="IDV18" s="124"/>
      <c r="IDW18" s="124"/>
      <c r="IDX18" s="124"/>
      <c r="IDY18" s="124"/>
      <c r="IDZ18" s="124"/>
      <c r="IEA18" s="124"/>
      <c r="IEB18" s="124"/>
      <c r="IEC18" s="124"/>
      <c r="IED18" s="124"/>
      <c r="IEE18" s="124"/>
      <c r="IEF18" s="124"/>
      <c r="IEG18" s="124"/>
      <c r="IEH18" s="124"/>
      <c r="IEI18" s="124"/>
      <c r="IEJ18" s="124"/>
      <c r="IEK18" s="124"/>
      <c r="IEL18" s="124"/>
      <c r="IEM18" s="124"/>
      <c r="IEN18" s="124"/>
      <c r="IEO18" s="124"/>
      <c r="IEP18" s="124"/>
      <c r="IEQ18" s="124"/>
      <c r="IER18" s="124"/>
      <c r="IES18" s="124"/>
      <c r="IET18" s="124"/>
      <c r="IEU18" s="124"/>
      <c r="IEV18" s="124"/>
      <c r="IEW18" s="124"/>
      <c r="IEX18" s="124"/>
      <c r="IEY18" s="124"/>
      <c r="IEZ18" s="124"/>
      <c r="IFA18" s="124"/>
      <c r="IFB18" s="124"/>
      <c r="IFC18" s="124"/>
      <c r="IFD18" s="124"/>
      <c r="IFE18" s="124"/>
      <c r="IFF18" s="124"/>
      <c r="IFG18" s="124"/>
      <c r="IFH18" s="124"/>
      <c r="IFI18" s="124"/>
      <c r="IFJ18" s="124"/>
      <c r="IFK18" s="124"/>
      <c r="IFL18" s="124"/>
      <c r="IFM18" s="124"/>
      <c r="IFN18" s="124"/>
      <c r="IFO18" s="124"/>
      <c r="IFP18" s="124"/>
      <c r="IFQ18" s="124"/>
      <c r="IFR18" s="124"/>
      <c r="IFS18" s="124"/>
      <c r="IFT18" s="124"/>
      <c r="IFU18" s="124"/>
      <c r="IFV18" s="124"/>
      <c r="IFW18" s="124"/>
      <c r="IFX18" s="124"/>
      <c r="IFY18" s="124"/>
      <c r="IFZ18" s="124"/>
      <c r="IGA18" s="124"/>
      <c r="IGB18" s="124"/>
      <c r="IGC18" s="124"/>
      <c r="IGD18" s="124"/>
      <c r="IGE18" s="124"/>
      <c r="IGF18" s="124"/>
      <c r="IGG18" s="124"/>
      <c r="IGH18" s="124"/>
      <c r="IGI18" s="124"/>
      <c r="IGJ18" s="124"/>
      <c r="IGK18" s="124"/>
      <c r="IGL18" s="124"/>
      <c r="IGM18" s="124"/>
      <c r="IGN18" s="124"/>
      <c r="IGO18" s="124"/>
      <c r="IGP18" s="124"/>
      <c r="IGQ18" s="124"/>
      <c r="IGR18" s="124"/>
      <c r="IGS18" s="124"/>
      <c r="IGT18" s="124"/>
      <c r="IGU18" s="124"/>
      <c r="IGV18" s="124"/>
      <c r="IGW18" s="124"/>
      <c r="IGX18" s="124"/>
      <c r="IGY18" s="124"/>
      <c r="IGZ18" s="124"/>
      <c r="IHA18" s="124"/>
      <c r="IHB18" s="124"/>
      <c r="IHC18" s="124"/>
      <c r="IHD18" s="124"/>
      <c r="IHE18" s="124"/>
      <c r="IHF18" s="124"/>
      <c r="IHG18" s="124"/>
      <c r="IHH18" s="124"/>
      <c r="IHI18" s="124"/>
      <c r="IHJ18" s="124"/>
      <c r="IHK18" s="124"/>
      <c r="IHL18" s="124"/>
      <c r="IHM18" s="124"/>
      <c r="IHN18" s="124"/>
      <c r="IHO18" s="124"/>
      <c r="IHP18" s="124"/>
      <c r="IHQ18" s="124"/>
      <c r="IHR18" s="124"/>
      <c r="IHS18" s="124"/>
      <c r="IHT18" s="124"/>
      <c r="IHU18" s="124"/>
      <c r="IHV18" s="124"/>
      <c r="IHW18" s="124"/>
      <c r="IHX18" s="124"/>
      <c r="IHY18" s="124"/>
      <c r="IHZ18" s="124"/>
      <c r="IIA18" s="124"/>
      <c r="IIB18" s="124"/>
      <c r="IIC18" s="124"/>
      <c r="IID18" s="124"/>
      <c r="IIE18" s="124"/>
      <c r="IIF18" s="124"/>
      <c r="IIG18" s="124"/>
      <c r="IIH18" s="124"/>
      <c r="III18" s="124"/>
      <c r="IIJ18" s="124"/>
      <c r="IIK18" s="124"/>
      <c r="IIL18" s="124"/>
      <c r="IIM18" s="124"/>
      <c r="IIN18" s="124"/>
      <c r="IIO18" s="124"/>
      <c r="IIP18" s="124"/>
      <c r="IIQ18" s="124"/>
      <c r="IIR18" s="124"/>
      <c r="IIS18" s="124"/>
      <c r="IIT18" s="124"/>
      <c r="IIU18" s="124"/>
      <c r="IIV18" s="124"/>
      <c r="IIW18" s="124"/>
      <c r="IIX18" s="124"/>
      <c r="IIY18" s="124"/>
      <c r="IIZ18" s="124"/>
      <c r="IJA18" s="124"/>
      <c r="IJB18" s="124"/>
      <c r="IJC18" s="124"/>
      <c r="IJD18" s="124"/>
      <c r="IJE18" s="124"/>
      <c r="IJF18" s="124"/>
      <c r="IJG18" s="124"/>
      <c r="IJH18" s="124"/>
      <c r="IJI18" s="124"/>
      <c r="IJJ18" s="124"/>
      <c r="IJK18" s="124"/>
      <c r="IJL18" s="124"/>
      <c r="IJM18" s="124"/>
      <c r="IJN18" s="124"/>
      <c r="IJO18" s="124"/>
      <c r="IJP18" s="124"/>
      <c r="IJQ18" s="124"/>
      <c r="IJR18" s="124"/>
      <c r="IJS18" s="124"/>
      <c r="IJT18" s="124"/>
      <c r="IJU18" s="124"/>
      <c r="IJV18" s="124"/>
      <c r="IJW18" s="124"/>
      <c r="IJX18" s="124"/>
      <c r="IJY18" s="124"/>
      <c r="IJZ18" s="124"/>
      <c r="IKA18" s="124"/>
      <c r="IKB18" s="124"/>
      <c r="IKC18" s="124"/>
      <c r="IKD18" s="124"/>
      <c r="IKE18" s="124"/>
      <c r="IKF18" s="124"/>
      <c r="IKG18" s="124"/>
      <c r="IKH18" s="124"/>
      <c r="IKI18" s="124"/>
      <c r="IKJ18" s="124"/>
      <c r="IKK18" s="124"/>
      <c r="IKL18" s="124"/>
      <c r="IKM18" s="124"/>
      <c r="IKN18" s="124"/>
      <c r="IKO18" s="124"/>
      <c r="IKP18" s="124"/>
      <c r="IKQ18" s="124"/>
      <c r="IKR18" s="124"/>
      <c r="IKS18" s="124"/>
      <c r="IKT18" s="124"/>
      <c r="IKU18" s="124"/>
      <c r="IKV18" s="124"/>
      <c r="IKW18" s="124"/>
      <c r="IKX18" s="124"/>
      <c r="IKY18" s="124"/>
      <c r="IKZ18" s="124"/>
      <c r="ILA18" s="124"/>
      <c r="ILB18" s="124"/>
      <c r="ILC18" s="124"/>
      <c r="ILD18" s="124"/>
      <c r="ILE18" s="124"/>
      <c r="ILF18" s="124"/>
      <c r="ILG18" s="124"/>
      <c r="ILH18" s="124"/>
      <c r="ILI18" s="124"/>
      <c r="ILJ18" s="124"/>
      <c r="ILK18" s="124"/>
      <c r="ILL18" s="124"/>
      <c r="ILM18" s="124"/>
      <c r="ILN18" s="124"/>
      <c r="ILO18" s="124"/>
      <c r="ILP18" s="124"/>
      <c r="ILQ18" s="124"/>
      <c r="ILR18" s="124"/>
      <c r="ILS18" s="124"/>
      <c r="ILT18" s="124"/>
      <c r="ILU18" s="124"/>
      <c r="ILV18" s="124"/>
      <c r="ILW18" s="124"/>
      <c r="ILX18" s="124"/>
      <c r="ILY18" s="124"/>
      <c r="ILZ18" s="124"/>
      <c r="IMA18" s="124"/>
      <c r="IMB18" s="124"/>
      <c r="IMC18" s="124"/>
      <c r="IMD18" s="124"/>
      <c r="IME18" s="124"/>
      <c r="IMF18" s="124"/>
      <c r="IMG18" s="124"/>
      <c r="IMH18" s="124"/>
      <c r="IMI18" s="124"/>
      <c r="IMJ18" s="124"/>
      <c r="IMK18" s="124"/>
      <c r="IML18" s="124"/>
      <c r="IMM18" s="124"/>
      <c r="IMN18" s="124"/>
      <c r="IMO18" s="124"/>
      <c r="IMP18" s="124"/>
      <c r="IMQ18" s="124"/>
      <c r="IMR18" s="124"/>
      <c r="IMS18" s="124"/>
      <c r="IMT18" s="124"/>
      <c r="IMU18" s="124"/>
      <c r="IMV18" s="124"/>
      <c r="IMW18" s="124"/>
      <c r="IMX18" s="124"/>
      <c r="IMY18" s="124"/>
      <c r="IMZ18" s="124"/>
      <c r="INA18" s="124"/>
      <c r="INB18" s="124"/>
      <c r="INC18" s="124"/>
      <c r="IND18" s="124"/>
      <c r="INE18" s="124"/>
      <c r="INF18" s="124"/>
      <c r="ING18" s="124"/>
      <c r="INH18" s="124"/>
      <c r="INI18" s="124"/>
      <c r="INJ18" s="124"/>
      <c r="INK18" s="124"/>
      <c r="INL18" s="124"/>
      <c r="INM18" s="124"/>
      <c r="INN18" s="124"/>
      <c r="INO18" s="124"/>
      <c r="INP18" s="124"/>
      <c r="INQ18" s="124"/>
      <c r="INR18" s="124"/>
      <c r="INS18" s="124"/>
      <c r="INT18" s="124"/>
      <c r="INU18" s="124"/>
      <c r="INV18" s="124"/>
      <c r="INW18" s="124"/>
      <c r="INX18" s="124"/>
      <c r="INY18" s="124"/>
      <c r="INZ18" s="124"/>
      <c r="IOA18" s="124"/>
      <c r="IOB18" s="124"/>
      <c r="IOC18" s="124"/>
      <c r="IOD18" s="124"/>
      <c r="IOE18" s="124"/>
      <c r="IOF18" s="124"/>
      <c r="IOG18" s="124"/>
      <c r="IOH18" s="124"/>
      <c r="IOI18" s="124"/>
      <c r="IOJ18" s="124"/>
      <c r="IOK18" s="124"/>
      <c r="IOL18" s="124"/>
      <c r="IOM18" s="124"/>
      <c r="ION18" s="124"/>
      <c r="IOO18" s="124"/>
      <c r="IOP18" s="124"/>
      <c r="IOQ18" s="124"/>
      <c r="IOR18" s="124"/>
      <c r="IOS18" s="124"/>
      <c r="IOT18" s="124"/>
      <c r="IOU18" s="124"/>
      <c r="IOV18" s="124"/>
      <c r="IOW18" s="124"/>
      <c r="IOX18" s="124"/>
      <c r="IOY18" s="124"/>
      <c r="IOZ18" s="124"/>
      <c r="IPA18" s="124"/>
      <c r="IPB18" s="124"/>
      <c r="IPC18" s="124"/>
      <c r="IPD18" s="124"/>
      <c r="IPE18" s="124"/>
      <c r="IPF18" s="124"/>
      <c r="IPG18" s="124"/>
      <c r="IPH18" s="124"/>
      <c r="IPI18" s="124"/>
      <c r="IPJ18" s="124"/>
      <c r="IPK18" s="124"/>
      <c r="IPL18" s="124"/>
      <c r="IPM18" s="124"/>
      <c r="IPN18" s="124"/>
      <c r="IPO18" s="124"/>
      <c r="IPP18" s="124"/>
      <c r="IPQ18" s="124"/>
      <c r="IPR18" s="124"/>
      <c r="IPS18" s="124"/>
      <c r="IPT18" s="124"/>
      <c r="IPU18" s="124"/>
      <c r="IPV18" s="124"/>
      <c r="IPW18" s="124"/>
      <c r="IPX18" s="124"/>
      <c r="IPY18" s="124"/>
      <c r="IPZ18" s="124"/>
      <c r="IQA18" s="124"/>
      <c r="IQB18" s="124"/>
      <c r="IQC18" s="124"/>
      <c r="IQD18" s="124"/>
      <c r="IQE18" s="124"/>
      <c r="IQF18" s="124"/>
      <c r="IQG18" s="124"/>
      <c r="IQH18" s="124"/>
      <c r="IQI18" s="124"/>
      <c r="IQJ18" s="124"/>
      <c r="IQK18" s="124"/>
      <c r="IQL18" s="124"/>
      <c r="IQM18" s="124"/>
      <c r="IQN18" s="124"/>
      <c r="IQO18" s="124"/>
      <c r="IQP18" s="124"/>
      <c r="IQQ18" s="124"/>
      <c r="IQR18" s="124"/>
      <c r="IQS18" s="124"/>
      <c r="IQT18" s="124"/>
      <c r="IQU18" s="124"/>
      <c r="IQV18" s="124"/>
      <c r="IQW18" s="124"/>
      <c r="IQX18" s="124"/>
      <c r="IQY18" s="124"/>
      <c r="IQZ18" s="124"/>
      <c r="IRA18" s="124"/>
      <c r="IRB18" s="124"/>
      <c r="IRC18" s="124"/>
      <c r="IRD18" s="124"/>
      <c r="IRE18" s="124"/>
      <c r="IRF18" s="124"/>
      <c r="IRG18" s="124"/>
      <c r="IRH18" s="124"/>
      <c r="IRI18" s="124"/>
      <c r="IRJ18" s="124"/>
      <c r="IRK18" s="124"/>
      <c r="IRL18" s="124"/>
      <c r="IRM18" s="124"/>
      <c r="IRN18" s="124"/>
      <c r="IRO18" s="124"/>
      <c r="IRP18" s="124"/>
      <c r="IRQ18" s="124"/>
      <c r="IRR18" s="124"/>
      <c r="IRS18" s="124"/>
      <c r="IRT18" s="124"/>
      <c r="IRU18" s="124"/>
      <c r="IRV18" s="124"/>
      <c r="IRW18" s="124"/>
      <c r="IRX18" s="124"/>
      <c r="IRY18" s="124"/>
      <c r="IRZ18" s="124"/>
      <c r="ISA18" s="124"/>
      <c r="ISB18" s="124"/>
      <c r="ISC18" s="124"/>
      <c r="ISD18" s="124"/>
      <c r="ISE18" s="124"/>
      <c r="ISF18" s="124"/>
      <c r="ISG18" s="124"/>
      <c r="ISH18" s="124"/>
      <c r="ISI18" s="124"/>
      <c r="ISJ18" s="124"/>
      <c r="ISK18" s="124"/>
      <c r="ISL18" s="124"/>
      <c r="ISM18" s="124"/>
      <c r="ISN18" s="124"/>
      <c r="ISO18" s="124"/>
      <c r="ISP18" s="124"/>
      <c r="ISQ18" s="124"/>
      <c r="ISR18" s="124"/>
      <c r="ISS18" s="124"/>
      <c r="IST18" s="124"/>
      <c r="ISU18" s="124"/>
      <c r="ISV18" s="124"/>
      <c r="ISW18" s="124"/>
      <c r="ISX18" s="124"/>
      <c r="ISY18" s="124"/>
      <c r="ISZ18" s="124"/>
      <c r="ITA18" s="124"/>
      <c r="ITB18" s="124"/>
      <c r="ITC18" s="124"/>
      <c r="ITD18" s="124"/>
      <c r="ITE18" s="124"/>
      <c r="ITF18" s="124"/>
      <c r="ITG18" s="124"/>
      <c r="ITH18" s="124"/>
      <c r="ITI18" s="124"/>
      <c r="ITJ18" s="124"/>
      <c r="ITK18" s="124"/>
      <c r="ITL18" s="124"/>
      <c r="ITM18" s="124"/>
      <c r="ITN18" s="124"/>
      <c r="ITO18" s="124"/>
      <c r="ITP18" s="124"/>
      <c r="ITQ18" s="124"/>
      <c r="ITR18" s="124"/>
      <c r="ITS18" s="124"/>
      <c r="ITT18" s="124"/>
      <c r="ITU18" s="124"/>
      <c r="ITV18" s="124"/>
      <c r="ITW18" s="124"/>
      <c r="ITX18" s="124"/>
      <c r="ITY18" s="124"/>
      <c r="ITZ18" s="124"/>
      <c r="IUA18" s="124"/>
      <c r="IUB18" s="124"/>
      <c r="IUC18" s="124"/>
      <c r="IUD18" s="124"/>
      <c r="IUE18" s="124"/>
      <c r="IUF18" s="124"/>
      <c r="IUG18" s="124"/>
      <c r="IUH18" s="124"/>
      <c r="IUI18" s="124"/>
      <c r="IUJ18" s="124"/>
      <c r="IUK18" s="124"/>
      <c r="IUL18" s="124"/>
      <c r="IUM18" s="124"/>
      <c r="IUN18" s="124"/>
      <c r="IUO18" s="124"/>
      <c r="IUP18" s="124"/>
      <c r="IUQ18" s="124"/>
      <c r="IUR18" s="124"/>
      <c r="IUS18" s="124"/>
      <c r="IUT18" s="124"/>
      <c r="IUU18" s="124"/>
      <c r="IUV18" s="124"/>
      <c r="IUW18" s="124"/>
      <c r="IUX18" s="124"/>
      <c r="IUY18" s="124"/>
      <c r="IUZ18" s="124"/>
      <c r="IVA18" s="124"/>
      <c r="IVB18" s="124"/>
      <c r="IVC18" s="124"/>
      <c r="IVD18" s="124"/>
      <c r="IVE18" s="124"/>
      <c r="IVF18" s="124"/>
      <c r="IVG18" s="124"/>
      <c r="IVH18" s="124"/>
      <c r="IVI18" s="124"/>
      <c r="IVJ18" s="124"/>
      <c r="IVK18" s="124"/>
      <c r="IVL18" s="124"/>
      <c r="IVM18" s="124"/>
      <c r="IVN18" s="124"/>
      <c r="IVO18" s="124"/>
      <c r="IVP18" s="124"/>
      <c r="IVQ18" s="124"/>
      <c r="IVR18" s="124"/>
      <c r="IVS18" s="124"/>
      <c r="IVT18" s="124"/>
      <c r="IVU18" s="124"/>
      <c r="IVV18" s="124"/>
      <c r="IVW18" s="124"/>
      <c r="IVX18" s="124"/>
      <c r="IVY18" s="124"/>
      <c r="IVZ18" s="124"/>
      <c r="IWA18" s="124"/>
      <c r="IWB18" s="124"/>
      <c r="IWC18" s="124"/>
      <c r="IWD18" s="124"/>
      <c r="IWE18" s="124"/>
      <c r="IWF18" s="124"/>
      <c r="IWG18" s="124"/>
      <c r="IWH18" s="124"/>
      <c r="IWI18" s="124"/>
      <c r="IWJ18" s="124"/>
      <c r="IWK18" s="124"/>
      <c r="IWL18" s="124"/>
      <c r="IWM18" s="124"/>
      <c r="IWN18" s="124"/>
      <c r="IWO18" s="124"/>
      <c r="IWP18" s="124"/>
      <c r="IWQ18" s="124"/>
      <c r="IWR18" s="124"/>
      <c r="IWS18" s="124"/>
      <c r="IWT18" s="124"/>
      <c r="IWU18" s="124"/>
      <c r="IWV18" s="124"/>
      <c r="IWW18" s="124"/>
      <c r="IWX18" s="124"/>
      <c r="IWY18" s="124"/>
      <c r="IWZ18" s="124"/>
      <c r="IXA18" s="124"/>
      <c r="IXB18" s="124"/>
      <c r="IXC18" s="124"/>
      <c r="IXD18" s="124"/>
      <c r="IXE18" s="124"/>
      <c r="IXF18" s="124"/>
      <c r="IXG18" s="124"/>
      <c r="IXH18" s="124"/>
      <c r="IXI18" s="124"/>
      <c r="IXJ18" s="124"/>
      <c r="IXK18" s="124"/>
      <c r="IXL18" s="124"/>
      <c r="IXM18" s="124"/>
      <c r="IXN18" s="124"/>
      <c r="IXO18" s="124"/>
      <c r="IXP18" s="124"/>
      <c r="IXQ18" s="124"/>
      <c r="IXR18" s="124"/>
      <c r="IXS18" s="124"/>
      <c r="IXT18" s="124"/>
      <c r="IXU18" s="124"/>
      <c r="IXV18" s="124"/>
      <c r="IXW18" s="124"/>
      <c r="IXX18" s="124"/>
      <c r="IXY18" s="124"/>
      <c r="IXZ18" s="124"/>
      <c r="IYA18" s="124"/>
      <c r="IYB18" s="124"/>
      <c r="IYC18" s="124"/>
      <c r="IYD18" s="124"/>
      <c r="IYE18" s="124"/>
      <c r="IYF18" s="124"/>
      <c r="IYG18" s="124"/>
      <c r="IYH18" s="124"/>
      <c r="IYI18" s="124"/>
      <c r="IYJ18" s="124"/>
      <c r="IYK18" s="124"/>
      <c r="IYL18" s="124"/>
      <c r="IYM18" s="124"/>
      <c r="IYN18" s="124"/>
      <c r="IYO18" s="124"/>
      <c r="IYP18" s="124"/>
      <c r="IYQ18" s="124"/>
      <c r="IYR18" s="124"/>
      <c r="IYS18" s="124"/>
      <c r="IYT18" s="124"/>
      <c r="IYU18" s="124"/>
      <c r="IYV18" s="124"/>
      <c r="IYW18" s="124"/>
      <c r="IYX18" s="124"/>
      <c r="IYY18" s="124"/>
      <c r="IYZ18" s="124"/>
      <c r="IZA18" s="124"/>
      <c r="IZB18" s="124"/>
      <c r="IZC18" s="124"/>
      <c r="IZD18" s="124"/>
      <c r="IZE18" s="124"/>
      <c r="IZF18" s="124"/>
      <c r="IZG18" s="124"/>
      <c r="IZH18" s="124"/>
      <c r="IZI18" s="124"/>
      <c r="IZJ18" s="124"/>
      <c r="IZK18" s="124"/>
      <c r="IZL18" s="124"/>
      <c r="IZM18" s="124"/>
      <c r="IZN18" s="124"/>
      <c r="IZO18" s="124"/>
      <c r="IZP18" s="124"/>
      <c r="IZQ18" s="124"/>
      <c r="IZR18" s="124"/>
      <c r="IZS18" s="124"/>
      <c r="IZT18" s="124"/>
      <c r="IZU18" s="124"/>
      <c r="IZV18" s="124"/>
      <c r="IZW18" s="124"/>
      <c r="IZX18" s="124"/>
      <c r="IZY18" s="124"/>
      <c r="IZZ18" s="124"/>
      <c r="JAA18" s="124"/>
      <c r="JAB18" s="124"/>
      <c r="JAC18" s="124"/>
      <c r="JAD18" s="124"/>
      <c r="JAE18" s="124"/>
      <c r="JAF18" s="124"/>
      <c r="JAG18" s="124"/>
      <c r="JAH18" s="124"/>
      <c r="JAI18" s="124"/>
      <c r="JAJ18" s="124"/>
      <c r="JAK18" s="124"/>
      <c r="JAL18" s="124"/>
      <c r="JAM18" s="124"/>
      <c r="JAN18" s="124"/>
      <c r="JAO18" s="124"/>
      <c r="JAP18" s="124"/>
      <c r="JAQ18" s="124"/>
      <c r="JAR18" s="124"/>
      <c r="JAS18" s="124"/>
      <c r="JAT18" s="124"/>
      <c r="JAU18" s="124"/>
      <c r="JAV18" s="124"/>
      <c r="JAW18" s="124"/>
      <c r="JAX18" s="124"/>
      <c r="JAY18" s="124"/>
      <c r="JAZ18" s="124"/>
      <c r="JBA18" s="124"/>
      <c r="JBB18" s="124"/>
      <c r="JBC18" s="124"/>
      <c r="JBD18" s="124"/>
      <c r="JBE18" s="124"/>
      <c r="JBF18" s="124"/>
      <c r="JBG18" s="124"/>
      <c r="JBH18" s="124"/>
      <c r="JBI18" s="124"/>
      <c r="JBJ18" s="124"/>
      <c r="JBK18" s="124"/>
      <c r="JBL18" s="124"/>
      <c r="JBM18" s="124"/>
      <c r="JBN18" s="124"/>
      <c r="JBO18" s="124"/>
      <c r="JBP18" s="124"/>
      <c r="JBQ18" s="124"/>
      <c r="JBR18" s="124"/>
      <c r="JBS18" s="124"/>
      <c r="JBT18" s="124"/>
      <c r="JBU18" s="124"/>
      <c r="JBV18" s="124"/>
      <c r="JBW18" s="124"/>
      <c r="JBX18" s="124"/>
      <c r="JBY18" s="124"/>
      <c r="JBZ18" s="124"/>
      <c r="JCA18" s="124"/>
      <c r="JCB18" s="124"/>
      <c r="JCC18" s="124"/>
      <c r="JCD18" s="124"/>
      <c r="JCE18" s="124"/>
      <c r="JCF18" s="124"/>
      <c r="JCG18" s="124"/>
      <c r="JCH18" s="124"/>
      <c r="JCI18" s="124"/>
      <c r="JCJ18" s="124"/>
      <c r="JCK18" s="124"/>
      <c r="JCL18" s="124"/>
      <c r="JCM18" s="124"/>
      <c r="JCN18" s="124"/>
      <c r="JCO18" s="124"/>
      <c r="JCP18" s="124"/>
      <c r="JCQ18" s="124"/>
      <c r="JCR18" s="124"/>
      <c r="JCS18" s="124"/>
      <c r="JCT18" s="124"/>
      <c r="JCU18" s="124"/>
      <c r="JCV18" s="124"/>
      <c r="JCW18" s="124"/>
      <c r="JCX18" s="124"/>
      <c r="JCY18" s="124"/>
      <c r="JCZ18" s="124"/>
      <c r="JDA18" s="124"/>
      <c r="JDB18" s="124"/>
      <c r="JDC18" s="124"/>
      <c r="JDD18" s="124"/>
      <c r="JDE18" s="124"/>
      <c r="JDF18" s="124"/>
      <c r="JDG18" s="124"/>
      <c r="JDH18" s="124"/>
      <c r="JDI18" s="124"/>
      <c r="JDJ18" s="124"/>
      <c r="JDK18" s="124"/>
      <c r="JDL18" s="124"/>
      <c r="JDM18" s="124"/>
      <c r="JDN18" s="124"/>
      <c r="JDO18" s="124"/>
      <c r="JDP18" s="124"/>
      <c r="JDQ18" s="124"/>
      <c r="JDR18" s="124"/>
      <c r="JDS18" s="124"/>
      <c r="JDT18" s="124"/>
      <c r="JDU18" s="124"/>
      <c r="JDV18" s="124"/>
      <c r="JDW18" s="124"/>
      <c r="JDX18" s="124"/>
      <c r="JDY18" s="124"/>
      <c r="JDZ18" s="124"/>
      <c r="JEA18" s="124"/>
      <c r="JEB18" s="124"/>
      <c r="JEC18" s="124"/>
      <c r="JED18" s="124"/>
      <c r="JEE18" s="124"/>
      <c r="JEF18" s="124"/>
      <c r="JEG18" s="124"/>
      <c r="JEH18" s="124"/>
      <c r="JEI18" s="124"/>
      <c r="JEJ18" s="124"/>
      <c r="JEK18" s="124"/>
      <c r="JEL18" s="124"/>
      <c r="JEM18" s="124"/>
      <c r="JEN18" s="124"/>
      <c r="JEO18" s="124"/>
      <c r="JEP18" s="124"/>
      <c r="JEQ18" s="124"/>
      <c r="JER18" s="124"/>
      <c r="JES18" s="124"/>
      <c r="JET18" s="124"/>
      <c r="JEU18" s="124"/>
      <c r="JEV18" s="124"/>
      <c r="JEW18" s="124"/>
      <c r="JEX18" s="124"/>
      <c r="JEY18" s="124"/>
      <c r="JEZ18" s="124"/>
      <c r="JFA18" s="124"/>
      <c r="JFB18" s="124"/>
      <c r="JFC18" s="124"/>
      <c r="JFD18" s="124"/>
      <c r="JFE18" s="124"/>
      <c r="JFF18" s="124"/>
      <c r="JFG18" s="124"/>
      <c r="JFH18" s="124"/>
      <c r="JFI18" s="124"/>
      <c r="JFJ18" s="124"/>
      <c r="JFK18" s="124"/>
      <c r="JFL18" s="124"/>
      <c r="JFM18" s="124"/>
      <c r="JFN18" s="124"/>
      <c r="JFO18" s="124"/>
      <c r="JFP18" s="124"/>
      <c r="JFQ18" s="124"/>
      <c r="JFR18" s="124"/>
      <c r="JFS18" s="124"/>
      <c r="JFT18" s="124"/>
      <c r="JFU18" s="124"/>
      <c r="JFV18" s="124"/>
      <c r="JFW18" s="124"/>
      <c r="JFX18" s="124"/>
      <c r="JFY18" s="124"/>
      <c r="JFZ18" s="124"/>
      <c r="JGA18" s="124"/>
      <c r="JGB18" s="124"/>
      <c r="JGC18" s="124"/>
      <c r="JGD18" s="124"/>
      <c r="JGE18" s="124"/>
      <c r="JGF18" s="124"/>
      <c r="JGG18" s="124"/>
      <c r="JGH18" s="124"/>
      <c r="JGI18" s="124"/>
      <c r="JGJ18" s="124"/>
      <c r="JGK18" s="124"/>
      <c r="JGL18" s="124"/>
      <c r="JGM18" s="124"/>
      <c r="JGN18" s="124"/>
      <c r="JGO18" s="124"/>
      <c r="JGP18" s="124"/>
      <c r="JGQ18" s="124"/>
      <c r="JGR18" s="124"/>
      <c r="JGS18" s="124"/>
      <c r="JGT18" s="124"/>
      <c r="JGU18" s="124"/>
      <c r="JGV18" s="124"/>
      <c r="JGW18" s="124"/>
      <c r="JGX18" s="124"/>
      <c r="JGY18" s="124"/>
      <c r="JGZ18" s="124"/>
      <c r="JHA18" s="124"/>
      <c r="JHB18" s="124"/>
      <c r="JHC18" s="124"/>
      <c r="JHD18" s="124"/>
      <c r="JHE18" s="124"/>
      <c r="JHF18" s="124"/>
      <c r="JHG18" s="124"/>
      <c r="JHH18" s="124"/>
      <c r="JHI18" s="124"/>
      <c r="JHJ18" s="124"/>
      <c r="JHK18" s="124"/>
      <c r="JHL18" s="124"/>
      <c r="JHM18" s="124"/>
      <c r="JHN18" s="124"/>
      <c r="JHO18" s="124"/>
      <c r="JHP18" s="124"/>
      <c r="JHQ18" s="124"/>
      <c r="JHR18" s="124"/>
      <c r="JHS18" s="124"/>
      <c r="JHT18" s="124"/>
      <c r="JHU18" s="124"/>
      <c r="JHV18" s="124"/>
      <c r="JHW18" s="124"/>
      <c r="JHX18" s="124"/>
      <c r="JHY18" s="124"/>
      <c r="JHZ18" s="124"/>
      <c r="JIA18" s="124"/>
      <c r="JIB18" s="124"/>
      <c r="JIC18" s="124"/>
      <c r="JID18" s="124"/>
      <c r="JIE18" s="124"/>
      <c r="JIF18" s="124"/>
      <c r="JIG18" s="124"/>
      <c r="JIH18" s="124"/>
      <c r="JII18" s="124"/>
      <c r="JIJ18" s="124"/>
      <c r="JIK18" s="124"/>
      <c r="JIL18" s="124"/>
      <c r="JIM18" s="124"/>
      <c r="JIN18" s="124"/>
      <c r="JIO18" s="124"/>
      <c r="JIP18" s="124"/>
      <c r="JIQ18" s="124"/>
      <c r="JIR18" s="124"/>
      <c r="JIS18" s="124"/>
      <c r="JIT18" s="124"/>
      <c r="JIU18" s="124"/>
      <c r="JIV18" s="124"/>
      <c r="JIW18" s="124"/>
      <c r="JIX18" s="124"/>
      <c r="JIY18" s="124"/>
      <c r="JIZ18" s="124"/>
      <c r="JJA18" s="124"/>
      <c r="JJB18" s="124"/>
      <c r="JJC18" s="124"/>
      <c r="JJD18" s="124"/>
      <c r="JJE18" s="124"/>
      <c r="JJF18" s="124"/>
      <c r="JJG18" s="124"/>
      <c r="JJH18" s="124"/>
      <c r="JJI18" s="124"/>
      <c r="JJJ18" s="124"/>
      <c r="JJK18" s="124"/>
      <c r="JJL18" s="124"/>
      <c r="JJM18" s="124"/>
      <c r="JJN18" s="124"/>
      <c r="JJO18" s="124"/>
      <c r="JJP18" s="124"/>
      <c r="JJQ18" s="124"/>
      <c r="JJR18" s="124"/>
      <c r="JJS18" s="124"/>
      <c r="JJT18" s="124"/>
      <c r="JJU18" s="124"/>
      <c r="JJV18" s="124"/>
      <c r="JJW18" s="124"/>
      <c r="JJX18" s="124"/>
      <c r="JJY18" s="124"/>
      <c r="JJZ18" s="124"/>
      <c r="JKA18" s="124"/>
      <c r="JKB18" s="124"/>
      <c r="JKC18" s="124"/>
      <c r="JKD18" s="124"/>
      <c r="JKE18" s="124"/>
      <c r="JKF18" s="124"/>
      <c r="JKG18" s="124"/>
      <c r="JKH18" s="124"/>
      <c r="JKI18" s="124"/>
      <c r="JKJ18" s="124"/>
      <c r="JKK18" s="124"/>
      <c r="JKL18" s="124"/>
      <c r="JKM18" s="124"/>
      <c r="JKN18" s="124"/>
      <c r="JKO18" s="124"/>
      <c r="JKP18" s="124"/>
      <c r="JKQ18" s="124"/>
      <c r="JKR18" s="124"/>
      <c r="JKS18" s="124"/>
      <c r="JKT18" s="124"/>
      <c r="JKU18" s="124"/>
      <c r="JKV18" s="124"/>
      <c r="JKW18" s="124"/>
      <c r="JKX18" s="124"/>
      <c r="JKY18" s="124"/>
      <c r="JKZ18" s="124"/>
      <c r="JLA18" s="124"/>
      <c r="JLB18" s="124"/>
      <c r="JLC18" s="124"/>
      <c r="JLD18" s="124"/>
      <c r="JLE18" s="124"/>
      <c r="JLF18" s="124"/>
      <c r="JLG18" s="124"/>
      <c r="JLH18" s="124"/>
      <c r="JLI18" s="124"/>
      <c r="JLJ18" s="124"/>
      <c r="JLK18" s="124"/>
      <c r="JLL18" s="124"/>
      <c r="JLM18" s="124"/>
      <c r="JLN18" s="124"/>
      <c r="JLO18" s="124"/>
      <c r="JLP18" s="124"/>
      <c r="JLQ18" s="124"/>
      <c r="JLR18" s="124"/>
      <c r="JLS18" s="124"/>
      <c r="JLT18" s="124"/>
      <c r="JLU18" s="124"/>
      <c r="JLV18" s="124"/>
      <c r="JLW18" s="124"/>
      <c r="JLX18" s="124"/>
      <c r="JLY18" s="124"/>
      <c r="JLZ18" s="124"/>
      <c r="JMA18" s="124"/>
      <c r="JMB18" s="124"/>
      <c r="JMC18" s="124"/>
      <c r="JMD18" s="124"/>
      <c r="JME18" s="124"/>
      <c r="JMF18" s="124"/>
      <c r="JMG18" s="124"/>
      <c r="JMH18" s="124"/>
      <c r="JMI18" s="124"/>
      <c r="JMJ18" s="124"/>
      <c r="JMK18" s="124"/>
      <c r="JML18" s="124"/>
      <c r="JMM18" s="124"/>
      <c r="JMN18" s="124"/>
      <c r="JMO18" s="124"/>
      <c r="JMP18" s="124"/>
      <c r="JMQ18" s="124"/>
      <c r="JMR18" s="124"/>
      <c r="JMS18" s="124"/>
      <c r="JMT18" s="124"/>
      <c r="JMU18" s="124"/>
      <c r="JMV18" s="124"/>
      <c r="JMW18" s="124"/>
      <c r="JMX18" s="124"/>
      <c r="JMY18" s="124"/>
      <c r="JMZ18" s="124"/>
      <c r="JNA18" s="124"/>
      <c r="JNB18" s="124"/>
      <c r="JNC18" s="124"/>
      <c r="JND18" s="124"/>
      <c r="JNE18" s="124"/>
      <c r="JNF18" s="124"/>
      <c r="JNG18" s="124"/>
      <c r="JNH18" s="124"/>
      <c r="JNI18" s="124"/>
      <c r="JNJ18" s="124"/>
      <c r="JNK18" s="124"/>
      <c r="JNL18" s="124"/>
      <c r="JNM18" s="124"/>
      <c r="JNN18" s="124"/>
      <c r="JNO18" s="124"/>
      <c r="JNP18" s="124"/>
      <c r="JNQ18" s="124"/>
      <c r="JNR18" s="124"/>
      <c r="JNS18" s="124"/>
      <c r="JNT18" s="124"/>
      <c r="JNU18" s="124"/>
      <c r="JNV18" s="124"/>
      <c r="JNW18" s="124"/>
      <c r="JNX18" s="124"/>
      <c r="JNY18" s="124"/>
      <c r="JNZ18" s="124"/>
      <c r="JOA18" s="124"/>
      <c r="JOB18" s="124"/>
      <c r="JOC18" s="124"/>
      <c r="JOD18" s="124"/>
      <c r="JOE18" s="124"/>
      <c r="JOF18" s="124"/>
      <c r="JOG18" s="124"/>
      <c r="JOH18" s="124"/>
      <c r="JOI18" s="124"/>
      <c r="JOJ18" s="124"/>
      <c r="JOK18" s="124"/>
      <c r="JOL18" s="124"/>
      <c r="JOM18" s="124"/>
      <c r="JON18" s="124"/>
      <c r="JOO18" s="124"/>
      <c r="JOP18" s="124"/>
      <c r="JOQ18" s="124"/>
      <c r="JOR18" s="124"/>
      <c r="JOS18" s="124"/>
      <c r="JOT18" s="124"/>
      <c r="JOU18" s="124"/>
      <c r="JOV18" s="124"/>
      <c r="JOW18" s="124"/>
      <c r="JOX18" s="124"/>
      <c r="JOY18" s="124"/>
      <c r="JOZ18" s="124"/>
      <c r="JPA18" s="124"/>
      <c r="JPB18" s="124"/>
      <c r="JPC18" s="124"/>
      <c r="JPD18" s="124"/>
      <c r="JPE18" s="124"/>
      <c r="JPF18" s="124"/>
      <c r="JPG18" s="124"/>
      <c r="JPH18" s="124"/>
      <c r="JPI18" s="124"/>
      <c r="JPJ18" s="124"/>
      <c r="JPK18" s="124"/>
      <c r="JPL18" s="124"/>
      <c r="JPM18" s="124"/>
      <c r="JPN18" s="124"/>
      <c r="JPO18" s="124"/>
      <c r="JPP18" s="124"/>
      <c r="JPQ18" s="124"/>
      <c r="JPR18" s="124"/>
      <c r="JPS18" s="124"/>
      <c r="JPT18" s="124"/>
      <c r="JPU18" s="124"/>
      <c r="JPV18" s="124"/>
      <c r="JPW18" s="124"/>
      <c r="JPX18" s="124"/>
      <c r="JPY18" s="124"/>
      <c r="JPZ18" s="124"/>
      <c r="JQA18" s="124"/>
      <c r="JQB18" s="124"/>
      <c r="JQC18" s="124"/>
      <c r="JQD18" s="124"/>
      <c r="JQE18" s="124"/>
      <c r="JQF18" s="124"/>
      <c r="JQG18" s="124"/>
      <c r="JQH18" s="124"/>
      <c r="JQI18" s="124"/>
      <c r="JQJ18" s="124"/>
      <c r="JQK18" s="124"/>
      <c r="JQL18" s="124"/>
      <c r="JQM18" s="124"/>
      <c r="JQN18" s="124"/>
      <c r="JQO18" s="124"/>
      <c r="JQP18" s="124"/>
      <c r="JQQ18" s="124"/>
      <c r="JQR18" s="124"/>
      <c r="JQS18" s="124"/>
      <c r="JQT18" s="124"/>
      <c r="JQU18" s="124"/>
      <c r="JQV18" s="124"/>
      <c r="JQW18" s="124"/>
      <c r="JQX18" s="124"/>
      <c r="JQY18" s="124"/>
      <c r="JQZ18" s="124"/>
      <c r="JRA18" s="124"/>
      <c r="JRB18" s="124"/>
      <c r="JRC18" s="124"/>
      <c r="JRD18" s="124"/>
      <c r="JRE18" s="124"/>
      <c r="JRF18" s="124"/>
      <c r="JRG18" s="124"/>
      <c r="JRH18" s="124"/>
      <c r="JRI18" s="124"/>
      <c r="JRJ18" s="124"/>
      <c r="JRK18" s="124"/>
      <c r="JRL18" s="124"/>
      <c r="JRM18" s="124"/>
      <c r="JRN18" s="124"/>
      <c r="JRO18" s="124"/>
      <c r="JRP18" s="124"/>
      <c r="JRQ18" s="124"/>
      <c r="JRR18" s="124"/>
      <c r="JRS18" s="124"/>
      <c r="JRT18" s="124"/>
      <c r="JRU18" s="124"/>
      <c r="JRV18" s="124"/>
      <c r="JRW18" s="124"/>
      <c r="JRX18" s="124"/>
      <c r="JRY18" s="124"/>
      <c r="JRZ18" s="124"/>
      <c r="JSA18" s="124"/>
      <c r="JSB18" s="124"/>
      <c r="JSC18" s="124"/>
      <c r="JSD18" s="124"/>
      <c r="JSE18" s="124"/>
      <c r="JSF18" s="124"/>
      <c r="JSG18" s="124"/>
      <c r="JSH18" s="124"/>
      <c r="JSI18" s="124"/>
      <c r="JSJ18" s="124"/>
      <c r="JSK18" s="124"/>
      <c r="JSL18" s="124"/>
      <c r="JSM18" s="124"/>
      <c r="JSN18" s="124"/>
      <c r="JSO18" s="124"/>
      <c r="JSP18" s="124"/>
      <c r="JSQ18" s="124"/>
      <c r="JSR18" s="124"/>
      <c r="JSS18" s="124"/>
      <c r="JST18" s="124"/>
      <c r="JSU18" s="124"/>
      <c r="JSV18" s="124"/>
      <c r="JSW18" s="124"/>
      <c r="JSX18" s="124"/>
      <c r="JSY18" s="124"/>
      <c r="JSZ18" s="124"/>
      <c r="JTA18" s="124"/>
      <c r="JTB18" s="124"/>
      <c r="JTC18" s="124"/>
      <c r="JTD18" s="124"/>
      <c r="JTE18" s="124"/>
      <c r="JTF18" s="124"/>
      <c r="JTG18" s="124"/>
      <c r="JTH18" s="124"/>
      <c r="JTI18" s="124"/>
      <c r="JTJ18" s="124"/>
      <c r="JTK18" s="124"/>
      <c r="JTL18" s="124"/>
      <c r="JTM18" s="124"/>
      <c r="JTN18" s="124"/>
      <c r="JTO18" s="124"/>
      <c r="JTP18" s="124"/>
      <c r="JTQ18" s="124"/>
      <c r="JTR18" s="124"/>
      <c r="JTS18" s="124"/>
      <c r="JTT18" s="124"/>
      <c r="JTU18" s="124"/>
      <c r="JTV18" s="124"/>
      <c r="JTW18" s="124"/>
      <c r="JTX18" s="124"/>
      <c r="JTY18" s="124"/>
      <c r="JTZ18" s="124"/>
      <c r="JUA18" s="124"/>
      <c r="JUB18" s="124"/>
      <c r="JUC18" s="124"/>
      <c r="JUD18" s="124"/>
      <c r="JUE18" s="124"/>
      <c r="JUF18" s="124"/>
      <c r="JUG18" s="124"/>
      <c r="JUH18" s="124"/>
      <c r="JUI18" s="124"/>
      <c r="JUJ18" s="124"/>
      <c r="JUK18" s="124"/>
      <c r="JUL18" s="124"/>
      <c r="JUM18" s="124"/>
      <c r="JUN18" s="124"/>
      <c r="JUO18" s="124"/>
      <c r="JUP18" s="124"/>
      <c r="JUQ18" s="124"/>
      <c r="JUR18" s="124"/>
      <c r="JUS18" s="124"/>
      <c r="JUT18" s="124"/>
      <c r="JUU18" s="124"/>
      <c r="JUV18" s="124"/>
      <c r="JUW18" s="124"/>
      <c r="JUX18" s="124"/>
      <c r="JUY18" s="124"/>
      <c r="JUZ18" s="124"/>
      <c r="JVA18" s="124"/>
      <c r="JVB18" s="124"/>
      <c r="JVC18" s="124"/>
      <c r="JVD18" s="124"/>
      <c r="JVE18" s="124"/>
      <c r="JVF18" s="124"/>
      <c r="JVG18" s="124"/>
      <c r="JVH18" s="124"/>
      <c r="JVI18" s="124"/>
      <c r="JVJ18" s="124"/>
      <c r="JVK18" s="124"/>
      <c r="JVL18" s="124"/>
      <c r="JVM18" s="124"/>
      <c r="JVN18" s="124"/>
      <c r="JVO18" s="124"/>
      <c r="JVP18" s="124"/>
      <c r="JVQ18" s="124"/>
      <c r="JVR18" s="124"/>
      <c r="JVS18" s="124"/>
      <c r="JVT18" s="124"/>
      <c r="JVU18" s="124"/>
      <c r="JVV18" s="124"/>
      <c r="JVW18" s="124"/>
      <c r="JVX18" s="124"/>
      <c r="JVY18" s="124"/>
      <c r="JVZ18" s="124"/>
      <c r="JWA18" s="124"/>
      <c r="JWB18" s="124"/>
      <c r="JWC18" s="124"/>
      <c r="JWD18" s="124"/>
      <c r="JWE18" s="124"/>
      <c r="JWF18" s="124"/>
      <c r="JWG18" s="124"/>
      <c r="JWH18" s="124"/>
      <c r="JWI18" s="124"/>
      <c r="JWJ18" s="124"/>
      <c r="JWK18" s="124"/>
      <c r="JWL18" s="124"/>
      <c r="JWM18" s="124"/>
      <c r="JWN18" s="124"/>
      <c r="JWO18" s="124"/>
      <c r="JWP18" s="124"/>
      <c r="JWQ18" s="124"/>
      <c r="JWR18" s="124"/>
      <c r="JWS18" s="124"/>
      <c r="JWT18" s="124"/>
      <c r="JWU18" s="124"/>
      <c r="JWV18" s="124"/>
      <c r="JWW18" s="124"/>
      <c r="JWX18" s="124"/>
      <c r="JWY18" s="124"/>
      <c r="JWZ18" s="124"/>
      <c r="JXA18" s="124"/>
      <c r="JXB18" s="124"/>
      <c r="JXC18" s="124"/>
      <c r="JXD18" s="124"/>
      <c r="JXE18" s="124"/>
      <c r="JXF18" s="124"/>
      <c r="JXG18" s="124"/>
      <c r="JXH18" s="124"/>
      <c r="JXI18" s="124"/>
      <c r="JXJ18" s="124"/>
      <c r="JXK18" s="124"/>
      <c r="JXL18" s="124"/>
      <c r="JXM18" s="124"/>
      <c r="JXN18" s="124"/>
      <c r="JXO18" s="124"/>
      <c r="JXP18" s="124"/>
      <c r="JXQ18" s="124"/>
      <c r="JXR18" s="124"/>
      <c r="JXS18" s="124"/>
      <c r="JXT18" s="124"/>
      <c r="JXU18" s="124"/>
      <c r="JXV18" s="124"/>
      <c r="JXW18" s="124"/>
      <c r="JXX18" s="124"/>
      <c r="JXY18" s="124"/>
      <c r="JXZ18" s="124"/>
      <c r="JYA18" s="124"/>
      <c r="JYB18" s="124"/>
      <c r="JYC18" s="124"/>
      <c r="JYD18" s="124"/>
      <c r="JYE18" s="124"/>
      <c r="JYF18" s="124"/>
      <c r="JYG18" s="124"/>
      <c r="JYH18" s="124"/>
      <c r="JYI18" s="124"/>
      <c r="JYJ18" s="124"/>
      <c r="JYK18" s="124"/>
      <c r="JYL18" s="124"/>
      <c r="JYM18" s="124"/>
      <c r="JYN18" s="124"/>
      <c r="JYO18" s="124"/>
      <c r="JYP18" s="124"/>
      <c r="JYQ18" s="124"/>
      <c r="JYR18" s="124"/>
      <c r="JYS18" s="124"/>
      <c r="JYT18" s="124"/>
      <c r="JYU18" s="124"/>
      <c r="JYV18" s="124"/>
      <c r="JYW18" s="124"/>
      <c r="JYX18" s="124"/>
      <c r="JYY18" s="124"/>
      <c r="JYZ18" s="124"/>
      <c r="JZA18" s="124"/>
      <c r="JZB18" s="124"/>
      <c r="JZC18" s="124"/>
      <c r="JZD18" s="124"/>
      <c r="JZE18" s="124"/>
      <c r="JZF18" s="124"/>
      <c r="JZG18" s="124"/>
      <c r="JZH18" s="124"/>
      <c r="JZI18" s="124"/>
      <c r="JZJ18" s="124"/>
      <c r="JZK18" s="124"/>
      <c r="JZL18" s="124"/>
      <c r="JZM18" s="124"/>
      <c r="JZN18" s="124"/>
      <c r="JZO18" s="124"/>
      <c r="JZP18" s="124"/>
      <c r="JZQ18" s="124"/>
      <c r="JZR18" s="124"/>
      <c r="JZS18" s="124"/>
      <c r="JZT18" s="124"/>
      <c r="JZU18" s="124"/>
      <c r="JZV18" s="124"/>
      <c r="JZW18" s="124"/>
      <c r="JZX18" s="124"/>
      <c r="JZY18" s="124"/>
      <c r="JZZ18" s="124"/>
      <c r="KAA18" s="124"/>
      <c r="KAB18" s="124"/>
      <c r="KAC18" s="124"/>
      <c r="KAD18" s="124"/>
      <c r="KAE18" s="124"/>
      <c r="KAF18" s="124"/>
      <c r="KAG18" s="124"/>
      <c r="KAH18" s="124"/>
      <c r="KAI18" s="124"/>
      <c r="KAJ18" s="124"/>
      <c r="KAK18" s="124"/>
      <c r="KAL18" s="124"/>
      <c r="KAM18" s="124"/>
      <c r="KAN18" s="124"/>
      <c r="KAO18" s="124"/>
      <c r="KAP18" s="124"/>
      <c r="KAQ18" s="124"/>
      <c r="KAR18" s="124"/>
      <c r="KAS18" s="124"/>
      <c r="KAT18" s="124"/>
      <c r="KAU18" s="124"/>
      <c r="KAV18" s="124"/>
      <c r="KAW18" s="124"/>
      <c r="KAX18" s="124"/>
      <c r="KAY18" s="124"/>
      <c r="KAZ18" s="124"/>
      <c r="KBA18" s="124"/>
      <c r="KBB18" s="124"/>
      <c r="KBC18" s="124"/>
      <c r="KBD18" s="124"/>
      <c r="KBE18" s="124"/>
      <c r="KBF18" s="124"/>
      <c r="KBG18" s="124"/>
      <c r="KBH18" s="124"/>
      <c r="KBI18" s="124"/>
      <c r="KBJ18" s="124"/>
      <c r="KBK18" s="124"/>
      <c r="KBL18" s="124"/>
      <c r="KBM18" s="124"/>
      <c r="KBN18" s="124"/>
      <c r="KBO18" s="124"/>
      <c r="KBP18" s="124"/>
      <c r="KBQ18" s="124"/>
      <c r="KBR18" s="124"/>
      <c r="KBS18" s="124"/>
      <c r="KBT18" s="124"/>
      <c r="KBU18" s="124"/>
      <c r="KBV18" s="124"/>
      <c r="KBW18" s="124"/>
      <c r="KBX18" s="124"/>
      <c r="KBY18" s="124"/>
      <c r="KBZ18" s="124"/>
      <c r="KCA18" s="124"/>
      <c r="KCB18" s="124"/>
      <c r="KCC18" s="124"/>
      <c r="KCD18" s="124"/>
      <c r="KCE18" s="124"/>
      <c r="KCF18" s="124"/>
      <c r="KCG18" s="124"/>
      <c r="KCH18" s="124"/>
      <c r="KCI18" s="124"/>
      <c r="KCJ18" s="124"/>
      <c r="KCK18" s="124"/>
      <c r="KCL18" s="124"/>
      <c r="KCM18" s="124"/>
      <c r="KCN18" s="124"/>
      <c r="KCO18" s="124"/>
      <c r="KCP18" s="124"/>
      <c r="KCQ18" s="124"/>
      <c r="KCR18" s="124"/>
      <c r="KCS18" s="124"/>
      <c r="KCT18" s="124"/>
      <c r="KCU18" s="124"/>
      <c r="KCV18" s="124"/>
      <c r="KCW18" s="124"/>
      <c r="KCX18" s="124"/>
      <c r="KCY18" s="124"/>
      <c r="KCZ18" s="124"/>
      <c r="KDA18" s="124"/>
      <c r="KDB18" s="124"/>
      <c r="KDC18" s="124"/>
      <c r="KDD18" s="124"/>
      <c r="KDE18" s="124"/>
      <c r="KDF18" s="124"/>
      <c r="KDG18" s="124"/>
      <c r="KDH18" s="124"/>
      <c r="KDI18" s="124"/>
      <c r="KDJ18" s="124"/>
      <c r="KDK18" s="124"/>
      <c r="KDL18" s="124"/>
      <c r="KDM18" s="124"/>
      <c r="KDN18" s="124"/>
      <c r="KDO18" s="124"/>
      <c r="KDP18" s="124"/>
      <c r="KDQ18" s="124"/>
      <c r="KDR18" s="124"/>
      <c r="KDS18" s="124"/>
      <c r="KDT18" s="124"/>
      <c r="KDU18" s="124"/>
      <c r="KDV18" s="124"/>
      <c r="KDW18" s="124"/>
      <c r="KDX18" s="124"/>
      <c r="KDY18" s="124"/>
      <c r="KDZ18" s="124"/>
      <c r="KEA18" s="124"/>
      <c r="KEB18" s="124"/>
      <c r="KEC18" s="124"/>
      <c r="KED18" s="124"/>
      <c r="KEE18" s="124"/>
      <c r="KEF18" s="124"/>
      <c r="KEG18" s="124"/>
      <c r="KEH18" s="124"/>
      <c r="KEI18" s="124"/>
      <c r="KEJ18" s="124"/>
      <c r="KEK18" s="124"/>
      <c r="KEL18" s="124"/>
      <c r="KEM18" s="124"/>
      <c r="KEN18" s="124"/>
      <c r="KEO18" s="124"/>
      <c r="KEP18" s="124"/>
      <c r="KEQ18" s="124"/>
      <c r="KER18" s="124"/>
      <c r="KES18" s="124"/>
      <c r="KET18" s="124"/>
      <c r="KEU18" s="124"/>
      <c r="KEV18" s="124"/>
      <c r="KEW18" s="124"/>
      <c r="KEX18" s="124"/>
      <c r="KEY18" s="124"/>
      <c r="KEZ18" s="124"/>
      <c r="KFA18" s="124"/>
      <c r="KFB18" s="124"/>
      <c r="KFC18" s="124"/>
      <c r="KFD18" s="124"/>
      <c r="KFE18" s="124"/>
      <c r="KFF18" s="124"/>
      <c r="KFG18" s="124"/>
      <c r="KFH18" s="124"/>
      <c r="KFI18" s="124"/>
      <c r="KFJ18" s="124"/>
      <c r="KFK18" s="124"/>
      <c r="KFL18" s="124"/>
      <c r="KFM18" s="124"/>
      <c r="KFN18" s="124"/>
      <c r="KFO18" s="124"/>
      <c r="KFP18" s="124"/>
      <c r="KFQ18" s="124"/>
      <c r="KFR18" s="124"/>
      <c r="KFS18" s="124"/>
      <c r="KFT18" s="124"/>
      <c r="KFU18" s="124"/>
      <c r="KFV18" s="124"/>
      <c r="KFW18" s="124"/>
      <c r="KFX18" s="124"/>
      <c r="KFY18" s="124"/>
      <c r="KFZ18" s="124"/>
      <c r="KGA18" s="124"/>
      <c r="KGB18" s="124"/>
      <c r="KGC18" s="124"/>
      <c r="KGD18" s="124"/>
      <c r="KGE18" s="124"/>
      <c r="KGF18" s="124"/>
      <c r="KGG18" s="124"/>
      <c r="KGH18" s="124"/>
      <c r="KGI18" s="124"/>
      <c r="KGJ18" s="124"/>
      <c r="KGK18" s="124"/>
      <c r="KGL18" s="124"/>
      <c r="KGM18" s="124"/>
      <c r="KGN18" s="124"/>
      <c r="KGO18" s="124"/>
      <c r="KGP18" s="124"/>
      <c r="KGQ18" s="124"/>
      <c r="KGR18" s="124"/>
      <c r="KGS18" s="124"/>
      <c r="KGT18" s="124"/>
      <c r="KGU18" s="124"/>
      <c r="KGV18" s="124"/>
      <c r="KGW18" s="124"/>
      <c r="KGX18" s="124"/>
      <c r="KGY18" s="124"/>
      <c r="KGZ18" s="124"/>
      <c r="KHA18" s="124"/>
      <c r="KHB18" s="124"/>
      <c r="KHC18" s="124"/>
      <c r="KHD18" s="124"/>
      <c r="KHE18" s="124"/>
      <c r="KHF18" s="124"/>
      <c r="KHG18" s="124"/>
      <c r="KHH18" s="124"/>
      <c r="KHI18" s="124"/>
      <c r="KHJ18" s="124"/>
      <c r="KHK18" s="124"/>
      <c r="KHL18" s="124"/>
      <c r="KHM18" s="124"/>
      <c r="KHN18" s="124"/>
      <c r="KHO18" s="124"/>
      <c r="KHP18" s="124"/>
      <c r="KHQ18" s="124"/>
      <c r="KHR18" s="124"/>
      <c r="KHS18" s="124"/>
      <c r="KHT18" s="124"/>
      <c r="KHU18" s="124"/>
      <c r="KHV18" s="124"/>
      <c r="KHW18" s="124"/>
      <c r="KHX18" s="124"/>
      <c r="KHY18" s="124"/>
      <c r="KHZ18" s="124"/>
      <c r="KIA18" s="124"/>
      <c r="KIB18" s="124"/>
      <c r="KIC18" s="124"/>
      <c r="KID18" s="124"/>
      <c r="KIE18" s="124"/>
      <c r="KIF18" s="124"/>
      <c r="KIG18" s="124"/>
      <c r="KIH18" s="124"/>
      <c r="KII18" s="124"/>
      <c r="KIJ18" s="124"/>
      <c r="KIK18" s="124"/>
      <c r="KIL18" s="124"/>
      <c r="KIM18" s="124"/>
      <c r="KIN18" s="124"/>
      <c r="KIO18" s="124"/>
      <c r="KIP18" s="124"/>
      <c r="KIQ18" s="124"/>
      <c r="KIR18" s="124"/>
      <c r="KIS18" s="124"/>
      <c r="KIT18" s="124"/>
      <c r="KIU18" s="124"/>
      <c r="KIV18" s="124"/>
      <c r="KIW18" s="124"/>
      <c r="KIX18" s="124"/>
      <c r="KIY18" s="124"/>
      <c r="KIZ18" s="124"/>
      <c r="KJA18" s="124"/>
      <c r="KJB18" s="124"/>
      <c r="KJC18" s="124"/>
      <c r="KJD18" s="124"/>
      <c r="KJE18" s="124"/>
      <c r="KJF18" s="124"/>
      <c r="KJG18" s="124"/>
      <c r="KJH18" s="124"/>
      <c r="KJI18" s="124"/>
      <c r="KJJ18" s="124"/>
      <c r="KJK18" s="124"/>
      <c r="KJL18" s="124"/>
      <c r="KJM18" s="124"/>
      <c r="KJN18" s="124"/>
      <c r="KJO18" s="124"/>
      <c r="KJP18" s="124"/>
      <c r="KJQ18" s="124"/>
      <c r="KJR18" s="124"/>
      <c r="KJS18" s="124"/>
      <c r="KJT18" s="124"/>
      <c r="KJU18" s="124"/>
      <c r="KJV18" s="124"/>
      <c r="KJW18" s="124"/>
      <c r="KJX18" s="124"/>
      <c r="KJY18" s="124"/>
      <c r="KJZ18" s="124"/>
      <c r="KKA18" s="124"/>
      <c r="KKB18" s="124"/>
      <c r="KKC18" s="124"/>
      <c r="KKD18" s="124"/>
      <c r="KKE18" s="124"/>
      <c r="KKF18" s="124"/>
      <c r="KKG18" s="124"/>
      <c r="KKH18" s="124"/>
      <c r="KKI18" s="124"/>
      <c r="KKJ18" s="124"/>
      <c r="KKK18" s="124"/>
      <c r="KKL18" s="124"/>
      <c r="KKM18" s="124"/>
      <c r="KKN18" s="124"/>
      <c r="KKO18" s="124"/>
      <c r="KKP18" s="124"/>
      <c r="KKQ18" s="124"/>
      <c r="KKR18" s="124"/>
      <c r="KKS18" s="124"/>
      <c r="KKT18" s="124"/>
      <c r="KKU18" s="124"/>
      <c r="KKV18" s="124"/>
      <c r="KKW18" s="124"/>
      <c r="KKX18" s="124"/>
      <c r="KKY18" s="124"/>
      <c r="KKZ18" s="124"/>
      <c r="KLA18" s="124"/>
      <c r="KLB18" s="124"/>
      <c r="KLC18" s="124"/>
      <c r="KLD18" s="124"/>
      <c r="KLE18" s="124"/>
      <c r="KLF18" s="124"/>
      <c r="KLG18" s="124"/>
      <c r="KLH18" s="124"/>
      <c r="KLI18" s="124"/>
      <c r="KLJ18" s="124"/>
      <c r="KLK18" s="124"/>
      <c r="KLL18" s="124"/>
      <c r="KLM18" s="124"/>
      <c r="KLN18" s="124"/>
      <c r="KLO18" s="124"/>
      <c r="KLP18" s="124"/>
      <c r="KLQ18" s="124"/>
      <c r="KLR18" s="124"/>
      <c r="KLS18" s="124"/>
      <c r="KLT18" s="124"/>
      <c r="KLU18" s="124"/>
      <c r="KLV18" s="124"/>
      <c r="KLW18" s="124"/>
      <c r="KLX18" s="124"/>
      <c r="KLY18" s="124"/>
      <c r="KLZ18" s="124"/>
      <c r="KMA18" s="124"/>
      <c r="KMB18" s="124"/>
      <c r="KMC18" s="124"/>
      <c r="KMD18" s="124"/>
      <c r="KME18" s="124"/>
      <c r="KMF18" s="124"/>
      <c r="KMG18" s="124"/>
      <c r="KMH18" s="124"/>
      <c r="KMI18" s="124"/>
      <c r="KMJ18" s="124"/>
      <c r="KMK18" s="124"/>
      <c r="KML18" s="124"/>
      <c r="KMM18" s="124"/>
      <c r="KMN18" s="124"/>
      <c r="KMO18" s="124"/>
      <c r="KMP18" s="124"/>
      <c r="KMQ18" s="124"/>
      <c r="KMR18" s="124"/>
      <c r="KMS18" s="124"/>
      <c r="KMT18" s="124"/>
      <c r="KMU18" s="124"/>
      <c r="KMV18" s="124"/>
      <c r="KMW18" s="124"/>
      <c r="KMX18" s="124"/>
      <c r="KMY18" s="124"/>
      <c r="KMZ18" s="124"/>
      <c r="KNA18" s="124"/>
      <c r="KNB18" s="124"/>
      <c r="KNC18" s="124"/>
      <c r="KND18" s="124"/>
      <c r="KNE18" s="124"/>
      <c r="KNF18" s="124"/>
      <c r="KNG18" s="124"/>
      <c r="KNH18" s="124"/>
      <c r="KNI18" s="124"/>
      <c r="KNJ18" s="124"/>
      <c r="KNK18" s="124"/>
      <c r="KNL18" s="124"/>
      <c r="KNM18" s="124"/>
      <c r="KNN18" s="124"/>
      <c r="KNO18" s="124"/>
      <c r="KNP18" s="124"/>
      <c r="KNQ18" s="124"/>
      <c r="KNR18" s="124"/>
      <c r="KNS18" s="124"/>
      <c r="KNT18" s="124"/>
      <c r="KNU18" s="124"/>
      <c r="KNV18" s="124"/>
      <c r="KNW18" s="124"/>
      <c r="KNX18" s="124"/>
      <c r="KNY18" s="124"/>
      <c r="KNZ18" s="124"/>
      <c r="KOA18" s="124"/>
      <c r="KOB18" s="124"/>
      <c r="KOC18" s="124"/>
      <c r="KOD18" s="124"/>
      <c r="KOE18" s="124"/>
      <c r="KOF18" s="124"/>
      <c r="KOG18" s="124"/>
      <c r="KOH18" s="124"/>
      <c r="KOI18" s="124"/>
      <c r="KOJ18" s="124"/>
      <c r="KOK18" s="124"/>
      <c r="KOL18" s="124"/>
      <c r="KOM18" s="124"/>
      <c r="KON18" s="124"/>
      <c r="KOO18" s="124"/>
      <c r="KOP18" s="124"/>
      <c r="KOQ18" s="124"/>
      <c r="KOR18" s="124"/>
      <c r="KOS18" s="124"/>
      <c r="KOT18" s="124"/>
      <c r="KOU18" s="124"/>
      <c r="KOV18" s="124"/>
      <c r="KOW18" s="124"/>
      <c r="KOX18" s="124"/>
      <c r="KOY18" s="124"/>
      <c r="KOZ18" s="124"/>
      <c r="KPA18" s="124"/>
      <c r="KPB18" s="124"/>
      <c r="KPC18" s="124"/>
      <c r="KPD18" s="124"/>
      <c r="KPE18" s="124"/>
      <c r="KPF18" s="124"/>
      <c r="KPG18" s="124"/>
      <c r="KPH18" s="124"/>
      <c r="KPI18" s="124"/>
      <c r="KPJ18" s="124"/>
      <c r="KPK18" s="124"/>
      <c r="KPL18" s="124"/>
      <c r="KPM18" s="124"/>
      <c r="KPN18" s="124"/>
      <c r="KPO18" s="124"/>
      <c r="KPP18" s="124"/>
      <c r="KPQ18" s="124"/>
      <c r="KPR18" s="124"/>
      <c r="KPS18" s="124"/>
      <c r="KPT18" s="124"/>
      <c r="KPU18" s="124"/>
      <c r="KPV18" s="124"/>
      <c r="KPW18" s="124"/>
      <c r="KPX18" s="124"/>
      <c r="KPY18" s="124"/>
      <c r="KPZ18" s="124"/>
      <c r="KQA18" s="124"/>
      <c r="KQB18" s="124"/>
      <c r="KQC18" s="124"/>
      <c r="KQD18" s="124"/>
      <c r="KQE18" s="124"/>
      <c r="KQF18" s="124"/>
      <c r="KQG18" s="124"/>
      <c r="KQH18" s="124"/>
      <c r="KQI18" s="124"/>
      <c r="KQJ18" s="124"/>
      <c r="KQK18" s="124"/>
      <c r="KQL18" s="124"/>
      <c r="KQM18" s="124"/>
      <c r="KQN18" s="124"/>
      <c r="KQO18" s="124"/>
      <c r="KQP18" s="124"/>
      <c r="KQQ18" s="124"/>
      <c r="KQR18" s="124"/>
      <c r="KQS18" s="124"/>
      <c r="KQT18" s="124"/>
      <c r="KQU18" s="124"/>
      <c r="KQV18" s="124"/>
      <c r="KQW18" s="124"/>
      <c r="KQX18" s="124"/>
      <c r="KQY18" s="124"/>
      <c r="KQZ18" s="124"/>
      <c r="KRA18" s="124"/>
      <c r="KRB18" s="124"/>
      <c r="KRC18" s="124"/>
      <c r="KRD18" s="124"/>
      <c r="KRE18" s="124"/>
      <c r="KRF18" s="124"/>
      <c r="KRG18" s="124"/>
      <c r="KRH18" s="124"/>
      <c r="KRI18" s="124"/>
      <c r="KRJ18" s="124"/>
      <c r="KRK18" s="124"/>
      <c r="KRL18" s="124"/>
      <c r="KRM18" s="124"/>
      <c r="KRN18" s="124"/>
      <c r="KRO18" s="124"/>
      <c r="KRP18" s="124"/>
      <c r="KRQ18" s="124"/>
      <c r="KRR18" s="124"/>
      <c r="KRS18" s="124"/>
      <c r="KRT18" s="124"/>
      <c r="KRU18" s="124"/>
      <c r="KRV18" s="124"/>
      <c r="KRW18" s="124"/>
      <c r="KRX18" s="124"/>
      <c r="KRY18" s="124"/>
      <c r="KRZ18" s="124"/>
      <c r="KSA18" s="124"/>
      <c r="KSB18" s="124"/>
      <c r="KSC18" s="124"/>
      <c r="KSD18" s="124"/>
      <c r="KSE18" s="124"/>
      <c r="KSF18" s="124"/>
      <c r="KSG18" s="124"/>
      <c r="KSH18" s="124"/>
      <c r="KSI18" s="124"/>
      <c r="KSJ18" s="124"/>
      <c r="KSK18" s="124"/>
      <c r="KSL18" s="124"/>
      <c r="KSM18" s="124"/>
      <c r="KSN18" s="124"/>
      <c r="KSO18" s="124"/>
      <c r="KSP18" s="124"/>
      <c r="KSQ18" s="124"/>
      <c r="KSR18" s="124"/>
      <c r="KSS18" s="124"/>
      <c r="KST18" s="124"/>
      <c r="KSU18" s="124"/>
      <c r="KSV18" s="124"/>
      <c r="KSW18" s="124"/>
      <c r="KSX18" s="124"/>
      <c r="KSY18" s="124"/>
      <c r="KSZ18" s="124"/>
      <c r="KTA18" s="124"/>
      <c r="KTB18" s="124"/>
      <c r="KTC18" s="124"/>
      <c r="KTD18" s="124"/>
      <c r="KTE18" s="124"/>
      <c r="KTF18" s="124"/>
      <c r="KTG18" s="124"/>
      <c r="KTH18" s="124"/>
      <c r="KTI18" s="124"/>
      <c r="KTJ18" s="124"/>
      <c r="KTK18" s="124"/>
      <c r="KTL18" s="124"/>
      <c r="KTM18" s="124"/>
      <c r="KTN18" s="124"/>
      <c r="KTO18" s="124"/>
      <c r="KTP18" s="124"/>
      <c r="KTQ18" s="124"/>
      <c r="KTR18" s="124"/>
      <c r="KTS18" s="124"/>
      <c r="KTT18" s="124"/>
      <c r="KTU18" s="124"/>
      <c r="KTV18" s="124"/>
      <c r="KTW18" s="124"/>
      <c r="KTX18" s="124"/>
      <c r="KTY18" s="124"/>
      <c r="KTZ18" s="124"/>
      <c r="KUA18" s="124"/>
      <c r="KUB18" s="124"/>
      <c r="KUC18" s="124"/>
      <c r="KUD18" s="124"/>
      <c r="KUE18" s="124"/>
      <c r="KUF18" s="124"/>
      <c r="KUG18" s="124"/>
      <c r="KUH18" s="124"/>
      <c r="KUI18" s="124"/>
      <c r="KUJ18" s="124"/>
      <c r="KUK18" s="124"/>
      <c r="KUL18" s="124"/>
      <c r="KUM18" s="124"/>
      <c r="KUN18" s="124"/>
      <c r="KUO18" s="124"/>
      <c r="KUP18" s="124"/>
      <c r="KUQ18" s="124"/>
      <c r="KUR18" s="124"/>
      <c r="KUS18" s="124"/>
      <c r="KUT18" s="124"/>
      <c r="KUU18" s="124"/>
      <c r="KUV18" s="124"/>
      <c r="KUW18" s="124"/>
      <c r="KUX18" s="124"/>
      <c r="KUY18" s="124"/>
      <c r="KUZ18" s="124"/>
      <c r="KVA18" s="124"/>
      <c r="KVB18" s="124"/>
      <c r="KVC18" s="124"/>
      <c r="KVD18" s="124"/>
      <c r="KVE18" s="124"/>
      <c r="KVF18" s="124"/>
      <c r="KVG18" s="124"/>
      <c r="KVH18" s="124"/>
      <c r="KVI18" s="124"/>
      <c r="KVJ18" s="124"/>
      <c r="KVK18" s="124"/>
      <c r="KVL18" s="124"/>
      <c r="KVM18" s="124"/>
      <c r="KVN18" s="124"/>
      <c r="KVO18" s="124"/>
      <c r="KVP18" s="124"/>
      <c r="KVQ18" s="124"/>
      <c r="KVR18" s="124"/>
      <c r="KVS18" s="124"/>
      <c r="KVT18" s="124"/>
      <c r="KVU18" s="124"/>
      <c r="KVV18" s="124"/>
      <c r="KVW18" s="124"/>
      <c r="KVX18" s="124"/>
      <c r="KVY18" s="124"/>
      <c r="KVZ18" s="124"/>
      <c r="KWA18" s="124"/>
      <c r="KWB18" s="124"/>
      <c r="KWC18" s="124"/>
      <c r="KWD18" s="124"/>
      <c r="KWE18" s="124"/>
      <c r="KWF18" s="124"/>
      <c r="KWG18" s="124"/>
      <c r="KWH18" s="124"/>
      <c r="KWI18" s="124"/>
      <c r="KWJ18" s="124"/>
      <c r="KWK18" s="124"/>
      <c r="KWL18" s="124"/>
      <c r="KWM18" s="124"/>
      <c r="KWN18" s="124"/>
      <c r="KWO18" s="124"/>
      <c r="KWP18" s="124"/>
      <c r="KWQ18" s="124"/>
      <c r="KWR18" s="124"/>
      <c r="KWS18" s="124"/>
      <c r="KWT18" s="124"/>
      <c r="KWU18" s="124"/>
      <c r="KWV18" s="124"/>
      <c r="KWW18" s="124"/>
      <c r="KWX18" s="124"/>
      <c r="KWY18" s="124"/>
      <c r="KWZ18" s="124"/>
      <c r="KXA18" s="124"/>
      <c r="KXB18" s="124"/>
      <c r="KXC18" s="124"/>
      <c r="KXD18" s="124"/>
      <c r="KXE18" s="124"/>
      <c r="KXF18" s="124"/>
      <c r="KXG18" s="124"/>
      <c r="KXH18" s="124"/>
      <c r="KXI18" s="124"/>
      <c r="KXJ18" s="124"/>
      <c r="KXK18" s="124"/>
      <c r="KXL18" s="124"/>
      <c r="KXM18" s="124"/>
      <c r="KXN18" s="124"/>
      <c r="KXO18" s="124"/>
      <c r="KXP18" s="124"/>
      <c r="KXQ18" s="124"/>
      <c r="KXR18" s="124"/>
      <c r="KXS18" s="124"/>
      <c r="KXT18" s="124"/>
      <c r="KXU18" s="124"/>
      <c r="KXV18" s="124"/>
      <c r="KXW18" s="124"/>
      <c r="KXX18" s="124"/>
      <c r="KXY18" s="124"/>
      <c r="KXZ18" s="124"/>
      <c r="KYA18" s="124"/>
      <c r="KYB18" s="124"/>
      <c r="KYC18" s="124"/>
      <c r="KYD18" s="124"/>
      <c r="KYE18" s="124"/>
      <c r="KYF18" s="124"/>
      <c r="KYG18" s="124"/>
      <c r="KYH18" s="124"/>
      <c r="KYI18" s="124"/>
      <c r="KYJ18" s="124"/>
      <c r="KYK18" s="124"/>
      <c r="KYL18" s="124"/>
      <c r="KYM18" s="124"/>
      <c r="KYN18" s="124"/>
      <c r="KYO18" s="124"/>
      <c r="KYP18" s="124"/>
      <c r="KYQ18" s="124"/>
      <c r="KYR18" s="124"/>
      <c r="KYS18" s="124"/>
      <c r="KYT18" s="124"/>
      <c r="KYU18" s="124"/>
      <c r="KYV18" s="124"/>
      <c r="KYW18" s="124"/>
      <c r="KYX18" s="124"/>
      <c r="KYY18" s="124"/>
      <c r="KYZ18" s="124"/>
      <c r="KZA18" s="124"/>
      <c r="KZB18" s="124"/>
      <c r="KZC18" s="124"/>
      <c r="KZD18" s="124"/>
      <c r="KZE18" s="124"/>
      <c r="KZF18" s="124"/>
      <c r="KZG18" s="124"/>
      <c r="KZH18" s="124"/>
      <c r="KZI18" s="124"/>
      <c r="KZJ18" s="124"/>
      <c r="KZK18" s="124"/>
      <c r="KZL18" s="124"/>
      <c r="KZM18" s="124"/>
      <c r="KZN18" s="124"/>
      <c r="KZO18" s="124"/>
      <c r="KZP18" s="124"/>
      <c r="KZQ18" s="124"/>
      <c r="KZR18" s="124"/>
      <c r="KZS18" s="124"/>
      <c r="KZT18" s="124"/>
      <c r="KZU18" s="124"/>
      <c r="KZV18" s="124"/>
      <c r="KZW18" s="124"/>
      <c r="KZX18" s="124"/>
      <c r="KZY18" s="124"/>
      <c r="KZZ18" s="124"/>
      <c r="LAA18" s="124"/>
      <c r="LAB18" s="124"/>
      <c r="LAC18" s="124"/>
      <c r="LAD18" s="124"/>
      <c r="LAE18" s="124"/>
      <c r="LAF18" s="124"/>
      <c r="LAG18" s="124"/>
      <c r="LAH18" s="124"/>
      <c r="LAI18" s="124"/>
      <c r="LAJ18" s="124"/>
      <c r="LAK18" s="124"/>
      <c r="LAL18" s="124"/>
      <c r="LAM18" s="124"/>
      <c r="LAN18" s="124"/>
      <c r="LAO18" s="124"/>
      <c r="LAP18" s="124"/>
      <c r="LAQ18" s="124"/>
      <c r="LAR18" s="124"/>
      <c r="LAS18" s="124"/>
      <c r="LAT18" s="124"/>
      <c r="LAU18" s="124"/>
      <c r="LAV18" s="124"/>
      <c r="LAW18" s="124"/>
      <c r="LAX18" s="124"/>
      <c r="LAY18" s="124"/>
      <c r="LAZ18" s="124"/>
      <c r="LBA18" s="124"/>
      <c r="LBB18" s="124"/>
      <c r="LBC18" s="124"/>
      <c r="LBD18" s="124"/>
      <c r="LBE18" s="124"/>
      <c r="LBF18" s="124"/>
      <c r="LBG18" s="124"/>
      <c r="LBH18" s="124"/>
      <c r="LBI18" s="124"/>
      <c r="LBJ18" s="124"/>
      <c r="LBK18" s="124"/>
      <c r="LBL18" s="124"/>
      <c r="LBM18" s="124"/>
      <c r="LBN18" s="124"/>
      <c r="LBO18" s="124"/>
      <c r="LBP18" s="124"/>
      <c r="LBQ18" s="124"/>
      <c r="LBR18" s="124"/>
      <c r="LBS18" s="124"/>
      <c r="LBT18" s="124"/>
      <c r="LBU18" s="124"/>
      <c r="LBV18" s="124"/>
      <c r="LBW18" s="124"/>
      <c r="LBX18" s="124"/>
      <c r="LBY18" s="124"/>
      <c r="LBZ18" s="124"/>
      <c r="LCA18" s="124"/>
      <c r="LCB18" s="124"/>
      <c r="LCC18" s="124"/>
      <c r="LCD18" s="124"/>
      <c r="LCE18" s="124"/>
      <c r="LCF18" s="124"/>
      <c r="LCG18" s="124"/>
      <c r="LCH18" s="124"/>
      <c r="LCI18" s="124"/>
      <c r="LCJ18" s="124"/>
      <c r="LCK18" s="124"/>
      <c r="LCL18" s="124"/>
      <c r="LCM18" s="124"/>
      <c r="LCN18" s="124"/>
      <c r="LCO18" s="124"/>
      <c r="LCP18" s="124"/>
      <c r="LCQ18" s="124"/>
      <c r="LCR18" s="124"/>
      <c r="LCS18" s="124"/>
      <c r="LCT18" s="124"/>
      <c r="LCU18" s="124"/>
      <c r="LCV18" s="124"/>
      <c r="LCW18" s="124"/>
      <c r="LCX18" s="124"/>
      <c r="LCY18" s="124"/>
      <c r="LCZ18" s="124"/>
      <c r="LDA18" s="124"/>
      <c r="LDB18" s="124"/>
      <c r="LDC18" s="124"/>
      <c r="LDD18" s="124"/>
      <c r="LDE18" s="124"/>
      <c r="LDF18" s="124"/>
      <c r="LDG18" s="124"/>
      <c r="LDH18" s="124"/>
      <c r="LDI18" s="124"/>
      <c r="LDJ18" s="124"/>
      <c r="LDK18" s="124"/>
      <c r="LDL18" s="124"/>
      <c r="LDM18" s="124"/>
      <c r="LDN18" s="124"/>
      <c r="LDO18" s="124"/>
      <c r="LDP18" s="124"/>
      <c r="LDQ18" s="124"/>
      <c r="LDR18" s="124"/>
      <c r="LDS18" s="124"/>
      <c r="LDT18" s="124"/>
      <c r="LDU18" s="124"/>
      <c r="LDV18" s="124"/>
      <c r="LDW18" s="124"/>
      <c r="LDX18" s="124"/>
      <c r="LDY18" s="124"/>
      <c r="LDZ18" s="124"/>
      <c r="LEA18" s="124"/>
      <c r="LEB18" s="124"/>
      <c r="LEC18" s="124"/>
      <c r="LED18" s="124"/>
      <c r="LEE18" s="124"/>
      <c r="LEF18" s="124"/>
      <c r="LEG18" s="124"/>
      <c r="LEH18" s="124"/>
      <c r="LEI18" s="124"/>
      <c r="LEJ18" s="124"/>
      <c r="LEK18" s="124"/>
      <c r="LEL18" s="124"/>
      <c r="LEM18" s="124"/>
      <c r="LEN18" s="124"/>
      <c r="LEO18" s="124"/>
      <c r="LEP18" s="124"/>
      <c r="LEQ18" s="124"/>
      <c r="LER18" s="124"/>
      <c r="LES18" s="124"/>
      <c r="LET18" s="124"/>
      <c r="LEU18" s="124"/>
      <c r="LEV18" s="124"/>
      <c r="LEW18" s="124"/>
      <c r="LEX18" s="124"/>
      <c r="LEY18" s="124"/>
      <c r="LEZ18" s="124"/>
      <c r="LFA18" s="124"/>
      <c r="LFB18" s="124"/>
      <c r="LFC18" s="124"/>
      <c r="LFD18" s="124"/>
      <c r="LFE18" s="124"/>
      <c r="LFF18" s="124"/>
      <c r="LFG18" s="124"/>
      <c r="LFH18" s="124"/>
      <c r="LFI18" s="124"/>
      <c r="LFJ18" s="124"/>
      <c r="LFK18" s="124"/>
      <c r="LFL18" s="124"/>
      <c r="LFM18" s="124"/>
      <c r="LFN18" s="124"/>
      <c r="LFO18" s="124"/>
      <c r="LFP18" s="124"/>
      <c r="LFQ18" s="124"/>
      <c r="LFR18" s="124"/>
      <c r="LFS18" s="124"/>
      <c r="LFT18" s="124"/>
      <c r="LFU18" s="124"/>
      <c r="LFV18" s="124"/>
      <c r="LFW18" s="124"/>
      <c r="LFX18" s="124"/>
      <c r="LFY18" s="124"/>
      <c r="LFZ18" s="124"/>
      <c r="LGA18" s="124"/>
      <c r="LGB18" s="124"/>
      <c r="LGC18" s="124"/>
      <c r="LGD18" s="124"/>
      <c r="LGE18" s="124"/>
      <c r="LGF18" s="124"/>
      <c r="LGG18" s="124"/>
      <c r="LGH18" s="124"/>
      <c r="LGI18" s="124"/>
      <c r="LGJ18" s="124"/>
      <c r="LGK18" s="124"/>
      <c r="LGL18" s="124"/>
      <c r="LGM18" s="124"/>
      <c r="LGN18" s="124"/>
      <c r="LGO18" s="124"/>
      <c r="LGP18" s="124"/>
      <c r="LGQ18" s="124"/>
      <c r="LGR18" s="124"/>
      <c r="LGS18" s="124"/>
      <c r="LGT18" s="124"/>
      <c r="LGU18" s="124"/>
      <c r="LGV18" s="124"/>
      <c r="LGW18" s="124"/>
      <c r="LGX18" s="124"/>
      <c r="LGY18" s="124"/>
      <c r="LGZ18" s="124"/>
      <c r="LHA18" s="124"/>
      <c r="LHB18" s="124"/>
      <c r="LHC18" s="124"/>
      <c r="LHD18" s="124"/>
      <c r="LHE18" s="124"/>
      <c r="LHF18" s="124"/>
      <c r="LHG18" s="124"/>
      <c r="LHH18" s="124"/>
      <c r="LHI18" s="124"/>
      <c r="LHJ18" s="124"/>
      <c r="LHK18" s="124"/>
      <c r="LHL18" s="124"/>
      <c r="LHM18" s="124"/>
      <c r="LHN18" s="124"/>
      <c r="LHO18" s="124"/>
      <c r="LHP18" s="124"/>
      <c r="LHQ18" s="124"/>
      <c r="LHR18" s="124"/>
      <c r="LHS18" s="124"/>
      <c r="LHT18" s="124"/>
      <c r="LHU18" s="124"/>
      <c r="LHV18" s="124"/>
      <c r="LHW18" s="124"/>
      <c r="LHX18" s="124"/>
      <c r="LHY18" s="124"/>
      <c r="LHZ18" s="124"/>
      <c r="LIA18" s="124"/>
      <c r="LIB18" s="124"/>
      <c r="LIC18" s="124"/>
      <c r="LID18" s="124"/>
      <c r="LIE18" s="124"/>
      <c r="LIF18" s="124"/>
      <c r="LIG18" s="124"/>
      <c r="LIH18" s="124"/>
      <c r="LII18" s="124"/>
      <c r="LIJ18" s="124"/>
      <c r="LIK18" s="124"/>
      <c r="LIL18" s="124"/>
      <c r="LIM18" s="124"/>
      <c r="LIN18" s="124"/>
      <c r="LIO18" s="124"/>
      <c r="LIP18" s="124"/>
      <c r="LIQ18" s="124"/>
      <c r="LIR18" s="124"/>
      <c r="LIS18" s="124"/>
      <c r="LIT18" s="124"/>
      <c r="LIU18" s="124"/>
      <c r="LIV18" s="124"/>
      <c r="LIW18" s="124"/>
      <c r="LIX18" s="124"/>
      <c r="LIY18" s="124"/>
      <c r="LIZ18" s="124"/>
      <c r="LJA18" s="124"/>
      <c r="LJB18" s="124"/>
      <c r="LJC18" s="124"/>
      <c r="LJD18" s="124"/>
      <c r="LJE18" s="124"/>
      <c r="LJF18" s="124"/>
      <c r="LJG18" s="124"/>
      <c r="LJH18" s="124"/>
      <c r="LJI18" s="124"/>
      <c r="LJJ18" s="124"/>
      <c r="LJK18" s="124"/>
      <c r="LJL18" s="124"/>
      <c r="LJM18" s="124"/>
      <c r="LJN18" s="124"/>
      <c r="LJO18" s="124"/>
      <c r="LJP18" s="124"/>
      <c r="LJQ18" s="124"/>
      <c r="LJR18" s="124"/>
      <c r="LJS18" s="124"/>
      <c r="LJT18" s="124"/>
      <c r="LJU18" s="124"/>
      <c r="LJV18" s="124"/>
      <c r="LJW18" s="124"/>
      <c r="LJX18" s="124"/>
      <c r="LJY18" s="124"/>
      <c r="LJZ18" s="124"/>
      <c r="LKA18" s="124"/>
      <c r="LKB18" s="124"/>
      <c r="LKC18" s="124"/>
      <c r="LKD18" s="124"/>
      <c r="LKE18" s="124"/>
      <c r="LKF18" s="124"/>
      <c r="LKG18" s="124"/>
      <c r="LKH18" s="124"/>
      <c r="LKI18" s="124"/>
      <c r="LKJ18" s="124"/>
      <c r="LKK18" s="124"/>
      <c r="LKL18" s="124"/>
      <c r="LKM18" s="124"/>
      <c r="LKN18" s="124"/>
      <c r="LKO18" s="124"/>
      <c r="LKP18" s="124"/>
      <c r="LKQ18" s="124"/>
      <c r="LKR18" s="124"/>
      <c r="LKS18" s="124"/>
      <c r="LKT18" s="124"/>
      <c r="LKU18" s="124"/>
      <c r="LKV18" s="124"/>
      <c r="LKW18" s="124"/>
      <c r="LKX18" s="124"/>
      <c r="LKY18" s="124"/>
      <c r="LKZ18" s="124"/>
      <c r="LLA18" s="124"/>
      <c r="LLB18" s="124"/>
      <c r="LLC18" s="124"/>
      <c r="LLD18" s="124"/>
      <c r="LLE18" s="124"/>
      <c r="LLF18" s="124"/>
      <c r="LLG18" s="124"/>
      <c r="LLH18" s="124"/>
      <c r="LLI18" s="124"/>
      <c r="LLJ18" s="124"/>
      <c r="LLK18" s="124"/>
      <c r="LLL18" s="124"/>
      <c r="LLM18" s="124"/>
      <c r="LLN18" s="124"/>
      <c r="LLO18" s="124"/>
      <c r="LLP18" s="124"/>
      <c r="LLQ18" s="124"/>
      <c r="LLR18" s="124"/>
      <c r="LLS18" s="124"/>
      <c r="LLT18" s="124"/>
      <c r="LLU18" s="124"/>
      <c r="LLV18" s="124"/>
      <c r="LLW18" s="124"/>
      <c r="LLX18" s="124"/>
      <c r="LLY18" s="124"/>
      <c r="LLZ18" s="124"/>
      <c r="LMA18" s="124"/>
      <c r="LMB18" s="124"/>
      <c r="LMC18" s="124"/>
      <c r="LMD18" s="124"/>
      <c r="LME18" s="124"/>
      <c r="LMF18" s="124"/>
      <c r="LMG18" s="124"/>
      <c r="LMH18" s="124"/>
      <c r="LMI18" s="124"/>
      <c r="LMJ18" s="124"/>
      <c r="LMK18" s="124"/>
      <c r="LML18" s="124"/>
      <c r="LMM18" s="124"/>
      <c r="LMN18" s="124"/>
      <c r="LMO18" s="124"/>
      <c r="LMP18" s="124"/>
      <c r="LMQ18" s="124"/>
      <c r="LMR18" s="124"/>
      <c r="LMS18" s="124"/>
      <c r="LMT18" s="124"/>
      <c r="LMU18" s="124"/>
      <c r="LMV18" s="124"/>
      <c r="LMW18" s="124"/>
      <c r="LMX18" s="124"/>
      <c r="LMY18" s="124"/>
      <c r="LMZ18" s="124"/>
      <c r="LNA18" s="124"/>
      <c r="LNB18" s="124"/>
      <c r="LNC18" s="124"/>
      <c r="LND18" s="124"/>
      <c r="LNE18" s="124"/>
      <c r="LNF18" s="124"/>
      <c r="LNG18" s="124"/>
      <c r="LNH18" s="124"/>
      <c r="LNI18" s="124"/>
      <c r="LNJ18" s="124"/>
      <c r="LNK18" s="124"/>
      <c r="LNL18" s="124"/>
      <c r="LNM18" s="124"/>
      <c r="LNN18" s="124"/>
      <c r="LNO18" s="124"/>
      <c r="LNP18" s="124"/>
      <c r="LNQ18" s="124"/>
      <c r="LNR18" s="124"/>
      <c r="LNS18" s="124"/>
      <c r="LNT18" s="124"/>
      <c r="LNU18" s="124"/>
      <c r="LNV18" s="124"/>
      <c r="LNW18" s="124"/>
      <c r="LNX18" s="124"/>
      <c r="LNY18" s="124"/>
      <c r="LNZ18" s="124"/>
      <c r="LOA18" s="124"/>
      <c r="LOB18" s="124"/>
      <c r="LOC18" s="124"/>
      <c r="LOD18" s="124"/>
      <c r="LOE18" s="124"/>
      <c r="LOF18" s="124"/>
      <c r="LOG18" s="124"/>
      <c r="LOH18" s="124"/>
      <c r="LOI18" s="124"/>
      <c r="LOJ18" s="124"/>
      <c r="LOK18" s="124"/>
      <c r="LOL18" s="124"/>
      <c r="LOM18" s="124"/>
      <c r="LON18" s="124"/>
      <c r="LOO18" s="124"/>
      <c r="LOP18" s="124"/>
      <c r="LOQ18" s="124"/>
      <c r="LOR18" s="124"/>
      <c r="LOS18" s="124"/>
      <c r="LOT18" s="124"/>
      <c r="LOU18" s="124"/>
      <c r="LOV18" s="124"/>
      <c r="LOW18" s="124"/>
      <c r="LOX18" s="124"/>
      <c r="LOY18" s="124"/>
      <c r="LOZ18" s="124"/>
      <c r="LPA18" s="124"/>
      <c r="LPB18" s="124"/>
      <c r="LPC18" s="124"/>
      <c r="LPD18" s="124"/>
      <c r="LPE18" s="124"/>
      <c r="LPF18" s="124"/>
      <c r="LPG18" s="124"/>
      <c r="LPH18" s="124"/>
      <c r="LPI18" s="124"/>
      <c r="LPJ18" s="124"/>
      <c r="LPK18" s="124"/>
      <c r="LPL18" s="124"/>
      <c r="LPM18" s="124"/>
      <c r="LPN18" s="124"/>
      <c r="LPO18" s="124"/>
      <c r="LPP18" s="124"/>
      <c r="LPQ18" s="124"/>
      <c r="LPR18" s="124"/>
      <c r="LPS18" s="124"/>
      <c r="LPT18" s="124"/>
      <c r="LPU18" s="124"/>
      <c r="LPV18" s="124"/>
      <c r="LPW18" s="124"/>
      <c r="LPX18" s="124"/>
      <c r="LPY18" s="124"/>
      <c r="LPZ18" s="124"/>
      <c r="LQA18" s="124"/>
      <c r="LQB18" s="124"/>
      <c r="LQC18" s="124"/>
      <c r="LQD18" s="124"/>
      <c r="LQE18" s="124"/>
      <c r="LQF18" s="124"/>
      <c r="LQG18" s="124"/>
      <c r="LQH18" s="124"/>
      <c r="LQI18" s="124"/>
      <c r="LQJ18" s="124"/>
      <c r="LQK18" s="124"/>
      <c r="LQL18" s="124"/>
      <c r="LQM18" s="124"/>
      <c r="LQN18" s="124"/>
      <c r="LQO18" s="124"/>
      <c r="LQP18" s="124"/>
      <c r="LQQ18" s="124"/>
      <c r="LQR18" s="124"/>
      <c r="LQS18" s="124"/>
      <c r="LQT18" s="124"/>
      <c r="LQU18" s="124"/>
      <c r="LQV18" s="124"/>
      <c r="LQW18" s="124"/>
      <c r="LQX18" s="124"/>
      <c r="LQY18" s="124"/>
      <c r="LQZ18" s="124"/>
      <c r="LRA18" s="124"/>
      <c r="LRB18" s="124"/>
      <c r="LRC18" s="124"/>
      <c r="LRD18" s="124"/>
      <c r="LRE18" s="124"/>
      <c r="LRF18" s="124"/>
      <c r="LRG18" s="124"/>
      <c r="LRH18" s="124"/>
      <c r="LRI18" s="124"/>
      <c r="LRJ18" s="124"/>
      <c r="LRK18" s="124"/>
      <c r="LRL18" s="124"/>
      <c r="LRM18" s="124"/>
      <c r="LRN18" s="124"/>
      <c r="LRO18" s="124"/>
      <c r="LRP18" s="124"/>
      <c r="LRQ18" s="124"/>
      <c r="LRR18" s="124"/>
      <c r="LRS18" s="124"/>
      <c r="LRT18" s="124"/>
      <c r="LRU18" s="124"/>
      <c r="LRV18" s="124"/>
      <c r="LRW18" s="124"/>
      <c r="LRX18" s="124"/>
      <c r="LRY18" s="124"/>
      <c r="LRZ18" s="124"/>
      <c r="LSA18" s="124"/>
      <c r="LSB18" s="124"/>
      <c r="LSC18" s="124"/>
      <c r="LSD18" s="124"/>
      <c r="LSE18" s="124"/>
      <c r="LSF18" s="124"/>
      <c r="LSG18" s="124"/>
      <c r="LSH18" s="124"/>
      <c r="LSI18" s="124"/>
      <c r="LSJ18" s="124"/>
      <c r="LSK18" s="124"/>
      <c r="LSL18" s="124"/>
      <c r="LSM18" s="124"/>
      <c r="LSN18" s="124"/>
      <c r="LSO18" s="124"/>
      <c r="LSP18" s="124"/>
      <c r="LSQ18" s="124"/>
      <c r="LSR18" s="124"/>
      <c r="LSS18" s="124"/>
      <c r="LST18" s="124"/>
      <c r="LSU18" s="124"/>
      <c r="LSV18" s="124"/>
      <c r="LSW18" s="124"/>
      <c r="LSX18" s="124"/>
      <c r="LSY18" s="124"/>
      <c r="LSZ18" s="124"/>
      <c r="LTA18" s="124"/>
      <c r="LTB18" s="124"/>
      <c r="LTC18" s="124"/>
      <c r="LTD18" s="124"/>
      <c r="LTE18" s="124"/>
      <c r="LTF18" s="124"/>
      <c r="LTG18" s="124"/>
      <c r="LTH18" s="124"/>
      <c r="LTI18" s="124"/>
      <c r="LTJ18" s="124"/>
      <c r="LTK18" s="124"/>
      <c r="LTL18" s="124"/>
      <c r="LTM18" s="124"/>
      <c r="LTN18" s="124"/>
      <c r="LTO18" s="124"/>
      <c r="LTP18" s="124"/>
      <c r="LTQ18" s="124"/>
      <c r="LTR18" s="124"/>
      <c r="LTS18" s="124"/>
      <c r="LTT18" s="124"/>
      <c r="LTU18" s="124"/>
      <c r="LTV18" s="124"/>
      <c r="LTW18" s="124"/>
      <c r="LTX18" s="124"/>
      <c r="LTY18" s="124"/>
      <c r="LTZ18" s="124"/>
      <c r="LUA18" s="124"/>
      <c r="LUB18" s="124"/>
      <c r="LUC18" s="124"/>
      <c r="LUD18" s="124"/>
      <c r="LUE18" s="124"/>
      <c r="LUF18" s="124"/>
      <c r="LUG18" s="124"/>
      <c r="LUH18" s="124"/>
      <c r="LUI18" s="124"/>
      <c r="LUJ18" s="124"/>
      <c r="LUK18" s="124"/>
      <c r="LUL18" s="124"/>
      <c r="LUM18" s="124"/>
      <c r="LUN18" s="124"/>
      <c r="LUO18" s="124"/>
      <c r="LUP18" s="124"/>
      <c r="LUQ18" s="124"/>
      <c r="LUR18" s="124"/>
      <c r="LUS18" s="124"/>
      <c r="LUT18" s="124"/>
      <c r="LUU18" s="124"/>
      <c r="LUV18" s="124"/>
      <c r="LUW18" s="124"/>
      <c r="LUX18" s="124"/>
      <c r="LUY18" s="124"/>
      <c r="LUZ18" s="124"/>
      <c r="LVA18" s="124"/>
      <c r="LVB18" s="124"/>
      <c r="LVC18" s="124"/>
      <c r="LVD18" s="124"/>
      <c r="LVE18" s="124"/>
      <c r="LVF18" s="124"/>
      <c r="LVG18" s="124"/>
      <c r="LVH18" s="124"/>
      <c r="LVI18" s="124"/>
      <c r="LVJ18" s="124"/>
      <c r="LVK18" s="124"/>
      <c r="LVL18" s="124"/>
      <c r="LVM18" s="124"/>
      <c r="LVN18" s="124"/>
      <c r="LVO18" s="124"/>
      <c r="LVP18" s="124"/>
      <c r="LVQ18" s="124"/>
      <c r="LVR18" s="124"/>
      <c r="LVS18" s="124"/>
      <c r="LVT18" s="124"/>
      <c r="LVU18" s="124"/>
      <c r="LVV18" s="124"/>
      <c r="LVW18" s="124"/>
      <c r="LVX18" s="124"/>
      <c r="LVY18" s="124"/>
      <c r="LVZ18" s="124"/>
      <c r="LWA18" s="124"/>
      <c r="LWB18" s="124"/>
      <c r="LWC18" s="124"/>
      <c r="LWD18" s="124"/>
      <c r="LWE18" s="124"/>
      <c r="LWF18" s="124"/>
      <c r="LWG18" s="124"/>
      <c r="LWH18" s="124"/>
      <c r="LWI18" s="124"/>
      <c r="LWJ18" s="124"/>
      <c r="LWK18" s="124"/>
      <c r="LWL18" s="124"/>
      <c r="LWM18" s="124"/>
      <c r="LWN18" s="124"/>
      <c r="LWO18" s="124"/>
      <c r="LWP18" s="124"/>
      <c r="LWQ18" s="124"/>
      <c r="LWR18" s="124"/>
      <c r="LWS18" s="124"/>
      <c r="LWT18" s="124"/>
      <c r="LWU18" s="124"/>
      <c r="LWV18" s="124"/>
      <c r="LWW18" s="124"/>
      <c r="LWX18" s="124"/>
      <c r="LWY18" s="124"/>
      <c r="LWZ18" s="124"/>
      <c r="LXA18" s="124"/>
      <c r="LXB18" s="124"/>
      <c r="LXC18" s="124"/>
      <c r="LXD18" s="124"/>
      <c r="LXE18" s="124"/>
      <c r="LXF18" s="124"/>
      <c r="LXG18" s="124"/>
      <c r="LXH18" s="124"/>
      <c r="LXI18" s="124"/>
      <c r="LXJ18" s="124"/>
      <c r="LXK18" s="124"/>
      <c r="LXL18" s="124"/>
      <c r="LXM18" s="124"/>
      <c r="LXN18" s="124"/>
      <c r="LXO18" s="124"/>
      <c r="LXP18" s="124"/>
      <c r="LXQ18" s="124"/>
      <c r="LXR18" s="124"/>
      <c r="LXS18" s="124"/>
      <c r="LXT18" s="124"/>
      <c r="LXU18" s="124"/>
      <c r="LXV18" s="124"/>
      <c r="LXW18" s="124"/>
      <c r="LXX18" s="124"/>
      <c r="LXY18" s="124"/>
      <c r="LXZ18" s="124"/>
      <c r="LYA18" s="124"/>
      <c r="LYB18" s="124"/>
      <c r="LYC18" s="124"/>
      <c r="LYD18" s="124"/>
      <c r="LYE18" s="124"/>
      <c r="LYF18" s="124"/>
      <c r="LYG18" s="124"/>
      <c r="LYH18" s="124"/>
      <c r="LYI18" s="124"/>
      <c r="LYJ18" s="124"/>
      <c r="LYK18" s="124"/>
      <c r="LYL18" s="124"/>
      <c r="LYM18" s="124"/>
      <c r="LYN18" s="124"/>
      <c r="LYO18" s="124"/>
      <c r="LYP18" s="124"/>
      <c r="LYQ18" s="124"/>
      <c r="LYR18" s="124"/>
      <c r="LYS18" s="124"/>
      <c r="LYT18" s="124"/>
      <c r="LYU18" s="124"/>
      <c r="LYV18" s="124"/>
      <c r="LYW18" s="124"/>
      <c r="LYX18" s="124"/>
      <c r="LYY18" s="124"/>
      <c r="LYZ18" s="124"/>
      <c r="LZA18" s="124"/>
      <c r="LZB18" s="124"/>
      <c r="LZC18" s="124"/>
      <c r="LZD18" s="124"/>
      <c r="LZE18" s="124"/>
      <c r="LZF18" s="124"/>
      <c r="LZG18" s="124"/>
      <c r="LZH18" s="124"/>
      <c r="LZI18" s="124"/>
      <c r="LZJ18" s="124"/>
      <c r="LZK18" s="124"/>
      <c r="LZL18" s="124"/>
      <c r="LZM18" s="124"/>
      <c r="LZN18" s="124"/>
      <c r="LZO18" s="124"/>
      <c r="LZP18" s="124"/>
      <c r="LZQ18" s="124"/>
      <c r="LZR18" s="124"/>
      <c r="LZS18" s="124"/>
      <c r="LZT18" s="124"/>
      <c r="LZU18" s="124"/>
      <c r="LZV18" s="124"/>
      <c r="LZW18" s="124"/>
      <c r="LZX18" s="124"/>
      <c r="LZY18" s="124"/>
      <c r="LZZ18" s="124"/>
      <c r="MAA18" s="124"/>
      <c r="MAB18" s="124"/>
      <c r="MAC18" s="124"/>
      <c r="MAD18" s="124"/>
      <c r="MAE18" s="124"/>
      <c r="MAF18" s="124"/>
      <c r="MAG18" s="124"/>
      <c r="MAH18" s="124"/>
      <c r="MAI18" s="124"/>
      <c r="MAJ18" s="124"/>
      <c r="MAK18" s="124"/>
      <c r="MAL18" s="124"/>
      <c r="MAM18" s="124"/>
      <c r="MAN18" s="124"/>
      <c r="MAO18" s="124"/>
      <c r="MAP18" s="124"/>
      <c r="MAQ18" s="124"/>
      <c r="MAR18" s="124"/>
      <c r="MAS18" s="124"/>
      <c r="MAT18" s="124"/>
      <c r="MAU18" s="124"/>
      <c r="MAV18" s="124"/>
      <c r="MAW18" s="124"/>
      <c r="MAX18" s="124"/>
      <c r="MAY18" s="124"/>
      <c r="MAZ18" s="124"/>
      <c r="MBA18" s="124"/>
      <c r="MBB18" s="124"/>
      <c r="MBC18" s="124"/>
      <c r="MBD18" s="124"/>
      <c r="MBE18" s="124"/>
      <c r="MBF18" s="124"/>
      <c r="MBG18" s="124"/>
      <c r="MBH18" s="124"/>
      <c r="MBI18" s="124"/>
      <c r="MBJ18" s="124"/>
      <c r="MBK18" s="124"/>
      <c r="MBL18" s="124"/>
      <c r="MBM18" s="124"/>
      <c r="MBN18" s="124"/>
      <c r="MBO18" s="124"/>
      <c r="MBP18" s="124"/>
      <c r="MBQ18" s="124"/>
      <c r="MBR18" s="124"/>
      <c r="MBS18" s="124"/>
      <c r="MBT18" s="124"/>
      <c r="MBU18" s="124"/>
      <c r="MBV18" s="124"/>
      <c r="MBW18" s="124"/>
      <c r="MBX18" s="124"/>
      <c r="MBY18" s="124"/>
      <c r="MBZ18" s="124"/>
      <c r="MCA18" s="124"/>
      <c r="MCB18" s="124"/>
      <c r="MCC18" s="124"/>
      <c r="MCD18" s="124"/>
      <c r="MCE18" s="124"/>
      <c r="MCF18" s="124"/>
      <c r="MCG18" s="124"/>
      <c r="MCH18" s="124"/>
      <c r="MCI18" s="124"/>
      <c r="MCJ18" s="124"/>
      <c r="MCK18" s="124"/>
      <c r="MCL18" s="124"/>
      <c r="MCM18" s="124"/>
      <c r="MCN18" s="124"/>
      <c r="MCO18" s="124"/>
      <c r="MCP18" s="124"/>
      <c r="MCQ18" s="124"/>
      <c r="MCR18" s="124"/>
      <c r="MCS18" s="124"/>
      <c r="MCT18" s="124"/>
      <c r="MCU18" s="124"/>
      <c r="MCV18" s="124"/>
      <c r="MCW18" s="124"/>
      <c r="MCX18" s="124"/>
      <c r="MCY18" s="124"/>
      <c r="MCZ18" s="124"/>
      <c r="MDA18" s="124"/>
      <c r="MDB18" s="124"/>
      <c r="MDC18" s="124"/>
      <c r="MDD18" s="124"/>
      <c r="MDE18" s="124"/>
      <c r="MDF18" s="124"/>
      <c r="MDG18" s="124"/>
      <c r="MDH18" s="124"/>
      <c r="MDI18" s="124"/>
      <c r="MDJ18" s="124"/>
      <c r="MDK18" s="124"/>
      <c r="MDL18" s="124"/>
      <c r="MDM18" s="124"/>
      <c r="MDN18" s="124"/>
      <c r="MDO18" s="124"/>
      <c r="MDP18" s="124"/>
      <c r="MDQ18" s="124"/>
      <c r="MDR18" s="124"/>
      <c r="MDS18" s="124"/>
      <c r="MDT18" s="124"/>
      <c r="MDU18" s="124"/>
      <c r="MDV18" s="124"/>
      <c r="MDW18" s="124"/>
      <c r="MDX18" s="124"/>
      <c r="MDY18" s="124"/>
      <c r="MDZ18" s="124"/>
      <c r="MEA18" s="124"/>
      <c r="MEB18" s="124"/>
      <c r="MEC18" s="124"/>
      <c r="MED18" s="124"/>
      <c r="MEE18" s="124"/>
      <c r="MEF18" s="124"/>
      <c r="MEG18" s="124"/>
      <c r="MEH18" s="124"/>
      <c r="MEI18" s="124"/>
      <c r="MEJ18" s="124"/>
      <c r="MEK18" s="124"/>
      <c r="MEL18" s="124"/>
      <c r="MEM18" s="124"/>
      <c r="MEN18" s="124"/>
      <c r="MEO18" s="124"/>
      <c r="MEP18" s="124"/>
      <c r="MEQ18" s="124"/>
      <c r="MER18" s="124"/>
      <c r="MES18" s="124"/>
      <c r="MET18" s="124"/>
      <c r="MEU18" s="124"/>
      <c r="MEV18" s="124"/>
      <c r="MEW18" s="124"/>
      <c r="MEX18" s="124"/>
      <c r="MEY18" s="124"/>
      <c r="MEZ18" s="124"/>
      <c r="MFA18" s="124"/>
      <c r="MFB18" s="124"/>
      <c r="MFC18" s="124"/>
      <c r="MFD18" s="124"/>
      <c r="MFE18" s="124"/>
      <c r="MFF18" s="124"/>
      <c r="MFG18" s="124"/>
      <c r="MFH18" s="124"/>
      <c r="MFI18" s="124"/>
      <c r="MFJ18" s="124"/>
      <c r="MFK18" s="124"/>
      <c r="MFL18" s="124"/>
      <c r="MFM18" s="124"/>
      <c r="MFN18" s="124"/>
      <c r="MFO18" s="124"/>
      <c r="MFP18" s="124"/>
      <c r="MFQ18" s="124"/>
      <c r="MFR18" s="124"/>
      <c r="MFS18" s="124"/>
      <c r="MFT18" s="124"/>
      <c r="MFU18" s="124"/>
      <c r="MFV18" s="124"/>
      <c r="MFW18" s="124"/>
      <c r="MFX18" s="124"/>
      <c r="MFY18" s="124"/>
      <c r="MFZ18" s="124"/>
      <c r="MGA18" s="124"/>
      <c r="MGB18" s="124"/>
      <c r="MGC18" s="124"/>
      <c r="MGD18" s="124"/>
      <c r="MGE18" s="124"/>
      <c r="MGF18" s="124"/>
      <c r="MGG18" s="124"/>
      <c r="MGH18" s="124"/>
      <c r="MGI18" s="124"/>
      <c r="MGJ18" s="124"/>
      <c r="MGK18" s="124"/>
      <c r="MGL18" s="124"/>
      <c r="MGM18" s="124"/>
      <c r="MGN18" s="124"/>
      <c r="MGO18" s="124"/>
      <c r="MGP18" s="124"/>
      <c r="MGQ18" s="124"/>
      <c r="MGR18" s="124"/>
      <c r="MGS18" s="124"/>
      <c r="MGT18" s="124"/>
      <c r="MGU18" s="124"/>
      <c r="MGV18" s="124"/>
      <c r="MGW18" s="124"/>
      <c r="MGX18" s="124"/>
      <c r="MGY18" s="124"/>
      <c r="MGZ18" s="124"/>
      <c r="MHA18" s="124"/>
      <c r="MHB18" s="124"/>
      <c r="MHC18" s="124"/>
      <c r="MHD18" s="124"/>
      <c r="MHE18" s="124"/>
      <c r="MHF18" s="124"/>
      <c r="MHG18" s="124"/>
      <c r="MHH18" s="124"/>
      <c r="MHI18" s="124"/>
      <c r="MHJ18" s="124"/>
      <c r="MHK18" s="124"/>
      <c r="MHL18" s="124"/>
      <c r="MHM18" s="124"/>
      <c r="MHN18" s="124"/>
      <c r="MHO18" s="124"/>
      <c r="MHP18" s="124"/>
      <c r="MHQ18" s="124"/>
      <c r="MHR18" s="124"/>
      <c r="MHS18" s="124"/>
      <c r="MHT18" s="124"/>
      <c r="MHU18" s="124"/>
      <c r="MHV18" s="124"/>
      <c r="MHW18" s="124"/>
      <c r="MHX18" s="124"/>
      <c r="MHY18" s="124"/>
      <c r="MHZ18" s="124"/>
      <c r="MIA18" s="124"/>
      <c r="MIB18" s="124"/>
      <c r="MIC18" s="124"/>
      <c r="MID18" s="124"/>
      <c r="MIE18" s="124"/>
      <c r="MIF18" s="124"/>
      <c r="MIG18" s="124"/>
      <c r="MIH18" s="124"/>
      <c r="MII18" s="124"/>
      <c r="MIJ18" s="124"/>
      <c r="MIK18" s="124"/>
      <c r="MIL18" s="124"/>
      <c r="MIM18" s="124"/>
      <c r="MIN18" s="124"/>
      <c r="MIO18" s="124"/>
      <c r="MIP18" s="124"/>
      <c r="MIQ18" s="124"/>
      <c r="MIR18" s="124"/>
      <c r="MIS18" s="124"/>
      <c r="MIT18" s="124"/>
      <c r="MIU18" s="124"/>
      <c r="MIV18" s="124"/>
      <c r="MIW18" s="124"/>
      <c r="MIX18" s="124"/>
      <c r="MIY18" s="124"/>
      <c r="MIZ18" s="124"/>
      <c r="MJA18" s="124"/>
      <c r="MJB18" s="124"/>
      <c r="MJC18" s="124"/>
      <c r="MJD18" s="124"/>
      <c r="MJE18" s="124"/>
      <c r="MJF18" s="124"/>
      <c r="MJG18" s="124"/>
      <c r="MJH18" s="124"/>
      <c r="MJI18" s="124"/>
      <c r="MJJ18" s="124"/>
      <c r="MJK18" s="124"/>
      <c r="MJL18" s="124"/>
      <c r="MJM18" s="124"/>
      <c r="MJN18" s="124"/>
      <c r="MJO18" s="124"/>
      <c r="MJP18" s="124"/>
      <c r="MJQ18" s="124"/>
      <c r="MJR18" s="124"/>
      <c r="MJS18" s="124"/>
      <c r="MJT18" s="124"/>
      <c r="MJU18" s="124"/>
      <c r="MJV18" s="124"/>
      <c r="MJW18" s="124"/>
      <c r="MJX18" s="124"/>
      <c r="MJY18" s="124"/>
      <c r="MJZ18" s="124"/>
      <c r="MKA18" s="124"/>
      <c r="MKB18" s="124"/>
      <c r="MKC18" s="124"/>
      <c r="MKD18" s="124"/>
      <c r="MKE18" s="124"/>
      <c r="MKF18" s="124"/>
      <c r="MKG18" s="124"/>
      <c r="MKH18" s="124"/>
      <c r="MKI18" s="124"/>
      <c r="MKJ18" s="124"/>
      <c r="MKK18" s="124"/>
      <c r="MKL18" s="124"/>
      <c r="MKM18" s="124"/>
      <c r="MKN18" s="124"/>
      <c r="MKO18" s="124"/>
      <c r="MKP18" s="124"/>
      <c r="MKQ18" s="124"/>
      <c r="MKR18" s="124"/>
      <c r="MKS18" s="124"/>
      <c r="MKT18" s="124"/>
      <c r="MKU18" s="124"/>
      <c r="MKV18" s="124"/>
      <c r="MKW18" s="124"/>
      <c r="MKX18" s="124"/>
      <c r="MKY18" s="124"/>
      <c r="MKZ18" s="124"/>
      <c r="MLA18" s="124"/>
      <c r="MLB18" s="124"/>
      <c r="MLC18" s="124"/>
      <c r="MLD18" s="124"/>
      <c r="MLE18" s="124"/>
      <c r="MLF18" s="124"/>
      <c r="MLG18" s="124"/>
      <c r="MLH18" s="124"/>
      <c r="MLI18" s="124"/>
      <c r="MLJ18" s="124"/>
      <c r="MLK18" s="124"/>
      <c r="MLL18" s="124"/>
      <c r="MLM18" s="124"/>
      <c r="MLN18" s="124"/>
      <c r="MLO18" s="124"/>
      <c r="MLP18" s="124"/>
      <c r="MLQ18" s="124"/>
      <c r="MLR18" s="124"/>
      <c r="MLS18" s="124"/>
      <c r="MLT18" s="124"/>
      <c r="MLU18" s="124"/>
      <c r="MLV18" s="124"/>
      <c r="MLW18" s="124"/>
      <c r="MLX18" s="124"/>
      <c r="MLY18" s="124"/>
      <c r="MLZ18" s="124"/>
      <c r="MMA18" s="124"/>
      <c r="MMB18" s="124"/>
      <c r="MMC18" s="124"/>
      <c r="MMD18" s="124"/>
      <c r="MME18" s="124"/>
      <c r="MMF18" s="124"/>
      <c r="MMG18" s="124"/>
      <c r="MMH18" s="124"/>
      <c r="MMI18" s="124"/>
      <c r="MMJ18" s="124"/>
      <c r="MMK18" s="124"/>
      <c r="MML18" s="124"/>
      <c r="MMM18" s="124"/>
      <c r="MMN18" s="124"/>
      <c r="MMO18" s="124"/>
      <c r="MMP18" s="124"/>
      <c r="MMQ18" s="124"/>
      <c r="MMR18" s="124"/>
      <c r="MMS18" s="124"/>
      <c r="MMT18" s="124"/>
      <c r="MMU18" s="124"/>
      <c r="MMV18" s="124"/>
      <c r="MMW18" s="124"/>
      <c r="MMX18" s="124"/>
      <c r="MMY18" s="124"/>
      <c r="MMZ18" s="124"/>
      <c r="MNA18" s="124"/>
      <c r="MNB18" s="124"/>
      <c r="MNC18" s="124"/>
      <c r="MND18" s="124"/>
      <c r="MNE18" s="124"/>
      <c r="MNF18" s="124"/>
      <c r="MNG18" s="124"/>
      <c r="MNH18" s="124"/>
      <c r="MNI18" s="124"/>
      <c r="MNJ18" s="124"/>
      <c r="MNK18" s="124"/>
      <c r="MNL18" s="124"/>
      <c r="MNM18" s="124"/>
      <c r="MNN18" s="124"/>
      <c r="MNO18" s="124"/>
      <c r="MNP18" s="124"/>
      <c r="MNQ18" s="124"/>
      <c r="MNR18" s="124"/>
      <c r="MNS18" s="124"/>
      <c r="MNT18" s="124"/>
      <c r="MNU18" s="124"/>
      <c r="MNV18" s="124"/>
      <c r="MNW18" s="124"/>
      <c r="MNX18" s="124"/>
      <c r="MNY18" s="124"/>
      <c r="MNZ18" s="124"/>
      <c r="MOA18" s="124"/>
      <c r="MOB18" s="124"/>
      <c r="MOC18" s="124"/>
      <c r="MOD18" s="124"/>
      <c r="MOE18" s="124"/>
      <c r="MOF18" s="124"/>
      <c r="MOG18" s="124"/>
      <c r="MOH18" s="124"/>
      <c r="MOI18" s="124"/>
      <c r="MOJ18" s="124"/>
      <c r="MOK18" s="124"/>
      <c r="MOL18" s="124"/>
      <c r="MOM18" s="124"/>
      <c r="MON18" s="124"/>
      <c r="MOO18" s="124"/>
      <c r="MOP18" s="124"/>
      <c r="MOQ18" s="124"/>
      <c r="MOR18" s="124"/>
      <c r="MOS18" s="124"/>
      <c r="MOT18" s="124"/>
      <c r="MOU18" s="124"/>
      <c r="MOV18" s="124"/>
      <c r="MOW18" s="124"/>
      <c r="MOX18" s="124"/>
      <c r="MOY18" s="124"/>
      <c r="MOZ18" s="124"/>
      <c r="MPA18" s="124"/>
      <c r="MPB18" s="124"/>
      <c r="MPC18" s="124"/>
      <c r="MPD18" s="124"/>
      <c r="MPE18" s="124"/>
      <c r="MPF18" s="124"/>
      <c r="MPG18" s="124"/>
      <c r="MPH18" s="124"/>
      <c r="MPI18" s="124"/>
      <c r="MPJ18" s="124"/>
      <c r="MPK18" s="124"/>
      <c r="MPL18" s="124"/>
      <c r="MPM18" s="124"/>
      <c r="MPN18" s="124"/>
      <c r="MPO18" s="124"/>
      <c r="MPP18" s="124"/>
      <c r="MPQ18" s="124"/>
      <c r="MPR18" s="124"/>
      <c r="MPS18" s="124"/>
      <c r="MPT18" s="124"/>
      <c r="MPU18" s="124"/>
      <c r="MPV18" s="124"/>
      <c r="MPW18" s="124"/>
      <c r="MPX18" s="124"/>
      <c r="MPY18" s="124"/>
      <c r="MPZ18" s="124"/>
      <c r="MQA18" s="124"/>
      <c r="MQB18" s="124"/>
      <c r="MQC18" s="124"/>
      <c r="MQD18" s="124"/>
      <c r="MQE18" s="124"/>
      <c r="MQF18" s="124"/>
      <c r="MQG18" s="124"/>
      <c r="MQH18" s="124"/>
      <c r="MQI18" s="124"/>
      <c r="MQJ18" s="124"/>
      <c r="MQK18" s="124"/>
      <c r="MQL18" s="124"/>
      <c r="MQM18" s="124"/>
      <c r="MQN18" s="124"/>
      <c r="MQO18" s="124"/>
      <c r="MQP18" s="124"/>
      <c r="MQQ18" s="124"/>
      <c r="MQR18" s="124"/>
      <c r="MQS18" s="124"/>
      <c r="MQT18" s="124"/>
      <c r="MQU18" s="124"/>
      <c r="MQV18" s="124"/>
      <c r="MQW18" s="124"/>
      <c r="MQX18" s="124"/>
      <c r="MQY18" s="124"/>
      <c r="MQZ18" s="124"/>
      <c r="MRA18" s="124"/>
      <c r="MRB18" s="124"/>
      <c r="MRC18" s="124"/>
      <c r="MRD18" s="124"/>
      <c r="MRE18" s="124"/>
      <c r="MRF18" s="124"/>
      <c r="MRG18" s="124"/>
      <c r="MRH18" s="124"/>
      <c r="MRI18" s="124"/>
      <c r="MRJ18" s="124"/>
      <c r="MRK18" s="124"/>
      <c r="MRL18" s="124"/>
      <c r="MRM18" s="124"/>
      <c r="MRN18" s="124"/>
      <c r="MRO18" s="124"/>
      <c r="MRP18" s="124"/>
      <c r="MRQ18" s="124"/>
      <c r="MRR18" s="124"/>
      <c r="MRS18" s="124"/>
      <c r="MRT18" s="124"/>
      <c r="MRU18" s="124"/>
      <c r="MRV18" s="124"/>
      <c r="MRW18" s="124"/>
      <c r="MRX18" s="124"/>
      <c r="MRY18" s="124"/>
      <c r="MRZ18" s="124"/>
      <c r="MSA18" s="124"/>
      <c r="MSB18" s="124"/>
      <c r="MSC18" s="124"/>
      <c r="MSD18" s="124"/>
      <c r="MSE18" s="124"/>
      <c r="MSF18" s="124"/>
      <c r="MSG18" s="124"/>
      <c r="MSH18" s="124"/>
      <c r="MSI18" s="124"/>
      <c r="MSJ18" s="124"/>
      <c r="MSK18" s="124"/>
      <c r="MSL18" s="124"/>
      <c r="MSM18" s="124"/>
      <c r="MSN18" s="124"/>
      <c r="MSO18" s="124"/>
      <c r="MSP18" s="124"/>
      <c r="MSQ18" s="124"/>
      <c r="MSR18" s="124"/>
      <c r="MSS18" s="124"/>
      <c r="MST18" s="124"/>
      <c r="MSU18" s="124"/>
      <c r="MSV18" s="124"/>
      <c r="MSW18" s="124"/>
      <c r="MSX18" s="124"/>
      <c r="MSY18" s="124"/>
      <c r="MSZ18" s="124"/>
      <c r="MTA18" s="124"/>
      <c r="MTB18" s="124"/>
      <c r="MTC18" s="124"/>
      <c r="MTD18" s="124"/>
      <c r="MTE18" s="124"/>
      <c r="MTF18" s="124"/>
      <c r="MTG18" s="124"/>
      <c r="MTH18" s="124"/>
      <c r="MTI18" s="124"/>
      <c r="MTJ18" s="124"/>
      <c r="MTK18" s="124"/>
      <c r="MTL18" s="124"/>
      <c r="MTM18" s="124"/>
      <c r="MTN18" s="124"/>
      <c r="MTO18" s="124"/>
      <c r="MTP18" s="124"/>
      <c r="MTQ18" s="124"/>
      <c r="MTR18" s="124"/>
      <c r="MTS18" s="124"/>
      <c r="MTT18" s="124"/>
      <c r="MTU18" s="124"/>
      <c r="MTV18" s="124"/>
      <c r="MTW18" s="124"/>
      <c r="MTX18" s="124"/>
      <c r="MTY18" s="124"/>
      <c r="MTZ18" s="124"/>
      <c r="MUA18" s="124"/>
      <c r="MUB18" s="124"/>
      <c r="MUC18" s="124"/>
      <c r="MUD18" s="124"/>
      <c r="MUE18" s="124"/>
      <c r="MUF18" s="124"/>
      <c r="MUG18" s="124"/>
      <c r="MUH18" s="124"/>
      <c r="MUI18" s="124"/>
      <c r="MUJ18" s="124"/>
      <c r="MUK18" s="124"/>
      <c r="MUL18" s="124"/>
      <c r="MUM18" s="124"/>
      <c r="MUN18" s="124"/>
      <c r="MUO18" s="124"/>
      <c r="MUP18" s="124"/>
      <c r="MUQ18" s="124"/>
      <c r="MUR18" s="124"/>
      <c r="MUS18" s="124"/>
      <c r="MUT18" s="124"/>
      <c r="MUU18" s="124"/>
      <c r="MUV18" s="124"/>
      <c r="MUW18" s="124"/>
      <c r="MUX18" s="124"/>
      <c r="MUY18" s="124"/>
      <c r="MUZ18" s="124"/>
      <c r="MVA18" s="124"/>
      <c r="MVB18" s="124"/>
      <c r="MVC18" s="124"/>
      <c r="MVD18" s="124"/>
      <c r="MVE18" s="124"/>
      <c r="MVF18" s="124"/>
      <c r="MVG18" s="124"/>
      <c r="MVH18" s="124"/>
      <c r="MVI18" s="124"/>
      <c r="MVJ18" s="124"/>
      <c r="MVK18" s="124"/>
      <c r="MVL18" s="124"/>
      <c r="MVM18" s="124"/>
      <c r="MVN18" s="124"/>
      <c r="MVO18" s="124"/>
      <c r="MVP18" s="124"/>
      <c r="MVQ18" s="124"/>
      <c r="MVR18" s="124"/>
      <c r="MVS18" s="124"/>
      <c r="MVT18" s="124"/>
      <c r="MVU18" s="124"/>
      <c r="MVV18" s="124"/>
      <c r="MVW18" s="124"/>
      <c r="MVX18" s="124"/>
      <c r="MVY18" s="124"/>
      <c r="MVZ18" s="124"/>
      <c r="MWA18" s="124"/>
      <c r="MWB18" s="124"/>
      <c r="MWC18" s="124"/>
      <c r="MWD18" s="124"/>
      <c r="MWE18" s="124"/>
      <c r="MWF18" s="124"/>
      <c r="MWG18" s="124"/>
      <c r="MWH18" s="124"/>
      <c r="MWI18" s="124"/>
      <c r="MWJ18" s="124"/>
      <c r="MWK18" s="124"/>
      <c r="MWL18" s="124"/>
      <c r="MWM18" s="124"/>
      <c r="MWN18" s="124"/>
      <c r="MWO18" s="124"/>
      <c r="MWP18" s="124"/>
      <c r="MWQ18" s="124"/>
      <c r="MWR18" s="124"/>
      <c r="MWS18" s="124"/>
      <c r="MWT18" s="124"/>
      <c r="MWU18" s="124"/>
      <c r="MWV18" s="124"/>
      <c r="MWW18" s="124"/>
      <c r="MWX18" s="124"/>
      <c r="MWY18" s="124"/>
      <c r="MWZ18" s="124"/>
      <c r="MXA18" s="124"/>
      <c r="MXB18" s="124"/>
      <c r="MXC18" s="124"/>
      <c r="MXD18" s="124"/>
      <c r="MXE18" s="124"/>
      <c r="MXF18" s="124"/>
      <c r="MXG18" s="124"/>
      <c r="MXH18" s="124"/>
      <c r="MXI18" s="124"/>
      <c r="MXJ18" s="124"/>
      <c r="MXK18" s="124"/>
      <c r="MXL18" s="124"/>
      <c r="MXM18" s="124"/>
      <c r="MXN18" s="124"/>
      <c r="MXO18" s="124"/>
      <c r="MXP18" s="124"/>
      <c r="MXQ18" s="124"/>
      <c r="MXR18" s="124"/>
      <c r="MXS18" s="124"/>
      <c r="MXT18" s="124"/>
      <c r="MXU18" s="124"/>
      <c r="MXV18" s="124"/>
      <c r="MXW18" s="124"/>
      <c r="MXX18" s="124"/>
      <c r="MXY18" s="124"/>
      <c r="MXZ18" s="124"/>
      <c r="MYA18" s="124"/>
      <c r="MYB18" s="124"/>
      <c r="MYC18" s="124"/>
      <c r="MYD18" s="124"/>
      <c r="MYE18" s="124"/>
      <c r="MYF18" s="124"/>
      <c r="MYG18" s="124"/>
      <c r="MYH18" s="124"/>
      <c r="MYI18" s="124"/>
      <c r="MYJ18" s="124"/>
      <c r="MYK18" s="124"/>
      <c r="MYL18" s="124"/>
      <c r="MYM18" s="124"/>
      <c r="MYN18" s="124"/>
      <c r="MYO18" s="124"/>
      <c r="MYP18" s="124"/>
      <c r="MYQ18" s="124"/>
      <c r="MYR18" s="124"/>
      <c r="MYS18" s="124"/>
      <c r="MYT18" s="124"/>
      <c r="MYU18" s="124"/>
      <c r="MYV18" s="124"/>
      <c r="MYW18" s="124"/>
      <c r="MYX18" s="124"/>
      <c r="MYY18" s="124"/>
      <c r="MYZ18" s="124"/>
      <c r="MZA18" s="124"/>
      <c r="MZB18" s="124"/>
      <c r="MZC18" s="124"/>
      <c r="MZD18" s="124"/>
      <c r="MZE18" s="124"/>
      <c r="MZF18" s="124"/>
      <c r="MZG18" s="124"/>
      <c r="MZH18" s="124"/>
      <c r="MZI18" s="124"/>
      <c r="MZJ18" s="124"/>
      <c r="MZK18" s="124"/>
      <c r="MZL18" s="124"/>
      <c r="MZM18" s="124"/>
      <c r="MZN18" s="124"/>
      <c r="MZO18" s="124"/>
      <c r="MZP18" s="124"/>
      <c r="MZQ18" s="124"/>
      <c r="MZR18" s="124"/>
      <c r="MZS18" s="124"/>
      <c r="MZT18" s="124"/>
      <c r="MZU18" s="124"/>
      <c r="MZV18" s="124"/>
      <c r="MZW18" s="124"/>
      <c r="MZX18" s="124"/>
      <c r="MZY18" s="124"/>
      <c r="MZZ18" s="124"/>
      <c r="NAA18" s="124"/>
      <c r="NAB18" s="124"/>
      <c r="NAC18" s="124"/>
      <c r="NAD18" s="124"/>
      <c r="NAE18" s="124"/>
      <c r="NAF18" s="124"/>
      <c r="NAG18" s="124"/>
      <c r="NAH18" s="124"/>
      <c r="NAI18" s="124"/>
      <c r="NAJ18" s="124"/>
      <c r="NAK18" s="124"/>
      <c r="NAL18" s="124"/>
      <c r="NAM18" s="124"/>
      <c r="NAN18" s="124"/>
      <c r="NAO18" s="124"/>
      <c r="NAP18" s="124"/>
      <c r="NAQ18" s="124"/>
      <c r="NAR18" s="124"/>
      <c r="NAS18" s="124"/>
      <c r="NAT18" s="124"/>
      <c r="NAU18" s="124"/>
      <c r="NAV18" s="124"/>
      <c r="NAW18" s="124"/>
      <c r="NAX18" s="124"/>
      <c r="NAY18" s="124"/>
      <c r="NAZ18" s="124"/>
      <c r="NBA18" s="124"/>
      <c r="NBB18" s="124"/>
      <c r="NBC18" s="124"/>
      <c r="NBD18" s="124"/>
      <c r="NBE18" s="124"/>
      <c r="NBF18" s="124"/>
      <c r="NBG18" s="124"/>
      <c r="NBH18" s="124"/>
      <c r="NBI18" s="124"/>
      <c r="NBJ18" s="124"/>
      <c r="NBK18" s="124"/>
      <c r="NBL18" s="124"/>
      <c r="NBM18" s="124"/>
      <c r="NBN18" s="124"/>
      <c r="NBO18" s="124"/>
      <c r="NBP18" s="124"/>
      <c r="NBQ18" s="124"/>
      <c r="NBR18" s="124"/>
      <c r="NBS18" s="124"/>
      <c r="NBT18" s="124"/>
      <c r="NBU18" s="124"/>
      <c r="NBV18" s="124"/>
      <c r="NBW18" s="124"/>
      <c r="NBX18" s="124"/>
      <c r="NBY18" s="124"/>
      <c r="NBZ18" s="124"/>
      <c r="NCA18" s="124"/>
      <c r="NCB18" s="124"/>
      <c r="NCC18" s="124"/>
      <c r="NCD18" s="124"/>
      <c r="NCE18" s="124"/>
      <c r="NCF18" s="124"/>
      <c r="NCG18" s="124"/>
      <c r="NCH18" s="124"/>
      <c r="NCI18" s="124"/>
      <c r="NCJ18" s="124"/>
      <c r="NCK18" s="124"/>
      <c r="NCL18" s="124"/>
      <c r="NCM18" s="124"/>
      <c r="NCN18" s="124"/>
      <c r="NCO18" s="124"/>
      <c r="NCP18" s="124"/>
      <c r="NCQ18" s="124"/>
      <c r="NCR18" s="124"/>
      <c r="NCS18" s="124"/>
      <c r="NCT18" s="124"/>
      <c r="NCU18" s="124"/>
      <c r="NCV18" s="124"/>
      <c r="NCW18" s="124"/>
      <c r="NCX18" s="124"/>
      <c r="NCY18" s="124"/>
      <c r="NCZ18" s="124"/>
      <c r="NDA18" s="124"/>
      <c r="NDB18" s="124"/>
      <c r="NDC18" s="124"/>
      <c r="NDD18" s="124"/>
      <c r="NDE18" s="124"/>
      <c r="NDF18" s="124"/>
      <c r="NDG18" s="124"/>
      <c r="NDH18" s="124"/>
      <c r="NDI18" s="124"/>
      <c r="NDJ18" s="124"/>
      <c r="NDK18" s="124"/>
      <c r="NDL18" s="124"/>
      <c r="NDM18" s="124"/>
      <c r="NDN18" s="124"/>
      <c r="NDO18" s="124"/>
      <c r="NDP18" s="124"/>
      <c r="NDQ18" s="124"/>
      <c r="NDR18" s="124"/>
      <c r="NDS18" s="124"/>
      <c r="NDT18" s="124"/>
      <c r="NDU18" s="124"/>
      <c r="NDV18" s="124"/>
      <c r="NDW18" s="124"/>
      <c r="NDX18" s="124"/>
      <c r="NDY18" s="124"/>
      <c r="NDZ18" s="124"/>
      <c r="NEA18" s="124"/>
      <c r="NEB18" s="124"/>
      <c r="NEC18" s="124"/>
      <c r="NED18" s="124"/>
      <c r="NEE18" s="124"/>
      <c r="NEF18" s="124"/>
      <c r="NEG18" s="124"/>
      <c r="NEH18" s="124"/>
      <c r="NEI18" s="124"/>
      <c r="NEJ18" s="124"/>
      <c r="NEK18" s="124"/>
      <c r="NEL18" s="124"/>
      <c r="NEM18" s="124"/>
      <c r="NEN18" s="124"/>
      <c r="NEO18" s="124"/>
      <c r="NEP18" s="124"/>
      <c r="NEQ18" s="124"/>
      <c r="NER18" s="124"/>
      <c r="NES18" s="124"/>
      <c r="NET18" s="124"/>
      <c r="NEU18" s="124"/>
      <c r="NEV18" s="124"/>
      <c r="NEW18" s="124"/>
      <c r="NEX18" s="124"/>
      <c r="NEY18" s="124"/>
      <c r="NEZ18" s="124"/>
      <c r="NFA18" s="124"/>
      <c r="NFB18" s="124"/>
      <c r="NFC18" s="124"/>
      <c r="NFD18" s="124"/>
      <c r="NFE18" s="124"/>
      <c r="NFF18" s="124"/>
      <c r="NFG18" s="124"/>
      <c r="NFH18" s="124"/>
      <c r="NFI18" s="124"/>
      <c r="NFJ18" s="124"/>
      <c r="NFK18" s="124"/>
      <c r="NFL18" s="124"/>
      <c r="NFM18" s="124"/>
      <c r="NFN18" s="124"/>
      <c r="NFO18" s="124"/>
      <c r="NFP18" s="124"/>
      <c r="NFQ18" s="124"/>
      <c r="NFR18" s="124"/>
      <c r="NFS18" s="124"/>
      <c r="NFT18" s="124"/>
      <c r="NFU18" s="124"/>
      <c r="NFV18" s="124"/>
      <c r="NFW18" s="124"/>
      <c r="NFX18" s="124"/>
      <c r="NFY18" s="124"/>
      <c r="NFZ18" s="124"/>
      <c r="NGA18" s="124"/>
      <c r="NGB18" s="124"/>
      <c r="NGC18" s="124"/>
      <c r="NGD18" s="124"/>
      <c r="NGE18" s="124"/>
      <c r="NGF18" s="124"/>
      <c r="NGG18" s="124"/>
      <c r="NGH18" s="124"/>
      <c r="NGI18" s="124"/>
      <c r="NGJ18" s="124"/>
      <c r="NGK18" s="124"/>
      <c r="NGL18" s="124"/>
      <c r="NGM18" s="124"/>
      <c r="NGN18" s="124"/>
      <c r="NGO18" s="124"/>
      <c r="NGP18" s="124"/>
      <c r="NGQ18" s="124"/>
      <c r="NGR18" s="124"/>
      <c r="NGS18" s="124"/>
      <c r="NGT18" s="124"/>
      <c r="NGU18" s="124"/>
      <c r="NGV18" s="124"/>
      <c r="NGW18" s="124"/>
      <c r="NGX18" s="124"/>
      <c r="NGY18" s="124"/>
      <c r="NGZ18" s="124"/>
      <c r="NHA18" s="124"/>
      <c r="NHB18" s="124"/>
      <c r="NHC18" s="124"/>
      <c r="NHD18" s="124"/>
      <c r="NHE18" s="124"/>
      <c r="NHF18" s="124"/>
      <c r="NHG18" s="124"/>
      <c r="NHH18" s="124"/>
      <c r="NHI18" s="124"/>
      <c r="NHJ18" s="124"/>
      <c r="NHK18" s="124"/>
      <c r="NHL18" s="124"/>
      <c r="NHM18" s="124"/>
      <c r="NHN18" s="124"/>
      <c r="NHO18" s="124"/>
      <c r="NHP18" s="124"/>
      <c r="NHQ18" s="124"/>
      <c r="NHR18" s="124"/>
      <c r="NHS18" s="124"/>
      <c r="NHT18" s="124"/>
      <c r="NHU18" s="124"/>
      <c r="NHV18" s="124"/>
      <c r="NHW18" s="124"/>
      <c r="NHX18" s="124"/>
      <c r="NHY18" s="124"/>
      <c r="NHZ18" s="124"/>
      <c r="NIA18" s="124"/>
      <c r="NIB18" s="124"/>
      <c r="NIC18" s="124"/>
      <c r="NID18" s="124"/>
      <c r="NIE18" s="124"/>
      <c r="NIF18" s="124"/>
      <c r="NIG18" s="124"/>
      <c r="NIH18" s="124"/>
      <c r="NII18" s="124"/>
      <c r="NIJ18" s="124"/>
      <c r="NIK18" s="124"/>
      <c r="NIL18" s="124"/>
      <c r="NIM18" s="124"/>
      <c r="NIN18" s="124"/>
      <c r="NIO18" s="124"/>
      <c r="NIP18" s="124"/>
      <c r="NIQ18" s="124"/>
      <c r="NIR18" s="124"/>
      <c r="NIS18" s="124"/>
      <c r="NIT18" s="124"/>
      <c r="NIU18" s="124"/>
      <c r="NIV18" s="124"/>
      <c r="NIW18" s="124"/>
      <c r="NIX18" s="124"/>
      <c r="NIY18" s="124"/>
      <c r="NIZ18" s="124"/>
      <c r="NJA18" s="124"/>
      <c r="NJB18" s="124"/>
      <c r="NJC18" s="124"/>
      <c r="NJD18" s="124"/>
      <c r="NJE18" s="124"/>
      <c r="NJF18" s="124"/>
      <c r="NJG18" s="124"/>
      <c r="NJH18" s="124"/>
      <c r="NJI18" s="124"/>
      <c r="NJJ18" s="124"/>
      <c r="NJK18" s="124"/>
      <c r="NJL18" s="124"/>
      <c r="NJM18" s="124"/>
      <c r="NJN18" s="124"/>
      <c r="NJO18" s="124"/>
      <c r="NJP18" s="124"/>
      <c r="NJQ18" s="124"/>
      <c r="NJR18" s="124"/>
      <c r="NJS18" s="124"/>
      <c r="NJT18" s="124"/>
      <c r="NJU18" s="124"/>
      <c r="NJV18" s="124"/>
      <c r="NJW18" s="124"/>
      <c r="NJX18" s="124"/>
      <c r="NJY18" s="124"/>
      <c r="NJZ18" s="124"/>
      <c r="NKA18" s="124"/>
      <c r="NKB18" s="124"/>
      <c r="NKC18" s="124"/>
      <c r="NKD18" s="124"/>
      <c r="NKE18" s="124"/>
      <c r="NKF18" s="124"/>
      <c r="NKG18" s="124"/>
      <c r="NKH18" s="124"/>
      <c r="NKI18" s="124"/>
      <c r="NKJ18" s="124"/>
      <c r="NKK18" s="124"/>
      <c r="NKL18" s="124"/>
      <c r="NKM18" s="124"/>
      <c r="NKN18" s="124"/>
      <c r="NKO18" s="124"/>
      <c r="NKP18" s="124"/>
      <c r="NKQ18" s="124"/>
      <c r="NKR18" s="124"/>
      <c r="NKS18" s="124"/>
      <c r="NKT18" s="124"/>
      <c r="NKU18" s="124"/>
      <c r="NKV18" s="124"/>
      <c r="NKW18" s="124"/>
      <c r="NKX18" s="124"/>
      <c r="NKY18" s="124"/>
      <c r="NKZ18" s="124"/>
      <c r="NLA18" s="124"/>
      <c r="NLB18" s="124"/>
      <c r="NLC18" s="124"/>
      <c r="NLD18" s="124"/>
      <c r="NLE18" s="124"/>
      <c r="NLF18" s="124"/>
      <c r="NLG18" s="124"/>
      <c r="NLH18" s="124"/>
      <c r="NLI18" s="124"/>
      <c r="NLJ18" s="124"/>
      <c r="NLK18" s="124"/>
      <c r="NLL18" s="124"/>
      <c r="NLM18" s="124"/>
      <c r="NLN18" s="124"/>
      <c r="NLO18" s="124"/>
      <c r="NLP18" s="124"/>
      <c r="NLQ18" s="124"/>
      <c r="NLR18" s="124"/>
      <c r="NLS18" s="124"/>
      <c r="NLT18" s="124"/>
      <c r="NLU18" s="124"/>
      <c r="NLV18" s="124"/>
      <c r="NLW18" s="124"/>
      <c r="NLX18" s="124"/>
      <c r="NLY18" s="124"/>
      <c r="NLZ18" s="124"/>
      <c r="NMA18" s="124"/>
      <c r="NMB18" s="124"/>
      <c r="NMC18" s="124"/>
      <c r="NMD18" s="124"/>
      <c r="NME18" s="124"/>
      <c r="NMF18" s="124"/>
      <c r="NMG18" s="124"/>
      <c r="NMH18" s="124"/>
      <c r="NMI18" s="124"/>
      <c r="NMJ18" s="124"/>
      <c r="NMK18" s="124"/>
      <c r="NML18" s="124"/>
      <c r="NMM18" s="124"/>
      <c r="NMN18" s="124"/>
      <c r="NMO18" s="124"/>
      <c r="NMP18" s="124"/>
      <c r="NMQ18" s="124"/>
      <c r="NMR18" s="124"/>
      <c r="NMS18" s="124"/>
      <c r="NMT18" s="124"/>
      <c r="NMU18" s="124"/>
      <c r="NMV18" s="124"/>
      <c r="NMW18" s="124"/>
      <c r="NMX18" s="124"/>
      <c r="NMY18" s="124"/>
      <c r="NMZ18" s="124"/>
      <c r="NNA18" s="124"/>
      <c r="NNB18" s="124"/>
      <c r="NNC18" s="124"/>
      <c r="NND18" s="124"/>
      <c r="NNE18" s="124"/>
      <c r="NNF18" s="124"/>
      <c r="NNG18" s="124"/>
      <c r="NNH18" s="124"/>
      <c r="NNI18" s="124"/>
      <c r="NNJ18" s="124"/>
      <c r="NNK18" s="124"/>
      <c r="NNL18" s="124"/>
      <c r="NNM18" s="124"/>
      <c r="NNN18" s="124"/>
      <c r="NNO18" s="124"/>
      <c r="NNP18" s="124"/>
      <c r="NNQ18" s="124"/>
      <c r="NNR18" s="124"/>
      <c r="NNS18" s="124"/>
      <c r="NNT18" s="124"/>
      <c r="NNU18" s="124"/>
      <c r="NNV18" s="124"/>
      <c r="NNW18" s="124"/>
      <c r="NNX18" s="124"/>
      <c r="NNY18" s="124"/>
      <c r="NNZ18" s="124"/>
      <c r="NOA18" s="124"/>
      <c r="NOB18" s="124"/>
      <c r="NOC18" s="124"/>
      <c r="NOD18" s="124"/>
      <c r="NOE18" s="124"/>
      <c r="NOF18" s="124"/>
      <c r="NOG18" s="124"/>
      <c r="NOH18" s="124"/>
      <c r="NOI18" s="124"/>
      <c r="NOJ18" s="124"/>
      <c r="NOK18" s="124"/>
      <c r="NOL18" s="124"/>
      <c r="NOM18" s="124"/>
      <c r="NON18" s="124"/>
      <c r="NOO18" s="124"/>
      <c r="NOP18" s="124"/>
      <c r="NOQ18" s="124"/>
      <c r="NOR18" s="124"/>
      <c r="NOS18" s="124"/>
      <c r="NOT18" s="124"/>
      <c r="NOU18" s="124"/>
      <c r="NOV18" s="124"/>
      <c r="NOW18" s="124"/>
      <c r="NOX18" s="124"/>
      <c r="NOY18" s="124"/>
      <c r="NOZ18" s="124"/>
      <c r="NPA18" s="124"/>
      <c r="NPB18" s="124"/>
      <c r="NPC18" s="124"/>
      <c r="NPD18" s="124"/>
      <c r="NPE18" s="124"/>
      <c r="NPF18" s="124"/>
      <c r="NPG18" s="124"/>
      <c r="NPH18" s="124"/>
      <c r="NPI18" s="124"/>
      <c r="NPJ18" s="124"/>
      <c r="NPK18" s="124"/>
      <c r="NPL18" s="124"/>
      <c r="NPM18" s="124"/>
      <c r="NPN18" s="124"/>
      <c r="NPO18" s="124"/>
      <c r="NPP18" s="124"/>
      <c r="NPQ18" s="124"/>
      <c r="NPR18" s="124"/>
      <c r="NPS18" s="124"/>
      <c r="NPT18" s="124"/>
      <c r="NPU18" s="124"/>
      <c r="NPV18" s="124"/>
      <c r="NPW18" s="124"/>
      <c r="NPX18" s="124"/>
      <c r="NPY18" s="124"/>
      <c r="NPZ18" s="124"/>
      <c r="NQA18" s="124"/>
      <c r="NQB18" s="124"/>
      <c r="NQC18" s="124"/>
      <c r="NQD18" s="124"/>
      <c r="NQE18" s="124"/>
      <c r="NQF18" s="124"/>
      <c r="NQG18" s="124"/>
      <c r="NQH18" s="124"/>
      <c r="NQI18" s="124"/>
      <c r="NQJ18" s="124"/>
      <c r="NQK18" s="124"/>
      <c r="NQL18" s="124"/>
      <c r="NQM18" s="124"/>
      <c r="NQN18" s="124"/>
      <c r="NQO18" s="124"/>
      <c r="NQP18" s="124"/>
      <c r="NQQ18" s="124"/>
      <c r="NQR18" s="124"/>
      <c r="NQS18" s="124"/>
      <c r="NQT18" s="124"/>
      <c r="NQU18" s="124"/>
      <c r="NQV18" s="124"/>
      <c r="NQW18" s="124"/>
      <c r="NQX18" s="124"/>
      <c r="NQY18" s="124"/>
      <c r="NQZ18" s="124"/>
      <c r="NRA18" s="124"/>
      <c r="NRB18" s="124"/>
      <c r="NRC18" s="124"/>
      <c r="NRD18" s="124"/>
      <c r="NRE18" s="124"/>
      <c r="NRF18" s="124"/>
      <c r="NRG18" s="124"/>
      <c r="NRH18" s="124"/>
      <c r="NRI18" s="124"/>
      <c r="NRJ18" s="124"/>
      <c r="NRK18" s="124"/>
      <c r="NRL18" s="124"/>
      <c r="NRM18" s="124"/>
      <c r="NRN18" s="124"/>
      <c r="NRO18" s="124"/>
      <c r="NRP18" s="124"/>
      <c r="NRQ18" s="124"/>
      <c r="NRR18" s="124"/>
      <c r="NRS18" s="124"/>
      <c r="NRT18" s="124"/>
      <c r="NRU18" s="124"/>
      <c r="NRV18" s="124"/>
      <c r="NRW18" s="124"/>
      <c r="NRX18" s="124"/>
      <c r="NRY18" s="124"/>
      <c r="NRZ18" s="124"/>
      <c r="NSA18" s="124"/>
      <c r="NSB18" s="124"/>
      <c r="NSC18" s="124"/>
      <c r="NSD18" s="124"/>
      <c r="NSE18" s="124"/>
      <c r="NSF18" s="124"/>
      <c r="NSG18" s="124"/>
      <c r="NSH18" s="124"/>
      <c r="NSI18" s="124"/>
      <c r="NSJ18" s="124"/>
      <c r="NSK18" s="124"/>
      <c r="NSL18" s="124"/>
      <c r="NSM18" s="124"/>
      <c r="NSN18" s="124"/>
      <c r="NSO18" s="124"/>
      <c r="NSP18" s="124"/>
      <c r="NSQ18" s="124"/>
      <c r="NSR18" s="124"/>
      <c r="NSS18" s="124"/>
      <c r="NST18" s="124"/>
      <c r="NSU18" s="124"/>
      <c r="NSV18" s="124"/>
      <c r="NSW18" s="124"/>
      <c r="NSX18" s="124"/>
      <c r="NSY18" s="124"/>
      <c r="NSZ18" s="124"/>
      <c r="NTA18" s="124"/>
      <c r="NTB18" s="124"/>
      <c r="NTC18" s="124"/>
      <c r="NTD18" s="124"/>
      <c r="NTE18" s="124"/>
      <c r="NTF18" s="124"/>
      <c r="NTG18" s="124"/>
      <c r="NTH18" s="124"/>
      <c r="NTI18" s="124"/>
      <c r="NTJ18" s="124"/>
      <c r="NTK18" s="124"/>
      <c r="NTL18" s="124"/>
      <c r="NTM18" s="124"/>
      <c r="NTN18" s="124"/>
      <c r="NTO18" s="124"/>
      <c r="NTP18" s="124"/>
      <c r="NTQ18" s="124"/>
      <c r="NTR18" s="124"/>
      <c r="NTS18" s="124"/>
      <c r="NTT18" s="124"/>
      <c r="NTU18" s="124"/>
      <c r="NTV18" s="124"/>
      <c r="NTW18" s="124"/>
      <c r="NTX18" s="124"/>
      <c r="NTY18" s="124"/>
      <c r="NTZ18" s="124"/>
      <c r="NUA18" s="124"/>
      <c r="NUB18" s="124"/>
      <c r="NUC18" s="124"/>
      <c r="NUD18" s="124"/>
      <c r="NUE18" s="124"/>
      <c r="NUF18" s="124"/>
      <c r="NUG18" s="124"/>
      <c r="NUH18" s="124"/>
      <c r="NUI18" s="124"/>
      <c r="NUJ18" s="124"/>
      <c r="NUK18" s="124"/>
      <c r="NUL18" s="124"/>
      <c r="NUM18" s="124"/>
      <c r="NUN18" s="124"/>
      <c r="NUO18" s="124"/>
      <c r="NUP18" s="124"/>
      <c r="NUQ18" s="124"/>
      <c r="NUR18" s="124"/>
      <c r="NUS18" s="124"/>
      <c r="NUT18" s="124"/>
      <c r="NUU18" s="124"/>
      <c r="NUV18" s="124"/>
      <c r="NUW18" s="124"/>
      <c r="NUX18" s="124"/>
      <c r="NUY18" s="124"/>
      <c r="NUZ18" s="124"/>
      <c r="NVA18" s="124"/>
      <c r="NVB18" s="124"/>
      <c r="NVC18" s="124"/>
      <c r="NVD18" s="124"/>
      <c r="NVE18" s="124"/>
      <c r="NVF18" s="124"/>
      <c r="NVG18" s="124"/>
      <c r="NVH18" s="124"/>
      <c r="NVI18" s="124"/>
      <c r="NVJ18" s="124"/>
      <c r="NVK18" s="124"/>
      <c r="NVL18" s="124"/>
      <c r="NVM18" s="124"/>
      <c r="NVN18" s="124"/>
      <c r="NVO18" s="124"/>
      <c r="NVP18" s="124"/>
      <c r="NVQ18" s="124"/>
      <c r="NVR18" s="124"/>
      <c r="NVS18" s="124"/>
      <c r="NVT18" s="124"/>
      <c r="NVU18" s="124"/>
      <c r="NVV18" s="124"/>
      <c r="NVW18" s="124"/>
      <c r="NVX18" s="124"/>
      <c r="NVY18" s="124"/>
      <c r="NVZ18" s="124"/>
      <c r="NWA18" s="124"/>
      <c r="NWB18" s="124"/>
      <c r="NWC18" s="124"/>
      <c r="NWD18" s="124"/>
      <c r="NWE18" s="124"/>
      <c r="NWF18" s="124"/>
      <c r="NWG18" s="124"/>
      <c r="NWH18" s="124"/>
      <c r="NWI18" s="124"/>
      <c r="NWJ18" s="124"/>
      <c r="NWK18" s="124"/>
      <c r="NWL18" s="124"/>
      <c r="NWM18" s="124"/>
      <c r="NWN18" s="124"/>
      <c r="NWO18" s="124"/>
      <c r="NWP18" s="124"/>
      <c r="NWQ18" s="124"/>
      <c r="NWR18" s="124"/>
      <c r="NWS18" s="124"/>
      <c r="NWT18" s="124"/>
      <c r="NWU18" s="124"/>
      <c r="NWV18" s="124"/>
      <c r="NWW18" s="124"/>
      <c r="NWX18" s="124"/>
      <c r="NWY18" s="124"/>
      <c r="NWZ18" s="124"/>
      <c r="NXA18" s="124"/>
      <c r="NXB18" s="124"/>
      <c r="NXC18" s="124"/>
      <c r="NXD18" s="124"/>
      <c r="NXE18" s="124"/>
      <c r="NXF18" s="124"/>
      <c r="NXG18" s="124"/>
      <c r="NXH18" s="124"/>
      <c r="NXI18" s="124"/>
      <c r="NXJ18" s="124"/>
      <c r="NXK18" s="124"/>
      <c r="NXL18" s="124"/>
      <c r="NXM18" s="124"/>
      <c r="NXN18" s="124"/>
      <c r="NXO18" s="124"/>
      <c r="NXP18" s="124"/>
      <c r="NXQ18" s="124"/>
      <c r="NXR18" s="124"/>
      <c r="NXS18" s="124"/>
      <c r="NXT18" s="124"/>
      <c r="NXU18" s="124"/>
      <c r="NXV18" s="124"/>
      <c r="NXW18" s="124"/>
      <c r="NXX18" s="124"/>
      <c r="NXY18" s="124"/>
      <c r="NXZ18" s="124"/>
      <c r="NYA18" s="124"/>
      <c r="NYB18" s="124"/>
      <c r="NYC18" s="124"/>
      <c r="NYD18" s="124"/>
      <c r="NYE18" s="124"/>
      <c r="NYF18" s="124"/>
      <c r="NYG18" s="124"/>
      <c r="NYH18" s="124"/>
      <c r="NYI18" s="124"/>
      <c r="NYJ18" s="124"/>
      <c r="NYK18" s="124"/>
      <c r="NYL18" s="124"/>
      <c r="NYM18" s="124"/>
      <c r="NYN18" s="124"/>
      <c r="NYO18" s="124"/>
      <c r="NYP18" s="124"/>
      <c r="NYQ18" s="124"/>
      <c r="NYR18" s="124"/>
      <c r="NYS18" s="124"/>
      <c r="NYT18" s="124"/>
      <c r="NYU18" s="124"/>
      <c r="NYV18" s="124"/>
      <c r="NYW18" s="124"/>
      <c r="NYX18" s="124"/>
      <c r="NYY18" s="124"/>
      <c r="NYZ18" s="124"/>
      <c r="NZA18" s="124"/>
      <c r="NZB18" s="124"/>
      <c r="NZC18" s="124"/>
      <c r="NZD18" s="124"/>
      <c r="NZE18" s="124"/>
      <c r="NZF18" s="124"/>
      <c r="NZG18" s="124"/>
      <c r="NZH18" s="124"/>
      <c r="NZI18" s="124"/>
      <c r="NZJ18" s="124"/>
      <c r="NZK18" s="124"/>
      <c r="NZL18" s="124"/>
      <c r="NZM18" s="124"/>
      <c r="NZN18" s="124"/>
      <c r="NZO18" s="124"/>
      <c r="NZP18" s="124"/>
      <c r="NZQ18" s="124"/>
      <c r="NZR18" s="124"/>
      <c r="NZS18" s="124"/>
      <c r="NZT18" s="124"/>
      <c r="NZU18" s="124"/>
      <c r="NZV18" s="124"/>
      <c r="NZW18" s="124"/>
      <c r="NZX18" s="124"/>
      <c r="NZY18" s="124"/>
      <c r="NZZ18" s="124"/>
      <c r="OAA18" s="124"/>
      <c r="OAB18" s="124"/>
      <c r="OAC18" s="124"/>
      <c r="OAD18" s="124"/>
      <c r="OAE18" s="124"/>
      <c r="OAF18" s="124"/>
      <c r="OAG18" s="124"/>
      <c r="OAH18" s="124"/>
      <c r="OAI18" s="124"/>
      <c r="OAJ18" s="124"/>
      <c r="OAK18" s="124"/>
      <c r="OAL18" s="124"/>
      <c r="OAM18" s="124"/>
      <c r="OAN18" s="124"/>
      <c r="OAO18" s="124"/>
      <c r="OAP18" s="124"/>
      <c r="OAQ18" s="124"/>
      <c r="OAR18" s="124"/>
      <c r="OAS18" s="124"/>
      <c r="OAT18" s="124"/>
      <c r="OAU18" s="124"/>
      <c r="OAV18" s="124"/>
      <c r="OAW18" s="124"/>
      <c r="OAX18" s="124"/>
      <c r="OAY18" s="124"/>
      <c r="OAZ18" s="124"/>
      <c r="OBA18" s="124"/>
      <c r="OBB18" s="124"/>
      <c r="OBC18" s="124"/>
      <c r="OBD18" s="124"/>
      <c r="OBE18" s="124"/>
      <c r="OBF18" s="124"/>
      <c r="OBG18" s="124"/>
      <c r="OBH18" s="124"/>
      <c r="OBI18" s="124"/>
      <c r="OBJ18" s="124"/>
      <c r="OBK18" s="124"/>
      <c r="OBL18" s="124"/>
      <c r="OBM18" s="124"/>
      <c r="OBN18" s="124"/>
      <c r="OBO18" s="124"/>
      <c r="OBP18" s="124"/>
      <c r="OBQ18" s="124"/>
      <c r="OBR18" s="124"/>
      <c r="OBS18" s="124"/>
      <c r="OBT18" s="124"/>
      <c r="OBU18" s="124"/>
      <c r="OBV18" s="124"/>
      <c r="OBW18" s="124"/>
      <c r="OBX18" s="124"/>
      <c r="OBY18" s="124"/>
      <c r="OBZ18" s="124"/>
      <c r="OCA18" s="124"/>
      <c r="OCB18" s="124"/>
      <c r="OCC18" s="124"/>
      <c r="OCD18" s="124"/>
      <c r="OCE18" s="124"/>
      <c r="OCF18" s="124"/>
      <c r="OCG18" s="124"/>
      <c r="OCH18" s="124"/>
      <c r="OCI18" s="124"/>
      <c r="OCJ18" s="124"/>
      <c r="OCK18" s="124"/>
      <c r="OCL18" s="124"/>
      <c r="OCM18" s="124"/>
      <c r="OCN18" s="124"/>
      <c r="OCO18" s="124"/>
      <c r="OCP18" s="124"/>
      <c r="OCQ18" s="124"/>
      <c r="OCR18" s="124"/>
      <c r="OCS18" s="124"/>
      <c r="OCT18" s="124"/>
      <c r="OCU18" s="124"/>
      <c r="OCV18" s="124"/>
      <c r="OCW18" s="124"/>
      <c r="OCX18" s="124"/>
      <c r="OCY18" s="124"/>
      <c r="OCZ18" s="124"/>
      <c r="ODA18" s="124"/>
      <c r="ODB18" s="124"/>
      <c r="ODC18" s="124"/>
      <c r="ODD18" s="124"/>
      <c r="ODE18" s="124"/>
      <c r="ODF18" s="124"/>
      <c r="ODG18" s="124"/>
      <c r="ODH18" s="124"/>
      <c r="ODI18" s="124"/>
      <c r="ODJ18" s="124"/>
      <c r="ODK18" s="124"/>
      <c r="ODL18" s="124"/>
      <c r="ODM18" s="124"/>
      <c r="ODN18" s="124"/>
      <c r="ODO18" s="124"/>
      <c r="ODP18" s="124"/>
      <c r="ODQ18" s="124"/>
      <c r="ODR18" s="124"/>
      <c r="ODS18" s="124"/>
      <c r="ODT18" s="124"/>
      <c r="ODU18" s="124"/>
      <c r="ODV18" s="124"/>
      <c r="ODW18" s="124"/>
      <c r="ODX18" s="124"/>
      <c r="ODY18" s="124"/>
      <c r="ODZ18" s="124"/>
      <c r="OEA18" s="124"/>
      <c r="OEB18" s="124"/>
      <c r="OEC18" s="124"/>
      <c r="OED18" s="124"/>
      <c r="OEE18" s="124"/>
      <c r="OEF18" s="124"/>
      <c r="OEG18" s="124"/>
      <c r="OEH18" s="124"/>
      <c r="OEI18" s="124"/>
      <c r="OEJ18" s="124"/>
      <c r="OEK18" s="124"/>
      <c r="OEL18" s="124"/>
      <c r="OEM18" s="124"/>
      <c r="OEN18" s="124"/>
      <c r="OEO18" s="124"/>
      <c r="OEP18" s="124"/>
      <c r="OEQ18" s="124"/>
      <c r="OER18" s="124"/>
      <c r="OES18" s="124"/>
      <c r="OET18" s="124"/>
      <c r="OEU18" s="124"/>
      <c r="OEV18" s="124"/>
      <c r="OEW18" s="124"/>
      <c r="OEX18" s="124"/>
      <c r="OEY18" s="124"/>
      <c r="OEZ18" s="124"/>
      <c r="OFA18" s="124"/>
      <c r="OFB18" s="124"/>
      <c r="OFC18" s="124"/>
      <c r="OFD18" s="124"/>
      <c r="OFE18" s="124"/>
      <c r="OFF18" s="124"/>
      <c r="OFG18" s="124"/>
      <c r="OFH18" s="124"/>
      <c r="OFI18" s="124"/>
      <c r="OFJ18" s="124"/>
      <c r="OFK18" s="124"/>
      <c r="OFL18" s="124"/>
      <c r="OFM18" s="124"/>
      <c r="OFN18" s="124"/>
      <c r="OFO18" s="124"/>
      <c r="OFP18" s="124"/>
      <c r="OFQ18" s="124"/>
      <c r="OFR18" s="124"/>
      <c r="OFS18" s="124"/>
      <c r="OFT18" s="124"/>
      <c r="OFU18" s="124"/>
      <c r="OFV18" s="124"/>
      <c r="OFW18" s="124"/>
      <c r="OFX18" s="124"/>
      <c r="OFY18" s="124"/>
      <c r="OFZ18" s="124"/>
      <c r="OGA18" s="124"/>
      <c r="OGB18" s="124"/>
      <c r="OGC18" s="124"/>
      <c r="OGD18" s="124"/>
      <c r="OGE18" s="124"/>
      <c r="OGF18" s="124"/>
      <c r="OGG18" s="124"/>
      <c r="OGH18" s="124"/>
      <c r="OGI18" s="124"/>
      <c r="OGJ18" s="124"/>
      <c r="OGK18" s="124"/>
      <c r="OGL18" s="124"/>
      <c r="OGM18" s="124"/>
      <c r="OGN18" s="124"/>
      <c r="OGO18" s="124"/>
      <c r="OGP18" s="124"/>
      <c r="OGQ18" s="124"/>
      <c r="OGR18" s="124"/>
      <c r="OGS18" s="124"/>
      <c r="OGT18" s="124"/>
      <c r="OGU18" s="124"/>
      <c r="OGV18" s="124"/>
      <c r="OGW18" s="124"/>
      <c r="OGX18" s="124"/>
      <c r="OGY18" s="124"/>
      <c r="OGZ18" s="124"/>
      <c r="OHA18" s="124"/>
      <c r="OHB18" s="124"/>
      <c r="OHC18" s="124"/>
      <c r="OHD18" s="124"/>
      <c r="OHE18" s="124"/>
      <c r="OHF18" s="124"/>
      <c r="OHG18" s="124"/>
      <c r="OHH18" s="124"/>
      <c r="OHI18" s="124"/>
      <c r="OHJ18" s="124"/>
      <c r="OHK18" s="124"/>
      <c r="OHL18" s="124"/>
      <c r="OHM18" s="124"/>
      <c r="OHN18" s="124"/>
      <c r="OHO18" s="124"/>
      <c r="OHP18" s="124"/>
      <c r="OHQ18" s="124"/>
      <c r="OHR18" s="124"/>
      <c r="OHS18" s="124"/>
      <c r="OHT18" s="124"/>
      <c r="OHU18" s="124"/>
      <c r="OHV18" s="124"/>
      <c r="OHW18" s="124"/>
      <c r="OHX18" s="124"/>
      <c r="OHY18" s="124"/>
      <c r="OHZ18" s="124"/>
      <c r="OIA18" s="124"/>
      <c r="OIB18" s="124"/>
      <c r="OIC18" s="124"/>
      <c r="OID18" s="124"/>
      <c r="OIE18" s="124"/>
      <c r="OIF18" s="124"/>
      <c r="OIG18" s="124"/>
      <c r="OIH18" s="124"/>
      <c r="OII18" s="124"/>
      <c r="OIJ18" s="124"/>
      <c r="OIK18" s="124"/>
      <c r="OIL18" s="124"/>
      <c r="OIM18" s="124"/>
      <c r="OIN18" s="124"/>
      <c r="OIO18" s="124"/>
      <c r="OIP18" s="124"/>
      <c r="OIQ18" s="124"/>
      <c r="OIR18" s="124"/>
      <c r="OIS18" s="124"/>
      <c r="OIT18" s="124"/>
      <c r="OIU18" s="124"/>
      <c r="OIV18" s="124"/>
      <c r="OIW18" s="124"/>
      <c r="OIX18" s="124"/>
      <c r="OIY18" s="124"/>
      <c r="OIZ18" s="124"/>
      <c r="OJA18" s="124"/>
      <c r="OJB18" s="124"/>
      <c r="OJC18" s="124"/>
      <c r="OJD18" s="124"/>
      <c r="OJE18" s="124"/>
      <c r="OJF18" s="124"/>
      <c r="OJG18" s="124"/>
      <c r="OJH18" s="124"/>
      <c r="OJI18" s="124"/>
      <c r="OJJ18" s="124"/>
      <c r="OJK18" s="124"/>
      <c r="OJL18" s="124"/>
      <c r="OJM18" s="124"/>
      <c r="OJN18" s="124"/>
      <c r="OJO18" s="124"/>
      <c r="OJP18" s="124"/>
      <c r="OJQ18" s="124"/>
      <c r="OJR18" s="124"/>
      <c r="OJS18" s="124"/>
      <c r="OJT18" s="124"/>
      <c r="OJU18" s="124"/>
      <c r="OJV18" s="124"/>
      <c r="OJW18" s="124"/>
      <c r="OJX18" s="124"/>
      <c r="OJY18" s="124"/>
      <c r="OJZ18" s="124"/>
      <c r="OKA18" s="124"/>
      <c r="OKB18" s="124"/>
      <c r="OKC18" s="124"/>
      <c r="OKD18" s="124"/>
      <c r="OKE18" s="124"/>
      <c r="OKF18" s="124"/>
      <c r="OKG18" s="124"/>
      <c r="OKH18" s="124"/>
      <c r="OKI18" s="124"/>
      <c r="OKJ18" s="124"/>
      <c r="OKK18" s="124"/>
      <c r="OKL18" s="124"/>
      <c r="OKM18" s="124"/>
      <c r="OKN18" s="124"/>
      <c r="OKO18" s="124"/>
      <c r="OKP18" s="124"/>
      <c r="OKQ18" s="124"/>
      <c r="OKR18" s="124"/>
      <c r="OKS18" s="124"/>
      <c r="OKT18" s="124"/>
      <c r="OKU18" s="124"/>
      <c r="OKV18" s="124"/>
      <c r="OKW18" s="124"/>
      <c r="OKX18" s="124"/>
      <c r="OKY18" s="124"/>
      <c r="OKZ18" s="124"/>
      <c r="OLA18" s="124"/>
      <c r="OLB18" s="124"/>
      <c r="OLC18" s="124"/>
      <c r="OLD18" s="124"/>
      <c r="OLE18" s="124"/>
      <c r="OLF18" s="124"/>
      <c r="OLG18" s="124"/>
      <c r="OLH18" s="124"/>
      <c r="OLI18" s="124"/>
      <c r="OLJ18" s="124"/>
      <c r="OLK18" s="124"/>
      <c r="OLL18" s="124"/>
      <c r="OLM18" s="124"/>
      <c r="OLN18" s="124"/>
      <c r="OLO18" s="124"/>
      <c r="OLP18" s="124"/>
      <c r="OLQ18" s="124"/>
      <c r="OLR18" s="124"/>
      <c r="OLS18" s="124"/>
      <c r="OLT18" s="124"/>
      <c r="OLU18" s="124"/>
      <c r="OLV18" s="124"/>
      <c r="OLW18" s="124"/>
      <c r="OLX18" s="124"/>
      <c r="OLY18" s="124"/>
      <c r="OLZ18" s="124"/>
      <c r="OMA18" s="124"/>
      <c r="OMB18" s="124"/>
      <c r="OMC18" s="124"/>
      <c r="OMD18" s="124"/>
      <c r="OME18" s="124"/>
      <c r="OMF18" s="124"/>
      <c r="OMG18" s="124"/>
      <c r="OMH18" s="124"/>
      <c r="OMI18" s="124"/>
      <c r="OMJ18" s="124"/>
      <c r="OMK18" s="124"/>
      <c r="OML18" s="124"/>
      <c r="OMM18" s="124"/>
      <c r="OMN18" s="124"/>
      <c r="OMO18" s="124"/>
      <c r="OMP18" s="124"/>
      <c r="OMQ18" s="124"/>
      <c r="OMR18" s="124"/>
      <c r="OMS18" s="124"/>
      <c r="OMT18" s="124"/>
      <c r="OMU18" s="124"/>
      <c r="OMV18" s="124"/>
      <c r="OMW18" s="124"/>
      <c r="OMX18" s="124"/>
      <c r="OMY18" s="124"/>
      <c r="OMZ18" s="124"/>
      <c r="ONA18" s="124"/>
      <c r="ONB18" s="124"/>
      <c r="ONC18" s="124"/>
      <c r="OND18" s="124"/>
      <c r="ONE18" s="124"/>
      <c r="ONF18" s="124"/>
      <c r="ONG18" s="124"/>
      <c r="ONH18" s="124"/>
      <c r="ONI18" s="124"/>
      <c r="ONJ18" s="124"/>
      <c r="ONK18" s="124"/>
      <c r="ONL18" s="124"/>
      <c r="ONM18" s="124"/>
      <c r="ONN18" s="124"/>
      <c r="ONO18" s="124"/>
      <c r="ONP18" s="124"/>
      <c r="ONQ18" s="124"/>
      <c r="ONR18" s="124"/>
      <c r="ONS18" s="124"/>
      <c r="ONT18" s="124"/>
      <c r="ONU18" s="124"/>
      <c r="ONV18" s="124"/>
      <c r="ONW18" s="124"/>
      <c r="ONX18" s="124"/>
      <c r="ONY18" s="124"/>
      <c r="ONZ18" s="124"/>
      <c r="OOA18" s="124"/>
      <c r="OOB18" s="124"/>
      <c r="OOC18" s="124"/>
      <c r="OOD18" s="124"/>
      <c r="OOE18" s="124"/>
      <c r="OOF18" s="124"/>
      <c r="OOG18" s="124"/>
      <c r="OOH18" s="124"/>
      <c r="OOI18" s="124"/>
      <c r="OOJ18" s="124"/>
      <c r="OOK18" s="124"/>
      <c r="OOL18" s="124"/>
      <c r="OOM18" s="124"/>
      <c r="OON18" s="124"/>
      <c r="OOO18" s="124"/>
      <c r="OOP18" s="124"/>
      <c r="OOQ18" s="124"/>
      <c r="OOR18" s="124"/>
      <c r="OOS18" s="124"/>
      <c r="OOT18" s="124"/>
      <c r="OOU18" s="124"/>
      <c r="OOV18" s="124"/>
      <c r="OOW18" s="124"/>
      <c r="OOX18" s="124"/>
      <c r="OOY18" s="124"/>
      <c r="OOZ18" s="124"/>
      <c r="OPA18" s="124"/>
      <c r="OPB18" s="124"/>
      <c r="OPC18" s="124"/>
      <c r="OPD18" s="124"/>
      <c r="OPE18" s="124"/>
      <c r="OPF18" s="124"/>
      <c r="OPG18" s="124"/>
      <c r="OPH18" s="124"/>
      <c r="OPI18" s="124"/>
      <c r="OPJ18" s="124"/>
      <c r="OPK18" s="124"/>
      <c r="OPL18" s="124"/>
      <c r="OPM18" s="124"/>
      <c r="OPN18" s="124"/>
      <c r="OPO18" s="124"/>
      <c r="OPP18" s="124"/>
      <c r="OPQ18" s="124"/>
      <c r="OPR18" s="124"/>
      <c r="OPS18" s="124"/>
      <c r="OPT18" s="124"/>
      <c r="OPU18" s="124"/>
      <c r="OPV18" s="124"/>
      <c r="OPW18" s="124"/>
      <c r="OPX18" s="124"/>
      <c r="OPY18" s="124"/>
      <c r="OPZ18" s="124"/>
      <c r="OQA18" s="124"/>
      <c r="OQB18" s="124"/>
      <c r="OQC18" s="124"/>
      <c r="OQD18" s="124"/>
      <c r="OQE18" s="124"/>
      <c r="OQF18" s="124"/>
      <c r="OQG18" s="124"/>
      <c r="OQH18" s="124"/>
      <c r="OQI18" s="124"/>
      <c r="OQJ18" s="124"/>
      <c r="OQK18" s="124"/>
      <c r="OQL18" s="124"/>
      <c r="OQM18" s="124"/>
      <c r="OQN18" s="124"/>
      <c r="OQO18" s="124"/>
      <c r="OQP18" s="124"/>
      <c r="OQQ18" s="124"/>
      <c r="OQR18" s="124"/>
      <c r="OQS18" s="124"/>
      <c r="OQT18" s="124"/>
      <c r="OQU18" s="124"/>
      <c r="OQV18" s="124"/>
      <c r="OQW18" s="124"/>
      <c r="OQX18" s="124"/>
      <c r="OQY18" s="124"/>
      <c r="OQZ18" s="124"/>
      <c r="ORA18" s="124"/>
      <c r="ORB18" s="124"/>
      <c r="ORC18" s="124"/>
      <c r="ORD18" s="124"/>
      <c r="ORE18" s="124"/>
      <c r="ORF18" s="124"/>
      <c r="ORG18" s="124"/>
      <c r="ORH18" s="124"/>
      <c r="ORI18" s="124"/>
      <c r="ORJ18" s="124"/>
      <c r="ORK18" s="124"/>
      <c r="ORL18" s="124"/>
      <c r="ORM18" s="124"/>
      <c r="ORN18" s="124"/>
      <c r="ORO18" s="124"/>
      <c r="ORP18" s="124"/>
      <c r="ORQ18" s="124"/>
      <c r="ORR18" s="124"/>
      <c r="ORS18" s="124"/>
      <c r="ORT18" s="124"/>
      <c r="ORU18" s="124"/>
      <c r="ORV18" s="124"/>
      <c r="ORW18" s="124"/>
      <c r="ORX18" s="124"/>
      <c r="ORY18" s="124"/>
      <c r="ORZ18" s="124"/>
      <c r="OSA18" s="124"/>
      <c r="OSB18" s="124"/>
      <c r="OSC18" s="124"/>
      <c r="OSD18" s="124"/>
      <c r="OSE18" s="124"/>
      <c r="OSF18" s="124"/>
      <c r="OSG18" s="124"/>
      <c r="OSH18" s="124"/>
      <c r="OSI18" s="124"/>
      <c r="OSJ18" s="124"/>
      <c r="OSK18" s="124"/>
      <c r="OSL18" s="124"/>
      <c r="OSM18" s="124"/>
      <c r="OSN18" s="124"/>
      <c r="OSO18" s="124"/>
      <c r="OSP18" s="124"/>
      <c r="OSQ18" s="124"/>
      <c r="OSR18" s="124"/>
      <c r="OSS18" s="124"/>
      <c r="OST18" s="124"/>
      <c r="OSU18" s="124"/>
      <c r="OSV18" s="124"/>
      <c r="OSW18" s="124"/>
      <c r="OSX18" s="124"/>
      <c r="OSY18" s="124"/>
      <c r="OSZ18" s="124"/>
      <c r="OTA18" s="124"/>
      <c r="OTB18" s="124"/>
      <c r="OTC18" s="124"/>
      <c r="OTD18" s="124"/>
      <c r="OTE18" s="124"/>
      <c r="OTF18" s="124"/>
      <c r="OTG18" s="124"/>
      <c r="OTH18" s="124"/>
      <c r="OTI18" s="124"/>
      <c r="OTJ18" s="124"/>
      <c r="OTK18" s="124"/>
      <c r="OTL18" s="124"/>
      <c r="OTM18" s="124"/>
      <c r="OTN18" s="124"/>
      <c r="OTO18" s="124"/>
      <c r="OTP18" s="124"/>
      <c r="OTQ18" s="124"/>
      <c r="OTR18" s="124"/>
      <c r="OTS18" s="124"/>
      <c r="OTT18" s="124"/>
      <c r="OTU18" s="124"/>
      <c r="OTV18" s="124"/>
      <c r="OTW18" s="124"/>
      <c r="OTX18" s="124"/>
      <c r="OTY18" s="124"/>
      <c r="OTZ18" s="124"/>
      <c r="OUA18" s="124"/>
      <c r="OUB18" s="124"/>
      <c r="OUC18" s="124"/>
      <c r="OUD18" s="124"/>
      <c r="OUE18" s="124"/>
      <c r="OUF18" s="124"/>
      <c r="OUG18" s="124"/>
      <c r="OUH18" s="124"/>
      <c r="OUI18" s="124"/>
      <c r="OUJ18" s="124"/>
      <c r="OUK18" s="124"/>
      <c r="OUL18" s="124"/>
      <c r="OUM18" s="124"/>
      <c r="OUN18" s="124"/>
      <c r="OUO18" s="124"/>
      <c r="OUP18" s="124"/>
      <c r="OUQ18" s="124"/>
      <c r="OUR18" s="124"/>
      <c r="OUS18" s="124"/>
      <c r="OUT18" s="124"/>
      <c r="OUU18" s="124"/>
      <c r="OUV18" s="124"/>
      <c r="OUW18" s="124"/>
      <c r="OUX18" s="124"/>
      <c r="OUY18" s="124"/>
      <c r="OUZ18" s="124"/>
      <c r="OVA18" s="124"/>
      <c r="OVB18" s="124"/>
      <c r="OVC18" s="124"/>
      <c r="OVD18" s="124"/>
      <c r="OVE18" s="124"/>
      <c r="OVF18" s="124"/>
      <c r="OVG18" s="124"/>
      <c r="OVH18" s="124"/>
      <c r="OVI18" s="124"/>
      <c r="OVJ18" s="124"/>
      <c r="OVK18" s="124"/>
      <c r="OVL18" s="124"/>
      <c r="OVM18" s="124"/>
      <c r="OVN18" s="124"/>
      <c r="OVO18" s="124"/>
      <c r="OVP18" s="124"/>
      <c r="OVQ18" s="124"/>
      <c r="OVR18" s="124"/>
      <c r="OVS18" s="124"/>
      <c r="OVT18" s="124"/>
      <c r="OVU18" s="124"/>
      <c r="OVV18" s="124"/>
      <c r="OVW18" s="124"/>
      <c r="OVX18" s="124"/>
      <c r="OVY18" s="124"/>
      <c r="OVZ18" s="124"/>
      <c r="OWA18" s="124"/>
      <c r="OWB18" s="124"/>
      <c r="OWC18" s="124"/>
      <c r="OWD18" s="124"/>
      <c r="OWE18" s="124"/>
      <c r="OWF18" s="124"/>
      <c r="OWG18" s="124"/>
      <c r="OWH18" s="124"/>
      <c r="OWI18" s="124"/>
      <c r="OWJ18" s="124"/>
      <c r="OWK18" s="124"/>
      <c r="OWL18" s="124"/>
      <c r="OWM18" s="124"/>
      <c r="OWN18" s="124"/>
      <c r="OWO18" s="124"/>
      <c r="OWP18" s="124"/>
      <c r="OWQ18" s="124"/>
      <c r="OWR18" s="124"/>
      <c r="OWS18" s="124"/>
      <c r="OWT18" s="124"/>
      <c r="OWU18" s="124"/>
      <c r="OWV18" s="124"/>
      <c r="OWW18" s="124"/>
      <c r="OWX18" s="124"/>
      <c r="OWY18" s="124"/>
      <c r="OWZ18" s="124"/>
      <c r="OXA18" s="124"/>
      <c r="OXB18" s="124"/>
      <c r="OXC18" s="124"/>
      <c r="OXD18" s="124"/>
      <c r="OXE18" s="124"/>
      <c r="OXF18" s="124"/>
      <c r="OXG18" s="124"/>
      <c r="OXH18" s="124"/>
      <c r="OXI18" s="124"/>
      <c r="OXJ18" s="124"/>
      <c r="OXK18" s="124"/>
      <c r="OXL18" s="124"/>
      <c r="OXM18" s="124"/>
      <c r="OXN18" s="124"/>
      <c r="OXO18" s="124"/>
      <c r="OXP18" s="124"/>
      <c r="OXQ18" s="124"/>
      <c r="OXR18" s="124"/>
      <c r="OXS18" s="124"/>
      <c r="OXT18" s="124"/>
      <c r="OXU18" s="124"/>
      <c r="OXV18" s="124"/>
      <c r="OXW18" s="124"/>
      <c r="OXX18" s="124"/>
      <c r="OXY18" s="124"/>
      <c r="OXZ18" s="124"/>
      <c r="OYA18" s="124"/>
      <c r="OYB18" s="124"/>
      <c r="OYC18" s="124"/>
      <c r="OYD18" s="124"/>
      <c r="OYE18" s="124"/>
      <c r="OYF18" s="124"/>
      <c r="OYG18" s="124"/>
      <c r="OYH18" s="124"/>
      <c r="OYI18" s="124"/>
      <c r="OYJ18" s="124"/>
      <c r="OYK18" s="124"/>
      <c r="OYL18" s="124"/>
      <c r="OYM18" s="124"/>
      <c r="OYN18" s="124"/>
      <c r="OYO18" s="124"/>
      <c r="OYP18" s="124"/>
      <c r="OYQ18" s="124"/>
      <c r="OYR18" s="124"/>
      <c r="OYS18" s="124"/>
      <c r="OYT18" s="124"/>
      <c r="OYU18" s="124"/>
      <c r="OYV18" s="124"/>
      <c r="OYW18" s="124"/>
      <c r="OYX18" s="124"/>
      <c r="OYY18" s="124"/>
      <c r="OYZ18" s="124"/>
      <c r="OZA18" s="124"/>
      <c r="OZB18" s="124"/>
      <c r="OZC18" s="124"/>
      <c r="OZD18" s="124"/>
      <c r="OZE18" s="124"/>
      <c r="OZF18" s="124"/>
      <c r="OZG18" s="124"/>
      <c r="OZH18" s="124"/>
      <c r="OZI18" s="124"/>
      <c r="OZJ18" s="124"/>
      <c r="OZK18" s="124"/>
      <c r="OZL18" s="124"/>
      <c r="OZM18" s="124"/>
      <c r="OZN18" s="124"/>
      <c r="OZO18" s="124"/>
      <c r="OZP18" s="124"/>
      <c r="OZQ18" s="124"/>
      <c r="OZR18" s="124"/>
      <c r="OZS18" s="124"/>
      <c r="OZT18" s="124"/>
      <c r="OZU18" s="124"/>
      <c r="OZV18" s="124"/>
      <c r="OZW18" s="124"/>
      <c r="OZX18" s="124"/>
      <c r="OZY18" s="124"/>
      <c r="OZZ18" s="124"/>
      <c r="PAA18" s="124"/>
      <c r="PAB18" s="124"/>
      <c r="PAC18" s="124"/>
      <c r="PAD18" s="124"/>
      <c r="PAE18" s="124"/>
      <c r="PAF18" s="124"/>
      <c r="PAG18" s="124"/>
      <c r="PAH18" s="124"/>
      <c r="PAI18" s="124"/>
      <c r="PAJ18" s="124"/>
      <c r="PAK18" s="124"/>
      <c r="PAL18" s="124"/>
      <c r="PAM18" s="124"/>
      <c r="PAN18" s="124"/>
      <c r="PAO18" s="124"/>
      <c r="PAP18" s="124"/>
      <c r="PAQ18" s="124"/>
      <c r="PAR18" s="124"/>
      <c r="PAS18" s="124"/>
      <c r="PAT18" s="124"/>
      <c r="PAU18" s="124"/>
      <c r="PAV18" s="124"/>
      <c r="PAW18" s="124"/>
      <c r="PAX18" s="124"/>
      <c r="PAY18" s="124"/>
      <c r="PAZ18" s="124"/>
      <c r="PBA18" s="124"/>
      <c r="PBB18" s="124"/>
      <c r="PBC18" s="124"/>
      <c r="PBD18" s="124"/>
      <c r="PBE18" s="124"/>
      <c r="PBF18" s="124"/>
      <c r="PBG18" s="124"/>
      <c r="PBH18" s="124"/>
      <c r="PBI18" s="124"/>
      <c r="PBJ18" s="124"/>
      <c r="PBK18" s="124"/>
      <c r="PBL18" s="124"/>
      <c r="PBM18" s="124"/>
      <c r="PBN18" s="124"/>
      <c r="PBO18" s="124"/>
      <c r="PBP18" s="124"/>
      <c r="PBQ18" s="124"/>
      <c r="PBR18" s="124"/>
      <c r="PBS18" s="124"/>
      <c r="PBT18" s="124"/>
      <c r="PBU18" s="124"/>
      <c r="PBV18" s="124"/>
      <c r="PBW18" s="124"/>
      <c r="PBX18" s="124"/>
      <c r="PBY18" s="124"/>
      <c r="PBZ18" s="124"/>
      <c r="PCA18" s="124"/>
      <c r="PCB18" s="124"/>
      <c r="PCC18" s="124"/>
      <c r="PCD18" s="124"/>
      <c r="PCE18" s="124"/>
      <c r="PCF18" s="124"/>
      <c r="PCG18" s="124"/>
      <c r="PCH18" s="124"/>
      <c r="PCI18" s="124"/>
      <c r="PCJ18" s="124"/>
      <c r="PCK18" s="124"/>
      <c r="PCL18" s="124"/>
      <c r="PCM18" s="124"/>
      <c r="PCN18" s="124"/>
      <c r="PCO18" s="124"/>
      <c r="PCP18" s="124"/>
      <c r="PCQ18" s="124"/>
      <c r="PCR18" s="124"/>
      <c r="PCS18" s="124"/>
      <c r="PCT18" s="124"/>
      <c r="PCU18" s="124"/>
      <c r="PCV18" s="124"/>
      <c r="PCW18" s="124"/>
      <c r="PCX18" s="124"/>
      <c r="PCY18" s="124"/>
      <c r="PCZ18" s="124"/>
      <c r="PDA18" s="124"/>
      <c r="PDB18" s="124"/>
      <c r="PDC18" s="124"/>
      <c r="PDD18" s="124"/>
      <c r="PDE18" s="124"/>
      <c r="PDF18" s="124"/>
      <c r="PDG18" s="124"/>
      <c r="PDH18" s="124"/>
      <c r="PDI18" s="124"/>
      <c r="PDJ18" s="124"/>
      <c r="PDK18" s="124"/>
      <c r="PDL18" s="124"/>
      <c r="PDM18" s="124"/>
      <c r="PDN18" s="124"/>
      <c r="PDO18" s="124"/>
      <c r="PDP18" s="124"/>
      <c r="PDQ18" s="124"/>
      <c r="PDR18" s="124"/>
      <c r="PDS18" s="124"/>
      <c r="PDT18" s="124"/>
      <c r="PDU18" s="124"/>
      <c r="PDV18" s="124"/>
      <c r="PDW18" s="124"/>
      <c r="PDX18" s="124"/>
      <c r="PDY18" s="124"/>
      <c r="PDZ18" s="124"/>
      <c r="PEA18" s="124"/>
      <c r="PEB18" s="124"/>
      <c r="PEC18" s="124"/>
      <c r="PED18" s="124"/>
      <c r="PEE18" s="124"/>
      <c r="PEF18" s="124"/>
      <c r="PEG18" s="124"/>
      <c r="PEH18" s="124"/>
      <c r="PEI18" s="124"/>
      <c r="PEJ18" s="124"/>
      <c r="PEK18" s="124"/>
      <c r="PEL18" s="124"/>
      <c r="PEM18" s="124"/>
      <c r="PEN18" s="124"/>
      <c r="PEO18" s="124"/>
      <c r="PEP18" s="124"/>
      <c r="PEQ18" s="124"/>
      <c r="PER18" s="124"/>
      <c r="PES18" s="124"/>
      <c r="PET18" s="124"/>
      <c r="PEU18" s="124"/>
      <c r="PEV18" s="124"/>
      <c r="PEW18" s="124"/>
      <c r="PEX18" s="124"/>
      <c r="PEY18" s="124"/>
      <c r="PEZ18" s="124"/>
      <c r="PFA18" s="124"/>
      <c r="PFB18" s="124"/>
      <c r="PFC18" s="124"/>
      <c r="PFD18" s="124"/>
      <c r="PFE18" s="124"/>
      <c r="PFF18" s="124"/>
      <c r="PFG18" s="124"/>
      <c r="PFH18" s="124"/>
      <c r="PFI18" s="124"/>
      <c r="PFJ18" s="124"/>
      <c r="PFK18" s="124"/>
      <c r="PFL18" s="124"/>
      <c r="PFM18" s="124"/>
      <c r="PFN18" s="124"/>
      <c r="PFO18" s="124"/>
      <c r="PFP18" s="124"/>
      <c r="PFQ18" s="124"/>
      <c r="PFR18" s="124"/>
      <c r="PFS18" s="124"/>
      <c r="PFT18" s="124"/>
      <c r="PFU18" s="124"/>
      <c r="PFV18" s="124"/>
      <c r="PFW18" s="124"/>
      <c r="PFX18" s="124"/>
      <c r="PFY18" s="124"/>
      <c r="PFZ18" s="124"/>
      <c r="PGA18" s="124"/>
      <c r="PGB18" s="124"/>
      <c r="PGC18" s="124"/>
      <c r="PGD18" s="124"/>
      <c r="PGE18" s="124"/>
      <c r="PGF18" s="124"/>
      <c r="PGG18" s="124"/>
      <c r="PGH18" s="124"/>
      <c r="PGI18" s="124"/>
      <c r="PGJ18" s="124"/>
      <c r="PGK18" s="124"/>
      <c r="PGL18" s="124"/>
      <c r="PGM18" s="124"/>
      <c r="PGN18" s="124"/>
      <c r="PGO18" s="124"/>
      <c r="PGP18" s="124"/>
      <c r="PGQ18" s="124"/>
      <c r="PGR18" s="124"/>
      <c r="PGS18" s="124"/>
      <c r="PGT18" s="124"/>
      <c r="PGU18" s="124"/>
      <c r="PGV18" s="124"/>
      <c r="PGW18" s="124"/>
      <c r="PGX18" s="124"/>
      <c r="PGY18" s="124"/>
      <c r="PGZ18" s="124"/>
      <c r="PHA18" s="124"/>
      <c r="PHB18" s="124"/>
      <c r="PHC18" s="124"/>
      <c r="PHD18" s="124"/>
      <c r="PHE18" s="124"/>
      <c r="PHF18" s="124"/>
      <c r="PHG18" s="124"/>
      <c r="PHH18" s="124"/>
      <c r="PHI18" s="124"/>
      <c r="PHJ18" s="124"/>
      <c r="PHK18" s="124"/>
      <c r="PHL18" s="124"/>
      <c r="PHM18" s="124"/>
      <c r="PHN18" s="124"/>
      <c r="PHO18" s="124"/>
      <c r="PHP18" s="124"/>
      <c r="PHQ18" s="124"/>
      <c r="PHR18" s="124"/>
      <c r="PHS18" s="124"/>
      <c r="PHT18" s="124"/>
      <c r="PHU18" s="124"/>
      <c r="PHV18" s="124"/>
      <c r="PHW18" s="124"/>
      <c r="PHX18" s="124"/>
      <c r="PHY18" s="124"/>
      <c r="PHZ18" s="124"/>
      <c r="PIA18" s="124"/>
      <c r="PIB18" s="124"/>
      <c r="PIC18" s="124"/>
      <c r="PID18" s="124"/>
      <c r="PIE18" s="124"/>
      <c r="PIF18" s="124"/>
      <c r="PIG18" s="124"/>
      <c r="PIH18" s="124"/>
      <c r="PII18" s="124"/>
      <c r="PIJ18" s="124"/>
      <c r="PIK18" s="124"/>
      <c r="PIL18" s="124"/>
      <c r="PIM18" s="124"/>
      <c r="PIN18" s="124"/>
      <c r="PIO18" s="124"/>
      <c r="PIP18" s="124"/>
      <c r="PIQ18" s="124"/>
      <c r="PIR18" s="124"/>
      <c r="PIS18" s="124"/>
      <c r="PIT18" s="124"/>
      <c r="PIU18" s="124"/>
      <c r="PIV18" s="124"/>
      <c r="PIW18" s="124"/>
      <c r="PIX18" s="124"/>
      <c r="PIY18" s="124"/>
      <c r="PIZ18" s="124"/>
      <c r="PJA18" s="124"/>
      <c r="PJB18" s="124"/>
      <c r="PJC18" s="124"/>
      <c r="PJD18" s="124"/>
      <c r="PJE18" s="124"/>
      <c r="PJF18" s="124"/>
      <c r="PJG18" s="124"/>
      <c r="PJH18" s="124"/>
      <c r="PJI18" s="124"/>
      <c r="PJJ18" s="124"/>
      <c r="PJK18" s="124"/>
      <c r="PJL18" s="124"/>
      <c r="PJM18" s="124"/>
      <c r="PJN18" s="124"/>
      <c r="PJO18" s="124"/>
      <c r="PJP18" s="124"/>
      <c r="PJQ18" s="124"/>
      <c r="PJR18" s="124"/>
      <c r="PJS18" s="124"/>
      <c r="PJT18" s="124"/>
      <c r="PJU18" s="124"/>
      <c r="PJV18" s="124"/>
      <c r="PJW18" s="124"/>
      <c r="PJX18" s="124"/>
      <c r="PJY18" s="124"/>
      <c r="PJZ18" s="124"/>
      <c r="PKA18" s="124"/>
      <c r="PKB18" s="124"/>
      <c r="PKC18" s="124"/>
      <c r="PKD18" s="124"/>
      <c r="PKE18" s="124"/>
      <c r="PKF18" s="124"/>
      <c r="PKG18" s="124"/>
      <c r="PKH18" s="124"/>
      <c r="PKI18" s="124"/>
      <c r="PKJ18" s="124"/>
      <c r="PKK18" s="124"/>
      <c r="PKL18" s="124"/>
      <c r="PKM18" s="124"/>
      <c r="PKN18" s="124"/>
      <c r="PKO18" s="124"/>
      <c r="PKP18" s="124"/>
      <c r="PKQ18" s="124"/>
      <c r="PKR18" s="124"/>
      <c r="PKS18" s="124"/>
      <c r="PKT18" s="124"/>
      <c r="PKU18" s="124"/>
      <c r="PKV18" s="124"/>
      <c r="PKW18" s="124"/>
      <c r="PKX18" s="124"/>
      <c r="PKY18" s="124"/>
      <c r="PKZ18" s="124"/>
      <c r="PLA18" s="124"/>
      <c r="PLB18" s="124"/>
      <c r="PLC18" s="124"/>
      <c r="PLD18" s="124"/>
      <c r="PLE18" s="124"/>
      <c r="PLF18" s="124"/>
      <c r="PLG18" s="124"/>
      <c r="PLH18" s="124"/>
      <c r="PLI18" s="124"/>
      <c r="PLJ18" s="124"/>
      <c r="PLK18" s="124"/>
      <c r="PLL18" s="124"/>
      <c r="PLM18" s="124"/>
      <c r="PLN18" s="124"/>
      <c r="PLO18" s="124"/>
      <c r="PLP18" s="124"/>
      <c r="PLQ18" s="124"/>
      <c r="PLR18" s="124"/>
      <c r="PLS18" s="124"/>
      <c r="PLT18" s="124"/>
      <c r="PLU18" s="124"/>
      <c r="PLV18" s="124"/>
      <c r="PLW18" s="124"/>
      <c r="PLX18" s="124"/>
      <c r="PLY18" s="124"/>
      <c r="PLZ18" s="124"/>
      <c r="PMA18" s="124"/>
      <c r="PMB18" s="124"/>
      <c r="PMC18" s="124"/>
      <c r="PMD18" s="124"/>
      <c r="PME18" s="124"/>
      <c r="PMF18" s="124"/>
      <c r="PMG18" s="124"/>
      <c r="PMH18" s="124"/>
      <c r="PMI18" s="124"/>
      <c r="PMJ18" s="124"/>
      <c r="PMK18" s="124"/>
      <c r="PML18" s="124"/>
      <c r="PMM18" s="124"/>
      <c r="PMN18" s="124"/>
      <c r="PMO18" s="124"/>
      <c r="PMP18" s="124"/>
      <c r="PMQ18" s="124"/>
      <c r="PMR18" s="124"/>
      <c r="PMS18" s="124"/>
      <c r="PMT18" s="124"/>
      <c r="PMU18" s="124"/>
      <c r="PMV18" s="124"/>
      <c r="PMW18" s="124"/>
      <c r="PMX18" s="124"/>
      <c r="PMY18" s="124"/>
      <c r="PMZ18" s="124"/>
      <c r="PNA18" s="124"/>
      <c r="PNB18" s="124"/>
      <c r="PNC18" s="124"/>
      <c r="PND18" s="124"/>
      <c r="PNE18" s="124"/>
      <c r="PNF18" s="124"/>
      <c r="PNG18" s="124"/>
      <c r="PNH18" s="124"/>
      <c r="PNI18" s="124"/>
      <c r="PNJ18" s="124"/>
      <c r="PNK18" s="124"/>
      <c r="PNL18" s="124"/>
      <c r="PNM18" s="124"/>
      <c r="PNN18" s="124"/>
      <c r="PNO18" s="124"/>
      <c r="PNP18" s="124"/>
      <c r="PNQ18" s="124"/>
      <c r="PNR18" s="124"/>
      <c r="PNS18" s="124"/>
      <c r="PNT18" s="124"/>
      <c r="PNU18" s="124"/>
      <c r="PNV18" s="124"/>
      <c r="PNW18" s="124"/>
      <c r="PNX18" s="124"/>
      <c r="PNY18" s="124"/>
      <c r="PNZ18" s="124"/>
      <c r="POA18" s="124"/>
      <c r="POB18" s="124"/>
      <c r="POC18" s="124"/>
      <c r="POD18" s="124"/>
      <c r="POE18" s="124"/>
      <c r="POF18" s="124"/>
      <c r="POG18" s="124"/>
      <c r="POH18" s="124"/>
      <c r="POI18" s="124"/>
      <c r="POJ18" s="124"/>
      <c r="POK18" s="124"/>
      <c r="POL18" s="124"/>
      <c r="POM18" s="124"/>
      <c r="PON18" s="124"/>
      <c r="POO18" s="124"/>
      <c r="POP18" s="124"/>
      <c r="POQ18" s="124"/>
      <c r="POR18" s="124"/>
      <c r="POS18" s="124"/>
      <c r="POT18" s="124"/>
      <c r="POU18" s="124"/>
      <c r="POV18" s="124"/>
      <c r="POW18" s="124"/>
      <c r="POX18" s="124"/>
      <c r="POY18" s="124"/>
      <c r="POZ18" s="124"/>
      <c r="PPA18" s="124"/>
      <c r="PPB18" s="124"/>
      <c r="PPC18" s="124"/>
      <c r="PPD18" s="124"/>
      <c r="PPE18" s="124"/>
      <c r="PPF18" s="124"/>
      <c r="PPG18" s="124"/>
      <c r="PPH18" s="124"/>
      <c r="PPI18" s="124"/>
      <c r="PPJ18" s="124"/>
      <c r="PPK18" s="124"/>
      <c r="PPL18" s="124"/>
      <c r="PPM18" s="124"/>
      <c r="PPN18" s="124"/>
      <c r="PPO18" s="124"/>
      <c r="PPP18" s="124"/>
      <c r="PPQ18" s="124"/>
      <c r="PPR18" s="124"/>
      <c r="PPS18" s="124"/>
      <c r="PPT18" s="124"/>
      <c r="PPU18" s="124"/>
      <c r="PPV18" s="124"/>
      <c r="PPW18" s="124"/>
      <c r="PPX18" s="124"/>
      <c r="PPY18" s="124"/>
      <c r="PPZ18" s="124"/>
      <c r="PQA18" s="124"/>
      <c r="PQB18" s="124"/>
      <c r="PQC18" s="124"/>
      <c r="PQD18" s="124"/>
      <c r="PQE18" s="124"/>
      <c r="PQF18" s="124"/>
      <c r="PQG18" s="124"/>
      <c r="PQH18" s="124"/>
      <c r="PQI18" s="124"/>
      <c r="PQJ18" s="124"/>
      <c r="PQK18" s="124"/>
      <c r="PQL18" s="124"/>
      <c r="PQM18" s="124"/>
      <c r="PQN18" s="124"/>
      <c r="PQO18" s="124"/>
      <c r="PQP18" s="124"/>
      <c r="PQQ18" s="124"/>
      <c r="PQR18" s="124"/>
      <c r="PQS18" s="124"/>
      <c r="PQT18" s="124"/>
      <c r="PQU18" s="124"/>
      <c r="PQV18" s="124"/>
      <c r="PQW18" s="124"/>
      <c r="PQX18" s="124"/>
      <c r="PQY18" s="124"/>
      <c r="PQZ18" s="124"/>
      <c r="PRA18" s="124"/>
      <c r="PRB18" s="124"/>
      <c r="PRC18" s="124"/>
      <c r="PRD18" s="124"/>
      <c r="PRE18" s="124"/>
      <c r="PRF18" s="124"/>
      <c r="PRG18" s="124"/>
      <c r="PRH18" s="124"/>
      <c r="PRI18" s="124"/>
      <c r="PRJ18" s="124"/>
      <c r="PRK18" s="124"/>
      <c r="PRL18" s="124"/>
      <c r="PRM18" s="124"/>
      <c r="PRN18" s="124"/>
      <c r="PRO18" s="124"/>
      <c r="PRP18" s="124"/>
      <c r="PRQ18" s="124"/>
      <c r="PRR18" s="124"/>
      <c r="PRS18" s="124"/>
      <c r="PRT18" s="124"/>
      <c r="PRU18" s="124"/>
      <c r="PRV18" s="124"/>
      <c r="PRW18" s="124"/>
      <c r="PRX18" s="124"/>
      <c r="PRY18" s="124"/>
      <c r="PRZ18" s="124"/>
      <c r="PSA18" s="124"/>
      <c r="PSB18" s="124"/>
      <c r="PSC18" s="124"/>
      <c r="PSD18" s="124"/>
      <c r="PSE18" s="124"/>
      <c r="PSF18" s="124"/>
      <c r="PSG18" s="124"/>
      <c r="PSH18" s="124"/>
      <c r="PSI18" s="124"/>
      <c r="PSJ18" s="124"/>
      <c r="PSK18" s="124"/>
      <c r="PSL18" s="124"/>
      <c r="PSM18" s="124"/>
      <c r="PSN18" s="124"/>
      <c r="PSO18" s="124"/>
      <c r="PSP18" s="124"/>
      <c r="PSQ18" s="124"/>
      <c r="PSR18" s="124"/>
      <c r="PSS18" s="124"/>
      <c r="PST18" s="124"/>
      <c r="PSU18" s="124"/>
      <c r="PSV18" s="124"/>
      <c r="PSW18" s="124"/>
      <c r="PSX18" s="124"/>
      <c r="PSY18" s="124"/>
      <c r="PSZ18" s="124"/>
      <c r="PTA18" s="124"/>
      <c r="PTB18" s="124"/>
      <c r="PTC18" s="124"/>
      <c r="PTD18" s="124"/>
      <c r="PTE18" s="124"/>
      <c r="PTF18" s="124"/>
      <c r="PTG18" s="124"/>
      <c r="PTH18" s="124"/>
      <c r="PTI18" s="124"/>
      <c r="PTJ18" s="124"/>
      <c r="PTK18" s="124"/>
      <c r="PTL18" s="124"/>
      <c r="PTM18" s="124"/>
      <c r="PTN18" s="124"/>
      <c r="PTO18" s="124"/>
      <c r="PTP18" s="124"/>
      <c r="PTQ18" s="124"/>
      <c r="PTR18" s="124"/>
      <c r="PTS18" s="124"/>
      <c r="PTT18" s="124"/>
      <c r="PTU18" s="124"/>
      <c r="PTV18" s="124"/>
      <c r="PTW18" s="124"/>
      <c r="PTX18" s="124"/>
      <c r="PTY18" s="124"/>
      <c r="PTZ18" s="124"/>
      <c r="PUA18" s="124"/>
      <c r="PUB18" s="124"/>
      <c r="PUC18" s="124"/>
      <c r="PUD18" s="124"/>
      <c r="PUE18" s="124"/>
      <c r="PUF18" s="124"/>
      <c r="PUG18" s="124"/>
      <c r="PUH18" s="124"/>
      <c r="PUI18" s="124"/>
      <c r="PUJ18" s="124"/>
      <c r="PUK18" s="124"/>
      <c r="PUL18" s="124"/>
      <c r="PUM18" s="124"/>
      <c r="PUN18" s="124"/>
      <c r="PUO18" s="124"/>
      <c r="PUP18" s="124"/>
      <c r="PUQ18" s="124"/>
      <c r="PUR18" s="124"/>
      <c r="PUS18" s="124"/>
      <c r="PUT18" s="124"/>
      <c r="PUU18" s="124"/>
      <c r="PUV18" s="124"/>
      <c r="PUW18" s="124"/>
      <c r="PUX18" s="124"/>
      <c r="PUY18" s="124"/>
      <c r="PUZ18" s="124"/>
      <c r="PVA18" s="124"/>
      <c r="PVB18" s="124"/>
      <c r="PVC18" s="124"/>
      <c r="PVD18" s="124"/>
      <c r="PVE18" s="124"/>
      <c r="PVF18" s="124"/>
      <c r="PVG18" s="124"/>
      <c r="PVH18" s="124"/>
      <c r="PVI18" s="124"/>
      <c r="PVJ18" s="124"/>
      <c r="PVK18" s="124"/>
      <c r="PVL18" s="124"/>
      <c r="PVM18" s="124"/>
      <c r="PVN18" s="124"/>
      <c r="PVO18" s="124"/>
      <c r="PVP18" s="124"/>
      <c r="PVQ18" s="124"/>
      <c r="PVR18" s="124"/>
      <c r="PVS18" s="124"/>
      <c r="PVT18" s="124"/>
      <c r="PVU18" s="124"/>
      <c r="PVV18" s="124"/>
      <c r="PVW18" s="124"/>
      <c r="PVX18" s="124"/>
      <c r="PVY18" s="124"/>
      <c r="PVZ18" s="124"/>
      <c r="PWA18" s="124"/>
      <c r="PWB18" s="124"/>
      <c r="PWC18" s="124"/>
      <c r="PWD18" s="124"/>
      <c r="PWE18" s="124"/>
      <c r="PWF18" s="124"/>
      <c r="PWG18" s="124"/>
      <c r="PWH18" s="124"/>
      <c r="PWI18" s="124"/>
      <c r="PWJ18" s="124"/>
      <c r="PWK18" s="124"/>
      <c r="PWL18" s="124"/>
      <c r="PWM18" s="124"/>
      <c r="PWN18" s="124"/>
      <c r="PWO18" s="124"/>
      <c r="PWP18" s="124"/>
      <c r="PWQ18" s="124"/>
      <c r="PWR18" s="124"/>
      <c r="PWS18" s="124"/>
      <c r="PWT18" s="124"/>
      <c r="PWU18" s="124"/>
      <c r="PWV18" s="124"/>
      <c r="PWW18" s="124"/>
      <c r="PWX18" s="124"/>
      <c r="PWY18" s="124"/>
      <c r="PWZ18" s="124"/>
      <c r="PXA18" s="124"/>
      <c r="PXB18" s="124"/>
      <c r="PXC18" s="124"/>
      <c r="PXD18" s="124"/>
      <c r="PXE18" s="124"/>
      <c r="PXF18" s="124"/>
      <c r="PXG18" s="124"/>
      <c r="PXH18" s="124"/>
      <c r="PXI18" s="124"/>
      <c r="PXJ18" s="124"/>
      <c r="PXK18" s="124"/>
      <c r="PXL18" s="124"/>
      <c r="PXM18" s="124"/>
      <c r="PXN18" s="124"/>
      <c r="PXO18" s="124"/>
      <c r="PXP18" s="124"/>
      <c r="PXQ18" s="124"/>
      <c r="PXR18" s="124"/>
      <c r="PXS18" s="124"/>
      <c r="PXT18" s="124"/>
      <c r="PXU18" s="124"/>
      <c r="PXV18" s="124"/>
      <c r="PXW18" s="124"/>
      <c r="PXX18" s="124"/>
      <c r="PXY18" s="124"/>
      <c r="PXZ18" s="124"/>
      <c r="PYA18" s="124"/>
      <c r="PYB18" s="124"/>
      <c r="PYC18" s="124"/>
      <c r="PYD18" s="124"/>
      <c r="PYE18" s="124"/>
      <c r="PYF18" s="124"/>
      <c r="PYG18" s="124"/>
      <c r="PYH18" s="124"/>
      <c r="PYI18" s="124"/>
      <c r="PYJ18" s="124"/>
      <c r="PYK18" s="124"/>
      <c r="PYL18" s="124"/>
      <c r="PYM18" s="124"/>
      <c r="PYN18" s="124"/>
      <c r="PYO18" s="124"/>
      <c r="PYP18" s="124"/>
      <c r="PYQ18" s="124"/>
      <c r="PYR18" s="124"/>
      <c r="PYS18" s="124"/>
      <c r="PYT18" s="124"/>
      <c r="PYU18" s="124"/>
      <c r="PYV18" s="124"/>
      <c r="PYW18" s="124"/>
      <c r="PYX18" s="124"/>
      <c r="PYY18" s="124"/>
      <c r="PYZ18" s="124"/>
      <c r="PZA18" s="124"/>
      <c r="PZB18" s="124"/>
      <c r="PZC18" s="124"/>
      <c r="PZD18" s="124"/>
      <c r="PZE18" s="124"/>
      <c r="PZF18" s="124"/>
      <c r="PZG18" s="124"/>
      <c r="PZH18" s="124"/>
      <c r="PZI18" s="124"/>
      <c r="PZJ18" s="124"/>
      <c r="PZK18" s="124"/>
      <c r="PZL18" s="124"/>
      <c r="PZM18" s="124"/>
      <c r="PZN18" s="124"/>
      <c r="PZO18" s="124"/>
      <c r="PZP18" s="124"/>
      <c r="PZQ18" s="124"/>
      <c r="PZR18" s="124"/>
      <c r="PZS18" s="124"/>
      <c r="PZT18" s="124"/>
      <c r="PZU18" s="124"/>
      <c r="PZV18" s="124"/>
      <c r="PZW18" s="124"/>
      <c r="PZX18" s="124"/>
      <c r="PZY18" s="124"/>
      <c r="PZZ18" s="124"/>
      <c r="QAA18" s="124"/>
      <c r="QAB18" s="124"/>
      <c r="QAC18" s="124"/>
      <c r="QAD18" s="124"/>
      <c r="QAE18" s="124"/>
      <c r="QAF18" s="124"/>
      <c r="QAG18" s="124"/>
      <c r="QAH18" s="124"/>
      <c r="QAI18" s="124"/>
      <c r="QAJ18" s="124"/>
      <c r="QAK18" s="124"/>
      <c r="QAL18" s="124"/>
      <c r="QAM18" s="124"/>
      <c r="QAN18" s="124"/>
      <c r="QAO18" s="124"/>
      <c r="QAP18" s="124"/>
      <c r="QAQ18" s="124"/>
      <c r="QAR18" s="124"/>
      <c r="QAS18" s="124"/>
      <c r="QAT18" s="124"/>
      <c r="QAU18" s="124"/>
      <c r="QAV18" s="124"/>
      <c r="QAW18" s="124"/>
      <c r="QAX18" s="124"/>
      <c r="QAY18" s="124"/>
      <c r="QAZ18" s="124"/>
      <c r="QBA18" s="124"/>
      <c r="QBB18" s="124"/>
      <c r="QBC18" s="124"/>
      <c r="QBD18" s="124"/>
      <c r="QBE18" s="124"/>
      <c r="QBF18" s="124"/>
      <c r="QBG18" s="124"/>
      <c r="QBH18" s="124"/>
      <c r="QBI18" s="124"/>
      <c r="QBJ18" s="124"/>
      <c r="QBK18" s="124"/>
      <c r="QBL18" s="124"/>
      <c r="QBM18" s="124"/>
      <c r="QBN18" s="124"/>
      <c r="QBO18" s="124"/>
      <c r="QBP18" s="124"/>
      <c r="QBQ18" s="124"/>
      <c r="QBR18" s="124"/>
      <c r="QBS18" s="124"/>
      <c r="QBT18" s="124"/>
      <c r="QBU18" s="124"/>
      <c r="QBV18" s="124"/>
      <c r="QBW18" s="124"/>
      <c r="QBX18" s="124"/>
      <c r="QBY18" s="124"/>
      <c r="QBZ18" s="124"/>
      <c r="QCA18" s="124"/>
      <c r="QCB18" s="124"/>
      <c r="QCC18" s="124"/>
      <c r="QCD18" s="124"/>
      <c r="QCE18" s="124"/>
      <c r="QCF18" s="124"/>
      <c r="QCG18" s="124"/>
      <c r="QCH18" s="124"/>
      <c r="QCI18" s="124"/>
      <c r="QCJ18" s="124"/>
      <c r="QCK18" s="124"/>
      <c r="QCL18" s="124"/>
      <c r="QCM18" s="124"/>
      <c r="QCN18" s="124"/>
      <c r="QCO18" s="124"/>
      <c r="QCP18" s="124"/>
      <c r="QCQ18" s="124"/>
      <c r="QCR18" s="124"/>
      <c r="QCS18" s="124"/>
      <c r="QCT18" s="124"/>
      <c r="QCU18" s="124"/>
      <c r="QCV18" s="124"/>
      <c r="QCW18" s="124"/>
      <c r="QCX18" s="124"/>
      <c r="QCY18" s="124"/>
      <c r="QCZ18" s="124"/>
      <c r="QDA18" s="124"/>
      <c r="QDB18" s="124"/>
      <c r="QDC18" s="124"/>
      <c r="QDD18" s="124"/>
      <c r="QDE18" s="124"/>
      <c r="QDF18" s="124"/>
      <c r="QDG18" s="124"/>
      <c r="QDH18" s="124"/>
      <c r="QDI18" s="124"/>
      <c r="QDJ18" s="124"/>
      <c r="QDK18" s="124"/>
      <c r="QDL18" s="124"/>
      <c r="QDM18" s="124"/>
      <c r="QDN18" s="124"/>
      <c r="QDO18" s="124"/>
      <c r="QDP18" s="124"/>
      <c r="QDQ18" s="124"/>
      <c r="QDR18" s="124"/>
      <c r="QDS18" s="124"/>
      <c r="QDT18" s="124"/>
      <c r="QDU18" s="124"/>
      <c r="QDV18" s="124"/>
      <c r="QDW18" s="124"/>
      <c r="QDX18" s="124"/>
      <c r="QDY18" s="124"/>
      <c r="QDZ18" s="124"/>
      <c r="QEA18" s="124"/>
      <c r="QEB18" s="124"/>
      <c r="QEC18" s="124"/>
      <c r="QED18" s="124"/>
      <c r="QEE18" s="124"/>
      <c r="QEF18" s="124"/>
      <c r="QEG18" s="124"/>
      <c r="QEH18" s="124"/>
      <c r="QEI18" s="124"/>
      <c r="QEJ18" s="124"/>
      <c r="QEK18" s="124"/>
      <c r="QEL18" s="124"/>
      <c r="QEM18" s="124"/>
      <c r="QEN18" s="124"/>
      <c r="QEO18" s="124"/>
      <c r="QEP18" s="124"/>
      <c r="QEQ18" s="124"/>
      <c r="QER18" s="124"/>
      <c r="QES18" s="124"/>
      <c r="QET18" s="124"/>
      <c r="QEU18" s="124"/>
      <c r="QEV18" s="124"/>
      <c r="QEW18" s="124"/>
      <c r="QEX18" s="124"/>
      <c r="QEY18" s="124"/>
      <c r="QEZ18" s="124"/>
      <c r="QFA18" s="124"/>
      <c r="QFB18" s="124"/>
      <c r="QFC18" s="124"/>
      <c r="QFD18" s="124"/>
      <c r="QFE18" s="124"/>
      <c r="QFF18" s="124"/>
      <c r="QFG18" s="124"/>
      <c r="QFH18" s="124"/>
      <c r="QFI18" s="124"/>
      <c r="QFJ18" s="124"/>
      <c r="QFK18" s="124"/>
      <c r="QFL18" s="124"/>
      <c r="QFM18" s="124"/>
      <c r="QFN18" s="124"/>
      <c r="QFO18" s="124"/>
      <c r="QFP18" s="124"/>
      <c r="QFQ18" s="124"/>
      <c r="QFR18" s="124"/>
      <c r="QFS18" s="124"/>
      <c r="QFT18" s="124"/>
      <c r="QFU18" s="124"/>
      <c r="QFV18" s="124"/>
      <c r="QFW18" s="124"/>
      <c r="QFX18" s="124"/>
      <c r="QFY18" s="124"/>
      <c r="QFZ18" s="124"/>
      <c r="QGA18" s="124"/>
      <c r="QGB18" s="124"/>
      <c r="QGC18" s="124"/>
      <c r="QGD18" s="124"/>
      <c r="QGE18" s="124"/>
      <c r="QGF18" s="124"/>
      <c r="QGG18" s="124"/>
      <c r="QGH18" s="124"/>
      <c r="QGI18" s="124"/>
      <c r="QGJ18" s="124"/>
      <c r="QGK18" s="124"/>
      <c r="QGL18" s="124"/>
      <c r="QGM18" s="124"/>
      <c r="QGN18" s="124"/>
      <c r="QGO18" s="124"/>
      <c r="QGP18" s="124"/>
      <c r="QGQ18" s="124"/>
      <c r="QGR18" s="124"/>
      <c r="QGS18" s="124"/>
      <c r="QGT18" s="124"/>
      <c r="QGU18" s="124"/>
      <c r="QGV18" s="124"/>
      <c r="QGW18" s="124"/>
      <c r="QGX18" s="124"/>
      <c r="QGY18" s="124"/>
      <c r="QGZ18" s="124"/>
      <c r="QHA18" s="124"/>
      <c r="QHB18" s="124"/>
      <c r="QHC18" s="124"/>
      <c r="QHD18" s="124"/>
      <c r="QHE18" s="124"/>
      <c r="QHF18" s="124"/>
      <c r="QHG18" s="124"/>
      <c r="QHH18" s="124"/>
      <c r="QHI18" s="124"/>
      <c r="QHJ18" s="124"/>
      <c r="QHK18" s="124"/>
      <c r="QHL18" s="124"/>
      <c r="QHM18" s="124"/>
      <c r="QHN18" s="124"/>
      <c r="QHO18" s="124"/>
      <c r="QHP18" s="124"/>
      <c r="QHQ18" s="124"/>
      <c r="QHR18" s="124"/>
      <c r="QHS18" s="124"/>
      <c r="QHT18" s="124"/>
      <c r="QHU18" s="124"/>
      <c r="QHV18" s="124"/>
      <c r="QHW18" s="124"/>
      <c r="QHX18" s="124"/>
      <c r="QHY18" s="124"/>
      <c r="QHZ18" s="124"/>
      <c r="QIA18" s="124"/>
      <c r="QIB18" s="124"/>
      <c r="QIC18" s="124"/>
      <c r="QID18" s="124"/>
      <c r="QIE18" s="124"/>
      <c r="QIF18" s="124"/>
      <c r="QIG18" s="124"/>
      <c r="QIH18" s="124"/>
      <c r="QII18" s="124"/>
      <c r="QIJ18" s="124"/>
      <c r="QIK18" s="124"/>
      <c r="QIL18" s="124"/>
      <c r="QIM18" s="124"/>
      <c r="QIN18" s="124"/>
      <c r="QIO18" s="124"/>
      <c r="QIP18" s="124"/>
      <c r="QIQ18" s="124"/>
      <c r="QIR18" s="124"/>
      <c r="QIS18" s="124"/>
      <c r="QIT18" s="124"/>
      <c r="QIU18" s="124"/>
      <c r="QIV18" s="124"/>
      <c r="QIW18" s="124"/>
      <c r="QIX18" s="124"/>
      <c r="QIY18" s="124"/>
      <c r="QIZ18" s="124"/>
      <c r="QJA18" s="124"/>
      <c r="QJB18" s="124"/>
      <c r="QJC18" s="124"/>
      <c r="QJD18" s="124"/>
      <c r="QJE18" s="124"/>
      <c r="QJF18" s="124"/>
      <c r="QJG18" s="124"/>
      <c r="QJH18" s="124"/>
      <c r="QJI18" s="124"/>
      <c r="QJJ18" s="124"/>
      <c r="QJK18" s="124"/>
      <c r="QJL18" s="124"/>
      <c r="QJM18" s="124"/>
      <c r="QJN18" s="124"/>
      <c r="QJO18" s="124"/>
      <c r="QJP18" s="124"/>
      <c r="QJQ18" s="124"/>
      <c r="QJR18" s="124"/>
      <c r="QJS18" s="124"/>
      <c r="QJT18" s="124"/>
      <c r="QJU18" s="124"/>
      <c r="QJV18" s="124"/>
      <c r="QJW18" s="124"/>
      <c r="QJX18" s="124"/>
      <c r="QJY18" s="124"/>
      <c r="QJZ18" s="124"/>
      <c r="QKA18" s="124"/>
      <c r="QKB18" s="124"/>
      <c r="QKC18" s="124"/>
      <c r="QKD18" s="124"/>
      <c r="QKE18" s="124"/>
      <c r="QKF18" s="124"/>
      <c r="QKG18" s="124"/>
      <c r="QKH18" s="124"/>
      <c r="QKI18" s="124"/>
      <c r="QKJ18" s="124"/>
      <c r="QKK18" s="124"/>
      <c r="QKL18" s="124"/>
      <c r="QKM18" s="124"/>
      <c r="QKN18" s="124"/>
      <c r="QKO18" s="124"/>
      <c r="QKP18" s="124"/>
      <c r="QKQ18" s="124"/>
      <c r="QKR18" s="124"/>
      <c r="QKS18" s="124"/>
      <c r="QKT18" s="124"/>
      <c r="QKU18" s="124"/>
      <c r="QKV18" s="124"/>
      <c r="QKW18" s="124"/>
      <c r="QKX18" s="124"/>
      <c r="QKY18" s="124"/>
      <c r="QKZ18" s="124"/>
      <c r="QLA18" s="124"/>
      <c r="QLB18" s="124"/>
      <c r="QLC18" s="124"/>
      <c r="QLD18" s="124"/>
      <c r="QLE18" s="124"/>
      <c r="QLF18" s="124"/>
      <c r="QLG18" s="124"/>
      <c r="QLH18" s="124"/>
      <c r="QLI18" s="124"/>
      <c r="QLJ18" s="124"/>
      <c r="QLK18" s="124"/>
      <c r="QLL18" s="124"/>
      <c r="QLM18" s="124"/>
      <c r="QLN18" s="124"/>
      <c r="QLO18" s="124"/>
      <c r="QLP18" s="124"/>
      <c r="QLQ18" s="124"/>
      <c r="QLR18" s="124"/>
      <c r="QLS18" s="124"/>
      <c r="QLT18" s="124"/>
      <c r="QLU18" s="124"/>
      <c r="QLV18" s="124"/>
      <c r="QLW18" s="124"/>
      <c r="QLX18" s="124"/>
      <c r="QLY18" s="124"/>
      <c r="QLZ18" s="124"/>
      <c r="QMA18" s="124"/>
      <c r="QMB18" s="124"/>
      <c r="QMC18" s="124"/>
      <c r="QMD18" s="124"/>
      <c r="QME18" s="124"/>
      <c r="QMF18" s="124"/>
      <c r="QMG18" s="124"/>
      <c r="QMH18" s="124"/>
      <c r="QMI18" s="124"/>
      <c r="QMJ18" s="124"/>
      <c r="QMK18" s="124"/>
      <c r="QML18" s="124"/>
      <c r="QMM18" s="124"/>
      <c r="QMN18" s="124"/>
      <c r="QMO18" s="124"/>
      <c r="QMP18" s="124"/>
      <c r="QMQ18" s="124"/>
      <c r="QMR18" s="124"/>
      <c r="QMS18" s="124"/>
      <c r="QMT18" s="124"/>
      <c r="QMU18" s="124"/>
      <c r="QMV18" s="124"/>
      <c r="QMW18" s="124"/>
      <c r="QMX18" s="124"/>
      <c r="QMY18" s="124"/>
      <c r="QMZ18" s="124"/>
      <c r="QNA18" s="124"/>
      <c r="QNB18" s="124"/>
      <c r="QNC18" s="124"/>
      <c r="QND18" s="124"/>
      <c r="QNE18" s="124"/>
      <c r="QNF18" s="124"/>
      <c r="QNG18" s="124"/>
      <c r="QNH18" s="124"/>
      <c r="QNI18" s="124"/>
      <c r="QNJ18" s="124"/>
      <c r="QNK18" s="124"/>
      <c r="QNL18" s="124"/>
      <c r="QNM18" s="124"/>
      <c r="QNN18" s="124"/>
      <c r="QNO18" s="124"/>
      <c r="QNP18" s="124"/>
      <c r="QNQ18" s="124"/>
      <c r="QNR18" s="124"/>
      <c r="QNS18" s="124"/>
      <c r="QNT18" s="124"/>
      <c r="QNU18" s="124"/>
      <c r="QNV18" s="124"/>
      <c r="QNW18" s="124"/>
      <c r="QNX18" s="124"/>
      <c r="QNY18" s="124"/>
      <c r="QNZ18" s="124"/>
      <c r="QOA18" s="124"/>
      <c r="QOB18" s="124"/>
      <c r="QOC18" s="124"/>
      <c r="QOD18" s="124"/>
      <c r="QOE18" s="124"/>
      <c r="QOF18" s="124"/>
      <c r="QOG18" s="124"/>
      <c r="QOH18" s="124"/>
      <c r="QOI18" s="124"/>
      <c r="QOJ18" s="124"/>
      <c r="QOK18" s="124"/>
      <c r="QOL18" s="124"/>
      <c r="QOM18" s="124"/>
      <c r="QON18" s="124"/>
      <c r="QOO18" s="124"/>
      <c r="QOP18" s="124"/>
      <c r="QOQ18" s="124"/>
      <c r="QOR18" s="124"/>
      <c r="QOS18" s="124"/>
      <c r="QOT18" s="124"/>
      <c r="QOU18" s="124"/>
      <c r="QOV18" s="124"/>
      <c r="QOW18" s="124"/>
      <c r="QOX18" s="124"/>
      <c r="QOY18" s="124"/>
      <c r="QOZ18" s="124"/>
      <c r="QPA18" s="124"/>
      <c r="QPB18" s="124"/>
      <c r="QPC18" s="124"/>
      <c r="QPD18" s="124"/>
      <c r="QPE18" s="124"/>
      <c r="QPF18" s="124"/>
      <c r="QPG18" s="124"/>
      <c r="QPH18" s="124"/>
      <c r="QPI18" s="124"/>
      <c r="QPJ18" s="124"/>
      <c r="QPK18" s="124"/>
      <c r="QPL18" s="124"/>
      <c r="QPM18" s="124"/>
      <c r="QPN18" s="124"/>
      <c r="QPO18" s="124"/>
      <c r="QPP18" s="124"/>
      <c r="QPQ18" s="124"/>
      <c r="QPR18" s="124"/>
      <c r="QPS18" s="124"/>
      <c r="QPT18" s="124"/>
      <c r="QPU18" s="124"/>
      <c r="QPV18" s="124"/>
      <c r="QPW18" s="124"/>
      <c r="QPX18" s="124"/>
      <c r="QPY18" s="124"/>
      <c r="QPZ18" s="124"/>
      <c r="QQA18" s="124"/>
      <c r="QQB18" s="124"/>
      <c r="QQC18" s="124"/>
      <c r="QQD18" s="124"/>
      <c r="QQE18" s="124"/>
      <c r="QQF18" s="124"/>
      <c r="QQG18" s="124"/>
      <c r="QQH18" s="124"/>
      <c r="QQI18" s="124"/>
      <c r="QQJ18" s="124"/>
      <c r="QQK18" s="124"/>
      <c r="QQL18" s="124"/>
      <c r="QQM18" s="124"/>
      <c r="QQN18" s="124"/>
      <c r="QQO18" s="124"/>
      <c r="QQP18" s="124"/>
      <c r="QQQ18" s="124"/>
      <c r="QQR18" s="124"/>
      <c r="QQS18" s="124"/>
      <c r="QQT18" s="124"/>
      <c r="QQU18" s="124"/>
      <c r="QQV18" s="124"/>
      <c r="QQW18" s="124"/>
      <c r="QQX18" s="124"/>
      <c r="QQY18" s="124"/>
      <c r="QQZ18" s="124"/>
      <c r="QRA18" s="124"/>
      <c r="QRB18" s="124"/>
      <c r="QRC18" s="124"/>
      <c r="QRD18" s="124"/>
      <c r="QRE18" s="124"/>
      <c r="QRF18" s="124"/>
      <c r="QRG18" s="124"/>
      <c r="QRH18" s="124"/>
      <c r="QRI18" s="124"/>
      <c r="QRJ18" s="124"/>
      <c r="QRK18" s="124"/>
      <c r="QRL18" s="124"/>
      <c r="QRM18" s="124"/>
      <c r="QRN18" s="124"/>
      <c r="QRO18" s="124"/>
      <c r="QRP18" s="124"/>
      <c r="QRQ18" s="124"/>
      <c r="QRR18" s="124"/>
      <c r="QRS18" s="124"/>
      <c r="QRT18" s="124"/>
      <c r="QRU18" s="124"/>
      <c r="QRV18" s="124"/>
      <c r="QRW18" s="124"/>
      <c r="QRX18" s="124"/>
      <c r="QRY18" s="124"/>
      <c r="QRZ18" s="124"/>
      <c r="QSA18" s="124"/>
      <c r="QSB18" s="124"/>
      <c r="QSC18" s="124"/>
      <c r="QSD18" s="124"/>
      <c r="QSE18" s="124"/>
      <c r="QSF18" s="124"/>
      <c r="QSG18" s="124"/>
      <c r="QSH18" s="124"/>
      <c r="QSI18" s="124"/>
      <c r="QSJ18" s="124"/>
      <c r="QSK18" s="124"/>
      <c r="QSL18" s="124"/>
      <c r="QSM18" s="124"/>
      <c r="QSN18" s="124"/>
      <c r="QSO18" s="124"/>
      <c r="QSP18" s="124"/>
      <c r="QSQ18" s="124"/>
      <c r="QSR18" s="124"/>
      <c r="QSS18" s="124"/>
      <c r="QST18" s="124"/>
      <c r="QSU18" s="124"/>
      <c r="QSV18" s="124"/>
      <c r="QSW18" s="124"/>
      <c r="QSX18" s="124"/>
      <c r="QSY18" s="124"/>
      <c r="QSZ18" s="124"/>
      <c r="QTA18" s="124"/>
      <c r="QTB18" s="124"/>
      <c r="QTC18" s="124"/>
      <c r="QTD18" s="124"/>
      <c r="QTE18" s="124"/>
      <c r="QTF18" s="124"/>
      <c r="QTG18" s="124"/>
      <c r="QTH18" s="124"/>
      <c r="QTI18" s="124"/>
      <c r="QTJ18" s="124"/>
      <c r="QTK18" s="124"/>
      <c r="QTL18" s="124"/>
      <c r="QTM18" s="124"/>
      <c r="QTN18" s="124"/>
      <c r="QTO18" s="124"/>
      <c r="QTP18" s="124"/>
      <c r="QTQ18" s="124"/>
      <c r="QTR18" s="124"/>
      <c r="QTS18" s="124"/>
      <c r="QTT18" s="124"/>
      <c r="QTU18" s="124"/>
      <c r="QTV18" s="124"/>
      <c r="QTW18" s="124"/>
      <c r="QTX18" s="124"/>
      <c r="QTY18" s="124"/>
      <c r="QTZ18" s="124"/>
      <c r="QUA18" s="124"/>
      <c r="QUB18" s="124"/>
      <c r="QUC18" s="124"/>
      <c r="QUD18" s="124"/>
      <c r="QUE18" s="124"/>
      <c r="QUF18" s="124"/>
      <c r="QUG18" s="124"/>
      <c r="QUH18" s="124"/>
      <c r="QUI18" s="124"/>
      <c r="QUJ18" s="124"/>
      <c r="QUK18" s="124"/>
      <c r="QUL18" s="124"/>
      <c r="QUM18" s="124"/>
      <c r="QUN18" s="124"/>
      <c r="QUO18" s="124"/>
      <c r="QUP18" s="124"/>
      <c r="QUQ18" s="124"/>
      <c r="QUR18" s="124"/>
      <c r="QUS18" s="124"/>
      <c r="QUT18" s="124"/>
      <c r="QUU18" s="124"/>
      <c r="QUV18" s="124"/>
      <c r="QUW18" s="124"/>
      <c r="QUX18" s="124"/>
      <c r="QUY18" s="124"/>
      <c r="QUZ18" s="124"/>
      <c r="QVA18" s="124"/>
      <c r="QVB18" s="124"/>
      <c r="QVC18" s="124"/>
      <c r="QVD18" s="124"/>
      <c r="QVE18" s="124"/>
      <c r="QVF18" s="124"/>
      <c r="QVG18" s="124"/>
      <c r="QVH18" s="124"/>
      <c r="QVI18" s="124"/>
      <c r="QVJ18" s="124"/>
      <c r="QVK18" s="124"/>
      <c r="QVL18" s="124"/>
      <c r="QVM18" s="124"/>
      <c r="QVN18" s="124"/>
      <c r="QVO18" s="124"/>
      <c r="QVP18" s="124"/>
      <c r="QVQ18" s="124"/>
      <c r="QVR18" s="124"/>
      <c r="QVS18" s="124"/>
      <c r="QVT18" s="124"/>
      <c r="QVU18" s="124"/>
      <c r="QVV18" s="124"/>
      <c r="QVW18" s="124"/>
      <c r="QVX18" s="124"/>
      <c r="QVY18" s="124"/>
      <c r="QVZ18" s="124"/>
      <c r="QWA18" s="124"/>
      <c r="QWB18" s="124"/>
      <c r="QWC18" s="124"/>
      <c r="QWD18" s="124"/>
      <c r="QWE18" s="124"/>
      <c r="QWF18" s="124"/>
      <c r="QWG18" s="124"/>
      <c r="QWH18" s="124"/>
      <c r="QWI18" s="124"/>
      <c r="QWJ18" s="124"/>
      <c r="QWK18" s="124"/>
      <c r="QWL18" s="124"/>
      <c r="QWM18" s="124"/>
      <c r="QWN18" s="124"/>
      <c r="QWO18" s="124"/>
      <c r="QWP18" s="124"/>
      <c r="QWQ18" s="124"/>
      <c r="QWR18" s="124"/>
      <c r="QWS18" s="124"/>
      <c r="QWT18" s="124"/>
      <c r="QWU18" s="124"/>
      <c r="QWV18" s="124"/>
      <c r="QWW18" s="124"/>
      <c r="QWX18" s="124"/>
      <c r="QWY18" s="124"/>
      <c r="QWZ18" s="124"/>
      <c r="QXA18" s="124"/>
      <c r="QXB18" s="124"/>
      <c r="QXC18" s="124"/>
      <c r="QXD18" s="124"/>
      <c r="QXE18" s="124"/>
      <c r="QXF18" s="124"/>
      <c r="QXG18" s="124"/>
      <c r="QXH18" s="124"/>
      <c r="QXI18" s="124"/>
      <c r="QXJ18" s="124"/>
      <c r="QXK18" s="124"/>
      <c r="QXL18" s="124"/>
      <c r="QXM18" s="124"/>
      <c r="QXN18" s="124"/>
      <c r="QXO18" s="124"/>
      <c r="QXP18" s="124"/>
      <c r="QXQ18" s="124"/>
      <c r="QXR18" s="124"/>
      <c r="QXS18" s="124"/>
      <c r="QXT18" s="124"/>
      <c r="QXU18" s="124"/>
      <c r="QXV18" s="124"/>
      <c r="QXW18" s="124"/>
      <c r="QXX18" s="124"/>
      <c r="QXY18" s="124"/>
      <c r="QXZ18" s="124"/>
      <c r="QYA18" s="124"/>
      <c r="QYB18" s="124"/>
      <c r="QYC18" s="124"/>
      <c r="QYD18" s="124"/>
      <c r="QYE18" s="124"/>
      <c r="QYF18" s="124"/>
      <c r="QYG18" s="124"/>
      <c r="QYH18" s="124"/>
      <c r="QYI18" s="124"/>
      <c r="QYJ18" s="124"/>
      <c r="QYK18" s="124"/>
      <c r="QYL18" s="124"/>
      <c r="QYM18" s="124"/>
      <c r="QYN18" s="124"/>
      <c r="QYO18" s="124"/>
      <c r="QYP18" s="124"/>
      <c r="QYQ18" s="124"/>
      <c r="QYR18" s="124"/>
      <c r="QYS18" s="124"/>
      <c r="QYT18" s="124"/>
      <c r="QYU18" s="124"/>
      <c r="QYV18" s="124"/>
      <c r="QYW18" s="124"/>
      <c r="QYX18" s="124"/>
      <c r="QYY18" s="124"/>
      <c r="QYZ18" s="124"/>
      <c r="QZA18" s="124"/>
      <c r="QZB18" s="124"/>
      <c r="QZC18" s="124"/>
      <c r="QZD18" s="124"/>
      <c r="QZE18" s="124"/>
      <c r="QZF18" s="124"/>
      <c r="QZG18" s="124"/>
      <c r="QZH18" s="124"/>
      <c r="QZI18" s="124"/>
      <c r="QZJ18" s="124"/>
      <c r="QZK18" s="124"/>
      <c r="QZL18" s="124"/>
      <c r="QZM18" s="124"/>
      <c r="QZN18" s="124"/>
      <c r="QZO18" s="124"/>
      <c r="QZP18" s="124"/>
      <c r="QZQ18" s="124"/>
      <c r="QZR18" s="124"/>
      <c r="QZS18" s="124"/>
      <c r="QZT18" s="124"/>
      <c r="QZU18" s="124"/>
      <c r="QZV18" s="124"/>
      <c r="QZW18" s="124"/>
      <c r="QZX18" s="124"/>
      <c r="QZY18" s="124"/>
      <c r="QZZ18" s="124"/>
      <c r="RAA18" s="124"/>
      <c r="RAB18" s="124"/>
      <c r="RAC18" s="124"/>
      <c r="RAD18" s="124"/>
      <c r="RAE18" s="124"/>
      <c r="RAF18" s="124"/>
      <c r="RAG18" s="124"/>
      <c r="RAH18" s="124"/>
      <c r="RAI18" s="124"/>
      <c r="RAJ18" s="124"/>
      <c r="RAK18" s="124"/>
      <c r="RAL18" s="124"/>
      <c r="RAM18" s="124"/>
      <c r="RAN18" s="124"/>
      <c r="RAO18" s="124"/>
      <c r="RAP18" s="124"/>
      <c r="RAQ18" s="124"/>
      <c r="RAR18" s="124"/>
      <c r="RAS18" s="124"/>
      <c r="RAT18" s="124"/>
      <c r="RAU18" s="124"/>
      <c r="RAV18" s="124"/>
      <c r="RAW18" s="124"/>
      <c r="RAX18" s="124"/>
      <c r="RAY18" s="124"/>
      <c r="RAZ18" s="124"/>
      <c r="RBA18" s="124"/>
      <c r="RBB18" s="124"/>
      <c r="RBC18" s="124"/>
      <c r="RBD18" s="124"/>
      <c r="RBE18" s="124"/>
      <c r="RBF18" s="124"/>
      <c r="RBG18" s="124"/>
      <c r="RBH18" s="124"/>
      <c r="RBI18" s="124"/>
      <c r="RBJ18" s="124"/>
      <c r="RBK18" s="124"/>
      <c r="RBL18" s="124"/>
      <c r="RBM18" s="124"/>
      <c r="RBN18" s="124"/>
      <c r="RBO18" s="124"/>
      <c r="RBP18" s="124"/>
      <c r="RBQ18" s="124"/>
      <c r="RBR18" s="124"/>
      <c r="RBS18" s="124"/>
      <c r="RBT18" s="124"/>
      <c r="RBU18" s="124"/>
      <c r="RBV18" s="124"/>
      <c r="RBW18" s="124"/>
      <c r="RBX18" s="124"/>
      <c r="RBY18" s="124"/>
      <c r="RBZ18" s="124"/>
      <c r="RCA18" s="124"/>
      <c r="RCB18" s="124"/>
      <c r="RCC18" s="124"/>
      <c r="RCD18" s="124"/>
      <c r="RCE18" s="124"/>
      <c r="RCF18" s="124"/>
      <c r="RCG18" s="124"/>
      <c r="RCH18" s="124"/>
      <c r="RCI18" s="124"/>
      <c r="RCJ18" s="124"/>
      <c r="RCK18" s="124"/>
      <c r="RCL18" s="124"/>
      <c r="RCM18" s="124"/>
      <c r="RCN18" s="124"/>
      <c r="RCO18" s="124"/>
      <c r="RCP18" s="124"/>
      <c r="RCQ18" s="124"/>
      <c r="RCR18" s="124"/>
      <c r="RCS18" s="124"/>
      <c r="RCT18" s="124"/>
      <c r="RCU18" s="124"/>
      <c r="RCV18" s="124"/>
      <c r="RCW18" s="124"/>
      <c r="RCX18" s="124"/>
      <c r="RCY18" s="124"/>
      <c r="RCZ18" s="124"/>
      <c r="RDA18" s="124"/>
      <c r="RDB18" s="124"/>
      <c r="RDC18" s="124"/>
      <c r="RDD18" s="124"/>
      <c r="RDE18" s="124"/>
      <c r="RDF18" s="124"/>
      <c r="RDG18" s="124"/>
      <c r="RDH18" s="124"/>
      <c r="RDI18" s="124"/>
      <c r="RDJ18" s="124"/>
      <c r="RDK18" s="124"/>
      <c r="RDL18" s="124"/>
      <c r="RDM18" s="124"/>
      <c r="RDN18" s="124"/>
      <c r="RDO18" s="124"/>
      <c r="RDP18" s="124"/>
      <c r="RDQ18" s="124"/>
      <c r="RDR18" s="124"/>
      <c r="RDS18" s="124"/>
      <c r="RDT18" s="124"/>
      <c r="RDU18" s="124"/>
      <c r="RDV18" s="124"/>
      <c r="RDW18" s="124"/>
      <c r="RDX18" s="124"/>
      <c r="RDY18" s="124"/>
      <c r="RDZ18" s="124"/>
      <c r="REA18" s="124"/>
      <c r="REB18" s="124"/>
      <c r="REC18" s="124"/>
      <c r="RED18" s="124"/>
      <c r="REE18" s="124"/>
      <c r="REF18" s="124"/>
      <c r="REG18" s="124"/>
      <c r="REH18" s="124"/>
      <c r="REI18" s="124"/>
      <c r="REJ18" s="124"/>
      <c r="REK18" s="124"/>
      <c r="REL18" s="124"/>
      <c r="REM18" s="124"/>
      <c r="REN18" s="124"/>
      <c r="REO18" s="124"/>
      <c r="REP18" s="124"/>
      <c r="REQ18" s="124"/>
      <c r="RER18" s="124"/>
      <c r="RES18" s="124"/>
      <c r="RET18" s="124"/>
      <c r="REU18" s="124"/>
      <c r="REV18" s="124"/>
      <c r="REW18" s="124"/>
      <c r="REX18" s="124"/>
      <c r="REY18" s="124"/>
      <c r="REZ18" s="124"/>
      <c r="RFA18" s="124"/>
      <c r="RFB18" s="124"/>
      <c r="RFC18" s="124"/>
      <c r="RFD18" s="124"/>
      <c r="RFE18" s="124"/>
      <c r="RFF18" s="124"/>
      <c r="RFG18" s="124"/>
      <c r="RFH18" s="124"/>
      <c r="RFI18" s="124"/>
      <c r="RFJ18" s="124"/>
      <c r="RFK18" s="124"/>
      <c r="RFL18" s="124"/>
      <c r="RFM18" s="124"/>
      <c r="RFN18" s="124"/>
      <c r="RFO18" s="124"/>
      <c r="RFP18" s="124"/>
      <c r="RFQ18" s="124"/>
      <c r="RFR18" s="124"/>
      <c r="RFS18" s="124"/>
      <c r="RFT18" s="124"/>
      <c r="RFU18" s="124"/>
      <c r="RFV18" s="124"/>
      <c r="RFW18" s="124"/>
      <c r="RFX18" s="124"/>
      <c r="RFY18" s="124"/>
      <c r="RFZ18" s="124"/>
      <c r="RGA18" s="124"/>
      <c r="RGB18" s="124"/>
      <c r="RGC18" s="124"/>
      <c r="RGD18" s="124"/>
      <c r="RGE18" s="124"/>
      <c r="RGF18" s="124"/>
      <c r="RGG18" s="124"/>
      <c r="RGH18" s="124"/>
      <c r="RGI18" s="124"/>
      <c r="RGJ18" s="124"/>
      <c r="RGK18" s="124"/>
      <c r="RGL18" s="124"/>
      <c r="RGM18" s="124"/>
      <c r="RGN18" s="124"/>
      <c r="RGO18" s="124"/>
      <c r="RGP18" s="124"/>
      <c r="RGQ18" s="124"/>
      <c r="RGR18" s="124"/>
      <c r="RGS18" s="124"/>
      <c r="RGT18" s="124"/>
      <c r="RGU18" s="124"/>
      <c r="RGV18" s="124"/>
      <c r="RGW18" s="124"/>
      <c r="RGX18" s="124"/>
      <c r="RGY18" s="124"/>
      <c r="RGZ18" s="124"/>
      <c r="RHA18" s="124"/>
      <c r="RHB18" s="124"/>
      <c r="RHC18" s="124"/>
      <c r="RHD18" s="124"/>
      <c r="RHE18" s="124"/>
      <c r="RHF18" s="124"/>
      <c r="RHG18" s="124"/>
      <c r="RHH18" s="124"/>
      <c r="RHI18" s="124"/>
      <c r="RHJ18" s="124"/>
      <c r="RHK18" s="124"/>
      <c r="RHL18" s="124"/>
      <c r="RHM18" s="124"/>
      <c r="RHN18" s="124"/>
      <c r="RHO18" s="124"/>
      <c r="RHP18" s="124"/>
      <c r="RHQ18" s="124"/>
      <c r="RHR18" s="124"/>
      <c r="RHS18" s="124"/>
      <c r="RHT18" s="124"/>
      <c r="RHU18" s="124"/>
      <c r="RHV18" s="124"/>
      <c r="RHW18" s="124"/>
      <c r="RHX18" s="124"/>
      <c r="RHY18" s="124"/>
      <c r="RHZ18" s="124"/>
      <c r="RIA18" s="124"/>
      <c r="RIB18" s="124"/>
      <c r="RIC18" s="124"/>
      <c r="RID18" s="124"/>
      <c r="RIE18" s="124"/>
      <c r="RIF18" s="124"/>
      <c r="RIG18" s="124"/>
      <c r="RIH18" s="124"/>
      <c r="RII18" s="124"/>
      <c r="RIJ18" s="124"/>
      <c r="RIK18" s="124"/>
      <c r="RIL18" s="124"/>
      <c r="RIM18" s="124"/>
      <c r="RIN18" s="124"/>
      <c r="RIO18" s="124"/>
      <c r="RIP18" s="124"/>
      <c r="RIQ18" s="124"/>
      <c r="RIR18" s="124"/>
      <c r="RIS18" s="124"/>
      <c r="RIT18" s="124"/>
      <c r="RIU18" s="124"/>
      <c r="RIV18" s="124"/>
      <c r="RIW18" s="124"/>
      <c r="RIX18" s="124"/>
      <c r="RIY18" s="124"/>
      <c r="RIZ18" s="124"/>
      <c r="RJA18" s="124"/>
      <c r="RJB18" s="124"/>
      <c r="RJC18" s="124"/>
      <c r="RJD18" s="124"/>
      <c r="RJE18" s="124"/>
      <c r="RJF18" s="124"/>
      <c r="RJG18" s="124"/>
      <c r="RJH18" s="124"/>
      <c r="RJI18" s="124"/>
      <c r="RJJ18" s="124"/>
      <c r="RJK18" s="124"/>
      <c r="RJL18" s="124"/>
      <c r="RJM18" s="124"/>
      <c r="RJN18" s="124"/>
      <c r="RJO18" s="124"/>
      <c r="RJP18" s="124"/>
      <c r="RJQ18" s="124"/>
      <c r="RJR18" s="124"/>
      <c r="RJS18" s="124"/>
      <c r="RJT18" s="124"/>
      <c r="RJU18" s="124"/>
      <c r="RJV18" s="124"/>
      <c r="RJW18" s="124"/>
      <c r="RJX18" s="124"/>
      <c r="RJY18" s="124"/>
      <c r="RJZ18" s="124"/>
      <c r="RKA18" s="124"/>
      <c r="RKB18" s="124"/>
      <c r="RKC18" s="124"/>
      <c r="RKD18" s="124"/>
      <c r="RKE18" s="124"/>
      <c r="RKF18" s="124"/>
      <c r="RKG18" s="124"/>
      <c r="RKH18" s="124"/>
      <c r="RKI18" s="124"/>
      <c r="RKJ18" s="124"/>
      <c r="RKK18" s="124"/>
      <c r="RKL18" s="124"/>
      <c r="RKM18" s="124"/>
      <c r="RKN18" s="124"/>
      <c r="RKO18" s="124"/>
      <c r="RKP18" s="124"/>
      <c r="RKQ18" s="124"/>
      <c r="RKR18" s="124"/>
      <c r="RKS18" s="124"/>
      <c r="RKT18" s="124"/>
      <c r="RKU18" s="124"/>
      <c r="RKV18" s="124"/>
      <c r="RKW18" s="124"/>
      <c r="RKX18" s="124"/>
      <c r="RKY18" s="124"/>
      <c r="RKZ18" s="124"/>
      <c r="RLA18" s="124"/>
      <c r="RLB18" s="124"/>
      <c r="RLC18" s="124"/>
      <c r="RLD18" s="124"/>
      <c r="RLE18" s="124"/>
      <c r="RLF18" s="124"/>
      <c r="RLG18" s="124"/>
      <c r="RLH18" s="124"/>
      <c r="RLI18" s="124"/>
      <c r="RLJ18" s="124"/>
      <c r="RLK18" s="124"/>
      <c r="RLL18" s="124"/>
      <c r="RLM18" s="124"/>
      <c r="RLN18" s="124"/>
      <c r="RLO18" s="124"/>
      <c r="RLP18" s="124"/>
      <c r="RLQ18" s="124"/>
      <c r="RLR18" s="124"/>
      <c r="RLS18" s="124"/>
      <c r="RLT18" s="124"/>
      <c r="RLU18" s="124"/>
      <c r="RLV18" s="124"/>
      <c r="RLW18" s="124"/>
      <c r="RLX18" s="124"/>
      <c r="RLY18" s="124"/>
      <c r="RLZ18" s="124"/>
      <c r="RMA18" s="124"/>
      <c r="RMB18" s="124"/>
      <c r="RMC18" s="124"/>
      <c r="RMD18" s="124"/>
      <c r="RME18" s="124"/>
      <c r="RMF18" s="124"/>
      <c r="RMG18" s="124"/>
      <c r="RMH18" s="124"/>
      <c r="RMI18" s="124"/>
      <c r="RMJ18" s="124"/>
      <c r="RMK18" s="124"/>
      <c r="RML18" s="124"/>
      <c r="RMM18" s="124"/>
      <c r="RMN18" s="124"/>
      <c r="RMO18" s="124"/>
      <c r="RMP18" s="124"/>
      <c r="RMQ18" s="124"/>
      <c r="RMR18" s="124"/>
      <c r="RMS18" s="124"/>
      <c r="RMT18" s="124"/>
      <c r="RMU18" s="124"/>
      <c r="RMV18" s="124"/>
      <c r="RMW18" s="124"/>
      <c r="RMX18" s="124"/>
      <c r="RMY18" s="124"/>
      <c r="RMZ18" s="124"/>
      <c r="RNA18" s="124"/>
      <c r="RNB18" s="124"/>
      <c r="RNC18" s="124"/>
      <c r="RND18" s="124"/>
      <c r="RNE18" s="124"/>
      <c r="RNF18" s="124"/>
      <c r="RNG18" s="124"/>
      <c r="RNH18" s="124"/>
      <c r="RNI18" s="124"/>
      <c r="RNJ18" s="124"/>
      <c r="RNK18" s="124"/>
      <c r="RNL18" s="124"/>
      <c r="RNM18" s="124"/>
      <c r="RNN18" s="124"/>
      <c r="RNO18" s="124"/>
      <c r="RNP18" s="124"/>
      <c r="RNQ18" s="124"/>
      <c r="RNR18" s="124"/>
      <c r="RNS18" s="124"/>
      <c r="RNT18" s="124"/>
      <c r="RNU18" s="124"/>
      <c r="RNV18" s="124"/>
      <c r="RNW18" s="124"/>
      <c r="RNX18" s="124"/>
      <c r="RNY18" s="124"/>
      <c r="RNZ18" s="124"/>
      <c r="ROA18" s="124"/>
      <c r="ROB18" s="124"/>
      <c r="ROC18" s="124"/>
      <c r="ROD18" s="124"/>
      <c r="ROE18" s="124"/>
      <c r="ROF18" s="124"/>
      <c r="ROG18" s="124"/>
      <c r="ROH18" s="124"/>
      <c r="ROI18" s="124"/>
      <c r="ROJ18" s="124"/>
      <c r="ROK18" s="124"/>
      <c r="ROL18" s="124"/>
      <c r="ROM18" s="124"/>
      <c r="RON18" s="124"/>
      <c r="ROO18" s="124"/>
      <c r="ROP18" s="124"/>
      <c r="ROQ18" s="124"/>
      <c r="ROR18" s="124"/>
      <c r="ROS18" s="124"/>
      <c r="ROT18" s="124"/>
      <c r="ROU18" s="124"/>
      <c r="ROV18" s="124"/>
      <c r="ROW18" s="124"/>
      <c r="ROX18" s="124"/>
      <c r="ROY18" s="124"/>
      <c r="ROZ18" s="124"/>
      <c r="RPA18" s="124"/>
      <c r="RPB18" s="124"/>
      <c r="RPC18" s="124"/>
      <c r="RPD18" s="124"/>
      <c r="RPE18" s="124"/>
      <c r="RPF18" s="124"/>
      <c r="RPG18" s="124"/>
      <c r="RPH18" s="124"/>
      <c r="RPI18" s="124"/>
      <c r="RPJ18" s="124"/>
      <c r="RPK18" s="124"/>
      <c r="RPL18" s="124"/>
      <c r="RPM18" s="124"/>
      <c r="RPN18" s="124"/>
      <c r="RPO18" s="124"/>
      <c r="RPP18" s="124"/>
      <c r="RPQ18" s="124"/>
      <c r="RPR18" s="124"/>
      <c r="RPS18" s="124"/>
      <c r="RPT18" s="124"/>
      <c r="RPU18" s="124"/>
      <c r="RPV18" s="124"/>
      <c r="RPW18" s="124"/>
      <c r="RPX18" s="124"/>
      <c r="RPY18" s="124"/>
      <c r="RPZ18" s="124"/>
      <c r="RQA18" s="124"/>
      <c r="RQB18" s="124"/>
      <c r="RQC18" s="124"/>
      <c r="RQD18" s="124"/>
      <c r="RQE18" s="124"/>
      <c r="RQF18" s="124"/>
      <c r="RQG18" s="124"/>
      <c r="RQH18" s="124"/>
      <c r="RQI18" s="124"/>
      <c r="RQJ18" s="124"/>
      <c r="RQK18" s="124"/>
      <c r="RQL18" s="124"/>
      <c r="RQM18" s="124"/>
      <c r="RQN18" s="124"/>
      <c r="RQO18" s="124"/>
      <c r="RQP18" s="124"/>
      <c r="RQQ18" s="124"/>
      <c r="RQR18" s="124"/>
      <c r="RQS18" s="124"/>
      <c r="RQT18" s="124"/>
      <c r="RQU18" s="124"/>
      <c r="RQV18" s="124"/>
      <c r="RQW18" s="124"/>
      <c r="RQX18" s="124"/>
      <c r="RQY18" s="124"/>
      <c r="RQZ18" s="124"/>
      <c r="RRA18" s="124"/>
      <c r="RRB18" s="124"/>
      <c r="RRC18" s="124"/>
      <c r="RRD18" s="124"/>
      <c r="RRE18" s="124"/>
      <c r="RRF18" s="124"/>
      <c r="RRG18" s="124"/>
      <c r="RRH18" s="124"/>
      <c r="RRI18" s="124"/>
      <c r="RRJ18" s="124"/>
      <c r="RRK18" s="124"/>
      <c r="RRL18" s="124"/>
      <c r="RRM18" s="124"/>
      <c r="RRN18" s="124"/>
      <c r="RRO18" s="124"/>
      <c r="RRP18" s="124"/>
      <c r="RRQ18" s="124"/>
      <c r="RRR18" s="124"/>
      <c r="RRS18" s="124"/>
      <c r="RRT18" s="124"/>
      <c r="RRU18" s="124"/>
      <c r="RRV18" s="124"/>
      <c r="RRW18" s="124"/>
      <c r="RRX18" s="124"/>
      <c r="RRY18" s="124"/>
      <c r="RRZ18" s="124"/>
      <c r="RSA18" s="124"/>
      <c r="RSB18" s="124"/>
      <c r="RSC18" s="124"/>
      <c r="RSD18" s="124"/>
      <c r="RSE18" s="124"/>
      <c r="RSF18" s="124"/>
      <c r="RSG18" s="124"/>
      <c r="RSH18" s="124"/>
      <c r="RSI18" s="124"/>
      <c r="RSJ18" s="124"/>
      <c r="RSK18" s="124"/>
      <c r="RSL18" s="124"/>
      <c r="RSM18" s="124"/>
      <c r="RSN18" s="124"/>
      <c r="RSO18" s="124"/>
      <c r="RSP18" s="124"/>
      <c r="RSQ18" s="124"/>
      <c r="RSR18" s="124"/>
      <c r="RSS18" s="124"/>
      <c r="RST18" s="124"/>
      <c r="RSU18" s="124"/>
      <c r="RSV18" s="124"/>
      <c r="RSW18" s="124"/>
      <c r="RSX18" s="124"/>
      <c r="RSY18" s="124"/>
      <c r="RSZ18" s="124"/>
      <c r="RTA18" s="124"/>
      <c r="RTB18" s="124"/>
      <c r="RTC18" s="124"/>
      <c r="RTD18" s="124"/>
      <c r="RTE18" s="124"/>
      <c r="RTF18" s="124"/>
      <c r="RTG18" s="124"/>
      <c r="RTH18" s="124"/>
      <c r="RTI18" s="124"/>
      <c r="RTJ18" s="124"/>
      <c r="RTK18" s="124"/>
      <c r="RTL18" s="124"/>
      <c r="RTM18" s="124"/>
      <c r="RTN18" s="124"/>
      <c r="RTO18" s="124"/>
      <c r="RTP18" s="124"/>
      <c r="RTQ18" s="124"/>
      <c r="RTR18" s="124"/>
      <c r="RTS18" s="124"/>
      <c r="RTT18" s="124"/>
      <c r="RTU18" s="124"/>
      <c r="RTV18" s="124"/>
      <c r="RTW18" s="124"/>
      <c r="RTX18" s="124"/>
      <c r="RTY18" s="124"/>
      <c r="RTZ18" s="124"/>
      <c r="RUA18" s="124"/>
      <c r="RUB18" s="124"/>
      <c r="RUC18" s="124"/>
      <c r="RUD18" s="124"/>
      <c r="RUE18" s="124"/>
      <c r="RUF18" s="124"/>
      <c r="RUG18" s="124"/>
      <c r="RUH18" s="124"/>
      <c r="RUI18" s="124"/>
      <c r="RUJ18" s="124"/>
      <c r="RUK18" s="124"/>
      <c r="RUL18" s="124"/>
      <c r="RUM18" s="124"/>
      <c r="RUN18" s="124"/>
      <c r="RUO18" s="124"/>
      <c r="RUP18" s="124"/>
      <c r="RUQ18" s="124"/>
      <c r="RUR18" s="124"/>
      <c r="RUS18" s="124"/>
      <c r="RUT18" s="124"/>
      <c r="RUU18" s="124"/>
      <c r="RUV18" s="124"/>
      <c r="RUW18" s="124"/>
      <c r="RUX18" s="124"/>
      <c r="RUY18" s="124"/>
      <c r="RUZ18" s="124"/>
      <c r="RVA18" s="124"/>
      <c r="RVB18" s="124"/>
      <c r="RVC18" s="124"/>
      <c r="RVD18" s="124"/>
      <c r="RVE18" s="124"/>
      <c r="RVF18" s="124"/>
      <c r="RVG18" s="124"/>
      <c r="RVH18" s="124"/>
      <c r="RVI18" s="124"/>
      <c r="RVJ18" s="124"/>
      <c r="RVK18" s="124"/>
      <c r="RVL18" s="124"/>
      <c r="RVM18" s="124"/>
      <c r="RVN18" s="124"/>
      <c r="RVO18" s="124"/>
      <c r="RVP18" s="124"/>
      <c r="RVQ18" s="124"/>
      <c r="RVR18" s="124"/>
      <c r="RVS18" s="124"/>
      <c r="RVT18" s="124"/>
      <c r="RVU18" s="124"/>
      <c r="RVV18" s="124"/>
      <c r="RVW18" s="124"/>
      <c r="RVX18" s="124"/>
      <c r="RVY18" s="124"/>
      <c r="RVZ18" s="124"/>
      <c r="RWA18" s="124"/>
      <c r="RWB18" s="124"/>
      <c r="RWC18" s="124"/>
      <c r="RWD18" s="124"/>
      <c r="RWE18" s="124"/>
      <c r="RWF18" s="124"/>
      <c r="RWG18" s="124"/>
      <c r="RWH18" s="124"/>
      <c r="RWI18" s="124"/>
      <c r="RWJ18" s="124"/>
      <c r="RWK18" s="124"/>
      <c r="RWL18" s="124"/>
      <c r="RWM18" s="124"/>
      <c r="RWN18" s="124"/>
      <c r="RWO18" s="124"/>
      <c r="RWP18" s="124"/>
      <c r="RWQ18" s="124"/>
      <c r="RWR18" s="124"/>
      <c r="RWS18" s="124"/>
      <c r="RWT18" s="124"/>
      <c r="RWU18" s="124"/>
      <c r="RWV18" s="124"/>
      <c r="RWW18" s="124"/>
      <c r="RWX18" s="124"/>
      <c r="RWY18" s="124"/>
      <c r="RWZ18" s="124"/>
      <c r="RXA18" s="124"/>
      <c r="RXB18" s="124"/>
      <c r="RXC18" s="124"/>
      <c r="RXD18" s="124"/>
      <c r="RXE18" s="124"/>
      <c r="RXF18" s="124"/>
      <c r="RXG18" s="124"/>
      <c r="RXH18" s="124"/>
      <c r="RXI18" s="124"/>
      <c r="RXJ18" s="124"/>
      <c r="RXK18" s="124"/>
      <c r="RXL18" s="124"/>
      <c r="RXM18" s="124"/>
      <c r="RXN18" s="124"/>
      <c r="RXO18" s="124"/>
      <c r="RXP18" s="124"/>
      <c r="RXQ18" s="124"/>
      <c r="RXR18" s="124"/>
      <c r="RXS18" s="124"/>
      <c r="RXT18" s="124"/>
      <c r="RXU18" s="124"/>
      <c r="RXV18" s="124"/>
      <c r="RXW18" s="124"/>
      <c r="RXX18" s="124"/>
      <c r="RXY18" s="124"/>
      <c r="RXZ18" s="124"/>
      <c r="RYA18" s="124"/>
      <c r="RYB18" s="124"/>
      <c r="RYC18" s="124"/>
      <c r="RYD18" s="124"/>
      <c r="RYE18" s="124"/>
      <c r="RYF18" s="124"/>
      <c r="RYG18" s="124"/>
      <c r="RYH18" s="124"/>
      <c r="RYI18" s="124"/>
      <c r="RYJ18" s="124"/>
      <c r="RYK18" s="124"/>
      <c r="RYL18" s="124"/>
      <c r="RYM18" s="124"/>
      <c r="RYN18" s="124"/>
      <c r="RYO18" s="124"/>
      <c r="RYP18" s="124"/>
      <c r="RYQ18" s="124"/>
      <c r="RYR18" s="124"/>
      <c r="RYS18" s="124"/>
      <c r="RYT18" s="124"/>
      <c r="RYU18" s="124"/>
      <c r="RYV18" s="124"/>
      <c r="RYW18" s="124"/>
      <c r="RYX18" s="124"/>
      <c r="RYY18" s="124"/>
      <c r="RYZ18" s="124"/>
      <c r="RZA18" s="124"/>
      <c r="RZB18" s="124"/>
      <c r="RZC18" s="124"/>
      <c r="RZD18" s="124"/>
      <c r="RZE18" s="124"/>
      <c r="RZF18" s="124"/>
      <c r="RZG18" s="124"/>
      <c r="RZH18" s="124"/>
      <c r="RZI18" s="124"/>
      <c r="RZJ18" s="124"/>
      <c r="RZK18" s="124"/>
      <c r="RZL18" s="124"/>
      <c r="RZM18" s="124"/>
      <c r="RZN18" s="124"/>
      <c r="RZO18" s="124"/>
      <c r="RZP18" s="124"/>
      <c r="RZQ18" s="124"/>
      <c r="RZR18" s="124"/>
      <c r="RZS18" s="124"/>
      <c r="RZT18" s="124"/>
      <c r="RZU18" s="124"/>
      <c r="RZV18" s="124"/>
      <c r="RZW18" s="124"/>
      <c r="RZX18" s="124"/>
      <c r="RZY18" s="124"/>
      <c r="RZZ18" s="124"/>
      <c r="SAA18" s="124"/>
      <c r="SAB18" s="124"/>
      <c r="SAC18" s="124"/>
      <c r="SAD18" s="124"/>
      <c r="SAE18" s="124"/>
      <c r="SAF18" s="124"/>
      <c r="SAG18" s="124"/>
      <c r="SAH18" s="124"/>
      <c r="SAI18" s="124"/>
      <c r="SAJ18" s="124"/>
      <c r="SAK18" s="124"/>
      <c r="SAL18" s="124"/>
      <c r="SAM18" s="124"/>
      <c r="SAN18" s="124"/>
      <c r="SAO18" s="124"/>
      <c r="SAP18" s="124"/>
      <c r="SAQ18" s="124"/>
      <c r="SAR18" s="124"/>
      <c r="SAS18" s="124"/>
      <c r="SAT18" s="124"/>
      <c r="SAU18" s="124"/>
      <c r="SAV18" s="124"/>
      <c r="SAW18" s="124"/>
      <c r="SAX18" s="124"/>
      <c r="SAY18" s="124"/>
      <c r="SAZ18" s="124"/>
      <c r="SBA18" s="124"/>
      <c r="SBB18" s="124"/>
      <c r="SBC18" s="124"/>
      <c r="SBD18" s="124"/>
      <c r="SBE18" s="124"/>
      <c r="SBF18" s="124"/>
      <c r="SBG18" s="124"/>
      <c r="SBH18" s="124"/>
      <c r="SBI18" s="124"/>
      <c r="SBJ18" s="124"/>
      <c r="SBK18" s="124"/>
      <c r="SBL18" s="124"/>
      <c r="SBM18" s="124"/>
      <c r="SBN18" s="124"/>
      <c r="SBO18" s="124"/>
      <c r="SBP18" s="124"/>
      <c r="SBQ18" s="124"/>
      <c r="SBR18" s="124"/>
      <c r="SBS18" s="124"/>
      <c r="SBT18" s="124"/>
      <c r="SBU18" s="124"/>
      <c r="SBV18" s="124"/>
      <c r="SBW18" s="124"/>
      <c r="SBX18" s="124"/>
      <c r="SBY18" s="124"/>
      <c r="SBZ18" s="124"/>
      <c r="SCA18" s="124"/>
      <c r="SCB18" s="124"/>
      <c r="SCC18" s="124"/>
      <c r="SCD18" s="124"/>
      <c r="SCE18" s="124"/>
      <c r="SCF18" s="124"/>
      <c r="SCG18" s="124"/>
      <c r="SCH18" s="124"/>
      <c r="SCI18" s="124"/>
      <c r="SCJ18" s="124"/>
      <c r="SCK18" s="124"/>
      <c r="SCL18" s="124"/>
      <c r="SCM18" s="124"/>
      <c r="SCN18" s="124"/>
      <c r="SCO18" s="124"/>
      <c r="SCP18" s="124"/>
      <c r="SCQ18" s="124"/>
      <c r="SCR18" s="124"/>
      <c r="SCS18" s="124"/>
      <c r="SCT18" s="124"/>
      <c r="SCU18" s="124"/>
      <c r="SCV18" s="124"/>
      <c r="SCW18" s="124"/>
      <c r="SCX18" s="124"/>
      <c r="SCY18" s="124"/>
      <c r="SCZ18" s="124"/>
      <c r="SDA18" s="124"/>
      <c r="SDB18" s="124"/>
      <c r="SDC18" s="124"/>
      <c r="SDD18" s="124"/>
      <c r="SDE18" s="124"/>
      <c r="SDF18" s="124"/>
      <c r="SDG18" s="124"/>
      <c r="SDH18" s="124"/>
      <c r="SDI18" s="124"/>
      <c r="SDJ18" s="124"/>
      <c r="SDK18" s="124"/>
      <c r="SDL18" s="124"/>
      <c r="SDM18" s="124"/>
      <c r="SDN18" s="124"/>
      <c r="SDO18" s="124"/>
      <c r="SDP18" s="124"/>
      <c r="SDQ18" s="124"/>
      <c r="SDR18" s="124"/>
      <c r="SDS18" s="124"/>
      <c r="SDT18" s="124"/>
      <c r="SDU18" s="124"/>
      <c r="SDV18" s="124"/>
      <c r="SDW18" s="124"/>
      <c r="SDX18" s="124"/>
      <c r="SDY18" s="124"/>
      <c r="SDZ18" s="124"/>
      <c r="SEA18" s="124"/>
      <c r="SEB18" s="124"/>
      <c r="SEC18" s="124"/>
      <c r="SED18" s="124"/>
      <c r="SEE18" s="124"/>
      <c r="SEF18" s="124"/>
      <c r="SEG18" s="124"/>
      <c r="SEH18" s="124"/>
      <c r="SEI18" s="124"/>
      <c r="SEJ18" s="124"/>
      <c r="SEK18" s="124"/>
      <c r="SEL18" s="124"/>
      <c r="SEM18" s="124"/>
      <c r="SEN18" s="124"/>
      <c r="SEO18" s="124"/>
      <c r="SEP18" s="124"/>
      <c r="SEQ18" s="124"/>
      <c r="SER18" s="124"/>
      <c r="SES18" s="124"/>
      <c r="SET18" s="124"/>
      <c r="SEU18" s="124"/>
      <c r="SEV18" s="124"/>
      <c r="SEW18" s="124"/>
      <c r="SEX18" s="124"/>
      <c r="SEY18" s="124"/>
      <c r="SEZ18" s="124"/>
      <c r="SFA18" s="124"/>
      <c r="SFB18" s="124"/>
      <c r="SFC18" s="124"/>
      <c r="SFD18" s="124"/>
      <c r="SFE18" s="124"/>
      <c r="SFF18" s="124"/>
      <c r="SFG18" s="124"/>
      <c r="SFH18" s="124"/>
      <c r="SFI18" s="124"/>
      <c r="SFJ18" s="124"/>
      <c r="SFK18" s="124"/>
      <c r="SFL18" s="124"/>
      <c r="SFM18" s="124"/>
      <c r="SFN18" s="124"/>
      <c r="SFO18" s="124"/>
      <c r="SFP18" s="124"/>
      <c r="SFQ18" s="124"/>
      <c r="SFR18" s="124"/>
      <c r="SFS18" s="124"/>
      <c r="SFT18" s="124"/>
      <c r="SFU18" s="124"/>
      <c r="SFV18" s="124"/>
      <c r="SFW18" s="124"/>
      <c r="SFX18" s="124"/>
      <c r="SFY18" s="124"/>
      <c r="SFZ18" s="124"/>
      <c r="SGA18" s="124"/>
      <c r="SGB18" s="124"/>
      <c r="SGC18" s="124"/>
      <c r="SGD18" s="124"/>
      <c r="SGE18" s="124"/>
      <c r="SGF18" s="124"/>
      <c r="SGG18" s="124"/>
      <c r="SGH18" s="124"/>
      <c r="SGI18" s="124"/>
      <c r="SGJ18" s="124"/>
      <c r="SGK18" s="124"/>
      <c r="SGL18" s="124"/>
      <c r="SGM18" s="124"/>
      <c r="SGN18" s="124"/>
      <c r="SGO18" s="124"/>
      <c r="SGP18" s="124"/>
      <c r="SGQ18" s="124"/>
      <c r="SGR18" s="124"/>
      <c r="SGS18" s="124"/>
      <c r="SGT18" s="124"/>
      <c r="SGU18" s="124"/>
      <c r="SGV18" s="124"/>
      <c r="SGW18" s="124"/>
      <c r="SGX18" s="124"/>
      <c r="SGY18" s="124"/>
      <c r="SGZ18" s="124"/>
      <c r="SHA18" s="124"/>
      <c r="SHB18" s="124"/>
      <c r="SHC18" s="124"/>
      <c r="SHD18" s="124"/>
      <c r="SHE18" s="124"/>
      <c r="SHF18" s="124"/>
      <c r="SHG18" s="124"/>
      <c r="SHH18" s="124"/>
      <c r="SHI18" s="124"/>
      <c r="SHJ18" s="124"/>
      <c r="SHK18" s="124"/>
      <c r="SHL18" s="124"/>
      <c r="SHM18" s="124"/>
      <c r="SHN18" s="124"/>
      <c r="SHO18" s="124"/>
      <c r="SHP18" s="124"/>
      <c r="SHQ18" s="124"/>
      <c r="SHR18" s="124"/>
      <c r="SHS18" s="124"/>
      <c r="SHT18" s="124"/>
      <c r="SHU18" s="124"/>
      <c r="SHV18" s="124"/>
      <c r="SHW18" s="124"/>
      <c r="SHX18" s="124"/>
      <c r="SHY18" s="124"/>
      <c r="SHZ18" s="124"/>
      <c r="SIA18" s="124"/>
      <c r="SIB18" s="124"/>
      <c r="SIC18" s="124"/>
      <c r="SID18" s="124"/>
      <c r="SIE18" s="124"/>
      <c r="SIF18" s="124"/>
      <c r="SIG18" s="124"/>
      <c r="SIH18" s="124"/>
      <c r="SII18" s="124"/>
      <c r="SIJ18" s="124"/>
      <c r="SIK18" s="124"/>
      <c r="SIL18" s="124"/>
      <c r="SIM18" s="124"/>
      <c r="SIN18" s="124"/>
      <c r="SIO18" s="124"/>
      <c r="SIP18" s="124"/>
      <c r="SIQ18" s="124"/>
      <c r="SIR18" s="124"/>
      <c r="SIS18" s="124"/>
      <c r="SIT18" s="124"/>
      <c r="SIU18" s="124"/>
      <c r="SIV18" s="124"/>
      <c r="SIW18" s="124"/>
      <c r="SIX18" s="124"/>
      <c r="SIY18" s="124"/>
      <c r="SIZ18" s="124"/>
      <c r="SJA18" s="124"/>
      <c r="SJB18" s="124"/>
      <c r="SJC18" s="124"/>
      <c r="SJD18" s="124"/>
      <c r="SJE18" s="124"/>
      <c r="SJF18" s="124"/>
      <c r="SJG18" s="124"/>
      <c r="SJH18" s="124"/>
      <c r="SJI18" s="124"/>
      <c r="SJJ18" s="124"/>
      <c r="SJK18" s="124"/>
      <c r="SJL18" s="124"/>
      <c r="SJM18" s="124"/>
      <c r="SJN18" s="124"/>
      <c r="SJO18" s="124"/>
      <c r="SJP18" s="124"/>
      <c r="SJQ18" s="124"/>
      <c r="SJR18" s="124"/>
      <c r="SJS18" s="124"/>
      <c r="SJT18" s="124"/>
      <c r="SJU18" s="124"/>
      <c r="SJV18" s="124"/>
      <c r="SJW18" s="124"/>
      <c r="SJX18" s="124"/>
      <c r="SJY18" s="124"/>
      <c r="SJZ18" s="124"/>
      <c r="SKA18" s="124"/>
      <c r="SKB18" s="124"/>
      <c r="SKC18" s="124"/>
      <c r="SKD18" s="124"/>
      <c r="SKE18" s="124"/>
      <c r="SKF18" s="124"/>
      <c r="SKG18" s="124"/>
      <c r="SKH18" s="124"/>
      <c r="SKI18" s="124"/>
      <c r="SKJ18" s="124"/>
      <c r="SKK18" s="124"/>
      <c r="SKL18" s="124"/>
      <c r="SKM18" s="124"/>
      <c r="SKN18" s="124"/>
      <c r="SKO18" s="124"/>
      <c r="SKP18" s="124"/>
      <c r="SKQ18" s="124"/>
      <c r="SKR18" s="124"/>
      <c r="SKS18" s="124"/>
      <c r="SKT18" s="124"/>
      <c r="SKU18" s="124"/>
      <c r="SKV18" s="124"/>
      <c r="SKW18" s="124"/>
      <c r="SKX18" s="124"/>
      <c r="SKY18" s="124"/>
      <c r="SKZ18" s="124"/>
      <c r="SLA18" s="124"/>
      <c r="SLB18" s="124"/>
      <c r="SLC18" s="124"/>
      <c r="SLD18" s="124"/>
      <c r="SLE18" s="124"/>
      <c r="SLF18" s="124"/>
      <c r="SLG18" s="124"/>
      <c r="SLH18" s="124"/>
      <c r="SLI18" s="124"/>
      <c r="SLJ18" s="124"/>
      <c r="SLK18" s="124"/>
      <c r="SLL18" s="124"/>
      <c r="SLM18" s="124"/>
      <c r="SLN18" s="124"/>
      <c r="SLO18" s="124"/>
      <c r="SLP18" s="124"/>
      <c r="SLQ18" s="124"/>
      <c r="SLR18" s="124"/>
      <c r="SLS18" s="124"/>
      <c r="SLT18" s="124"/>
      <c r="SLU18" s="124"/>
      <c r="SLV18" s="124"/>
      <c r="SLW18" s="124"/>
      <c r="SLX18" s="124"/>
      <c r="SLY18" s="124"/>
      <c r="SLZ18" s="124"/>
      <c r="SMA18" s="124"/>
      <c r="SMB18" s="124"/>
      <c r="SMC18" s="124"/>
      <c r="SMD18" s="124"/>
      <c r="SME18" s="124"/>
      <c r="SMF18" s="124"/>
      <c r="SMG18" s="124"/>
      <c r="SMH18" s="124"/>
      <c r="SMI18" s="124"/>
      <c r="SMJ18" s="124"/>
      <c r="SMK18" s="124"/>
      <c r="SML18" s="124"/>
      <c r="SMM18" s="124"/>
      <c r="SMN18" s="124"/>
      <c r="SMO18" s="124"/>
      <c r="SMP18" s="124"/>
      <c r="SMQ18" s="124"/>
      <c r="SMR18" s="124"/>
      <c r="SMS18" s="124"/>
      <c r="SMT18" s="124"/>
      <c r="SMU18" s="124"/>
      <c r="SMV18" s="124"/>
      <c r="SMW18" s="124"/>
      <c r="SMX18" s="124"/>
      <c r="SMY18" s="124"/>
      <c r="SMZ18" s="124"/>
      <c r="SNA18" s="124"/>
      <c r="SNB18" s="124"/>
      <c r="SNC18" s="124"/>
      <c r="SND18" s="124"/>
      <c r="SNE18" s="124"/>
      <c r="SNF18" s="124"/>
      <c r="SNG18" s="124"/>
      <c r="SNH18" s="124"/>
      <c r="SNI18" s="124"/>
      <c r="SNJ18" s="124"/>
      <c r="SNK18" s="124"/>
      <c r="SNL18" s="124"/>
      <c r="SNM18" s="124"/>
      <c r="SNN18" s="124"/>
      <c r="SNO18" s="124"/>
      <c r="SNP18" s="124"/>
      <c r="SNQ18" s="124"/>
      <c r="SNR18" s="124"/>
      <c r="SNS18" s="124"/>
      <c r="SNT18" s="124"/>
      <c r="SNU18" s="124"/>
      <c r="SNV18" s="124"/>
      <c r="SNW18" s="124"/>
      <c r="SNX18" s="124"/>
      <c r="SNY18" s="124"/>
      <c r="SNZ18" s="124"/>
      <c r="SOA18" s="124"/>
      <c r="SOB18" s="124"/>
      <c r="SOC18" s="124"/>
      <c r="SOD18" s="124"/>
      <c r="SOE18" s="124"/>
      <c r="SOF18" s="124"/>
      <c r="SOG18" s="124"/>
      <c r="SOH18" s="124"/>
      <c r="SOI18" s="124"/>
      <c r="SOJ18" s="124"/>
      <c r="SOK18" s="124"/>
      <c r="SOL18" s="124"/>
      <c r="SOM18" s="124"/>
      <c r="SON18" s="124"/>
      <c r="SOO18" s="124"/>
      <c r="SOP18" s="124"/>
      <c r="SOQ18" s="124"/>
      <c r="SOR18" s="124"/>
      <c r="SOS18" s="124"/>
      <c r="SOT18" s="124"/>
      <c r="SOU18" s="124"/>
      <c r="SOV18" s="124"/>
      <c r="SOW18" s="124"/>
      <c r="SOX18" s="124"/>
      <c r="SOY18" s="124"/>
      <c r="SOZ18" s="124"/>
      <c r="SPA18" s="124"/>
      <c r="SPB18" s="124"/>
      <c r="SPC18" s="124"/>
      <c r="SPD18" s="124"/>
      <c r="SPE18" s="124"/>
      <c r="SPF18" s="124"/>
      <c r="SPG18" s="124"/>
      <c r="SPH18" s="124"/>
      <c r="SPI18" s="124"/>
      <c r="SPJ18" s="124"/>
      <c r="SPK18" s="124"/>
      <c r="SPL18" s="124"/>
      <c r="SPM18" s="124"/>
      <c r="SPN18" s="124"/>
      <c r="SPO18" s="124"/>
      <c r="SPP18" s="124"/>
      <c r="SPQ18" s="124"/>
      <c r="SPR18" s="124"/>
      <c r="SPS18" s="124"/>
      <c r="SPT18" s="124"/>
      <c r="SPU18" s="124"/>
      <c r="SPV18" s="124"/>
      <c r="SPW18" s="124"/>
      <c r="SPX18" s="124"/>
      <c r="SPY18" s="124"/>
      <c r="SPZ18" s="124"/>
      <c r="SQA18" s="124"/>
      <c r="SQB18" s="124"/>
      <c r="SQC18" s="124"/>
      <c r="SQD18" s="124"/>
      <c r="SQE18" s="124"/>
      <c r="SQF18" s="124"/>
      <c r="SQG18" s="124"/>
      <c r="SQH18" s="124"/>
      <c r="SQI18" s="124"/>
      <c r="SQJ18" s="124"/>
      <c r="SQK18" s="124"/>
      <c r="SQL18" s="124"/>
      <c r="SQM18" s="124"/>
      <c r="SQN18" s="124"/>
      <c r="SQO18" s="124"/>
      <c r="SQP18" s="124"/>
      <c r="SQQ18" s="124"/>
      <c r="SQR18" s="124"/>
      <c r="SQS18" s="124"/>
      <c r="SQT18" s="124"/>
      <c r="SQU18" s="124"/>
      <c r="SQV18" s="124"/>
      <c r="SQW18" s="124"/>
      <c r="SQX18" s="124"/>
      <c r="SQY18" s="124"/>
      <c r="SQZ18" s="124"/>
      <c r="SRA18" s="124"/>
      <c r="SRB18" s="124"/>
      <c r="SRC18" s="124"/>
      <c r="SRD18" s="124"/>
      <c r="SRE18" s="124"/>
      <c r="SRF18" s="124"/>
      <c r="SRG18" s="124"/>
      <c r="SRH18" s="124"/>
      <c r="SRI18" s="124"/>
      <c r="SRJ18" s="124"/>
      <c r="SRK18" s="124"/>
      <c r="SRL18" s="124"/>
      <c r="SRM18" s="124"/>
      <c r="SRN18" s="124"/>
      <c r="SRO18" s="124"/>
      <c r="SRP18" s="124"/>
      <c r="SRQ18" s="124"/>
      <c r="SRR18" s="124"/>
      <c r="SRS18" s="124"/>
      <c r="SRT18" s="124"/>
      <c r="SRU18" s="124"/>
      <c r="SRV18" s="124"/>
      <c r="SRW18" s="124"/>
      <c r="SRX18" s="124"/>
      <c r="SRY18" s="124"/>
      <c r="SRZ18" s="124"/>
      <c r="SSA18" s="124"/>
      <c r="SSB18" s="124"/>
      <c r="SSC18" s="124"/>
      <c r="SSD18" s="124"/>
      <c r="SSE18" s="124"/>
      <c r="SSF18" s="124"/>
      <c r="SSG18" s="124"/>
      <c r="SSH18" s="124"/>
      <c r="SSI18" s="124"/>
      <c r="SSJ18" s="124"/>
      <c r="SSK18" s="124"/>
      <c r="SSL18" s="124"/>
      <c r="SSM18" s="124"/>
      <c r="SSN18" s="124"/>
      <c r="SSO18" s="124"/>
      <c r="SSP18" s="124"/>
      <c r="SSQ18" s="124"/>
      <c r="SSR18" s="124"/>
      <c r="SSS18" s="124"/>
      <c r="SST18" s="124"/>
      <c r="SSU18" s="124"/>
      <c r="SSV18" s="124"/>
      <c r="SSW18" s="124"/>
      <c r="SSX18" s="124"/>
      <c r="SSY18" s="124"/>
      <c r="SSZ18" s="124"/>
      <c r="STA18" s="124"/>
      <c r="STB18" s="124"/>
      <c r="STC18" s="124"/>
      <c r="STD18" s="124"/>
      <c r="STE18" s="124"/>
      <c r="STF18" s="124"/>
      <c r="STG18" s="124"/>
      <c r="STH18" s="124"/>
      <c r="STI18" s="124"/>
      <c r="STJ18" s="124"/>
      <c r="STK18" s="124"/>
      <c r="STL18" s="124"/>
      <c r="STM18" s="124"/>
      <c r="STN18" s="124"/>
      <c r="STO18" s="124"/>
      <c r="STP18" s="124"/>
      <c r="STQ18" s="124"/>
      <c r="STR18" s="124"/>
      <c r="STS18" s="124"/>
      <c r="STT18" s="124"/>
      <c r="STU18" s="124"/>
      <c r="STV18" s="124"/>
      <c r="STW18" s="124"/>
      <c r="STX18" s="124"/>
      <c r="STY18" s="124"/>
      <c r="STZ18" s="124"/>
      <c r="SUA18" s="124"/>
      <c r="SUB18" s="124"/>
      <c r="SUC18" s="124"/>
      <c r="SUD18" s="124"/>
      <c r="SUE18" s="124"/>
      <c r="SUF18" s="124"/>
      <c r="SUG18" s="124"/>
      <c r="SUH18" s="124"/>
      <c r="SUI18" s="124"/>
      <c r="SUJ18" s="124"/>
      <c r="SUK18" s="124"/>
      <c r="SUL18" s="124"/>
      <c r="SUM18" s="124"/>
      <c r="SUN18" s="124"/>
      <c r="SUO18" s="124"/>
      <c r="SUP18" s="124"/>
      <c r="SUQ18" s="124"/>
      <c r="SUR18" s="124"/>
      <c r="SUS18" s="124"/>
      <c r="SUT18" s="124"/>
      <c r="SUU18" s="124"/>
      <c r="SUV18" s="124"/>
      <c r="SUW18" s="124"/>
      <c r="SUX18" s="124"/>
      <c r="SUY18" s="124"/>
      <c r="SUZ18" s="124"/>
      <c r="SVA18" s="124"/>
      <c r="SVB18" s="124"/>
      <c r="SVC18" s="124"/>
      <c r="SVD18" s="124"/>
      <c r="SVE18" s="124"/>
      <c r="SVF18" s="124"/>
      <c r="SVG18" s="124"/>
      <c r="SVH18" s="124"/>
      <c r="SVI18" s="124"/>
      <c r="SVJ18" s="124"/>
      <c r="SVK18" s="124"/>
      <c r="SVL18" s="124"/>
      <c r="SVM18" s="124"/>
      <c r="SVN18" s="124"/>
      <c r="SVO18" s="124"/>
      <c r="SVP18" s="124"/>
      <c r="SVQ18" s="124"/>
      <c r="SVR18" s="124"/>
      <c r="SVS18" s="124"/>
      <c r="SVT18" s="124"/>
      <c r="SVU18" s="124"/>
      <c r="SVV18" s="124"/>
      <c r="SVW18" s="124"/>
      <c r="SVX18" s="124"/>
      <c r="SVY18" s="124"/>
      <c r="SVZ18" s="124"/>
      <c r="SWA18" s="124"/>
      <c r="SWB18" s="124"/>
      <c r="SWC18" s="124"/>
      <c r="SWD18" s="124"/>
      <c r="SWE18" s="124"/>
      <c r="SWF18" s="124"/>
      <c r="SWG18" s="124"/>
      <c r="SWH18" s="124"/>
      <c r="SWI18" s="124"/>
      <c r="SWJ18" s="124"/>
      <c r="SWK18" s="124"/>
      <c r="SWL18" s="124"/>
      <c r="SWM18" s="124"/>
      <c r="SWN18" s="124"/>
      <c r="SWO18" s="124"/>
      <c r="SWP18" s="124"/>
      <c r="SWQ18" s="124"/>
      <c r="SWR18" s="124"/>
      <c r="SWS18" s="124"/>
      <c r="SWT18" s="124"/>
      <c r="SWU18" s="124"/>
      <c r="SWV18" s="124"/>
      <c r="SWW18" s="124"/>
      <c r="SWX18" s="124"/>
      <c r="SWY18" s="124"/>
      <c r="SWZ18" s="124"/>
      <c r="SXA18" s="124"/>
      <c r="SXB18" s="124"/>
      <c r="SXC18" s="124"/>
      <c r="SXD18" s="124"/>
      <c r="SXE18" s="124"/>
      <c r="SXF18" s="124"/>
      <c r="SXG18" s="124"/>
      <c r="SXH18" s="124"/>
      <c r="SXI18" s="124"/>
      <c r="SXJ18" s="124"/>
      <c r="SXK18" s="124"/>
      <c r="SXL18" s="124"/>
      <c r="SXM18" s="124"/>
      <c r="SXN18" s="124"/>
      <c r="SXO18" s="124"/>
      <c r="SXP18" s="124"/>
      <c r="SXQ18" s="124"/>
      <c r="SXR18" s="124"/>
      <c r="SXS18" s="124"/>
      <c r="SXT18" s="124"/>
      <c r="SXU18" s="124"/>
      <c r="SXV18" s="124"/>
      <c r="SXW18" s="124"/>
      <c r="SXX18" s="124"/>
      <c r="SXY18" s="124"/>
      <c r="SXZ18" s="124"/>
      <c r="SYA18" s="124"/>
      <c r="SYB18" s="124"/>
      <c r="SYC18" s="124"/>
      <c r="SYD18" s="124"/>
      <c r="SYE18" s="124"/>
      <c r="SYF18" s="124"/>
      <c r="SYG18" s="124"/>
      <c r="SYH18" s="124"/>
      <c r="SYI18" s="124"/>
      <c r="SYJ18" s="124"/>
      <c r="SYK18" s="124"/>
      <c r="SYL18" s="124"/>
      <c r="SYM18" s="124"/>
      <c r="SYN18" s="124"/>
      <c r="SYO18" s="124"/>
      <c r="SYP18" s="124"/>
      <c r="SYQ18" s="124"/>
      <c r="SYR18" s="124"/>
      <c r="SYS18" s="124"/>
      <c r="SYT18" s="124"/>
      <c r="SYU18" s="124"/>
      <c r="SYV18" s="124"/>
      <c r="SYW18" s="124"/>
      <c r="SYX18" s="124"/>
      <c r="SYY18" s="124"/>
      <c r="SYZ18" s="124"/>
      <c r="SZA18" s="124"/>
      <c r="SZB18" s="124"/>
      <c r="SZC18" s="124"/>
      <c r="SZD18" s="124"/>
      <c r="SZE18" s="124"/>
      <c r="SZF18" s="124"/>
      <c r="SZG18" s="124"/>
      <c r="SZH18" s="124"/>
      <c r="SZI18" s="124"/>
      <c r="SZJ18" s="124"/>
      <c r="SZK18" s="124"/>
      <c r="SZL18" s="124"/>
      <c r="SZM18" s="124"/>
      <c r="SZN18" s="124"/>
      <c r="SZO18" s="124"/>
      <c r="SZP18" s="124"/>
      <c r="SZQ18" s="124"/>
      <c r="SZR18" s="124"/>
      <c r="SZS18" s="124"/>
      <c r="SZT18" s="124"/>
      <c r="SZU18" s="124"/>
      <c r="SZV18" s="124"/>
      <c r="SZW18" s="124"/>
      <c r="SZX18" s="124"/>
      <c r="SZY18" s="124"/>
      <c r="SZZ18" s="124"/>
      <c r="TAA18" s="124"/>
      <c r="TAB18" s="124"/>
      <c r="TAC18" s="124"/>
      <c r="TAD18" s="124"/>
      <c r="TAE18" s="124"/>
      <c r="TAF18" s="124"/>
      <c r="TAG18" s="124"/>
      <c r="TAH18" s="124"/>
      <c r="TAI18" s="124"/>
      <c r="TAJ18" s="124"/>
      <c r="TAK18" s="124"/>
      <c r="TAL18" s="124"/>
      <c r="TAM18" s="124"/>
      <c r="TAN18" s="124"/>
      <c r="TAO18" s="124"/>
      <c r="TAP18" s="124"/>
      <c r="TAQ18" s="124"/>
      <c r="TAR18" s="124"/>
      <c r="TAS18" s="124"/>
      <c r="TAT18" s="124"/>
      <c r="TAU18" s="124"/>
      <c r="TAV18" s="124"/>
      <c r="TAW18" s="124"/>
      <c r="TAX18" s="124"/>
      <c r="TAY18" s="124"/>
      <c r="TAZ18" s="124"/>
      <c r="TBA18" s="124"/>
      <c r="TBB18" s="124"/>
      <c r="TBC18" s="124"/>
      <c r="TBD18" s="124"/>
      <c r="TBE18" s="124"/>
      <c r="TBF18" s="124"/>
      <c r="TBG18" s="124"/>
      <c r="TBH18" s="124"/>
      <c r="TBI18" s="124"/>
      <c r="TBJ18" s="124"/>
      <c r="TBK18" s="124"/>
      <c r="TBL18" s="124"/>
      <c r="TBM18" s="124"/>
      <c r="TBN18" s="124"/>
      <c r="TBO18" s="124"/>
      <c r="TBP18" s="124"/>
      <c r="TBQ18" s="124"/>
      <c r="TBR18" s="124"/>
      <c r="TBS18" s="124"/>
      <c r="TBT18" s="124"/>
      <c r="TBU18" s="124"/>
      <c r="TBV18" s="124"/>
      <c r="TBW18" s="124"/>
      <c r="TBX18" s="124"/>
      <c r="TBY18" s="124"/>
      <c r="TBZ18" s="124"/>
      <c r="TCA18" s="124"/>
      <c r="TCB18" s="124"/>
      <c r="TCC18" s="124"/>
      <c r="TCD18" s="124"/>
      <c r="TCE18" s="124"/>
      <c r="TCF18" s="124"/>
      <c r="TCG18" s="124"/>
      <c r="TCH18" s="124"/>
      <c r="TCI18" s="124"/>
      <c r="TCJ18" s="124"/>
      <c r="TCK18" s="124"/>
      <c r="TCL18" s="124"/>
      <c r="TCM18" s="124"/>
      <c r="TCN18" s="124"/>
      <c r="TCO18" s="124"/>
      <c r="TCP18" s="124"/>
      <c r="TCQ18" s="124"/>
      <c r="TCR18" s="124"/>
      <c r="TCS18" s="124"/>
      <c r="TCT18" s="124"/>
      <c r="TCU18" s="124"/>
      <c r="TCV18" s="124"/>
      <c r="TCW18" s="124"/>
      <c r="TCX18" s="124"/>
      <c r="TCY18" s="124"/>
      <c r="TCZ18" s="124"/>
      <c r="TDA18" s="124"/>
      <c r="TDB18" s="124"/>
      <c r="TDC18" s="124"/>
      <c r="TDD18" s="124"/>
      <c r="TDE18" s="124"/>
      <c r="TDF18" s="124"/>
      <c r="TDG18" s="124"/>
      <c r="TDH18" s="124"/>
      <c r="TDI18" s="124"/>
      <c r="TDJ18" s="124"/>
      <c r="TDK18" s="124"/>
      <c r="TDL18" s="124"/>
      <c r="TDM18" s="124"/>
      <c r="TDN18" s="124"/>
      <c r="TDO18" s="124"/>
      <c r="TDP18" s="124"/>
      <c r="TDQ18" s="124"/>
      <c r="TDR18" s="124"/>
      <c r="TDS18" s="124"/>
      <c r="TDT18" s="124"/>
      <c r="TDU18" s="124"/>
      <c r="TDV18" s="124"/>
      <c r="TDW18" s="124"/>
      <c r="TDX18" s="124"/>
      <c r="TDY18" s="124"/>
      <c r="TDZ18" s="124"/>
      <c r="TEA18" s="124"/>
      <c r="TEB18" s="124"/>
      <c r="TEC18" s="124"/>
      <c r="TED18" s="124"/>
      <c r="TEE18" s="124"/>
      <c r="TEF18" s="124"/>
      <c r="TEG18" s="124"/>
      <c r="TEH18" s="124"/>
      <c r="TEI18" s="124"/>
      <c r="TEJ18" s="124"/>
      <c r="TEK18" s="124"/>
      <c r="TEL18" s="124"/>
      <c r="TEM18" s="124"/>
      <c r="TEN18" s="124"/>
      <c r="TEO18" s="124"/>
      <c r="TEP18" s="124"/>
      <c r="TEQ18" s="124"/>
      <c r="TER18" s="124"/>
      <c r="TES18" s="124"/>
      <c r="TET18" s="124"/>
      <c r="TEU18" s="124"/>
      <c r="TEV18" s="124"/>
      <c r="TEW18" s="124"/>
      <c r="TEX18" s="124"/>
      <c r="TEY18" s="124"/>
      <c r="TEZ18" s="124"/>
      <c r="TFA18" s="124"/>
      <c r="TFB18" s="124"/>
      <c r="TFC18" s="124"/>
      <c r="TFD18" s="124"/>
      <c r="TFE18" s="124"/>
      <c r="TFF18" s="124"/>
      <c r="TFG18" s="124"/>
      <c r="TFH18" s="124"/>
      <c r="TFI18" s="124"/>
      <c r="TFJ18" s="124"/>
      <c r="TFK18" s="124"/>
      <c r="TFL18" s="124"/>
      <c r="TFM18" s="124"/>
      <c r="TFN18" s="124"/>
      <c r="TFO18" s="124"/>
      <c r="TFP18" s="124"/>
      <c r="TFQ18" s="124"/>
      <c r="TFR18" s="124"/>
      <c r="TFS18" s="124"/>
      <c r="TFT18" s="124"/>
      <c r="TFU18" s="124"/>
      <c r="TFV18" s="124"/>
      <c r="TFW18" s="124"/>
      <c r="TFX18" s="124"/>
      <c r="TFY18" s="124"/>
      <c r="TFZ18" s="124"/>
      <c r="TGA18" s="124"/>
      <c r="TGB18" s="124"/>
      <c r="TGC18" s="124"/>
      <c r="TGD18" s="124"/>
      <c r="TGE18" s="124"/>
      <c r="TGF18" s="124"/>
      <c r="TGG18" s="124"/>
      <c r="TGH18" s="124"/>
      <c r="TGI18" s="124"/>
      <c r="TGJ18" s="124"/>
      <c r="TGK18" s="124"/>
      <c r="TGL18" s="124"/>
      <c r="TGM18" s="124"/>
      <c r="TGN18" s="124"/>
      <c r="TGO18" s="124"/>
      <c r="TGP18" s="124"/>
      <c r="TGQ18" s="124"/>
      <c r="TGR18" s="124"/>
      <c r="TGS18" s="124"/>
      <c r="TGT18" s="124"/>
      <c r="TGU18" s="124"/>
      <c r="TGV18" s="124"/>
      <c r="TGW18" s="124"/>
      <c r="TGX18" s="124"/>
      <c r="TGY18" s="124"/>
      <c r="TGZ18" s="124"/>
      <c r="THA18" s="124"/>
      <c r="THB18" s="124"/>
      <c r="THC18" s="124"/>
      <c r="THD18" s="124"/>
      <c r="THE18" s="124"/>
      <c r="THF18" s="124"/>
      <c r="THG18" s="124"/>
      <c r="THH18" s="124"/>
      <c r="THI18" s="124"/>
      <c r="THJ18" s="124"/>
      <c r="THK18" s="124"/>
      <c r="THL18" s="124"/>
      <c r="THM18" s="124"/>
      <c r="THN18" s="124"/>
      <c r="THO18" s="124"/>
      <c r="THP18" s="124"/>
      <c r="THQ18" s="124"/>
      <c r="THR18" s="124"/>
      <c r="THS18" s="124"/>
      <c r="THT18" s="124"/>
      <c r="THU18" s="124"/>
      <c r="THV18" s="124"/>
      <c r="THW18" s="124"/>
      <c r="THX18" s="124"/>
      <c r="THY18" s="124"/>
      <c r="THZ18" s="124"/>
      <c r="TIA18" s="124"/>
      <c r="TIB18" s="124"/>
      <c r="TIC18" s="124"/>
      <c r="TID18" s="124"/>
      <c r="TIE18" s="124"/>
      <c r="TIF18" s="124"/>
      <c r="TIG18" s="124"/>
      <c r="TIH18" s="124"/>
      <c r="TII18" s="124"/>
      <c r="TIJ18" s="124"/>
      <c r="TIK18" s="124"/>
      <c r="TIL18" s="124"/>
      <c r="TIM18" s="124"/>
      <c r="TIN18" s="124"/>
      <c r="TIO18" s="124"/>
      <c r="TIP18" s="124"/>
      <c r="TIQ18" s="124"/>
      <c r="TIR18" s="124"/>
      <c r="TIS18" s="124"/>
      <c r="TIT18" s="124"/>
      <c r="TIU18" s="124"/>
      <c r="TIV18" s="124"/>
      <c r="TIW18" s="124"/>
      <c r="TIX18" s="124"/>
      <c r="TIY18" s="124"/>
      <c r="TIZ18" s="124"/>
      <c r="TJA18" s="124"/>
      <c r="TJB18" s="124"/>
      <c r="TJC18" s="124"/>
      <c r="TJD18" s="124"/>
      <c r="TJE18" s="124"/>
      <c r="TJF18" s="124"/>
      <c r="TJG18" s="124"/>
      <c r="TJH18" s="124"/>
      <c r="TJI18" s="124"/>
      <c r="TJJ18" s="124"/>
      <c r="TJK18" s="124"/>
      <c r="TJL18" s="124"/>
      <c r="TJM18" s="124"/>
      <c r="TJN18" s="124"/>
      <c r="TJO18" s="124"/>
      <c r="TJP18" s="124"/>
      <c r="TJQ18" s="124"/>
      <c r="TJR18" s="124"/>
      <c r="TJS18" s="124"/>
      <c r="TJT18" s="124"/>
      <c r="TJU18" s="124"/>
      <c r="TJV18" s="124"/>
      <c r="TJW18" s="124"/>
      <c r="TJX18" s="124"/>
      <c r="TJY18" s="124"/>
      <c r="TJZ18" s="124"/>
      <c r="TKA18" s="124"/>
      <c r="TKB18" s="124"/>
      <c r="TKC18" s="124"/>
      <c r="TKD18" s="124"/>
      <c r="TKE18" s="124"/>
      <c r="TKF18" s="124"/>
      <c r="TKG18" s="124"/>
      <c r="TKH18" s="124"/>
      <c r="TKI18" s="124"/>
      <c r="TKJ18" s="124"/>
      <c r="TKK18" s="124"/>
      <c r="TKL18" s="124"/>
      <c r="TKM18" s="124"/>
      <c r="TKN18" s="124"/>
      <c r="TKO18" s="124"/>
      <c r="TKP18" s="124"/>
      <c r="TKQ18" s="124"/>
      <c r="TKR18" s="124"/>
      <c r="TKS18" s="124"/>
      <c r="TKT18" s="124"/>
      <c r="TKU18" s="124"/>
      <c r="TKV18" s="124"/>
      <c r="TKW18" s="124"/>
      <c r="TKX18" s="124"/>
      <c r="TKY18" s="124"/>
      <c r="TKZ18" s="124"/>
      <c r="TLA18" s="124"/>
      <c r="TLB18" s="124"/>
      <c r="TLC18" s="124"/>
      <c r="TLD18" s="124"/>
      <c r="TLE18" s="124"/>
      <c r="TLF18" s="124"/>
      <c r="TLG18" s="124"/>
      <c r="TLH18" s="124"/>
      <c r="TLI18" s="124"/>
      <c r="TLJ18" s="124"/>
      <c r="TLK18" s="124"/>
      <c r="TLL18" s="124"/>
      <c r="TLM18" s="124"/>
      <c r="TLN18" s="124"/>
      <c r="TLO18" s="124"/>
      <c r="TLP18" s="124"/>
      <c r="TLQ18" s="124"/>
      <c r="TLR18" s="124"/>
      <c r="TLS18" s="124"/>
      <c r="TLT18" s="124"/>
      <c r="TLU18" s="124"/>
      <c r="TLV18" s="124"/>
      <c r="TLW18" s="124"/>
      <c r="TLX18" s="124"/>
      <c r="TLY18" s="124"/>
      <c r="TLZ18" s="124"/>
      <c r="TMA18" s="124"/>
      <c r="TMB18" s="124"/>
      <c r="TMC18" s="124"/>
      <c r="TMD18" s="124"/>
      <c r="TME18" s="124"/>
      <c r="TMF18" s="124"/>
      <c r="TMG18" s="124"/>
      <c r="TMH18" s="124"/>
      <c r="TMI18" s="124"/>
      <c r="TMJ18" s="124"/>
      <c r="TMK18" s="124"/>
      <c r="TML18" s="124"/>
      <c r="TMM18" s="124"/>
      <c r="TMN18" s="124"/>
      <c r="TMO18" s="124"/>
      <c r="TMP18" s="124"/>
      <c r="TMQ18" s="124"/>
      <c r="TMR18" s="124"/>
      <c r="TMS18" s="124"/>
      <c r="TMT18" s="124"/>
      <c r="TMU18" s="124"/>
      <c r="TMV18" s="124"/>
      <c r="TMW18" s="124"/>
      <c r="TMX18" s="124"/>
      <c r="TMY18" s="124"/>
      <c r="TMZ18" s="124"/>
      <c r="TNA18" s="124"/>
      <c r="TNB18" s="124"/>
      <c r="TNC18" s="124"/>
      <c r="TND18" s="124"/>
      <c r="TNE18" s="124"/>
      <c r="TNF18" s="124"/>
      <c r="TNG18" s="124"/>
      <c r="TNH18" s="124"/>
      <c r="TNI18" s="124"/>
      <c r="TNJ18" s="124"/>
      <c r="TNK18" s="124"/>
      <c r="TNL18" s="124"/>
      <c r="TNM18" s="124"/>
      <c r="TNN18" s="124"/>
      <c r="TNO18" s="124"/>
      <c r="TNP18" s="124"/>
      <c r="TNQ18" s="124"/>
      <c r="TNR18" s="124"/>
      <c r="TNS18" s="124"/>
      <c r="TNT18" s="124"/>
      <c r="TNU18" s="124"/>
      <c r="TNV18" s="124"/>
      <c r="TNW18" s="124"/>
      <c r="TNX18" s="124"/>
      <c r="TNY18" s="124"/>
      <c r="TNZ18" s="124"/>
      <c r="TOA18" s="124"/>
      <c r="TOB18" s="124"/>
      <c r="TOC18" s="124"/>
      <c r="TOD18" s="124"/>
      <c r="TOE18" s="124"/>
      <c r="TOF18" s="124"/>
      <c r="TOG18" s="124"/>
      <c r="TOH18" s="124"/>
      <c r="TOI18" s="124"/>
      <c r="TOJ18" s="124"/>
      <c r="TOK18" s="124"/>
      <c r="TOL18" s="124"/>
      <c r="TOM18" s="124"/>
      <c r="TON18" s="124"/>
      <c r="TOO18" s="124"/>
      <c r="TOP18" s="124"/>
      <c r="TOQ18" s="124"/>
      <c r="TOR18" s="124"/>
      <c r="TOS18" s="124"/>
      <c r="TOT18" s="124"/>
      <c r="TOU18" s="124"/>
      <c r="TOV18" s="124"/>
      <c r="TOW18" s="124"/>
      <c r="TOX18" s="124"/>
      <c r="TOY18" s="124"/>
      <c r="TOZ18" s="124"/>
      <c r="TPA18" s="124"/>
      <c r="TPB18" s="124"/>
      <c r="TPC18" s="124"/>
      <c r="TPD18" s="124"/>
      <c r="TPE18" s="124"/>
      <c r="TPF18" s="124"/>
      <c r="TPG18" s="124"/>
      <c r="TPH18" s="124"/>
      <c r="TPI18" s="124"/>
      <c r="TPJ18" s="124"/>
      <c r="TPK18" s="124"/>
      <c r="TPL18" s="124"/>
      <c r="TPM18" s="124"/>
      <c r="TPN18" s="124"/>
      <c r="TPO18" s="124"/>
      <c r="TPP18" s="124"/>
      <c r="TPQ18" s="124"/>
      <c r="TPR18" s="124"/>
      <c r="TPS18" s="124"/>
      <c r="TPT18" s="124"/>
      <c r="TPU18" s="124"/>
      <c r="TPV18" s="124"/>
      <c r="TPW18" s="124"/>
      <c r="TPX18" s="124"/>
      <c r="TPY18" s="124"/>
      <c r="TPZ18" s="124"/>
      <c r="TQA18" s="124"/>
      <c r="TQB18" s="124"/>
      <c r="TQC18" s="124"/>
      <c r="TQD18" s="124"/>
      <c r="TQE18" s="124"/>
      <c r="TQF18" s="124"/>
      <c r="TQG18" s="124"/>
      <c r="TQH18" s="124"/>
      <c r="TQI18" s="124"/>
      <c r="TQJ18" s="124"/>
      <c r="TQK18" s="124"/>
      <c r="TQL18" s="124"/>
      <c r="TQM18" s="124"/>
      <c r="TQN18" s="124"/>
      <c r="TQO18" s="124"/>
      <c r="TQP18" s="124"/>
      <c r="TQQ18" s="124"/>
      <c r="TQR18" s="124"/>
      <c r="TQS18" s="124"/>
      <c r="TQT18" s="124"/>
      <c r="TQU18" s="124"/>
      <c r="TQV18" s="124"/>
      <c r="TQW18" s="124"/>
      <c r="TQX18" s="124"/>
      <c r="TQY18" s="124"/>
      <c r="TQZ18" s="124"/>
      <c r="TRA18" s="124"/>
      <c r="TRB18" s="124"/>
      <c r="TRC18" s="124"/>
      <c r="TRD18" s="124"/>
      <c r="TRE18" s="124"/>
      <c r="TRF18" s="124"/>
      <c r="TRG18" s="124"/>
      <c r="TRH18" s="124"/>
      <c r="TRI18" s="124"/>
      <c r="TRJ18" s="124"/>
      <c r="TRK18" s="124"/>
      <c r="TRL18" s="124"/>
      <c r="TRM18" s="124"/>
      <c r="TRN18" s="124"/>
      <c r="TRO18" s="124"/>
      <c r="TRP18" s="124"/>
      <c r="TRQ18" s="124"/>
      <c r="TRR18" s="124"/>
      <c r="TRS18" s="124"/>
      <c r="TRT18" s="124"/>
      <c r="TRU18" s="124"/>
      <c r="TRV18" s="124"/>
      <c r="TRW18" s="124"/>
      <c r="TRX18" s="124"/>
      <c r="TRY18" s="124"/>
      <c r="TRZ18" s="124"/>
      <c r="TSA18" s="124"/>
      <c r="TSB18" s="124"/>
      <c r="TSC18" s="124"/>
      <c r="TSD18" s="124"/>
      <c r="TSE18" s="124"/>
      <c r="TSF18" s="124"/>
      <c r="TSG18" s="124"/>
      <c r="TSH18" s="124"/>
      <c r="TSI18" s="124"/>
      <c r="TSJ18" s="124"/>
      <c r="TSK18" s="124"/>
      <c r="TSL18" s="124"/>
      <c r="TSM18" s="124"/>
      <c r="TSN18" s="124"/>
      <c r="TSO18" s="124"/>
      <c r="TSP18" s="124"/>
      <c r="TSQ18" s="124"/>
      <c r="TSR18" s="124"/>
      <c r="TSS18" s="124"/>
      <c r="TST18" s="124"/>
      <c r="TSU18" s="124"/>
      <c r="TSV18" s="124"/>
      <c r="TSW18" s="124"/>
      <c r="TSX18" s="124"/>
      <c r="TSY18" s="124"/>
      <c r="TSZ18" s="124"/>
      <c r="TTA18" s="124"/>
      <c r="TTB18" s="124"/>
      <c r="TTC18" s="124"/>
      <c r="TTD18" s="124"/>
      <c r="TTE18" s="124"/>
      <c r="TTF18" s="124"/>
      <c r="TTG18" s="124"/>
      <c r="TTH18" s="124"/>
      <c r="TTI18" s="124"/>
      <c r="TTJ18" s="124"/>
      <c r="TTK18" s="124"/>
      <c r="TTL18" s="124"/>
      <c r="TTM18" s="124"/>
      <c r="TTN18" s="124"/>
      <c r="TTO18" s="124"/>
      <c r="TTP18" s="124"/>
      <c r="TTQ18" s="124"/>
      <c r="TTR18" s="124"/>
      <c r="TTS18" s="124"/>
      <c r="TTT18" s="124"/>
      <c r="TTU18" s="124"/>
      <c r="TTV18" s="124"/>
      <c r="TTW18" s="124"/>
      <c r="TTX18" s="124"/>
      <c r="TTY18" s="124"/>
      <c r="TTZ18" s="124"/>
      <c r="TUA18" s="124"/>
      <c r="TUB18" s="124"/>
      <c r="TUC18" s="124"/>
      <c r="TUD18" s="124"/>
      <c r="TUE18" s="124"/>
      <c r="TUF18" s="124"/>
      <c r="TUG18" s="124"/>
      <c r="TUH18" s="124"/>
      <c r="TUI18" s="124"/>
      <c r="TUJ18" s="124"/>
      <c r="TUK18" s="124"/>
      <c r="TUL18" s="124"/>
      <c r="TUM18" s="124"/>
      <c r="TUN18" s="124"/>
      <c r="TUO18" s="124"/>
      <c r="TUP18" s="124"/>
      <c r="TUQ18" s="124"/>
      <c r="TUR18" s="124"/>
      <c r="TUS18" s="124"/>
      <c r="TUT18" s="124"/>
      <c r="TUU18" s="124"/>
      <c r="TUV18" s="124"/>
      <c r="TUW18" s="124"/>
      <c r="TUX18" s="124"/>
      <c r="TUY18" s="124"/>
      <c r="TUZ18" s="124"/>
      <c r="TVA18" s="124"/>
      <c r="TVB18" s="124"/>
      <c r="TVC18" s="124"/>
      <c r="TVD18" s="124"/>
      <c r="TVE18" s="124"/>
      <c r="TVF18" s="124"/>
      <c r="TVG18" s="124"/>
      <c r="TVH18" s="124"/>
      <c r="TVI18" s="124"/>
      <c r="TVJ18" s="124"/>
      <c r="TVK18" s="124"/>
      <c r="TVL18" s="124"/>
      <c r="TVM18" s="124"/>
      <c r="TVN18" s="124"/>
      <c r="TVO18" s="124"/>
      <c r="TVP18" s="124"/>
      <c r="TVQ18" s="124"/>
      <c r="TVR18" s="124"/>
      <c r="TVS18" s="124"/>
      <c r="TVT18" s="124"/>
      <c r="TVU18" s="124"/>
      <c r="TVV18" s="124"/>
      <c r="TVW18" s="124"/>
      <c r="TVX18" s="124"/>
      <c r="TVY18" s="124"/>
      <c r="TVZ18" s="124"/>
      <c r="TWA18" s="124"/>
      <c r="TWB18" s="124"/>
      <c r="TWC18" s="124"/>
      <c r="TWD18" s="124"/>
      <c r="TWE18" s="124"/>
      <c r="TWF18" s="124"/>
      <c r="TWG18" s="124"/>
      <c r="TWH18" s="124"/>
      <c r="TWI18" s="124"/>
      <c r="TWJ18" s="124"/>
      <c r="TWK18" s="124"/>
      <c r="TWL18" s="124"/>
      <c r="TWM18" s="124"/>
      <c r="TWN18" s="124"/>
      <c r="TWO18" s="124"/>
      <c r="TWP18" s="124"/>
      <c r="TWQ18" s="124"/>
      <c r="TWR18" s="124"/>
      <c r="TWS18" s="124"/>
      <c r="TWT18" s="124"/>
      <c r="TWU18" s="124"/>
      <c r="TWV18" s="124"/>
      <c r="TWW18" s="124"/>
      <c r="TWX18" s="124"/>
      <c r="TWY18" s="124"/>
      <c r="TWZ18" s="124"/>
      <c r="TXA18" s="124"/>
      <c r="TXB18" s="124"/>
      <c r="TXC18" s="124"/>
      <c r="TXD18" s="124"/>
      <c r="TXE18" s="124"/>
      <c r="TXF18" s="124"/>
      <c r="TXG18" s="124"/>
      <c r="TXH18" s="124"/>
      <c r="TXI18" s="124"/>
      <c r="TXJ18" s="124"/>
      <c r="TXK18" s="124"/>
      <c r="TXL18" s="124"/>
      <c r="TXM18" s="124"/>
      <c r="TXN18" s="124"/>
      <c r="TXO18" s="124"/>
      <c r="TXP18" s="124"/>
      <c r="TXQ18" s="124"/>
      <c r="TXR18" s="124"/>
      <c r="TXS18" s="124"/>
      <c r="TXT18" s="124"/>
      <c r="TXU18" s="124"/>
      <c r="TXV18" s="124"/>
      <c r="TXW18" s="124"/>
      <c r="TXX18" s="124"/>
      <c r="TXY18" s="124"/>
      <c r="TXZ18" s="124"/>
      <c r="TYA18" s="124"/>
      <c r="TYB18" s="124"/>
      <c r="TYC18" s="124"/>
      <c r="TYD18" s="124"/>
      <c r="TYE18" s="124"/>
      <c r="TYF18" s="124"/>
      <c r="TYG18" s="124"/>
      <c r="TYH18" s="124"/>
      <c r="TYI18" s="124"/>
      <c r="TYJ18" s="124"/>
      <c r="TYK18" s="124"/>
      <c r="TYL18" s="124"/>
      <c r="TYM18" s="124"/>
      <c r="TYN18" s="124"/>
      <c r="TYO18" s="124"/>
      <c r="TYP18" s="124"/>
      <c r="TYQ18" s="124"/>
      <c r="TYR18" s="124"/>
      <c r="TYS18" s="124"/>
      <c r="TYT18" s="124"/>
      <c r="TYU18" s="124"/>
      <c r="TYV18" s="124"/>
      <c r="TYW18" s="124"/>
      <c r="TYX18" s="124"/>
      <c r="TYY18" s="124"/>
      <c r="TYZ18" s="124"/>
      <c r="TZA18" s="124"/>
      <c r="TZB18" s="124"/>
      <c r="TZC18" s="124"/>
      <c r="TZD18" s="124"/>
      <c r="TZE18" s="124"/>
      <c r="TZF18" s="124"/>
      <c r="TZG18" s="124"/>
      <c r="TZH18" s="124"/>
      <c r="TZI18" s="124"/>
      <c r="TZJ18" s="124"/>
      <c r="TZK18" s="124"/>
      <c r="TZL18" s="124"/>
      <c r="TZM18" s="124"/>
      <c r="TZN18" s="124"/>
      <c r="TZO18" s="124"/>
      <c r="TZP18" s="124"/>
      <c r="TZQ18" s="124"/>
      <c r="TZR18" s="124"/>
      <c r="TZS18" s="124"/>
      <c r="TZT18" s="124"/>
      <c r="TZU18" s="124"/>
      <c r="TZV18" s="124"/>
      <c r="TZW18" s="124"/>
      <c r="TZX18" s="124"/>
      <c r="TZY18" s="124"/>
      <c r="TZZ18" s="124"/>
      <c r="UAA18" s="124"/>
      <c r="UAB18" s="124"/>
      <c r="UAC18" s="124"/>
      <c r="UAD18" s="124"/>
      <c r="UAE18" s="124"/>
      <c r="UAF18" s="124"/>
      <c r="UAG18" s="124"/>
      <c r="UAH18" s="124"/>
      <c r="UAI18" s="124"/>
      <c r="UAJ18" s="124"/>
      <c r="UAK18" s="124"/>
      <c r="UAL18" s="124"/>
      <c r="UAM18" s="124"/>
      <c r="UAN18" s="124"/>
      <c r="UAO18" s="124"/>
      <c r="UAP18" s="124"/>
      <c r="UAQ18" s="124"/>
      <c r="UAR18" s="124"/>
      <c r="UAS18" s="124"/>
      <c r="UAT18" s="124"/>
      <c r="UAU18" s="124"/>
      <c r="UAV18" s="124"/>
      <c r="UAW18" s="124"/>
      <c r="UAX18" s="124"/>
      <c r="UAY18" s="124"/>
      <c r="UAZ18" s="124"/>
      <c r="UBA18" s="124"/>
      <c r="UBB18" s="124"/>
      <c r="UBC18" s="124"/>
      <c r="UBD18" s="124"/>
      <c r="UBE18" s="124"/>
      <c r="UBF18" s="124"/>
      <c r="UBG18" s="124"/>
      <c r="UBH18" s="124"/>
      <c r="UBI18" s="124"/>
      <c r="UBJ18" s="124"/>
      <c r="UBK18" s="124"/>
      <c r="UBL18" s="124"/>
      <c r="UBM18" s="124"/>
      <c r="UBN18" s="124"/>
      <c r="UBO18" s="124"/>
      <c r="UBP18" s="124"/>
      <c r="UBQ18" s="124"/>
      <c r="UBR18" s="124"/>
      <c r="UBS18" s="124"/>
      <c r="UBT18" s="124"/>
      <c r="UBU18" s="124"/>
      <c r="UBV18" s="124"/>
      <c r="UBW18" s="124"/>
      <c r="UBX18" s="124"/>
      <c r="UBY18" s="124"/>
      <c r="UBZ18" s="124"/>
      <c r="UCA18" s="124"/>
      <c r="UCB18" s="124"/>
      <c r="UCC18" s="124"/>
      <c r="UCD18" s="124"/>
      <c r="UCE18" s="124"/>
      <c r="UCF18" s="124"/>
      <c r="UCG18" s="124"/>
      <c r="UCH18" s="124"/>
      <c r="UCI18" s="124"/>
      <c r="UCJ18" s="124"/>
      <c r="UCK18" s="124"/>
      <c r="UCL18" s="124"/>
      <c r="UCM18" s="124"/>
      <c r="UCN18" s="124"/>
      <c r="UCO18" s="124"/>
      <c r="UCP18" s="124"/>
      <c r="UCQ18" s="124"/>
      <c r="UCR18" s="124"/>
      <c r="UCS18" s="124"/>
      <c r="UCT18" s="124"/>
      <c r="UCU18" s="124"/>
      <c r="UCV18" s="124"/>
      <c r="UCW18" s="124"/>
      <c r="UCX18" s="124"/>
      <c r="UCY18" s="124"/>
      <c r="UCZ18" s="124"/>
      <c r="UDA18" s="124"/>
      <c r="UDB18" s="124"/>
      <c r="UDC18" s="124"/>
      <c r="UDD18" s="124"/>
      <c r="UDE18" s="124"/>
      <c r="UDF18" s="124"/>
      <c r="UDG18" s="124"/>
      <c r="UDH18" s="124"/>
      <c r="UDI18" s="124"/>
      <c r="UDJ18" s="124"/>
      <c r="UDK18" s="124"/>
      <c r="UDL18" s="124"/>
      <c r="UDM18" s="124"/>
      <c r="UDN18" s="124"/>
      <c r="UDO18" s="124"/>
      <c r="UDP18" s="124"/>
      <c r="UDQ18" s="124"/>
      <c r="UDR18" s="124"/>
      <c r="UDS18" s="124"/>
      <c r="UDT18" s="124"/>
      <c r="UDU18" s="124"/>
      <c r="UDV18" s="124"/>
      <c r="UDW18" s="124"/>
      <c r="UDX18" s="124"/>
      <c r="UDY18" s="124"/>
      <c r="UDZ18" s="124"/>
      <c r="UEA18" s="124"/>
      <c r="UEB18" s="124"/>
      <c r="UEC18" s="124"/>
      <c r="UED18" s="124"/>
      <c r="UEE18" s="124"/>
      <c r="UEF18" s="124"/>
      <c r="UEG18" s="124"/>
      <c r="UEH18" s="124"/>
      <c r="UEI18" s="124"/>
      <c r="UEJ18" s="124"/>
      <c r="UEK18" s="124"/>
      <c r="UEL18" s="124"/>
      <c r="UEM18" s="124"/>
      <c r="UEN18" s="124"/>
      <c r="UEO18" s="124"/>
      <c r="UEP18" s="124"/>
      <c r="UEQ18" s="124"/>
      <c r="UER18" s="124"/>
      <c r="UES18" s="124"/>
      <c r="UET18" s="124"/>
      <c r="UEU18" s="124"/>
      <c r="UEV18" s="124"/>
      <c r="UEW18" s="124"/>
      <c r="UEX18" s="124"/>
      <c r="UEY18" s="124"/>
      <c r="UEZ18" s="124"/>
      <c r="UFA18" s="124"/>
      <c r="UFB18" s="124"/>
      <c r="UFC18" s="124"/>
      <c r="UFD18" s="124"/>
      <c r="UFE18" s="124"/>
      <c r="UFF18" s="124"/>
      <c r="UFG18" s="124"/>
      <c r="UFH18" s="124"/>
      <c r="UFI18" s="124"/>
      <c r="UFJ18" s="124"/>
      <c r="UFK18" s="124"/>
      <c r="UFL18" s="124"/>
      <c r="UFM18" s="124"/>
      <c r="UFN18" s="124"/>
      <c r="UFO18" s="124"/>
      <c r="UFP18" s="124"/>
      <c r="UFQ18" s="124"/>
      <c r="UFR18" s="124"/>
      <c r="UFS18" s="124"/>
      <c r="UFT18" s="124"/>
      <c r="UFU18" s="124"/>
      <c r="UFV18" s="124"/>
      <c r="UFW18" s="124"/>
      <c r="UFX18" s="124"/>
      <c r="UFY18" s="124"/>
      <c r="UFZ18" s="124"/>
      <c r="UGA18" s="124"/>
      <c r="UGB18" s="124"/>
      <c r="UGC18" s="124"/>
      <c r="UGD18" s="124"/>
      <c r="UGE18" s="124"/>
      <c r="UGF18" s="124"/>
      <c r="UGG18" s="124"/>
      <c r="UGH18" s="124"/>
      <c r="UGI18" s="124"/>
      <c r="UGJ18" s="124"/>
      <c r="UGK18" s="124"/>
      <c r="UGL18" s="124"/>
      <c r="UGM18" s="124"/>
      <c r="UGN18" s="124"/>
      <c r="UGO18" s="124"/>
      <c r="UGP18" s="124"/>
      <c r="UGQ18" s="124"/>
      <c r="UGR18" s="124"/>
      <c r="UGS18" s="124"/>
      <c r="UGT18" s="124"/>
      <c r="UGU18" s="124"/>
      <c r="UGV18" s="124"/>
      <c r="UGW18" s="124"/>
      <c r="UGX18" s="124"/>
      <c r="UGY18" s="124"/>
      <c r="UGZ18" s="124"/>
      <c r="UHA18" s="124"/>
      <c r="UHB18" s="124"/>
      <c r="UHC18" s="124"/>
      <c r="UHD18" s="124"/>
      <c r="UHE18" s="124"/>
      <c r="UHF18" s="124"/>
      <c r="UHG18" s="124"/>
      <c r="UHH18" s="124"/>
      <c r="UHI18" s="124"/>
      <c r="UHJ18" s="124"/>
      <c r="UHK18" s="124"/>
      <c r="UHL18" s="124"/>
      <c r="UHM18" s="124"/>
      <c r="UHN18" s="124"/>
      <c r="UHO18" s="124"/>
      <c r="UHP18" s="124"/>
      <c r="UHQ18" s="124"/>
      <c r="UHR18" s="124"/>
      <c r="UHS18" s="124"/>
      <c r="UHT18" s="124"/>
      <c r="UHU18" s="124"/>
      <c r="UHV18" s="124"/>
      <c r="UHW18" s="124"/>
      <c r="UHX18" s="124"/>
      <c r="UHY18" s="124"/>
      <c r="UHZ18" s="124"/>
      <c r="UIA18" s="124"/>
      <c r="UIB18" s="124"/>
      <c r="UIC18" s="124"/>
      <c r="UID18" s="124"/>
      <c r="UIE18" s="124"/>
      <c r="UIF18" s="124"/>
      <c r="UIG18" s="124"/>
      <c r="UIH18" s="124"/>
      <c r="UII18" s="124"/>
      <c r="UIJ18" s="124"/>
      <c r="UIK18" s="124"/>
      <c r="UIL18" s="124"/>
      <c r="UIM18" s="124"/>
      <c r="UIN18" s="124"/>
      <c r="UIO18" s="124"/>
      <c r="UIP18" s="124"/>
      <c r="UIQ18" s="124"/>
      <c r="UIR18" s="124"/>
      <c r="UIS18" s="124"/>
      <c r="UIT18" s="124"/>
      <c r="UIU18" s="124"/>
      <c r="UIV18" s="124"/>
      <c r="UIW18" s="124"/>
      <c r="UIX18" s="124"/>
      <c r="UIY18" s="124"/>
      <c r="UIZ18" s="124"/>
      <c r="UJA18" s="124"/>
      <c r="UJB18" s="124"/>
      <c r="UJC18" s="124"/>
      <c r="UJD18" s="124"/>
      <c r="UJE18" s="124"/>
      <c r="UJF18" s="124"/>
      <c r="UJG18" s="124"/>
      <c r="UJH18" s="124"/>
      <c r="UJI18" s="124"/>
      <c r="UJJ18" s="124"/>
      <c r="UJK18" s="124"/>
      <c r="UJL18" s="124"/>
      <c r="UJM18" s="124"/>
      <c r="UJN18" s="124"/>
      <c r="UJO18" s="124"/>
      <c r="UJP18" s="124"/>
      <c r="UJQ18" s="124"/>
      <c r="UJR18" s="124"/>
      <c r="UJS18" s="124"/>
      <c r="UJT18" s="124"/>
      <c r="UJU18" s="124"/>
      <c r="UJV18" s="124"/>
      <c r="UJW18" s="124"/>
      <c r="UJX18" s="124"/>
      <c r="UJY18" s="124"/>
      <c r="UJZ18" s="124"/>
      <c r="UKA18" s="124"/>
      <c r="UKB18" s="124"/>
      <c r="UKC18" s="124"/>
      <c r="UKD18" s="124"/>
      <c r="UKE18" s="124"/>
      <c r="UKF18" s="124"/>
      <c r="UKG18" s="124"/>
      <c r="UKH18" s="124"/>
      <c r="UKI18" s="124"/>
      <c r="UKJ18" s="124"/>
      <c r="UKK18" s="124"/>
      <c r="UKL18" s="124"/>
      <c r="UKM18" s="124"/>
      <c r="UKN18" s="124"/>
      <c r="UKO18" s="124"/>
      <c r="UKP18" s="124"/>
      <c r="UKQ18" s="124"/>
      <c r="UKR18" s="124"/>
      <c r="UKS18" s="124"/>
      <c r="UKT18" s="124"/>
      <c r="UKU18" s="124"/>
      <c r="UKV18" s="124"/>
      <c r="UKW18" s="124"/>
      <c r="UKX18" s="124"/>
      <c r="UKY18" s="124"/>
      <c r="UKZ18" s="124"/>
      <c r="ULA18" s="124"/>
      <c r="ULB18" s="124"/>
      <c r="ULC18" s="124"/>
      <c r="ULD18" s="124"/>
      <c r="ULE18" s="124"/>
      <c r="ULF18" s="124"/>
      <c r="ULG18" s="124"/>
      <c r="ULH18" s="124"/>
      <c r="ULI18" s="124"/>
      <c r="ULJ18" s="124"/>
      <c r="ULK18" s="124"/>
      <c r="ULL18" s="124"/>
      <c r="ULM18" s="124"/>
      <c r="ULN18" s="124"/>
      <c r="ULO18" s="124"/>
      <c r="ULP18" s="124"/>
      <c r="ULQ18" s="124"/>
      <c r="ULR18" s="124"/>
      <c r="ULS18" s="124"/>
      <c r="ULT18" s="124"/>
      <c r="ULU18" s="124"/>
      <c r="ULV18" s="124"/>
      <c r="ULW18" s="124"/>
      <c r="ULX18" s="124"/>
      <c r="ULY18" s="124"/>
      <c r="ULZ18" s="124"/>
      <c r="UMA18" s="124"/>
      <c r="UMB18" s="124"/>
      <c r="UMC18" s="124"/>
      <c r="UMD18" s="124"/>
      <c r="UME18" s="124"/>
      <c r="UMF18" s="124"/>
      <c r="UMG18" s="124"/>
      <c r="UMH18" s="124"/>
      <c r="UMI18" s="124"/>
      <c r="UMJ18" s="124"/>
      <c r="UMK18" s="124"/>
      <c r="UML18" s="124"/>
      <c r="UMM18" s="124"/>
      <c r="UMN18" s="124"/>
      <c r="UMO18" s="124"/>
      <c r="UMP18" s="124"/>
      <c r="UMQ18" s="124"/>
      <c r="UMR18" s="124"/>
      <c r="UMS18" s="124"/>
      <c r="UMT18" s="124"/>
      <c r="UMU18" s="124"/>
      <c r="UMV18" s="124"/>
      <c r="UMW18" s="124"/>
      <c r="UMX18" s="124"/>
      <c r="UMY18" s="124"/>
      <c r="UMZ18" s="124"/>
      <c r="UNA18" s="124"/>
      <c r="UNB18" s="124"/>
      <c r="UNC18" s="124"/>
      <c r="UND18" s="124"/>
      <c r="UNE18" s="124"/>
      <c r="UNF18" s="124"/>
      <c r="UNG18" s="124"/>
      <c r="UNH18" s="124"/>
      <c r="UNI18" s="124"/>
      <c r="UNJ18" s="124"/>
      <c r="UNK18" s="124"/>
      <c r="UNL18" s="124"/>
      <c r="UNM18" s="124"/>
      <c r="UNN18" s="124"/>
      <c r="UNO18" s="124"/>
      <c r="UNP18" s="124"/>
      <c r="UNQ18" s="124"/>
      <c r="UNR18" s="124"/>
      <c r="UNS18" s="124"/>
      <c r="UNT18" s="124"/>
      <c r="UNU18" s="124"/>
      <c r="UNV18" s="124"/>
      <c r="UNW18" s="124"/>
      <c r="UNX18" s="124"/>
      <c r="UNY18" s="124"/>
      <c r="UNZ18" s="124"/>
      <c r="UOA18" s="124"/>
      <c r="UOB18" s="124"/>
      <c r="UOC18" s="124"/>
      <c r="UOD18" s="124"/>
      <c r="UOE18" s="124"/>
      <c r="UOF18" s="124"/>
      <c r="UOG18" s="124"/>
      <c r="UOH18" s="124"/>
      <c r="UOI18" s="124"/>
      <c r="UOJ18" s="124"/>
      <c r="UOK18" s="124"/>
      <c r="UOL18" s="124"/>
      <c r="UOM18" s="124"/>
      <c r="UON18" s="124"/>
      <c r="UOO18" s="124"/>
      <c r="UOP18" s="124"/>
      <c r="UOQ18" s="124"/>
      <c r="UOR18" s="124"/>
      <c r="UOS18" s="124"/>
      <c r="UOT18" s="124"/>
      <c r="UOU18" s="124"/>
      <c r="UOV18" s="124"/>
      <c r="UOW18" s="124"/>
      <c r="UOX18" s="124"/>
      <c r="UOY18" s="124"/>
      <c r="UOZ18" s="124"/>
      <c r="UPA18" s="124"/>
      <c r="UPB18" s="124"/>
      <c r="UPC18" s="124"/>
      <c r="UPD18" s="124"/>
      <c r="UPE18" s="124"/>
      <c r="UPF18" s="124"/>
      <c r="UPG18" s="124"/>
      <c r="UPH18" s="124"/>
      <c r="UPI18" s="124"/>
      <c r="UPJ18" s="124"/>
      <c r="UPK18" s="124"/>
      <c r="UPL18" s="124"/>
      <c r="UPM18" s="124"/>
      <c r="UPN18" s="124"/>
      <c r="UPO18" s="124"/>
      <c r="UPP18" s="124"/>
      <c r="UPQ18" s="124"/>
      <c r="UPR18" s="124"/>
      <c r="UPS18" s="124"/>
      <c r="UPT18" s="124"/>
      <c r="UPU18" s="124"/>
      <c r="UPV18" s="124"/>
      <c r="UPW18" s="124"/>
      <c r="UPX18" s="124"/>
      <c r="UPY18" s="124"/>
      <c r="UPZ18" s="124"/>
      <c r="UQA18" s="124"/>
      <c r="UQB18" s="124"/>
      <c r="UQC18" s="124"/>
      <c r="UQD18" s="124"/>
      <c r="UQE18" s="124"/>
      <c r="UQF18" s="124"/>
      <c r="UQG18" s="124"/>
      <c r="UQH18" s="124"/>
      <c r="UQI18" s="124"/>
      <c r="UQJ18" s="124"/>
      <c r="UQK18" s="124"/>
      <c r="UQL18" s="124"/>
      <c r="UQM18" s="124"/>
      <c r="UQN18" s="124"/>
      <c r="UQO18" s="124"/>
      <c r="UQP18" s="124"/>
      <c r="UQQ18" s="124"/>
      <c r="UQR18" s="124"/>
      <c r="UQS18" s="124"/>
      <c r="UQT18" s="124"/>
      <c r="UQU18" s="124"/>
      <c r="UQV18" s="124"/>
      <c r="UQW18" s="124"/>
      <c r="UQX18" s="124"/>
      <c r="UQY18" s="124"/>
      <c r="UQZ18" s="124"/>
      <c r="URA18" s="124"/>
      <c r="URB18" s="124"/>
      <c r="URC18" s="124"/>
      <c r="URD18" s="124"/>
      <c r="URE18" s="124"/>
      <c r="URF18" s="124"/>
      <c r="URG18" s="124"/>
      <c r="URH18" s="124"/>
      <c r="URI18" s="124"/>
      <c r="URJ18" s="124"/>
      <c r="URK18" s="124"/>
      <c r="URL18" s="124"/>
      <c r="URM18" s="124"/>
      <c r="URN18" s="124"/>
      <c r="URO18" s="124"/>
      <c r="URP18" s="124"/>
      <c r="URQ18" s="124"/>
      <c r="URR18" s="124"/>
      <c r="URS18" s="124"/>
      <c r="URT18" s="124"/>
      <c r="URU18" s="124"/>
      <c r="URV18" s="124"/>
      <c r="URW18" s="124"/>
      <c r="URX18" s="124"/>
      <c r="URY18" s="124"/>
      <c r="URZ18" s="124"/>
      <c r="USA18" s="124"/>
      <c r="USB18" s="124"/>
      <c r="USC18" s="124"/>
      <c r="USD18" s="124"/>
      <c r="USE18" s="124"/>
      <c r="USF18" s="124"/>
      <c r="USG18" s="124"/>
      <c r="USH18" s="124"/>
      <c r="USI18" s="124"/>
      <c r="USJ18" s="124"/>
      <c r="USK18" s="124"/>
      <c r="USL18" s="124"/>
      <c r="USM18" s="124"/>
      <c r="USN18" s="124"/>
      <c r="USO18" s="124"/>
      <c r="USP18" s="124"/>
      <c r="USQ18" s="124"/>
      <c r="USR18" s="124"/>
      <c r="USS18" s="124"/>
      <c r="UST18" s="124"/>
      <c r="USU18" s="124"/>
      <c r="USV18" s="124"/>
      <c r="USW18" s="124"/>
      <c r="USX18" s="124"/>
      <c r="USY18" s="124"/>
      <c r="USZ18" s="124"/>
      <c r="UTA18" s="124"/>
      <c r="UTB18" s="124"/>
      <c r="UTC18" s="124"/>
      <c r="UTD18" s="124"/>
      <c r="UTE18" s="124"/>
      <c r="UTF18" s="124"/>
      <c r="UTG18" s="124"/>
      <c r="UTH18" s="124"/>
      <c r="UTI18" s="124"/>
      <c r="UTJ18" s="124"/>
      <c r="UTK18" s="124"/>
      <c r="UTL18" s="124"/>
      <c r="UTM18" s="124"/>
      <c r="UTN18" s="124"/>
      <c r="UTO18" s="124"/>
      <c r="UTP18" s="124"/>
      <c r="UTQ18" s="124"/>
      <c r="UTR18" s="124"/>
      <c r="UTS18" s="124"/>
      <c r="UTT18" s="124"/>
      <c r="UTU18" s="124"/>
      <c r="UTV18" s="124"/>
      <c r="UTW18" s="124"/>
      <c r="UTX18" s="124"/>
      <c r="UTY18" s="124"/>
      <c r="UTZ18" s="124"/>
      <c r="UUA18" s="124"/>
      <c r="UUB18" s="124"/>
      <c r="UUC18" s="124"/>
      <c r="UUD18" s="124"/>
      <c r="UUE18" s="124"/>
      <c r="UUF18" s="124"/>
      <c r="UUG18" s="124"/>
      <c r="UUH18" s="124"/>
      <c r="UUI18" s="124"/>
      <c r="UUJ18" s="124"/>
      <c r="UUK18" s="124"/>
      <c r="UUL18" s="124"/>
      <c r="UUM18" s="124"/>
      <c r="UUN18" s="124"/>
      <c r="UUO18" s="124"/>
      <c r="UUP18" s="124"/>
      <c r="UUQ18" s="124"/>
      <c r="UUR18" s="124"/>
      <c r="UUS18" s="124"/>
      <c r="UUT18" s="124"/>
      <c r="UUU18" s="124"/>
      <c r="UUV18" s="124"/>
      <c r="UUW18" s="124"/>
      <c r="UUX18" s="124"/>
      <c r="UUY18" s="124"/>
      <c r="UUZ18" s="124"/>
      <c r="UVA18" s="124"/>
      <c r="UVB18" s="124"/>
      <c r="UVC18" s="124"/>
      <c r="UVD18" s="124"/>
      <c r="UVE18" s="124"/>
      <c r="UVF18" s="124"/>
      <c r="UVG18" s="124"/>
      <c r="UVH18" s="124"/>
      <c r="UVI18" s="124"/>
      <c r="UVJ18" s="124"/>
      <c r="UVK18" s="124"/>
      <c r="UVL18" s="124"/>
      <c r="UVM18" s="124"/>
      <c r="UVN18" s="124"/>
      <c r="UVO18" s="124"/>
      <c r="UVP18" s="124"/>
      <c r="UVQ18" s="124"/>
      <c r="UVR18" s="124"/>
      <c r="UVS18" s="124"/>
      <c r="UVT18" s="124"/>
      <c r="UVU18" s="124"/>
      <c r="UVV18" s="124"/>
      <c r="UVW18" s="124"/>
      <c r="UVX18" s="124"/>
      <c r="UVY18" s="124"/>
      <c r="UVZ18" s="124"/>
      <c r="UWA18" s="124"/>
      <c r="UWB18" s="124"/>
      <c r="UWC18" s="124"/>
      <c r="UWD18" s="124"/>
      <c r="UWE18" s="124"/>
      <c r="UWF18" s="124"/>
      <c r="UWG18" s="124"/>
      <c r="UWH18" s="124"/>
      <c r="UWI18" s="124"/>
      <c r="UWJ18" s="124"/>
      <c r="UWK18" s="124"/>
      <c r="UWL18" s="124"/>
      <c r="UWM18" s="124"/>
      <c r="UWN18" s="124"/>
      <c r="UWO18" s="124"/>
      <c r="UWP18" s="124"/>
      <c r="UWQ18" s="124"/>
      <c r="UWR18" s="124"/>
      <c r="UWS18" s="124"/>
      <c r="UWT18" s="124"/>
      <c r="UWU18" s="124"/>
      <c r="UWV18" s="124"/>
      <c r="UWW18" s="124"/>
      <c r="UWX18" s="124"/>
      <c r="UWY18" s="124"/>
      <c r="UWZ18" s="124"/>
      <c r="UXA18" s="124"/>
      <c r="UXB18" s="124"/>
      <c r="UXC18" s="124"/>
      <c r="UXD18" s="124"/>
      <c r="UXE18" s="124"/>
      <c r="UXF18" s="124"/>
      <c r="UXG18" s="124"/>
      <c r="UXH18" s="124"/>
      <c r="UXI18" s="124"/>
      <c r="UXJ18" s="124"/>
      <c r="UXK18" s="124"/>
      <c r="UXL18" s="124"/>
      <c r="UXM18" s="124"/>
      <c r="UXN18" s="124"/>
      <c r="UXO18" s="124"/>
      <c r="UXP18" s="124"/>
      <c r="UXQ18" s="124"/>
      <c r="UXR18" s="124"/>
      <c r="UXS18" s="124"/>
      <c r="UXT18" s="124"/>
      <c r="UXU18" s="124"/>
      <c r="UXV18" s="124"/>
      <c r="UXW18" s="124"/>
      <c r="UXX18" s="124"/>
      <c r="UXY18" s="124"/>
      <c r="UXZ18" s="124"/>
      <c r="UYA18" s="124"/>
      <c r="UYB18" s="124"/>
      <c r="UYC18" s="124"/>
      <c r="UYD18" s="124"/>
      <c r="UYE18" s="124"/>
      <c r="UYF18" s="124"/>
      <c r="UYG18" s="124"/>
      <c r="UYH18" s="124"/>
      <c r="UYI18" s="124"/>
      <c r="UYJ18" s="124"/>
      <c r="UYK18" s="124"/>
      <c r="UYL18" s="124"/>
      <c r="UYM18" s="124"/>
      <c r="UYN18" s="124"/>
      <c r="UYO18" s="124"/>
      <c r="UYP18" s="124"/>
      <c r="UYQ18" s="124"/>
      <c r="UYR18" s="124"/>
      <c r="UYS18" s="124"/>
      <c r="UYT18" s="124"/>
      <c r="UYU18" s="124"/>
      <c r="UYV18" s="124"/>
      <c r="UYW18" s="124"/>
      <c r="UYX18" s="124"/>
      <c r="UYY18" s="124"/>
      <c r="UYZ18" s="124"/>
      <c r="UZA18" s="124"/>
      <c r="UZB18" s="124"/>
      <c r="UZC18" s="124"/>
      <c r="UZD18" s="124"/>
      <c r="UZE18" s="124"/>
      <c r="UZF18" s="124"/>
      <c r="UZG18" s="124"/>
      <c r="UZH18" s="124"/>
      <c r="UZI18" s="124"/>
      <c r="UZJ18" s="124"/>
      <c r="UZK18" s="124"/>
      <c r="UZL18" s="124"/>
      <c r="UZM18" s="124"/>
      <c r="UZN18" s="124"/>
      <c r="UZO18" s="124"/>
      <c r="UZP18" s="124"/>
      <c r="UZQ18" s="124"/>
      <c r="UZR18" s="124"/>
      <c r="UZS18" s="124"/>
      <c r="UZT18" s="124"/>
      <c r="UZU18" s="124"/>
      <c r="UZV18" s="124"/>
      <c r="UZW18" s="124"/>
      <c r="UZX18" s="124"/>
      <c r="UZY18" s="124"/>
      <c r="UZZ18" s="124"/>
      <c r="VAA18" s="124"/>
      <c r="VAB18" s="124"/>
      <c r="VAC18" s="124"/>
      <c r="VAD18" s="124"/>
      <c r="VAE18" s="124"/>
      <c r="VAF18" s="124"/>
      <c r="VAG18" s="124"/>
      <c r="VAH18" s="124"/>
      <c r="VAI18" s="124"/>
      <c r="VAJ18" s="124"/>
      <c r="VAK18" s="124"/>
      <c r="VAL18" s="124"/>
      <c r="VAM18" s="124"/>
      <c r="VAN18" s="124"/>
      <c r="VAO18" s="124"/>
      <c r="VAP18" s="124"/>
      <c r="VAQ18" s="124"/>
      <c r="VAR18" s="124"/>
      <c r="VAS18" s="124"/>
      <c r="VAT18" s="124"/>
      <c r="VAU18" s="124"/>
      <c r="VAV18" s="124"/>
      <c r="VAW18" s="124"/>
      <c r="VAX18" s="124"/>
      <c r="VAY18" s="124"/>
      <c r="VAZ18" s="124"/>
      <c r="VBA18" s="124"/>
      <c r="VBB18" s="124"/>
      <c r="VBC18" s="124"/>
      <c r="VBD18" s="124"/>
      <c r="VBE18" s="124"/>
      <c r="VBF18" s="124"/>
      <c r="VBG18" s="124"/>
      <c r="VBH18" s="124"/>
      <c r="VBI18" s="124"/>
      <c r="VBJ18" s="124"/>
      <c r="VBK18" s="124"/>
      <c r="VBL18" s="124"/>
      <c r="VBM18" s="124"/>
      <c r="VBN18" s="124"/>
      <c r="VBO18" s="124"/>
      <c r="VBP18" s="124"/>
      <c r="VBQ18" s="124"/>
      <c r="VBR18" s="124"/>
      <c r="VBS18" s="124"/>
      <c r="VBT18" s="124"/>
      <c r="VBU18" s="124"/>
      <c r="VBV18" s="124"/>
      <c r="VBW18" s="124"/>
      <c r="VBX18" s="124"/>
      <c r="VBY18" s="124"/>
      <c r="VBZ18" s="124"/>
      <c r="VCA18" s="124"/>
      <c r="VCB18" s="124"/>
      <c r="VCC18" s="124"/>
      <c r="VCD18" s="124"/>
      <c r="VCE18" s="124"/>
      <c r="VCF18" s="124"/>
      <c r="VCG18" s="124"/>
      <c r="VCH18" s="124"/>
      <c r="VCI18" s="124"/>
      <c r="VCJ18" s="124"/>
      <c r="VCK18" s="124"/>
      <c r="VCL18" s="124"/>
      <c r="VCM18" s="124"/>
      <c r="VCN18" s="124"/>
      <c r="VCO18" s="124"/>
      <c r="VCP18" s="124"/>
      <c r="VCQ18" s="124"/>
      <c r="VCR18" s="124"/>
      <c r="VCS18" s="124"/>
      <c r="VCT18" s="124"/>
      <c r="VCU18" s="124"/>
      <c r="VCV18" s="124"/>
      <c r="VCW18" s="124"/>
      <c r="VCX18" s="124"/>
      <c r="VCY18" s="124"/>
      <c r="VCZ18" s="124"/>
      <c r="VDA18" s="124"/>
      <c r="VDB18" s="124"/>
      <c r="VDC18" s="124"/>
      <c r="VDD18" s="124"/>
      <c r="VDE18" s="124"/>
      <c r="VDF18" s="124"/>
      <c r="VDG18" s="124"/>
      <c r="VDH18" s="124"/>
      <c r="VDI18" s="124"/>
      <c r="VDJ18" s="124"/>
      <c r="VDK18" s="124"/>
      <c r="VDL18" s="124"/>
      <c r="VDM18" s="124"/>
      <c r="VDN18" s="124"/>
      <c r="VDO18" s="124"/>
      <c r="VDP18" s="124"/>
      <c r="VDQ18" s="124"/>
      <c r="VDR18" s="124"/>
      <c r="VDS18" s="124"/>
      <c r="VDT18" s="124"/>
      <c r="VDU18" s="124"/>
      <c r="VDV18" s="124"/>
      <c r="VDW18" s="124"/>
      <c r="VDX18" s="124"/>
      <c r="VDY18" s="124"/>
      <c r="VDZ18" s="124"/>
      <c r="VEA18" s="124"/>
      <c r="VEB18" s="124"/>
      <c r="VEC18" s="124"/>
      <c r="VED18" s="124"/>
      <c r="VEE18" s="124"/>
      <c r="VEF18" s="124"/>
      <c r="VEG18" s="124"/>
      <c r="VEH18" s="124"/>
      <c r="VEI18" s="124"/>
      <c r="VEJ18" s="124"/>
      <c r="VEK18" s="124"/>
      <c r="VEL18" s="124"/>
      <c r="VEM18" s="124"/>
      <c r="VEN18" s="124"/>
      <c r="VEO18" s="124"/>
      <c r="VEP18" s="124"/>
      <c r="VEQ18" s="124"/>
      <c r="VER18" s="124"/>
      <c r="VES18" s="124"/>
      <c r="VET18" s="124"/>
      <c r="VEU18" s="124"/>
      <c r="VEV18" s="124"/>
      <c r="VEW18" s="124"/>
      <c r="VEX18" s="124"/>
      <c r="VEY18" s="124"/>
      <c r="VEZ18" s="124"/>
      <c r="VFA18" s="124"/>
      <c r="VFB18" s="124"/>
      <c r="VFC18" s="124"/>
      <c r="VFD18" s="124"/>
      <c r="VFE18" s="124"/>
      <c r="VFF18" s="124"/>
      <c r="VFG18" s="124"/>
      <c r="VFH18" s="124"/>
      <c r="VFI18" s="124"/>
      <c r="VFJ18" s="124"/>
      <c r="VFK18" s="124"/>
      <c r="VFL18" s="124"/>
      <c r="VFM18" s="124"/>
      <c r="VFN18" s="124"/>
      <c r="VFO18" s="124"/>
      <c r="VFP18" s="124"/>
      <c r="VFQ18" s="124"/>
      <c r="VFR18" s="124"/>
      <c r="VFS18" s="124"/>
      <c r="VFT18" s="124"/>
      <c r="VFU18" s="124"/>
      <c r="VFV18" s="124"/>
      <c r="VFW18" s="124"/>
      <c r="VFX18" s="124"/>
      <c r="VFY18" s="124"/>
      <c r="VFZ18" s="124"/>
      <c r="VGA18" s="124"/>
      <c r="VGB18" s="124"/>
      <c r="VGC18" s="124"/>
      <c r="VGD18" s="124"/>
      <c r="VGE18" s="124"/>
      <c r="VGF18" s="124"/>
      <c r="VGG18" s="124"/>
      <c r="VGH18" s="124"/>
      <c r="VGI18" s="124"/>
      <c r="VGJ18" s="124"/>
      <c r="VGK18" s="124"/>
      <c r="VGL18" s="124"/>
      <c r="VGM18" s="124"/>
      <c r="VGN18" s="124"/>
      <c r="VGO18" s="124"/>
      <c r="VGP18" s="124"/>
      <c r="VGQ18" s="124"/>
      <c r="VGR18" s="124"/>
      <c r="VGS18" s="124"/>
      <c r="VGT18" s="124"/>
      <c r="VGU18" s="124"/>
      <c r="VGV18" s="124"/>
      <c r="VGW18" s="124"/>
      <c r="VGX18" s="124"/>
      <c r="VGY18" s="124"/>
      <c r="VGZ18" s="124"/>
      <c r="VHA18" s="124"/>
      <c r="VHB18" s="124"/>
      <c r="VHC18" s="124"/>
      <c r="VHD18" s="124"/>
      <c r="VHE18" s="124"/>
      <c r="VHF18" s="124"/>
      <c r="VHG18" s="124"/>
      <c r="VHH18" s="124"/>
      <c r="VHI18" s="124"/>
      <c r="VHJ18" s="124"/>
      <c r="VHK18" s="124"/>
      <c r="VHL18" s="124"/>
      <c r="VHM18" s="124"/>
      <c r="VHN18" s="124"/>
      <c r="VHO18" s="124"/>
      <c r="VHP18" s="124"/>
      <c r="VHQ18" s="124"/>
      <c r="VHR18" s="124"/>
      <c r="VHS18" s="124"/>
      <c r="VHT18" s="124"/>
      <c r="VHU18" s="124"/>
      <c r="VHV18" s="124"/>
      <c r="VHW18" s="124"/>
      <c r="VHX18" s="124"/>
      <c r="VHY18" s="124"/>
      <c r="VHZ18" s="124"/>
      <c r="VIA18" s="124"/>
      <c r="VIB18" s="124"/>
      <c r="VIC18" s="124"/>
      <c r="VID18" s="124"/>
      <c r="VIE18" s="124"/>
      <c r="VIF18" s="124"/>
      <c r="VIG18" s="124"/>
      <c r="VIH18" s="124"/>
      <c r="VII18" s="124"/>
      <c r="VIJ18" s="124"/>
      <c r="VIK18" s="124"/>
      <c r="VIL18" s="124"/>
      <c r="VIM18" s="124"/>
      <c r="VIN18" s="124"/>
      <c r="VIO18" s="124"/>
      <c r="VIP18" s="124"/>
      <c r="VIQ18" s="124"/>
      <c r="VIR18" s="124"/>
      <c r="VIS18" s="124"/>
      <c r="VIT18" s="124"/>
      <c r="VIU18" s="124"/>
      <c r="VIV18" s="124"/>
      <c r="VIW18" s="124"/>
      <c r="VIX18" s="124"/>
      <c r="VIY18" s="124"/>
      <c r="VIZ18" s="124"/>
      <c r="VJA18" s="124"/>
      <c r="VJB18" s="124"/>
      <c r="VJC18" s="124"/>
      <c r="VJD18" s="124"/>
      <c r="VJE18" s="124"/>
      <c r="VJF18" s="124"/>
      <c r="VJG18" s="124"/>
      <c r="VJH18" s="124"/>
      <c r="VJI18" s="124"/>
      <c r="VJJ18" s="124"/>
      <c r="VJK18" s="124"/>
      <c r="VJL18" s="124"/>
      <c r="VJM18" s="124"/>
      <c r="VJN18" s="124"/>
      <c r="VJO18" s="124"/>
      <c r="VJP18" s="124"/>
      <c r="VJQ18" s="124"/>
      <c r="VJR18" s="124"/>
      <c r="VJS18" s="124"/>
      <c r="VJT18" s="124"/>
      <c r="VJU18" s="124"/>
      <c r="VJV18" s="124"/>
      <c r="VJW18" s="124"/>
      <c r="VJX18" s="124"/>
      <c r="VJY18" s="124"/>
      <c r="VJZ18" s="124"/>
      <c r="VKA18" s="124"/>
      <c r="VKB18" s="124"/>
      <c r="VKC18" s="124"/>
      <c r="VKD18" s="124"/>
      <c r="VKE18" s="124"/>
      <c r="VKF18" s="124"/>
      <c r="VKG18" s="124"/>
      <c r="VKH18" s="124"/>
      <c r="VKI18" s="124"/>
      <c r="VKJ18" s="124"/>
      <c r="VKK18" s="124"/>
      <c r="VKL18" s="124"/>
      <c r="VKM18" s="124"/>
      <c r="VKN18" s="124"/>
      <c r="VKO18" s="124"/>
      <c r="VKP18" s="124"/>
      <c r="VKQ18" s="124"/>
      <c r="VKR18" s="124"/>
      <c r="VKS18" s="124"/>
      <c r="VKT18" s="124"/>
      <c r="VKU18" s="124"/>
      <c r="VKV18" s="124"/>
      <c r="VKW18" s="124"/>
      <c r="VKX18" s="124"/>
      <c r="VKY18" s="124"/>
      <c r="VKZ18" s="124"/>
      <c r="VLA18" s="124"/>
      <c r="VLB18" s="124"/>
      <c r="VLC18" s="124"/>
      <c r="VLD18" s="124"/>
      <c r="VLE18" s="124"/>
      <c r="VLF18" s="124"/>
      <c r="VLG18" s="124"/>
      <c r="VLH18" s="124"/>
      <c r="VLI18" s="124"/>
      <c r="VLJ18" s="124"/>
      <c r="VLK18" s="124"/>
      <c r="VLL18" s="124"/>
      <c r="VLM18" s="124"/>
      <c r="VLN18" s="124"/>
      <c r="VLO18" s="124"/>
      <c r="VLP18" s="124"/>
      <c r="VLQ18" s="124"/>
      <c r="VLR18" s="124"/>
      <c r="VLS18" s="124"/>
      <c r="VLT18" s="124"/>
      <c r="VLU18" s="124"/>
      <c r="VLV18" s="124"/>
      <c r="VLW18" s="124"/>
      <c r="VLX18" s="124"/>
      <c r="VLY18" s="124"/>
      <c r="VLZ18" s="124"/>
      <c r="VMA18" s="124"/>
      <c r="VMB18" s="124"/>
      <c r="VMC18" s="124"/>
      <c r="VMD18" s="124"/>
      <c r="VME18" s="124"/>
      <c r="VMF18" s="124"/>
      <c r="VMG18" s="124"/>
      <c r="VMH18" s="124"/>
      <c r="VMI18" s="124"/>
      <c r="VMJ18" s="124"/>
      <c r="VMK18" s="124"/>
      <c r="VML18" s="124"/>
      <c r="VMM18" s="124"/>
      <c r="VMN18" s="124"/>
      <c r="VMO18" s="124"/>
      <c r="VMP18" s="124"/>
      <c r="VMQ18" s="124"/>
      <c r="VMR18" s="124"/>
      <c r="VMS18" s="124"/>
      <c r="VMT18" s="124"/>
      <c r="VMU18" s="124"/>
      <c r="VMV18" s="124"/>
      <c r="VMW18" s="124"/>
      <c r="VMX18" s="124"/>
      <c r="VMY18" s="124"/>
      <c r="VMZ18" s="124"/>
      <c r="VNA18" s="124"/>
      <c r="VNB18" s="124"/>
      <c r="VNC18" s="124"/>
      <c r="VND18" s="124"/>
      <c r="VNE18" s="124"/>
      <c r="VNF18" s="124"/>
      <c r="VNG18" s="124"/>
      <c r="VNH18" s="124"/>
      <c r="VNI18" s="124"/>
      <c r="VNJ18" s="124"/>
      <c r="VNK18" s="124"/>
      <c r="VNL18" s="124"/>
      <c r="VNM18" s="124"/>
      <c r="VNN18" s="124"/>
      <c r="VNO18" s="124"/>
      <c r="VNP18" s="124"/>
      <c r="VNQ18" s="124"/>
      <c r="VNR18" s="124"/>
      <c r="VNS18" s="124"/>
      <c r="VNT18" s="124"/>
      <c r="VNU18" s="124"/>
      <c r="VNV18" s="124"/>
      <c r="VNW18" s="124"/>
      <c r="VNX18" s="124"/>
      <c r="VNY18" s="124"/>
      <c r="VNZ18" s="124"/>
      <c r="VOA18" s="124"/>
      <c r="VOB18" s="124"/>
      <c r="VOC18" s="124"/>
      <c r="VOD18" s="124"/>
      <c r="VOE18" s="124"/>
      <c r="VOF18" s="124"/>
      <c r="VOG18" s="124"/>
      <c r="VOH18" s="124"/>
      <c r="VOI18" s="124"/>
      <c r="VOJ18" s="124"/>
      <c r="VOK18" s="124"/>
      <c r="VOL18" s="124"/>
      <c r="VOM18" s="124"/>
      <c r="VON18" s="124"/>
      <c r="VOO18" s="124"/>
      <c r="VOP18" s="124"/>
      <c r="VOQ18" s="124"/>
      <c r="VOR18" s="124"/>
      <c r="VOS18" s="124"/>
      <c r="VOT18" s="124"/>
      <c r="VOU18" s="124"/>
      <c r="VOV18" s="124"/>
      <c r="VOW18" s="124"/>
      <c r="VOX18" s="124"/>
      <c r="VOY18" s="124"/>
      <c r="VOZ18" s="124"/>
      <c r="VPA18" s="124"/>
      <c r="VPB18" s="124"/>
      <c r="VPC18" s="124"/>
      <c r="VPD18" s="124"/>
      <c r="VPE18" s="124"/>
      <c r="VPF18" s="124"/>
      <c r="VPG18" s="124"/>
      <c r="VPH18" s="124"/>
      <c r="VPI18" s="124"/>
      <c r="VPJ18" s="124"/>
      <c r="VPK18" s="124"/>
      <c r="VPL18" s="124"/>
      <c r="VPM18" s="124"/>
      <c r="VPN18" s="124"/>
      <c r="VPO18" s="124"/>
      <c r="VPP18" s="124"/>
      <c r="VPQ18" s="124"/>
      <c r="VPR18" s="124"/>
      <c r="VPS18" s="124"/>
      <c r="VPT18" s="124"/>
      <c r="VPU18" s="124"/>
      <c r="VPV18" s="124"/>
      <c r="VPW18" s="124"/>
      <c r="VPX18" s="124"/>
      <c r="VPY18" s="124"/>
      <c r="VPZ18" s="124"/>
      <c r="VQA18" s="124"/>
      <c r="VQB18" s="124"/>
      <c r="VQC18" s="124"/>
      <c r="VQD18" s="124"/>
      <c r="VQE18" s="124"/>
      <c r="VQF18" s="124"/>
      <c r="VQG18" s="124"/>
      <c r="VQH18" s="124"/>
      <c r="VQI18" s="124"/>
      <c r="VQJ18" s="124"/>
      <c r="VQK18" s="124"/>
      <c r="VQL18" s="124"/>
      <c r="VQM18" s="124"/>
      <c r="VQN18" s="124"/>
      <c r="VQO18" s="124"/>
      <c r="VQP18" s="124"/>
      <c r="VQQ18" s="124"/>
      <c r="VQR18" s="124"/>
      <c r="VQS18" s="124"/>
      <c r="VQT18" s="124"/>
      <c r="VQU18" s="124"/>
      <c r="VQV18" s="124"/>
      <c r="VQW18" s="124"/>
      <c r="VQX18" s="124"/>
      <c r="VQY18" s="124"/>
      <c r="VQZ18" s="124"/>
      <c r="VRA18" s="124"/>
      <c r="VRB18" s="124"/>
      <c r="VRC18" s="124"/>
      <c r="VRD18" s="124"/>
      <c r="VRE18" s="124"/>
      <c r="VRF18" s="124"/>
      <c r="VRG18" s="124"/>
      <c r="VRH18" s="124"/>
      <c r="VRI18" s="124"/>
      <c r="VRJ18" s="124"/>
      <c r="VRK18" s="124"/>
      <c r="VRL18" s="124"/>
      <c r="VRM18" s="124"/>
      <c r="VRN18" s="124"/>
      <c r="VRO18" s="124"/>
      <c r="VRP18" s="124"/>
      <c r="VRQ18" s="124"/>
      <c r="VRR18" s="124"/>
      <c r="VRS18" s="124"/>
      <c r="VRT18" s="124"/>
      <c r="VRU18" s="124"/>
      <c r="VRV18" s="124"/>
      <c r="VRW18" s="124"/>
      <c r="VRX18" s="124"/>
      <c r="VRY18" s="124"/>
      <c r="VRZ18" s="124"/>
      <c r="VSA18" s="124"/>
      <c r="VSB18" s="124"/>
      <c r="VSC18" s="124"/>
      <c r="VSD18" s="124"/>
      <c r="VSE18" s="124"/>
      <c r="VSF18" s="124"/>
      <c r="VSG18" s="124"/>
      <c r="VSH18" s="124"/>
      <c r="VSI18" s="124"/>
      <c r="VSJ18" s="124"/>
      <c r="VSK18" s="124"/>
      <c r="VSL18" s="124"/>
      <c r="VSM18" s="124"/>
      <c r="VSN18" s="124"/>
      <c r="VSO18" s="124"/>
      <c r="VSP18" s="124"/>
      <c r="VSQ18" s="124"/>
      <c r="VSR18" s="124"/>
      <c r="VSS18" s="124"/>
      <c r="VST18" s="124"/>
      <c r="VSU18" s="124"/>
      <c r="VSV18" s="124"/>
      <c r="VSW18" s="124"/>
      <c r="VSX18" s="124"/>
      <c r="VSY18" s="124"/>
      <c r="VSZ18" s="124"/>
      <c r="VTA18" s="124"/>
      <c r="VTB18" s="124"/>
      <c r="VTC18" s="124"/>
      <c r="VTD18" s="124"/>
      <c r="VTE18" s="124"/>
      <c r="VTF18" s="124"/>
      <c r="VTG18" s="124"/>
      <c r="VTH18" s="124"/>
      <c r="VTI18" s="124"/>
      <c r="VTJ18" s="124"/>
      <c r="VTK18" s="124"/>
      <c r="VTL18" s="124"/>
      <c r="VTM18" s="124"/>
      <c r="VTN18" s="124"/>
      <c r="VTO18" s="124"/>
      <c r="VTP18" s="124"/>
      <c r="VTQ18" s="124"/>
      <c r="VTR18" s="124"/>
      <c r="VTS18" s="124"/>
      <c r="VTT18" s="124"/>
      <c r="VTU18" s="124"/>
      <c r="VTV18" s="124"/>
      <c r="VTW18" s="124"/>
      <c r="VTX18" s="124"/>
      <c r="VTY18" s="124"/>
      <c r="VTZ18" s="124"/>
      <c r="VUA18" s="124"/>
      <c r="VUB18" s="124"/>
      <c r="VUC18" s="124"/>
      <c r="VUD18" s="124"/>
      <c r="VUE18" s="124"/>
      <c r="VUF18" s="124"/>
      <c r="VUG18" s="124"/>
      <c r="VUH18" s="124"/>
      <c r="VUI18" s="124"/>
      <c r="VUJ18" s="124"/>
      <c r="VUK18" s="124"/>
      <c r="VUL18" s="124"/>
      <c r="VUM18" s="124"/>
      <c r="VUN18" s="124"/>
      <c r="VUO18" s="124"/>
      <c r="VUP18" s="124"/>
      <c r="VUQ18" s="124"/>
      <c r="VUR18" s="124"/>
      <c r="VUS18" s="124"/>
      <c r="VUT18" s="124"/>
      <c r="VUU18" s="124"/>
      <c r="VUV18" s="124"/>
      <c r="VUW18" s="124"/>
      <c r="VUX18" s="124"/>
      <c r="VUY18" s="124"/>
      <c r="VUZ18" s="124"/>
      <c r="VVA18" s="124"/>
      <c r="VVB18" s="124"/>
      <c r="VVC18" s="124"/>
      <c r="VVD18" s="124"/>
      <c r="VVE18" s="124"/>
      <c r="VVF18" s="124"/>
      <c r="VVG18" s="124"/>
      <c r="VVH18" s="124"/>
      <c r="VVI18" s="124"/>
      <c r="VVJ18" s="124"/>
      <c r="VVK18" s="124"/>
      <c r="VVL18" s="124"/>
      <c r="VVM18" s="124"/>
      <c r="VVN18" s="124"/>
      <c r="VVO18" s="124"/>
      <c r="VVP18" s="124"/>
      <c r="VVQ18" s="124"/>
      <c r="VVR18" s="124"/>
      <c r="VVS18" s="124"/>
      <c r="VVT18" s="124"/>
      <c r="VVU18" s="124"/>
      <c r="VVV18" s="124"/>
      <c r="VVW18" s="124"/>
      <c r="VVX18" s="124"/>
      <c r="VVY18" s="124"/>
      <c r="VVZ18" s="124"/>
      <c r="VWA18" s="124"/>
      <c r="VWB18" s="124"/>
      <c r="VWC18" s="124"/>
      <c r="VWD18" s="124"/>
      <c r="VWE18" s="124"/>
      <c r="VWF18" s="124"/>
      <c r="VWG18" s="124"/>
      <c r="VWH18" s="124"/>
      <c r="VWI18" s="124"/>
      <c r="VWJ18" s="124"/>
      <c r="VWK18" s="124"/>
      <c r="VWL18" s="124"/>
      <c r="VWM18" s="124"/>
      <c r="VWN18" s="124"/>
      <c r="VWO18" s="124"/>
      <c r="VWP18" s="124"/>
      <c r="VWQ18" s="124"/>
      <c r="VWR18" s="124"/>
      <c r="VWS18" s="124"/>
      <c r="VWT18" s="124"/>
      <c r="VWU18" s="124"/>
      <c r="VWV18" s="124"/>
      <c r="VWW18" s="124"/>
      <c r="VWX18" s="124"/>
      <c r="VWY18" s="124"/>
      <c r="VWZ18" s="124"/>
      <c r="VXA18" s="124"/>
      <c r="VXB18" s="124"/>
      <c r="VXC18" s="124"/>
      <c r="VXD18" s="124"/>
      <c r="VXE18" s="124"/>
      <c r="VXF18" s="124"/>
      <c r="VXG18" s="124"/>
      <c r="VXH18" s="124"/>
      <c r="VXI18" s="124"/>
      <c r="VXJ18" s="124"/>
      <c r="VXK18" s="124"/>
      <c r="VXL18" s="124"/>
      <c r="VXM18" s="124"/>
      <c r="VXN18" s="124"/>
      <c r="VXO18" s="124"/>
      <c r="VXP18" s="124"/>
      <c r="VXQ18" s="124"/>
      <c r="VXR18" s="124"/>
      <c r="VXS18" s="124"/>
      <c r="VXT18" s="124"/>
      <c r="VXU18" s="124"/>
      <c r="VXV18" s="124"/>
      <c r="VXW18" s="124"/>
      <c r="VXX18" s="124"/>
      <c r="VXY18" s="124"/>
      <c r="VXZ18" s="124"/>
      <c r="VYA18" s="124"/>
      <c r="VYB18" s="124"/>
      <c r="VYC18" s="124"/>
      <c r="VYD18" s="124"/>
      <c r="VYE18" s="124"/>
      <c r="VYF18" s="124"/>
      <c r="VYG18" s="124"/>
      <c r="VYH18" s="124"/>
      <c r="VYI18" s="124"/>
      <c r="VYJ18" s="124"/>
      <c r="VYK18" s="124"/>
      <c r="VYL18" s="124"/>
      <c r="VYM18" s="124"/>
      <c r="VYN18" s="124"/>
      <c r="VYO18" s="124"/>
      <c r="VYP18" s="124"/>
      <c r="VYQ18" s="124"/>
      <c r="VYR18" s="124"/>
      <c r="VYS18" s="124"/>
      <c r="VYT18" s="124"/>
      <c r="VYU18" s="124"/>
      <c r="VYV18" s="124"/>
      <c r="VYW18" s="124"/>
      <c r="VYX18" s="124"/>
      <c r="VYY18" s="124"/>
      <c r="VYZ18" s="124"/>
      <c r="VZA18" s="124"/>
      <c r="VZB18" s="124"/>
      <c r="VZC18" s="124"/>
      <c r="VZD18" s="124"/>
      <c r="VZE18" s="124"/>
      <c r="VZF18" s="124"/>
      <c r="VZG18" s="124"/>
      <c r="VZH18" s="124"/>
      <c r="VZI18" s="124"/>
      <c r="VZJ18" s="124"/>
      <c r="VZK18" s="124"/>
      <c r="VZL18" s="124"/>
      <c r="VZM18" s="124"/>
      <c r="VZN18" s="124"/>
      <c r="VZO18" s="124"/>
      <c r="VZP18" s="124"/>
      <c r="VZQ18" s="124"/>
      <c r="VZR18" s="124"/>
      <c r="VZS18" s="124"/>
      <c r="VZT18" s="124"/>
      <c r="VZU18" s="124"/>
      <c r="VZV18" s="124"/>
      <c r="VZW18" s="124"/>
      <c r="VZX18" s="124"/>
      <c r="VZY18" s="124"/>
      <c r="VZZ18" s="124"/>
      <c r="WAA18" s="124"/>
      <c r="WAB18" s="124"/>
      <c r="WAC18" s="124"/>
      <c r="WAD18" s="124"/>
      <c r="WAE18" s="124"/>
      <c r="WAF18" s="124"/>
      <c r="WAG18" s="124"/>
      <c r="WAH18" s="124"/>
      <c r="WAI18" s="124"/>
      <c r="WAJ18" s="124"/>
      <c r="WAK18" s="124"/>
      <c r="WAL18" s="124"/>
      <c r="WAM18" s="124"/>
      <c r="WAN18" s="124"/>
      <c r="WAO18" s="124"/>
      <c r="WAP18" s="124"/>
      <c r="WAQ18" s="124"/>
      <c r="WAR18" s="124"/>
      <c r="WAS18" s="124"/>
      <c r="WAT18" s="124"/>
      <c r="WAU18" s="124"/>
      <c r="WAV18" s="124"/>
      <c r="WAW18" s="124"/>
      <c r="WAX18" s="124"/>
      <c r="WAY18" s="124"/>
      <c r="WAZ18" s="124"/>
      <c r="WBA18" s="124"/>
      <c r="WBB18" s="124"/>
      <c r="WBC18" s="124"/>
      <c r="WBD18" s="124"/>
      <c r="WBE18" s="124"/>
      <c r="WBF18" s="124"/>
      <c r="WBG18" s="124"/>
      <c r="WBH18" s="124"/>
      <c r="WBI18" s="124"/>
      <c r="WBJ18" s="124"/>
      <c r="WBK18" s="124"/>
      <c r="WBL18" s="124"/>
      <c r="WBM18" s="124"/>
      <c r="WBN18" s="124"/>
      <c r="WBO18" s="124"/>
      <c r="WBP18" s="124"/>
      <c r="WBQ18" s="124"/>
      <c r="WBR18" s="124"/>
      <c r="WBS18" s="124"/>
      <c r="WBT18" s="124"/>
      <c r="WBU18" s="124"/>
      <c r="WBV18" s="124"/>
      <c r="WBW18" s="124"/>
      <c r="WBX18" s="124"/>
      <c r="WBY18" s="124"/>
      <c r="WBZ18" s="124"/>
      <c r="WCA18" s="124"/>
      <c r="WCB18" s="124"/>
      <c r="WCC18" s="124"/>
      <c r="WCD18" s="124"/>
      <c r="WCE18" s="124"/>
      <c r="WCF18" s="124"/>
      <c r="WCG18" s="124"/>
      <c r="WCH18" s="124"/>
      <c r="WCI18" s="124"/>
      <c r="WCJ18" s="124"/>
      <c r="WCK18" s="124"/>
      <c r="WCL18" s="124"/>
      <c r="WCM18" s="124"/>
      <c r="WCN18" s="124"/>
      <c r="WCO18" s="124"/>
      <c r="WCP18" s="124"/>
      <c r="WCQ18" s="124"/>
      <c r="WCR18" s="124"/>
      <c r="WCS18" s="124"/>
      <c r="WCT18" s="124"/>
      <c r="WCU18" s="124"/>
      <c r="WCV18" s="124"/>
      <c r="WCW18" s="124"/>
      <c r="WCX18" s="124"/>
      <c r="WCY18" s="124"/>
      <c r="WCZ18" s="124"/>
      <c r="WDA18" s="124"/>
      <c r="WDB18" s="124"/>
      <c r="WDC18" s="124"/>
      <c r="WDD18" s="124"/>
      <c r="WDE18" s="124"/>
      <c r="WDF18" s="124"/>
      <c r="WDG18" s="124"/>
      <c r="WDH18" s="124"/>
      <c r="WDI18" s="124"/>
      <c r="WDJ18" s="124"/>
      <c r="WDK18" s="124"/>
      <c r="WDL18" s="124"/>
      <c r="WDM18" s="124"/>
      <c r="WDN18" s="124"/>
      <c r="WDO18" s="124"/>
      <c r="WDP18" s="124"/>
      <c r="WDQ18" s="124"/>
      <c r="WDR18" s="124"/>
      <c r="WDS18" s="124"/>
      <c r="WDT18" s="124"/>
      <c r="WDU18" s="124"/>
      <c r="WDV18" s="124"/>
      <c r="WDW18" s="124"/>
      <c r="WDX18" s="124"/>
      <c r="WDY18" s="124"/>
      <c r="WDZ18" s="124"/>
      <c r="WEA18" s="124"/>
      <c r="WEB18" s="124"/>
      <c r="WEC18" s="124"/>
      <c r="WED18" s="124"/>
      <c r="WEE18" s="124"/>
      <c r="WEF18" s="124"/>
      <c r="WEG18" s="124"/>
      <c r="WEH18" s="124"/>
      <c r="WEI18" s="124"/>
      <c r="WEJ18" s="124"/>
      <c r="WEK18" s="124"/>
      <c r="WEL18" s="124"/>
      <c r="WEM18" s="124"/>
      <c r="WEN18" s="124"/>
      <c r="WEO18" s="124"/>
      <c r="WEP18" s="124"/>
      <c r="WEQ18" s="124"/>
      <c r="WER18" s="124"/>
      <c r="WES18" s="124"/>
      <c r="WET18" s="124"/>
      <c r="WEU18" s="124"/>
      <c r="WEV18" s="124"/>
      <c r="WEW18" s="124"/>
      <c r="WEX18" s="124"/>
      <c r="WEY18" s="124"/>
      <c r="WEZ18" s="124"/>
      <c r="WFA18" s="124"/>
      <c r="WFB18" s="124"/>
      <c r="WFC18" s="124"/>
      <c r="WFD18" s="124"/>
      <c r="WFE18" s="124"/>
      <c r="WFF18" s="124"/>
      <c r="WFG18" s="124"/>
      <c r="WFH18" s="124"/>
      <c r="WFI18" s="124"/>
      <c r="WFJ18" s="124"/>
      <c r="WFK18" s="124"/>
      <c r="WFL18" s="124"/>
      <c r="WFM18" s="124"/>
      <c r="WFN18" s="124"/>
      <c r="WFO18" s="124"/>
      <c r="WFP18" s="124"/>
      <c r="WFQ18" s="124"/>
      <c r="WFR18" s="124"/>
      <c r="WFS18" s="124"/>
      <c r="WFT18" s="124"/>
      <c r="WFU18" s="124"/>
      <c r="WFV18" s="124"/>
      <c r="WFW18" s="124"/>
      <c r="WFX18" s="124"/>
      <c r="WFY18" s="124"/>
      <c r="WFZ18" s="124"/>
      <c r="WGA18" s="124"/>
      <c r="WGB18" s="124"/>
      <c r="WGC18" s="124"/>
      <c r="WGD18" s="124"/>
      <c r="WGE18" s="124"/>
      <c r="WGF18" s="124"/>
      <c r="WGG18" s="124"/>
      <c r="WGH18" s="124"/>
      <c r="WGI18" s="124"/>
      <c r="WGJ18" s="124"/>
      <c r="WGK18" s="124"/>
      <c r="WGL18" s="124"/>
      <c r="WGM18" s="124"/>
      <c r="WGN18" s="124"/>
      <c r="WGO18" s="124"/>
      <c r="WGP18" s="124"/>
      <c r="WGQ18" s="124"/>
      <c r="WGR18" s="124"/>
      <c r="WGS18" s="124"/>
      <c r="WGT18" s="124"/>
      <c r="WGU18" s="124"/>
      <c r="WGV18" s="124"/>
      <c r="WGW18" s="124"/>
      <c r="WGX18" s="124"/>
      <c r="WGY18" s="124"/>
      <c r="WGZ18" s="124"/>
      <c r="WHA18" s="124"/>
      <c r="WHB18" s="124"/>
      <c r="WHC18" s="124"/>
      <c r="WHD18" s="124"/>
      <c r="WHE18" s="124"/>
      <c r="WHF18" s="124"/>
      <c r="WHG18" s="124"/>
      <c r="WHH18" s="124"/>
      <c r="WHI18" s="124"/>
      <c r="WHJ18" s="124"/>
      <c r="WHK18" s="124"/>
      <c r="WHL18" s="124"/>
      <c r="WHM18" s="124"/>
      <c r="WHN18" s="124"/>
      <c r="WHO18" s="124"/>
      <c r="WHP18" s="124"/>
      <c r="WHQ18" s="124"/>
      <c r="WHR18" s="124"/>
      <c r="WHS18" s="124"/>
      <c r="WHT18" s="124"/>
      <c r="WHU18" s="124"/>
      <c r="WHV18" s="124"/>
      <c r="WHW18" s="124"/>
      <c r="WHX18" s="124"/>
      <c r="WHY18" s="124"/>
      <c r="WHZ18" s="124"/>
      <c r="WIA18" s="124"/>
      <c r="WIB18" s="124"/>
      <c r="WIC18" s="124"/>
      <c r="WID18" s="124"/>
      <c r="WIE18" s="124"/>
      <c r="WIF18" s="124"/>
      <c r="WIG18" s="124"/>
      <c r="WIH18" s="124"/>
      <c r="WII18" s="124"/>
      <c r="WIJ18" s="124"/>
      <c r="WIK18" s="124"/>
      <c r="WIL18" s="124"/>
      <c r="WIM18" s="124"/>
      <c r="WIN18" s="124"/>
      <c r="WIO18" s="124"/>
      <c r="WIP18" s="124"/>
      <c r="WIQ18" s="124"/>
      <c r="WIR18" s="124"/>
      <c r="WIS18" s="124"/>
      <c r="WIT18" s="124"/>
      <c r="WIU18" s="124"/>
      <c r="WIV18" s="124"/>
      <c r="WIW18" s="124"/>
      <c r="WIX18" s="124"/>
      <c r="WIY18" s="124"/>
      <c r="WIZ18" s="124"/>
      <c r="WJA18" s="124"/>
      <c r="WJB18" s="124"/>
      <c r="WJC18" s="124"/>
      <c r="WJD18" s="124"/>
      <c r="WJE18" s="124"/>
      <c r="WJF18" s="124"/>
      <c r="WJG18" s="124"/>
      <c r="WJH18" s="124"/>
      <c r="WJI18" s="124"/>
      <c r="WJJ18" s="124"/>
      <c r="WJK18" s="124"/>
      <c r="WJL18" s="124"/>
      <c r="WJM18" s="124"/>
      <c r="WJN18" s="124"/>
      <c r="WJO18" s="124"/>
      <c r="WJP18" s="124"/>
      <c r="WJQ18" s="124"/>
      <c r="WJR18" s="124"/>
      <c r="WJS18" s="124"/>
      <c r="WJT18" s="124"/>
      <c r="WJU18" s="124"/>
      <c r="WJV18" s="124"/>
      <c r="WJW18" s="124"/>
      <c r="WJX18" s="124"/>
      <c r="WJY18" s="124"/>
      <c r="WJZ18" s="124"/>
      <c r="WKA18" s="124"/>
      <c r="WKB18" s="124"/>
      <c r="WKC18" s="124"/>
      <c r="WKD18" s="124"/>
      <c r="WKE18" s="124"/>
      <c r="WKF18" s="124"/>
      <c r="WKG18" s="124"/>
      <c r="WKH18" s="124"/>
      <c r="WKI18" s="124"/>
      <c r="WKJ18" s="124"/>
      <c r="WKK18" s="124"/>
      <c r="WKL18" s="124"/>
      <c r="WKM18" s="124"/>
      <c r="WKN18" s="124"/>
      <c r="WKO18" s="124"/>
      <c r="WKP18" s="124"/>
      <c r="WKQ18" s="124"/>
      <c r="WKR18" s="124"/>
      <c r="WKS18" s="124"/>
      <c r="WKT18" s="124"/>
      <c r="WKU18" s="124"/>
      <c r="WKV18" s="124"/>
      <c r="WKW18" s="124"/>
      <c r="WKX18" s="124"/>
      <c r="WKY18" s="124"/>
      <c r="WKZ18" s="124"/>
      <c r="WLA18" s="124"/>
      <c r="WLB18" s="124"/>
      <c r="WLC18" s="124"/>
      <c r="WLD18" s="124"/>
      <c r="WLE18" s="124"/>
      <c r="WLF18" s="124"/>
      <c r="WLG18" s="124"/>
      <c r="WLH18" s="124"/>
      <c r="WLI18" s="124"/>
      <c r="WLJ18" s="124"/>
      <c r="WLK18" s="124"/>
      <c r="WLL18" s="124"/>
      <c r="WLM18" s="124"/>
      <c r="WLN18" s="124"/>
      <c r="WLO18" s="124"/>
      <c r="WLP18" s="124"/>
      <c r="WLQ18" s="124"/>
      <c r="WLR18" s="124"/>
      <c r="WLS18" s="124"/>
      <c r="WLT18" s="124"/>
      <c r="WLU18" s="124"/>
      <c r="WLV18" s="124"/>
      <c r="WLW18" s="124"/>
      <c r="WLX18" s="124"/>
      <c r="WLY18" s="124"/>
      <c r="WLZ18" s="124"/>
      <c r="WMA18" s="124"/>
      <c r="WMB18" s="124"/>
      <c r="WMC18" s="124"/>
      <c r="WMD18" s="124"/>
      <c r="WME18" s="124"/>
      <c r="WMF18" s="124"/>
      <c r="WMG18" s="124"/>
      <c r="WMH18" s="124"/>
      <c r="WMI18" s="124"/>
      <c r="WMJ18" s="124"/>
      <c r="WMK18" s="124"/>
      <c r="WML18" s="124"/>
      <c r="WMM18" s="124"/>
      <c r="WMN18" s="124"/>
      <c r="WMO18" s="124"/>
      <c r="WMP18" s="124"/>
      <c r="WMQ18" s="124"/>
      <c r="WMR18" s="124"/>
      <c r="WMS18" s="124"/>
      <c r="WMT18" s="124"/>
      <c r="WMU18" s="124"/>
      <c r="WMV18" s="124"/>
      <c r="WMW18" s="124"/>
      <c r="WMX18" s="124"/>
      <c r="WMY18" s="124"/>
      <c r="WMZ18" s="124"/>
      <c r="WNA18" s="124"/>
      <c r="WNB18" s="124"/>
      <c r="WNC18" s="124"/>
      <c r="WND18" s="124"/>
      <c r="WNE18" s="124"/>
      <c r="WNF18" s="124"/>
      <c r="WNG18" s="124"/>
      <c r="WNH18" s="124"/>
      <c r="WNI18" s="124"/>
      <c r="WNJ18" s="124"/>
      <c r="WNK18" s="124"/>
      <c r="WNL18" s="124"/>
      <c r="WNM18" s="124"/>
      <c r="WNN18" s="124"/>
      <c r="WNO18" s="124"/>
      <c r="WNP18" s="124"/>
      <c r="WNQ18" s="124"/>
      <c r="WNR18" s="124"/>
      <c r="WNS18" s="124"/>
      <c r="WNT18" s="124"/>
      <c r="WNU18" s="124"/>
      <c r="WNV18" s="124"/>
      <c r="WNW18" s="124"/>
      <c r="WNX18" s="124"/>
      <c r="WNY18" s="124"/>
      <c r="WNZ18" s="124"/>
      <c r="WOA18" s="124"/>
      <c r="WOB18" s="124"/>
      <c r="WOC18" s="124"/>
      <c r="WOD18" s="124"/>
      <c r="WOE18" s="124"/>
      <c r="WOF18" s="124"/>
      <c r="WOG18" s="124"/>
      <c r="WOH18" s="124"/>
      <c r="WOI18" s="124"/>
      <c r="WOJ18" s="124"/>
      <c r="WOK18" s="124"/>
      <c r="WOL18" s="124"/>
      <c r="WOM18" s="124"/>
      <c r="WON18" s="124"/>
      <c r="WOO18" s="124"/>
      <c r="WOP18" s="124"/>
      <c r="WOQ18" s="124"/>
      <c r="WOR18" s="124"/>
      <c r="WOS18" s="124"/>
      <c r="WOT18" s="124"/>
      <c r="WOU18" s="124"/>
      <c r="WOV18" s="124"/>
      <c r="WOW18" s="124"/>
      <c r="WOX18" s="124"/>
      <c r="WOY18" s="124"/>
      <c r="WOZ18" s="124"/>
      <c r="WPA18" s="124"/>
      <c r="WPB18" s="124"/>
      <c r="WPC18" s="124"/>
      <c r="WPD18" s="124"/>
      <c r="WPE18" s="124"/>
      <c r="WPF18" s="124"/>
      <c r="WPG18" s="124"/>
      <c r="WPH18" s="124"/>
      <c r="WPI18" s="124"/>
      <c r="WPJ18" s="124"/>
      <c r="WPK18" s="124"/>
      <c r="WPL18" s="124"/>
      <c r="WPM18" s="124"/>
      <c r="WPN18" s="124"/>
      <c r="WPO18" s="124"/>
      <c r="WPP18" s="124"/>
      <c r="WPQ18" s="124"/>
      <c r="WPR18" s="124"/>
      <c r="WPS18" s="124"/>
      <c r="WPT18" s="124"/>
      <c r="WPU18" s="124"/>
      <c r="WPV18" s="124"/>
      <c r="WPW18" s="124"/>
      <c r="WPX18" s="124"/>
      <c r="WPY18" s="124"/>
      <c r="WPZ18" s="124"/>
      <c r="WQA18" s="124"/>
      <c r="WQB18" s="124"/>
      <c r="WQC18" s="124"/>
      <c r="WQD18" s="124"/>
      <c r="WQE18" s="124"/>
      <c r="WQF18" s="124"/>
      <c r="WQG18" s="124"/>
      <c r="WQH18" s="124"/>
      <c r="WQI18" s="124"/>
      <c r="WQJ18" s="124"/>
      <c r="WQK18" s="124"/>
      <c r="WQL18" s="124"/>
      <c r="WQM18" s="124"/>
      <c r="WQN18" s="124"/>
      <c r="WQO18" s="124"/>
      <c r="WQP18" s="124"/>
      <c r="WQQ18" s="124"/>
      <c r="WQR18" s="124"/>
      <c r="WQS18" s="124"/>
      <c r="WQT18" s="124"/>
      <c r="WQU18" s="124"/>
      <c r="WQV18" s="124"/>
      <c r="WQW18" s="124"/>
      <c r="WQX18" s="124"/>
      <c r="WQY18" s="124"/>
      <c r="WQZ18" s="124"/>
      <c r="WRA18" s="124"/>
      <c r="WRB18" s="124"/>
      <c r="WRC18" s="124"/>
      <c r="WRD18" s="124"/>
      <c r="WRE18" s="124"/>
      <c r="WRF18" s="124"/>
      <c r="WRG18" s="124"/>
      <c r="WRH18" s="124"/>
      <c r="WRI18" s="124"/>
      <c r="WRJ18" s="124"/>
      <c r="WRK18" s="124"/>
      <c r="WRL18" s="124"/>
      <c r="WRM18" s="124"/>
      <c r="WRN18" s="124"/>
      <c r="WRO18" s="124"/>
      <c r="WRP18" s="124"/>
      <c r="WRQ18" s="124"/>
      <c r="WRR18" s="124"/>
      <c r="WRS18" s="124"/>
      <c r="WRT18" s="124"/>
      <c r="WRU18" s="124"/>
      <c r="WRV18" s="124"/>
      <c r="WRW18" s="124"/>
      <c r="WRX18" s="124"/>
      <c r="WRY18" s="124"/>
      <c r="WRZ18" s="124"/>
      <c r="WSA18" s="124"/>
      <c r="WSB18" s="124"/>
      <c r="WSC18" s="124"/>
      <c r="WSD18" s="124"/>
      <c r="WSE18" s="124"/>
      <c r="WSF18" s="124"/>
      <c r="WSG18" s="124"/>
      <c r="WSH18" s="124"/>
      <c r="WSI18" s="124"/>
      <c r="WSJ18" s="124"/>
      <c r="WSK18" s="124"/>
      <c r="WSL18" s="124"/>
      <c r="WSM18" s="124"/>
      <c r="WSN18" s="124"/>
      <c r="WSO18" s="124"/>
      <c r="WSP18" s="124"/>
      <c r="WSQ18" s="124"/>
      <c r="WSR18" s="124"/>
      <c r="WSS18" s="124"/>
      <c r="WST18" s="124"/>
      <c r="WSU18" s="124"/>
      <c r="WSV18" s="124"/>
      <c r="WSW18" s="124"/>
      <c r="WSX18" s="124"/>
      <c r="WSY18" s="124"/>
      <c r="WSZ18" s="124"/>
      <c r="WTA18" s="124"/>
      <c r="WTB18" s="124"/>
      <c r="WTC18" s="124"/>
      <c r="WTD18" s="124"/>
      <c r="WTE18" s="124"/>
      <c r="WTF18" s="124"/>
      <c r="WTG18" s="124"/>
      <c r="WTH18" s="124"/>
      <c r="WTI18" s="124"/>
      <c r="WTJ18" s="124"/>
      <c r="WTK18" s="124"/>
      <c r="WTL18" s="124"/>
      <c r="WTM18" s="124"/>
      <c r="WTN18" s="124"/>
      <c r="WTO18" s="124"/>
      <c r="WTP18" s="124"/>
      <c r="WTQ18" s="124"/>
      <c r="WTR18" s="124"/>
      <c r="WTS18" s="124"/>
      <c r="WTT18" s="124"/>
      <c r="WTU18" s="124"/>
      <c r="WTV18" s="124"/>
      <c r="WTW18" s="124"/>
      <c r="WTX18" s="124"/>
      <c r="WTY18" s="124"/>
      <c r="WTZ18" s="124"/>
      <c r="WUA18" s="124"/>
      <c r="WUB18" s="124"/>
      <c r="WUC18" s="124"/>
      <c r="WUD18" s="124"/>
      <c r="WUE18" s="124"/>
      <c r="WUF18" s="124"/>
      <c r="WUG18" s="124"/>
      <c r="WUH18" s="124"/>
      <c r="WUI18" s="124"/>
      <c r="WUJ18" s="124"/>
      <c r="WUK18" s="124"/>
      <c r="WUL18" s="124"/>
      <c r="WUM18" s="124"/>
      <c r="WUN18" s="124"/>
      <c r="WUO18" s="124"/>
      <c r="WUP18" s="124"/>
      <c r="WUQ18" s="124"/>
      <c r="WUR18" s="124"/>
      <c r="WUS18" s="124"/>
      <c r="WUT18" s="124"/>
      <c r="WUU18" s="124"/>
      <c r="WUV18" s="124"/>
      <c r="WUW18" s="124"/>
      <c r="WUX18" s="124"/>
      <c r="WUY18" s="124"/>
      <c r="WUZ18" s="124"/>
      <c r="WVA18" s="124"/>
      <c r="WVB18" s="124"/>
      <c r="WVC18" s="124"/>
      <c r="WVD18" s="124"/>
      <c r="WVE18" s="124"/>
      <c r="WVF18" s="124"/>
      <c r="WVG18" s="124"/>
      <c r="WVH18" s="124"/>
      <c r="WVI18" s="124"/>
      <c r="WVJ18" s="124"/>
      <c r="WVK18" s="124"/>
      <c r="WVL18" s="124"/>
      <c r="WVM18" s="124"/>
      <c r="WVN18" s="124"/>
      <c r="WVO18" s="124"/>
      <c r="WVP18" s="124"/>
      <c r="WVQ18" s="124"/>
      <c r="WVR18" s="124"/>
      <c r="WVS18" s="124"/>
      <c r="WVT18" s="124"/>
      <c r="WVU18" s="124"/>
      <c r="WVV18" s="124"/>
      <c r="WVW18" s="124"/>
      <c r="WVX18" s="124"/>
      <c r="WVY18" s="124"/>
      <c r="WVZ18" s="124"/>
      <c r="WWA18" s="124"/>
      <c r="WWB18" s="124"/>
      <c r="WWC18" s="124"/>
      <c r="WWD18" s="124"/>
      <c r="WWE18" s="124"/>
      <c r="WWF18" s="124"/>
      <c r="WWG18" s="124"/>
      <c r="WWH18" s="124"/>
      <c r="WWI18" s="124"/>
      <c r="WWJ18" s="124"/>
      <c r="WWK18" s="124"/>
      <c r="WWL18" s="124"/>
      <c r="WWM18" s="124"/>
      <c r="WWN18" s="124"/>
      <c r="WWO18" s="124"/>
      <c r="WWP18" s="124"/>
      <c r="WWQ18" s="124"/>
      <c r="WWR18" s="124"/>
      <c r="WWS18" s="124"/>
      <c r="WWT18" s="124"/>
      <c r="WWU18" s="124"/>
      <c r="WWV18" s="124"/>
      <c r="WWW18" s="124"/>
      <c r="WWX18" s="124"/>
      <c r="WWY18" s="124"/>
      <c r="WWZ18" s="124"/>
      <c r="WXA18" s="124"/>
      <c r="WXB18" s="124"/>
      <c r="WXC18" s="124"/>
      <c r="WXD18" s="124"/>
      <c r="WXE18" s="124"/>
      <c r="WXF18" s="124"/>
      <c r="WXG18" s="124"/>
      <c r="WXH18" s="124"/>
      <c r="WXI18" s="124"/>
      <c r="WXJ18" s="124"/>
      <c r="WXK18" s="124"/>
      <c r="WXL18" s="124"/>
      <c r="WXM18" s="124"/>
      <c r="WXN18" s="124"/>
      <c r="WXO18" s="124"/>
      <c r="WXP18" s="124"/>
      <c r="WXQ18" s="124"/>
      <c r="WXR18" s="124"/>
      <c r="WXS18" s="124"/>
      <c r="WXT18" s="124"/>
      <c r="WXU18" s="124"/>
      <c r="WXV18" s="124"/>
      <c r="WXW18" s="124"/>
      <c r="WXX18" s="124"/>
      <c r="WXY18" s="124"/>
      <c r="WXZ18" s="124"/>
      <c r="WYA18" s="124"/>
      <c r="WYB18" s="124"/>
      <c r="WYC18" s="124"/>
      <c r="WYD18" s="124"/>
      <c r="WYE18" s="124"/>
      <c r="WYF18" s="124"/>
      <c r="WYG18" s="124"/>
      <c r="WYH18" s="124"/>
      <c r="WYI18" s="124"/>
      <c r="WYJ18" s="124"/>
      <c r="WYK18" s="124"/>
      <c r="WYL18" s="124"/>
      <c r="WYM18" s="124"/>
      <c r="WYN18" s="124"/>
      <c r="WYO18" s="124"/>
      <c r="WYP18" s="124"/>
      <c r="WYQ18" s="124"/>
      <c r="WYR18" s="124"/>
      <c r="WYS18" s="124"/>
      <c r="WYT18" s="124"/>
      <c r="WYU18" s="124"/>
      <c r="WYV18" s="124"/>
      <c r="WYW18" s="124"/>
      <c r="WYX18" s="124"/>
      <c r="WYY18" s="124"/>
      <c r="WYZ18" s="124"/>
      <c r="WZA18" s="124"/>
      <c r="WZB18" s="124"/>
      <c r="WZC18" s="124"/>
      <c r="WZD18" s="124"/>
      <c r="WZE18" s="124"/>
      <c r="WZF18" s="124"/>
      <c r="WZG18" s="124"/>
      <c r="WZH18" s="124"/>
      <c r="WZI18" s="124"/>
      <c r="WZJ18" s="124"/>
      <c r="WZK18" s="124"/>
      <c r="WZL18" s="124"/>
      <c r="WZM18" s="124"/>
      <c r="WZN18" s="124"/>
      <c r="WZO18" s="124"/>
      <c r="WZP18" s="124"/>
      <c r="WZQ18" s="124"/>
      <c r="WZR18" s="124"/>
      <c r="WZS18" s="124"/>
      <c r="WZT18" s="124"/>
      <c r="WZU18" s="124"/>
      <c r="WZV18" s="124"/>
      <c r="WZW18" s="124"/>
      <c r="WZX18" s="124"/>
      <c r="WZY18" s="124"/>
      <c r="WZZ18" s="124"/>
      <c r="XAA18" s="124"/>
      <c r="XAB18" s="124"/>
      <c r="XAC18" s="124"/>
      <c r="XAD18" s="124"/>
      <c r="XAE18" s="124"/>
      <c r="XAF18" s="124"/>
      <c r="XAG18" s="124"/>
      <c r="XAH18" s="124"/>
      <c r="XAI18" s="124"/>
      <c r="XAJ18" s="124"/>
      <c r="XAK18" s="124"/>
      <c r="XAL18" s="124"/>
      <c r="XAM18" s="124"/>
      <c r="XAN18" s="124"/>
      <c r="XAO18" s="124"/>
      <c r="XAP18" s="124"/>
      <c r="XAQ18" s="124"/>
      <c r="XAR18" s="124"/>
      <c r="XAS18" s="124"/>
      <c r="XAT18" s="124"/>
      <c r="XAU18" s="124"/>
      <c r="XAV18" s="124"/>
      <c r="XAW18" s="124"/>
      <c r="XAX18" s="124"/>
      <c r="XAY18" s="124"/>
      <c r="XAZ18" s="124"/>
      <c r="XBA18" s="124"/>
      <c r="XBB18" s="124"/>
      <c r="XBC18" s="124"/>
      <c r="XBD18" s="124"/>
      <c r="XBE18" s="124"/>
      <c r="XBF18" s="124"/>
      <c r="XBG18" s="124"/>
      <c r="XBH18" s="124"/>
      <c r="XBI18" s="124"/>
      <c r="XBJ18" s="124"/>
      <c r="XBK18" s="124"/>
      <c r="XBL18" s="124"/>
      <c r="XBM18" s="124"/>
      <c r="XBN18" s="124"/>
      <c r="XBO18" s="124"/>
      <c r="XBP18" s="124"/>
      <c r="XBQ18" s="124"/>
      <c r="XBR18" s="124"/>
      <c r="XBS18" s="124"/>
      <c r="XBT18" s="124"/>
      <c r="XBU18" s="124"/>
      <c r="XBV18" s="124"/>
      <c r="XBW18" s="124"/>
      <c r="XBX18" s="124"/>
      <c r="XBY18" s="124"/>
      <c r="XBZ18" s="124"/>
      <c r="XCA18" s="124"/>
      <c r="XCB18" s="124"/>
      <c r="XCC18" s="124"/>
      <c r="XCD18" s="124"/>
      <c r="XCE18" s="124"/>
      <c r="XCF18" s="124"/>
      <c r="XCG18" s="124"/>
      <c r="XCH18" s="124"/>
      <c r="XCI18" s="124"/>
      <c r="XCJ18" s="124"/>
      <c r="XCK18" s="124"/>
      <c r="XCL18" s="124"/>
      <c r="XCM18" s="124"/>
      <c r="XCN18" s="124"/>
      <c r="XCO18" s="124"/>
      <c r="XCP18" s="124"/>
      <c r="XCQ18" s="124"/>
      <c r="XCR18" s="124"/>
      <c r="XCS18" s="124"/>
      <c r="XCT18" s="124"/>
      <c r="XCU18" s="124"/>
      <c r="XCV18" s="124"/>
      <c r="XCW18" s="124"/>
      <c r="XCX18" s="124"/>
      <c r="XCY18" s="124"/>
      <c r="XCZ18" s="124"/>
      <c r="XDA18" s="124"/>
      <c r="XDB18" s="124"/>
      <c r="XDC18" s="124"/>
      <c r="XDD18" s="124"/>
      <c r="XDE18" s="124"/>
      <c r="XDF18" s="124"/>
      <c r="XDG18" s="124"/>
      <c r="XDH18" s="124"/>
      <c r="XDI18" s="124"/>
      <c r="XDJ18" s="124"/>
      <c r="XDK18" s="124"/>
      <c r="XDL18" s="124"/>
      <c r="XDM18" s="124"/>
      <c r="XDN18" s="124"/>
      <c r="XDO18" s="124"/>
      <c r="XDP18" s="124"/>
      <c r="XDQ18" s="124"/>
      <c r="XDR18" s="124"/>
      <c r="XDS18" s="124"/>
      <c r="XDT18" s="124"/>
      <c r="XDU18" s="124"/>
      <c r="XDV18" s="124"/>
      <c r="XDW18" s="124"/>
      <c r="XDX18" s="124"/>
      <c r="XDY18" s="124"/>
      <c r="XDZ18" s="124"/>
      <c r="XEA18" s="124"/>
      <c r="XEB18" s="124"/>
      <c r="XEC18" s="124"/>
      <c r="XED18" s="124"/>
      <c r="XEE18" s="124"/>
      <c r="XEF18" s="124"/>
      <c r="XEG18" s="124"/>
      <c r="XEH18" s="124"/>
      <c r="XEI18" s="124"/>
      <c r="XEJ18" s="124"/>
      <c r="XEK18" s="124"/>
      <c r="XEL18" s="124"/>
      <c r="XEM18" s="124"/>
      <c r="XEN18" s="124"/>
      <c r="XEO18" s="124"/>
      <c r="XEP18" s="124"/>
      <c r="XEQ18" s="124"/>
      <c r="XER18" s="124"/>
      <c r="XES18" s="124"/>
      <c r="XET18" s="124"/>
      <c r="XEU18" s="124"/>
      <c r="XEV18" s="124"/>
      <c r="XEW18" s="124"/>
      <c r="XEX18" s="124"/>
      <c r="XEY18" s="124"/>
      <c r="XEZ18" s="124"/>
      <c r="XFA18" s="124"/>
      <c r="XFB18" s="124"/>
      <c r="XFC18" s="124"/>
      <c r="XFD18" s="124"/>
    </row>
    <row r="19" spans="2:16384" x14ac:dyDescent="0.35">
      <c r="C19" s="122"/>
    </row>
    <row r="20" spans="2:16384" ht="14.5" customHeight="1" x14ac:dyDescent="0.35"/>
    <row r="21" spans="2:16384" ht="14.5" customHeight="1" x14ac:dyDescent="0.35"/>
    <row r="22" spans="2:16384" ht="14.5" customHeight="1" x14ac:dyDescent="0.35"/>
    <row r="23" spans="2:16384" ht="14.5" customHeight="1" x14ac:dyDescent="0.35"/>
    <row r="24" spans="2:16384" ht="14.5" customHeight="1" x14ac:dyDescent="0.35"/>
    <row r="25" spans="2:16384" ht="14.5" customHeight="1" x14ac:dyDescent="0.35">
      <c r="B25" s="129" t="s">
        <v>44</v>
      </c>
      <c r="D25" s="126">
        <v>0.1</v>
      </c>
    </row>
    <row r="26" spans="2:16384" ht="14.5" customHeight="1" x14ac:dyDescent="0.35"/>
    <row r="27" spans="2:16384" ht="14.5" customHeight="1" x14ac:dyDescent="0.35"/>
    <row r="28" spans="2:16384" ht="14.5" customHeight="1" x14ac:dyDescent="0.35"/>
    <row r="29" spans="2:16384" ht="14.5" customHeight="1" x14ac:dyDescent="0.35"/>
    <row r="30" spans="2:16384" ht="14.5" customHeight="1" x14ac:dyDescent="0.35"/>
    <row r="31" spans="2:16384" ht="14.5" customHeight="1" x14ac:dyDescent="0.3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>
              <from>
                <xdr:col>1</xdr:col>
                <xdr:colOff>38100</xdr:colOff>
                <xdr:row>26</xdr:row>
                <xdr:rowOff>0</xdr:rowOff>
              </from>
              <to>
                <xdr:col>3</xdr:col>
                <xdr:colOff>1003300</xdr:colOff>
                <xdr:row>27</xdr:row>
                <xdr:rowOff>127000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9" tint="0.59999389629810485"/>
  </sheetPr>
  <dimension ref="A1:DA136"/>
  <sheetViews>
    <sheetView topLeftCell="A19" zoomScale="85" zoomScaleNormal="85" workbookViewId="0">
      <selection activeCell="F32" sqref="F32"/>
    </sheetView>
  </sheetViews>
  <sheetFormatPr defaultColWidth="9.1796875" defaultRowHeight="14.5" x14ac:dyDescent="0.35"/>
  <cols>
    <col min="1" max="2" width="3.26953125" style="133" customWidth="1"/>
    <col min="3" max="3" width="3.1796875" style="133" customWidth="1"/>
    <col min="4" max="4" width="2.453125" style="133" bestFit="1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20" width="9.54296875" style="133" customWidth="1"/>
    <col min="21" max="21" width="12.26953125" style="133" bestFit="1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6" width="10" style="133" customWidth="1"/>
    <col min="37" max="37" width="10.26953125" style="133" customWidth="1"/>
    <col min="38" max="38" width="1.54296875" style="133" customWidth="1"/>
    <col min="39" max="40" width="8.7265625" style="133" customWidth="1"/>
    <col min="41" max="41" width="9.54296875" style="133" customWidth="1"/>
    <col min="42" max="42" width="10.54296875" style="133" customWidth="1"/>
    <col min="43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4" width="10.54296875" style="133" bestFit="1" customWidth="1"/>
    <col min="105" max="16384" width="9.1796875" style="133"/>
  </cols>
  <sheetData>
    <row r="1" spans="6:53" hidden="1" x14ac:dyDescent="0.35">
      <c r="F1" s="199"/>
      <c r="G1" s="319"/>
      <c r="H1" s="199"/>
      <c r="I1" s="199"/>
      <c r="J1" s="319"/>
      <c r="K1" s="199"/>
      <c r="L1" s="199"/>
      <c r="M1" s="319"/>
      <c r="N1" s="319"/>
      <c r="O1" s="319"/>
      <c r="P1" s="319"/>
      <c r="Q1" s="319"/>
      <c r="R1" s="319"/>
      <c r="S1" s="319"/>
      <c r="T1" s="319"/>
      <c r="U1" s="319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F2" s="320"/>
      <c r="G2" s="319"/>
      <c r="H2" s="199"/>
      <c r="I2" s="199"/>
      <c r="J2" s="319"/>
      <c r="K2" s="199"/>
      <c r="L2" s="199"/>
      <c r="M2" s="319"/>
      <c r="N2" s="319"/>
      <c r="O2" s="319"/>
      <c r="P2" s="319"/>
      <c r="Q2" s="319"/>
      <c r="R2" s="319"/>
      <c r="S2" s="319"/>
      <c r="T2" s="319"/>
      <c r="U2" s="319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>
        <f>SUM('Reforecast Total Assurance Only'!G22,'Reforecast Total Non_Assurance'!G22,'Reforecast IFS'!G22)</f>
        <v>23173.130676556997</v>
      </c>
      <c r="H22" s="174">
        <f>SUM('Reforecast Total Assurance Only'!H22,'Reforecast Total Non_Assurance'!H22,'Reforecast IFS'!H22)</f>
        <v>22370.618462918999</v>
      </c>
      <c r="I22" s="174">
        <f>SUM('Reforecast Total Assurance Only'!I22,'Reforecast Total Non_Assurance'!I22,'Reforecast IFS'!I22)</f>
        <v>5097.2484429217729</v>
      </c>
      <c r="J22" s="174">
        <f>SUM('Reforecast Total Assurance Only'!J22,'Reforecast Total Non_Assurance'!J22,'Reforecast IFS'!J22)</f>
        <v>11919.423319592632</v>
      </c>
      <c r="K22" s="174">
        <f>SUM('Reforecast Total Assurance Only'!K22,'Reforecast Total Non_Assurance'!K22,'Reforecast IFS'!K22)</f>
        <v>26011.977733365467</v>
      </c>
      <c r="L22" s="174">
        <f>SUM('Reforecast Total Assurance Only'!L22,'Reforecast Total Non_Assurance'!L22,'Reforecast IFS'!L22)</f>
        <v>920.19766454678199</v>
      </c>
      <c r="M22" s="174">
        <f>SUM(G22:L22)</f>
        <v>89492.596299902652</v>
      </c>
      <c r="O22" s="174">
        <f>SUM('Reforecast Total Assurance Only'!O22,'Reforecast Total Non_Assurance'!O22,'Reforecast IFS'!O22)</f>
        <v>28194.233590652839</v>
      </c>
      <c r="P22" s="174">
        <f>SUM('Reforecast Total Assurance Only'!P22,'Reforecast Total Non_Assurance'!P22,'Reforecast IFS'!P22)</f>
        <v>31037.297677604784</v>
      </c>
      <c r="Q22" s="174">
        <f>SUM('Reforecast Total Assurance Only'!Q22,'Reforecast Total Non_Assurance'!Q22,'Reforecast IFS'!Q22)</f>
        <v>6195.6563265187697</v>
      </c>
      <c r="R22" s="174">
        <f>SUM('Reforecast Total Assurance Only'!R22,'Reforecast Total Non_Assurance'!R22,'Reforecast IFS'!R22)</f>
        <v>14712.033610537761</v>
      </c>
      <c r="S22" s="174">
        <f>SUM('Reforecast Total Assurance Only'!S22,'Reforecast Total Non_Assurance'!S22,'Reforecast IFS'!S22)</f>
        <v>30645.473558371497</v>
      </c>
      <c r="T22" s="174">
        <f>SUM('Reforecast Total Assurance Only'!T22,'Reforecast Total Non_Assurance'!T22,'Reforecast IFS'!T22)</f>
        <v>342.12039874415348</v>
      </c>
      <c r="U22" s="174">
        <f>SUM(O22:T22)</f>
        <v>111126.8151624298</v>
      </c>
      <c r="V22" s="174"/>
      <c r="W22" s="174">
        <f>SUM('Reforecast Total Assurance Only'!W22,'Reforecast Total Non_Assurance'!W22,'Reforecast IFS'!W22)</f>
        <v>28589.945310374052</v>
      </c>
      <c r="X22" s="174">
        <f>SUM('Reforecast Total Assurance Only'!X22,'Reforecast Total Non_Assurance'!X22,'Reforecast IFS'!X22)</f>
        <v>23028.491236694248</v>
      </c>
      <c r="Y22" s="174">
        <f>SUM('Reforecast Total Assurance Only'!Y22,'Reforecast Total Non_Assurance'!Y22,'Reforecast IFS'!Y22)</f>
        <v>4334.1224553117154</v>
      </c>
      <c r="Z22" s="174">
        <f>SUM('Reforecast Total Assurance Only'!Z22,'Reforecast Total Non_Assurance'!Z22,'Reforecast IFS'!Z22)</f>
        <v>13182.692341975038</v>
      </c>
      <c r="AA22" s="174">
        <f>SUM('Reforecast Total Assurance Only'!AA22,'Reforecast Total Non_Assurance'!AA22,'Reforecast IFS'!AA22)</f>
        <v>24908.764441697364</v>
      </c>
      <c r="AB22" s="174">
        <f>SUM('Reforecast Total Assurance Only'!AB22,'Reforecast Total Non_Assurance'!AB22,'Reforecast IFS'!AB22)</f>
        <v>292.40125309209441</v>
      </c>
      <c r="AC22" s="174">
        <f>SUM(W22:AB22)</f>
        <v>94336.417039144508</v>
      </c>
      <c r="AD22" s="174"/>
      <c r="AE22" s="174">
        <f>SUM('Reforecast Total Assurance Only'!AE22,'Reforecast Total Non_Assurance'!AE22,'Reforecast IFS'!AE22)</f>
        <v>22009.384074529811</v>
      </c>
      <c r="AF22" s="174">
        <f>SUM('Reforecast Total Assurance Only'!AF22,'Reforecast Total Non_Assurance'!AF22,'Reforecast IFS'!AF22)</f>
        <v>22710.204975544515</v>
      </c>
      <c r="AG22" s="174">
        <f>SUM('Reforecast Total Assurance Only'!AG22,'Reforecast Total Non_Assurance'!AG22,'Reforecast IFS'!AG22)</f>
        <v>4144.6568275343179</v>
      </c>
      <c r="AH22" s="174">
        <f>SUM('Reforecast Total Assurance Only'!AH22,'Reforecast Total Non_Assurance'!AH22,'Reforecast IFS'!AH22)</f>
        <v>8461.9107069556667</v>
      </c>
      <c r="AI22" s="174">
        <f>SUM('Reforecast Total Assurance Only'!AI22,'Reforecast Total Non_Assurance'!AI22,'Reforecast IFS'!AI22)</f>
        <v>44325.318375055955</v>
      </c>
      <c r="AJ22" s="174">
        <f>SUM('Reforecast Total Assurance Only'!AJ22,'Reforecast Total Non_Assurance'!AJ22,'Reforecast IFS'!AJ22)</f>
        <v>3347.6346949114904</v>
      </c>
      <c r="AK22" s="174">
        <f>SUM(AE22:AJ22)</f>
        <v>104999.10965453176</v>
      </c>
      <c r="AL22" s="164"/>
      <c r="AM22" s="174">
        <f>SUM('Reforecast Total Assurance Only'!AM22,'Reforecast Total Non_Assurance'!AM22,'Reforecast IFS'!AM22)</f>
        <v>24724.307796085966</v>
      </c>
      <c r="AN22" s="174">
        <f>SUM('Reforecast Total Assurance Only'!AN22,'Reforecast Total Non_Assurance'!AN22,'Reforecast IFS'!AN22)</f>
        <v>22348.45653218223</v>
      </c>
      <c r="AO22" s="174">
        <f>SUM('Reforecast Total Assurance Only'!AO22,'Reforecast Total Non_Assurance'!AO22,'Reforecast IFS'!AO22)</f>
        <v>4797.7134166731539</v>
      </c>
      <c r="AP22" s="174">
        <f>SUM('Reforecast Total Assurance Only'!AP22,'Reforecast Total Non_Assurance'!AP22,'Reforecast IFS'!AP22)</f>
        <v>6386.0928174455221</v>
      </c>
      <c r="AQ22" s="174">
        <f>SUM('Reforecast Total Assurance Only'!AQ22,'Reforecast Total Non_Assurance'!AQ22,'Reforecast IFS'!AQ22)</f>
        <v>43663.39040005509</v>
      </c>
      <c r="AR22" s="174">
        <f>SUM('Reforecast Total Assurance Only'!AR22,'Reforecast Total Non_Assurance'!AR22,'Reforecast IFS'!AR22)</f>
        <v>3093.0470803921571</v>
      </c>
      <c r="AS22" s="174">
        <f>SUM(AM22:AR22)</f>
        <v>105013.00804283412</v>
      </c>
      <c r="AT22" s="164"/>
      <c r="AU22" s="174">
        <f>SUM('Reforecast Total Assurance Only'!AU22,'Reforecast Total Non_Assurance'!AU22,'Reforecast IFS'!AU22)</f>
        <v>16483.002044208071</v>
      </c>
      <c r="AV22" s="174">
        <f>SUM('Reforecast Total Assurance Only'!AV22,'Reforecast Total Non_Assurance'!AV22,'Reforecast IFS'!AV22)</f>
        <v>16664.346890890763</v>
      </c>
      <c r="AW22" s="174">
        <f>SUM('Reforecast Total Assurance Only'!AW22,'Reforecast Total Non_Assurance'!AW22,'Reforecast IFS'!AW22)</f>
        <v>2996.5153268938975</v>
      </c>
      <c r="AX22" s="174">
        <f>SUM('Reforecast Total Assurance Only'!AX22,'Reforecast Total Non_Assurance'!AX22,'Reforecast IFS'!AX22)</f>
        <v>4260.599491959837</v>
      </c>
      <c r="AY22" s="174">
        <f>SUM('Reforecast Total Assurance Only'!AY22,'Reforecast Total Non_Assurance'!AY22,'Reforecast IFS'!AY22)</f>
        <v>29983.545583370633</v>
      </c>
      <c r="AZ22" s="174">
        <f>SUM('Reforecast Total Assurance Only'!AZ22,'Reforecast Total Non_Assurance'!AZ22,'Reforecast IFS'!AZ22)</f>
        <v>810.14701905762706</v>
      </c>
      <c r="BA22" s="174">
        <f>SUM(AU22:AZ22)</f>
        <v>71198.15635638083</v>
      </c>
      <c r="BB22" s="164"/>
      <c r="BC22" s="174">
        <f>SUM('Reforecast Total Assurance Only'!BC22,'Reforecast Total Non_Assurance'!BC22,'Reforecast IFS'!BC22)</f>
        <v>23400.069109523931</v>
      </c>
      <c r="BD22" s="174">
        <f>SUM('Reforecast Total Assurance Only'!BD22,'Reforecast Total Non_Assurance'!BD22,'Reforecast IFS'!BD22)</f>
        <v>20797.336935089195</v>
      </c>
      <c r="BE22" s="174">
        <f>SUM('Reforecast Total Assurance Only'!BE22,'Reforecast Total Non_Assurance'!BE22,'Reforecast IFS'!BE22)</f>
        <v>3073.9384832698115</v>
      </c>
      <c r="BF22" s="174">
        <f>SUM('Reforecast Total Assurance Only'!BF22,'Reforecast Total Non_Assurance'!BF22,'Reforecast IFS'!BF22)</f>
        <v>16652.994761220343</v>
      </c>
      <c r="BG22" s="174">
        <f>SUM('Reforecast Total Assurance Only'!BG22,'Reforecast Total Non_Assurance'!BG22,'Reforecast IFS'!BG22)</f>
        <v>63079.944333413674</v>
      </c>
      <c r="BH22" s="174">
        <f>SUM('Reforecast Total Assurance Only'!BH22,'Reforecast Total Non_Assurance'!BH22,'Reforecast IFS'!BH22)</f>
        <v>5379.7160002560777</v>
      </c>
      <c r="BI22" s="174">
        <f>SUM(BC22:BH22)</f>
        <v>132383.99962277303</v>
      </c>
      <c r="BJ22" s="164"/>
      <c r="BK22" s="174">
        <f>SUM('Reforecast Total Assurance Only'!BK22,'Reforecast Total Non_Assurance'!BK22,'Reforecast IFS'!BK22)</f>
        <v>28108.265649000321</v>
      </c>
      <c r="BL22" s="174">
        <f>SUM('Reforecast Total Assurance Only'!BL22,'Reforecast Total Non_Assurance'!BL22,'Reforecast IFS'!BL22)</f>
        <v>23549.808915506503</v>
      </c>
      <c r="BM22" s="174">
        <f>SUM('Reforecast Total Assurance Only'!BM22,'Reforecast Total Non_Assurance'!BM22,'Reforecast IFS'!BM22)</f>
        <v>4681.7515819514565</v>
      </c>
      <c r="BN22" s="174">
        <f>SUM('Reforecast Total Assurance Only'!BN22,'Reforecast Total Non_Assurance'!BN22,'Reforecast IFS'!BN22)</f>
        <v>19092.84430006706</v>
      </c>
      <c r="BO22" s="174">
        <f>SUM('Reforecast Total Assurance Only'!BO22,'Reforecast Total Non_Assurance'!BO22,'Reforecast IFS'!BO22)</f>
        <v>63079.944333413674</v>
      </c>
      <c r="BP22" s="174">
        <f>SUM('Reforecast Total Assurance Only'!BP22,'Reforecast Total Non_Assurance'!BP22,'Reforecast IFS'!BP22)</f>
        <v>3940.8027050730666</v>
      </c>
      <c r="BQ22" s="174">
        <f>SUM(BK22:BP22)</f>
        <v>142453.41748501206</v>
      </c>
      <c r="BR22" s="164"/>
      <c r="BS22" s="174">
        <f>SUM('Reforecast Total Assurance Only'!BS22,'Reforecast Total Non_Assurance'!BS22,'Reforecast IFS'!BS22)</f>
        <v>34965.701407451823</v>
      </c>
      <c r="BT22" s="174">
        <f>SUM('Reforecast Total Assurance Only'!BT22,'Reforecast Total Non_Assurance'!BT22,'Reforecast IFS'!BT22)</f>
        <v>24090.720836943899</v>
      </c>
      <c r="BU22" s="174">
        <f>SUM('Reforecast Total Assurance Only'!BU22,'Reforecast Total Non_Assurance'!BU22,'Reforecast IFS'!BU22)</f>
        <v>5851.9983466778676</v>
      </c>
      <c r="BV22" s="174">
        <f>SUM('Reforecast Total Assurance Only'!BV22,'Reforecast Total Non_Assurance'!BV22,'Reforecast IFS'!BV22)</f>
        <v>17330.002861427227</v>
      </c>
      <c r="BW22" s="174">
        <f>SUM('Reforecast Total Assurance Only'!BW22,'Reforecast Total Non_Assurance'!BW22,'Reforecast IFS'!BW22)</f>
        <v>43884.033058388712</v>
      </c>
      <c r="BX22" s="174">
        <f>SUM('Reforecast Total Assurance Only'!BX22,'Reforecast Total Non_Assurance'!BX22,'Reforecast IFS'!BX22)</f>
        <v>1154.8375562329952</v>
      </c>
      <c r="BY22" s="174">
        <f>SUM(BS22:BX22)</f>
        <v>127277.29406712252</v>
      </c>
      <c r="BZ22" s="164"/>
      <c r="CA22" s="174">
        <f>SUM('Reforecast Total Assurance Only'!CA22,'Reforecast Total Non_Assurance'!CA22,'Reforecast IFS'!CA22)</f>
        <v>30632.114049911845</v>
      </c>
      <c r="CB22" s="174">
        <f>SUM('Reforecast Total Assurance Only'!CB22,'Reforecast Total Non_Assurance'!CB22,'Reforecast IFS'!CB22)</f>
        <v>20964.715016060763</v>
      </c>
      <c r="CC22" s="174">
        <f>SUM('Reforecast Total Assurance Only'!CC22,'Reforecast Total Non_Assurance'!CC22,'Reforecast IFS'!CC22)</f>
        <v>4080.9770989203162</v>
      </c>
      <c r="CD22" s="174">
        <f>SUM('Reforecast Total Assurance Only'!CD22,'Reforecast Total Non_Assurance'!CD22,'Reforecast IFS'!CD22)</f>
        <v>15652.87590054911</v>
      </c>
      <c r="CE22" s="174">
        <f>SUM('Reforecast Total Assurance Only'!CE22,'Reforecast Total Non_Assurance'!CE22,'Reforecast IFS'!CE22)</f>
        <v>34396.398750043038</v>
      </c>
      <c r="CF22" s="174">
        <f>SUM('Reforecast Total Assurance Only'!CF22,'Reforecast Total Non_Assurance'!CF22,'Reforecast IFS'!CF22)</f>
        <v>4375.4625993889949</v>
      </c>
      <c r="CG22" s="174">
        <f>SUM(CA22:CF22)</f>
        <v>110102.54341487406</v>
      </c>
      <c r="CH22" s="164"/>
      <c r="CI22" s="174">
        <f>SUM('Reforecast Total Assurance Only'!CI22,'Reforecast Total Non_Assurance'!CI22,'Reforecast IFS'!CI22)</f>
        <v>27621.680377797195</v>
      </c>
      <c r="CJ22" s="174">
        <f>SUM('Reforecast Total Assurance Only'!CJ22,'Reforecast Total Non_Assurance'!CJ22,'Reforecast IFS'!CJ22)</f>
        <v>19863.310827009896</v>
      </c>
      <c r="CK22" s="174">
        <f>SUM('Reforecast Total Assurance Only'!CK22,'Reforecast Total Non_Assurance'!CK22,'Reforecast IFS'!CK22)</f>
        <v>6339.2416680197648</v>
      </c>
      <c r="CL22" s="174">
        <f>SUM('Reforecast Total Assurance Only'!CL22,'Reforecast Total Non_Assurance'!CL22,'Reforecast IFS'!CL22)</f>
        <v>14092.226584102642</v>
      </c>
      <c r="CM22" s="174">
        <f>SUM('Reforecast Total Assurance Only'!CM22,'Reforecast Total Non_Assurance'!CM22,'Reforecast IFS'!CM22)</f>
        <v>28218.404316701672</v>
      </c>
      <c r="CN22" s="174">
        <f>SUM('Reforecast Total Assurance Only'!CN22,'Reforecast Total Non_Assurance'!CN22,'Reforecast IFS'!CN22)</f>
        <v>2275.9459655254905</v>
      </c>
      <c r="CO22" s="174">
        <f>SUM(CI22:CN22)</f>
        <v>98410.809739156655</v>
      </c>
      <c r="CP22" s="164"/>
      <c r="CQ22" s="174">
        <f>SUM('Reforecast Total Assurance Only'!CQ22,'Reforecast Total Non_Assurance'!CQ22,'Reforecast IFS'!CQ22)</f>
        <v>19129.805358513724</v>
      </c>
      <c r="CR22" s="174">
        <f>SUM('Reforecast Total Assurance Only'!CR22,'Reforecast Total Non_Assurance'!CR22,'Reforecast IFS'!CR22)</f>
        <v>18961.710360492318</v>
      </c>
      <c r="CS22" s="174">
        <f>SUM('Reforecast Total Assurance Only'!CS22,'Reforecast Total Non_Assurance'!CS22,'Reforecast IFS'!CS22)</f>
        <v>4889.2941143202861</v>
      </c>
      <c r="CT22" s="174">
        <f>SUM('Reforecast Total Assurance Only'!CT22,'Reforecast Total Non_Assurance'!CT22,'Reforecast IFS'!CT22)</f>
        <v>8310.9246364121609</v>
      </c>
      <c r="CU22" s="174">
        <f>SUM('Reforecast Total Assurance Only'!CU22,'Reforecast Total Non_Assurance'!CU22,'Reforecast IFS'!CU22)</f>
        <v>24688.121783363746</v>
      </c>
      <c r="CV22" s="174">
        <f>SUM('Reforecast Total Assurance Only'!CV22,'Reforecast Total Non_Assurance'!CV22,'Reforecast IFS'!CV22)</f>
        <v>925.97686273564773</v>
      </c>
      <c r="CW22" s="174">
        <f>SUM(CQ22:CV22)</f>
        <v>76905.833115837886</v>
      </c>
      <c r="CY22" s="134">
        <f>SUM(CW22,CO22,CG22,BY22,BQ22,BI22,BA22,AS22,AK22,AC22,U22,M22)</f>
        <v>1263700</v>
      </c>
      <c r="CZ22" s="187"/>
      <c r="DA22" s="133" t="str">
        <f>IF(CY22=CZ22,"","Check")</f>
        <v>Check</v>
      </c>
    </row>
    <row r="23" spans="6:105" x14ac:dyDescent="0.35">
      <c r="F23" s="170" t="s">
        <v>164</v>
      </c>
      <c r="G23" s="194">
        <f t="shared" ref="G23:L23" si="0">G22</f>
        <v>23173.130676556997</v>
      </c>
      <c r="H23" s="194">
        <f t="shared" si="0"/>
        <v>22370.618462918999</v>
      </c>
      <c r="I23" s="194">
        <f t="shared" si="0"/>
        <v>5097.2484429217729</v>
      </c>
      <c r="J23" s="194">
        <f t="shared" si="0"/>
        <v>11919.423319592632</v>
      </c>
      <c r="K23" s="194">
        <f t="shared" si="0"/>
        <v>26011.977733365467</v>
      </c>
      <c r="L23" s="194">
        <f t="shared" si="0"/>
        <v>920.19766454678199</v>
      </c>
      <c r="M23" s="174">
        <f>SUM(G23:L23)</f>
        <v>89492.596299902652</v>
      </c>
      <c r="O23" s="194">
        <f t="shared" ref="O23:T23" si="1">O22</f>
        <v>28194.233590652839</v>
      </c>
      <c r="P23" s="194">
        <f t="shared" si="1"/>
        <v>31037.297677604784</v>
      </c>
      <c r="Q23" s="194">
        <f t="shared" si="1"/>
        <v>6195.6563265187697</v>
      </c>
      <c r="R23" s="194">
        <f t="shared" si="1"/>
        <v>14712.033610537761</v>
      </c>
      <c r="S23" s="194">
        <f t="shared" si="1"/>
        <v>30645.473558371497</v>
      </c>
      <c r="T23" s="194">
        <f t="shared" si="1"/>
        <v>342.12039874415348</v>
      </c>
      <c r="U23" s="174">
        <f>SUM(O23:T23)</f>
        <v>111126.8151624298</v>
      </c>
      <c r="V23" s="174"/>
      <c r="W23" s="194">
        <f t="shared" ref="W23:AB23" si="2">W22</f>
        <v>28589.945310374052</v>
      </c>
      <c r="X23" s="194">
        <f t="shared" si="2"/>
        <v>23028.491236694248</v>
      </c>
      <c r="Y23" s="194">
        <f t="shared" si="2"/>
        <v>4334.1224553117154</v>
      </c>
      <c r="Z23" s="194">
        <f t="shared" si="2"/>
        <v>13182.692341975038</v>
      </c>
      <c r="AA23" s="194">
        <f t="shared" si="2"/>
        <v>24908.764441697364</v>
      </c>
      <c r="AB23" s="194">
        <f t="shared" si="2"/>
        <v>292.40125309209441</v>
      </c>
      <c r="AC23" s="174">
        <f>SUM(W23:AB23)</f>
        <v>94336.417039144508</v>
      </c>
      <c r="AD23" s="174"/>
      <c r="AE23" s="194">
        <f t="shared" ref="AE23:AJ23" si="3">AE22</f>
        <v>22009.384074529811</v>
      </c>
      <c r="AF23" s="194">
        <f t="shared" si="3"/>
        <v>22710.204975544515</v>
      </c>
      <c r="AG23" s="194">
        <f t="shared" si="3"/>
        <v>4144.6568275343179</v>
      </c>
      <c r="AH23" s="194">
        <f t="shared" si="3"/>
        <v>8461.9107069556667</v>
      </c>
      <c r="AI23" s="194">
        <f t="shared" si="3"/>
        <v>44325.318375055955</v>
      </c>
      <c r="AJ23" s="194">
        <f t="shared" si="3"/>
        <v>3347.6346949114904</v>
      </c>
      <c r="AK23" s="174">
        <f>SUM(AE23:AJ23)</f>
        <v>104999.10965453176</v>
      </c>
      <c r="AL23" s="164"/>
      <c r="AM23" s="194">
        <f t="shared" ref="AM23:AR23" si="4">AM22</f>
        <v>24724.307796085966</v>
      </c>
      <c r="AN23" s="194">
        <f t="shared" si="4"/>
        <v>22348.45653218223</v>
      </c>
      <c r="AO23" s="194">
        <f t="shared" si="4"/>
        <v>4797.7134166731539</v>
      </c>
      <c r="AP23" s="194">
        <f t="shared" si="4"/>
        <v>6386.0928174455221</v>
      </c>
      <c r="AQ23" s="194">
        <f t="shared" si="4"/>
        <v>43663.39040005509</v>
      </c>
      <c r="AR23" s="194">
        <f t="shared" si="4"/>
        <v>3093.0470803921571</v>
      </c>
      <c r="AS23" s="174">
        <f>SUM(AM23:AR23)</f>
        <v>105013.00804283412</v>
      </c>
      <c r="AT23" s="164"/>
      <c r="AU23" s="194">
        <f t="shared" ref="AU23:AZ23" si="5">AU22</f>
        <v>16483.002044208071</v>
      </c>
      <c r="AV23" s="194">
        <f t="shared" si="5"/>
        <v>16664.346890890763</v>
      </c>
      <c r="AW23" s="194">
        <f t="shared" si="5"/>
        <v>2996.5153268938975</v>
      </c>
      <c r="AX23" s="194">
        <f t="shared" si="5"/>
        <v>4260.599491959837</v>
      </c>
      <c r="AY23" s="194">
        <f t="shared" si="5"/>
        <v>29983.545583370633</v>
      </c>
      <c r="AZ23" s="194">
        <f t="shared" si="5"/>
        <v>810.14701905762706</v>
      </c>
      <c r="BA23" s="174">
        <f>SUM(AU23:AZ23)</f>
        <v>71198.15635638083</v>
      </c>
      <c r="BB23" s="164"/>
      <c r="BC23" s="194">
        <f t="shared" ref="BC23:BH23" si="6">BC22</f>
        <v>23400.069109523931</v>
      </c>
      <c r="BD23" s="194">
        <f t="shared" si="6"/>
        <v>20797.336935089195</v>
      </c>
      <c r="BE23" s="194">
        <f t="shared" si="6"/>
        <v>3073.9384832698115</v>
      </c>
      <c r="BF23" s="194">
        <f t="shared" si="6"/>
        <v>16652.994761220343</v>
      </c>
      <c r="BG23" s="194">
        <f t="shared" si="6"/>
        <v>63079.944333413674</v>
      </c>
      <c r="BH23" s="194">
        <f t="shared" si="6"/>
        <v>5379.7160002560777</v>
      </c>
      <c r="BI23" s="174">
        <f>SUM(BC23:BH23)</f>
        <v>132383.99962277303</v>
      </c>
      <c r="BJ23" s="164"/>
      <c r="BK23" s="194">
        <f t="shared" ref="BK23:BP23" si="7">BK22</f>
        <v>28108.265649000321</v>
      </c>
      <c r="BL23" s="194">
        <f t="shared" si="7"/>
        <v>23549.808915506503</v>
      </c>
      <c r="BM23" s="194">
        <f t="shared" si="7"/>
        <v>4681.7515819514565</v>
      </c>
      <c r="BN23" s="194">
        <f t="shared" si="7"/>
        <v>19092.84430006706</v>
      </c>
      <c r="BO23" s="194">
        <f t="shared" si="7"/>
        <v>63079.944333413674</v>
      </c>
      <c r="BP23" s="194">
        <f t="shared" si="7"/>
        <v>3940.8027050730666</v>
      </c>
      <c r="BQ23" s="174">
        <f>SUM(BK23:BP23)</f>
        <v>142453.41748501206</v>
      </c>
      <c r="BR23" s="164"/>
      <c r="BS23" s="194">
        <f t="shared" ref="BS23:BX23" si="8">BS22</f>
        <v>34965.701407451823</v>
      </c>
      <c r="BT23" s="194">
        <f t="shared" si="8"/>
        <v>24090.720836943899</v>
      </c>
      <c r="BU23" s="194">
        <f t="shared" si="8"/>
        <v>5851.9983466778676</v>
      </c>
      <c r="BV23" s="194">
        <f t="shared" si="8"/>
        <v>17330.002861427227</v>
      </c>
      <c r="BW23" s="194">
        <f t="shared" si="8"/>
        <v>43884.033058388712</v>
      </c>
      <c r="BX23" s="194">
        <f t="shared" si="8"/>
        <v>1154.8375562329952</v>
      </c>
      <c r="BY23" s="174">
        <f>SUM(BS23:BX23)</f>
        <v>127277.29406712252</v>
      </c>
      <c r="BZ23" s="164"/>
      <c r="CA23" s="194">
        <f t="shared" ref="CA23:CF23" si="9">CA22</f>
        <v>30632.114049911845</v>
      </c>
      <c r="CB23" s="194">
        <f t="shared" si="9"/>
        <v>20964.715016060763</v>
      </c>
      <c r="CC23" s="194">
        <f t="shared" si="9"/>
        <v>4080.9770989203162</v>
      </c>
      <c r="CD23" s="194">
        <f t="shared" si="9"/>
        <v>15652.87590054911</v>
      </c>
      <c r="CE23" s="194">
        <f t="shared" si="9"/>
        <v>34396.398750043038</v>
      </c>
      <c r="CF23" s="194">
        <f t="shared" si="9"/>
        <v>4375.4625993889949</v>
      </c>
      <c r="CG23" s="174">
        <f>SUM(CA23:CF23)</f>
        <v>110102.54341487406</v>
      </c>
      <c r="CH23" s="164"/>
      <c r="CI23" s="194">
        <f t="shared" ref="CI23:CN23" si="10">CI22</f>
        <v>27621.680377797195</v>
      </c>
      <c r="CJ23" s="194">
        <f t="shared" si="10"/>
        <v>19863.310827009896</v>
      </c>
      <c r="CK23" s="194">
        <f t="shared" si="10"/>
        <v>6339.2416680197648</v>
      </c>
      <c r="CL23" s="194">
        <f t="shared" si="10"/>
        <v>14092.226584102642</v>
      </c>
      <c r="CM23" s="194">
        <f t="shared" si="10"/>
        <v>28218.404316701672</v>
      </c>
      <c r="CN23" s="194">
        <f t="shared" si="10"/>
        <v>2275.9459655254905</v>
      </c>
      <c r="CO23" s="174">
        <f>SUM(CI23:CN23)</f>
        <v>98410.809739156655</v>
      </c>
      <c r="CP23" s="164"/>
      <c r="CQ23" s="194">
        <f t="shared" ref="CQ23:CV23" si="11">CQ22</f>
        <v>19129.805358513724</v>
      </c>
      <c r="CR23" s="194">
        <f t="shared" si="11"/>
        <v>18961.710360492318</v>
      </c>
      <c r="CS23" s="194">
        <f t="shared" si="11"/>
        <v>4889.2941143202861</v>
      </c>
      <c r="CT23" s="194">
        <f t="shared" si="11"/>
        <v>8310.9246364121609</v>
      </c>
      <c r="CU23" s="194">
        <f t="shared" si="11"/>
        <v>24688.121783363746</v>
      </c>
      <c r="CV23" s="194">
        <f t="shared" si="11"/>
        <v>925.97686273564773</v>
      </c>
      <c r="CW23" s="174">
        <f>SUM(CQ23:CV23)</f>
        <v>76905.833115837886</v>
      </c>
      <c r="CX23" s="160"/>
    </row>
    <row r="24" spans="6:105" x14ac:dyDescent="0.35">
      <c r="F24" s="170" t="s">
        <v>167</v>
      </c>
      <c r="G24" s="174">
        <f t="shared" ref="G24:M24" si="12">G23-G22</f>
        <v>0</v>
      </c>
      <c r="H24" s="174">
        <f t="shared" si="12"/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T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>U23-U22</f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G24/G22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T25" si="25">O24/O22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>U24/U22</f>
        <v>0</v>
      </c>
      <c r="V25" s="173"/>
      <c r="W25" s="193">
        <f t="shared" ref="W25:AC25" si="26">W24/W22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AE24/AE22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AM24/AM22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AU24/AU22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BC24/BC22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BK24/BK22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BS24/BS22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CA24/CA22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CI24/CI22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CQ24/CQ22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G22/$M22</f>
        <v>0.25893908138389998</v>
      </c>
      <c r="H27" s="172">
        <f t="shared" ref="H27:L28" si="36">H22/$M22</f>
        <v>0.24997172266577022</v>
      </c>
      <c r="I27" s="172">
        <f t="shared" si="36"/>
        <v>5.6957208234747765E-2</v>
      </c>
      <c r="J27" s="172">
        <f t="shared" si="36"/>
        <v>0.13318893196090678</v>
      </c>
      <c r="K27" s="172">
        <f t="shared" si="36"/>
        <v>0.29066066701423615</v>
      </c>
      <c r="L27" s="172">
        <f t="shared" si="36"/>
        <v>1.0282388740439113E-2</v>
      </c>
      <c r="M27" s="172">
        <f>SUM(G27:L27)</f>
        <v>1</v>
      </c>
      <c r="O27" s="172">
        <f t="shared" ref="O27:T28" si="37">O22/$U22</f>
        <v>0.25371224352504307</v>
      </c>
      <c r="P27" s="172">
        <f t="shared" si="37"/>
        <v>0.27929620436110542</v>
      </c>
      <c r="Q27" s="172">
        <f t="shared" si="37"/>
        <v>5.5753027003093862E-2</v>
      </c>
      <c r="R27" s="172">
        <f t="shared" si="37"/>
        <v>0.13238959101845713</v>
      </c>
      <c r="S27" s="172">
        <f t="shared" si="37"/>
        <v>0.27577028562888428</v>
      </c>
      <c r="T27" s="172">
        <f t="shared" si="37"/>
        <v>3.0786484634162258E-3</v>
      </c>
      <c r="U27" s="172">
        <f>SUM(O27:T27)</f>
        <v>1</v>
      </c>
      <c r="V27" s="173"/>
      <c r="W27" s="172">
        <f>W22/$AC22</f>
        <v>0.30306371820874617</v>
      </c>
      <c r="X27" s="172">
        <f t="shared" ref="X27:AB28" si="38">X22/$AC22</f>
        <v>0.24411030182690394</v>
      </c>
      <c r="Y27" s="172">
        <f t="shared" si="38"/>
        <v>4.5943259149998132E-2</v>
      </c>
      <c r="Z27" s="172">
        <f t="shared" si="38"/>
        <v>0.13974128714794135</v>
      </c>
      <c r="AA27" s="172">
        <f t="shared" si="38"/>
        <v>0.26404187506253896</v>
      </c>
      <c r="AB27" s="172">
        <f t="shared" si="38"/>
        <v>3.0995586038715431E-3</v>
      </c>
      <c r="AC27" s="172">
        <f>SUM(W27:AB27)</f>
        <v>1</v>
      </c>
      <c r="AD27" s="173"/>
      <c r="AE27" s="172">
        <f t="shared" ref="AE27:AJ27" si="39">AE22/$AK$22</f>
        <v>0.2096149590881782</v>
      </c>
      <c r="AF27" s="172">
        <f t="shared" si="39"/>
        <v>0.2162895004563912</v>
      </c>
      <c r="AG27" s="172">
        <f t="shared" si="39"/>
        <v>3.9473256879711406E-2</v>
      </c>
      <c r="AH27" s="172">
        <f t="shared" si="39"/>
        <v>8.0590309144497121E-2</v>
      </c>
      <c r="AI27" s="172">
        <f t="shared" si="39"/>
        <v>0.42214946889450006</v>
      </c>
      <c r="AJ27" s="172">
        <f t="shared" si="39"/>
        <v>3.1882505536722013E-2</v>
      </c>
      <c r="AK27" s="172">
        <f>SUM(AE27:AJ27)</f>
        <v>1</v>
      </c>
      <c r="AL27" s="164"/>
      <c r="AM27" s="172">
        <f t="shared" ref="AM27:AR28" si="40">AM22/$AS$22</f>
        <v>0.23544043025604108</v>
      </c>
      <c r="AN27" s="172">
        <f t="shared" si="40"/>
        <v>0.21281607820496334</v>
      </c>
      <c r="AO27" s="172">
        <f t="shared" si="40"/>
        <v>4.5686848763690287E-2</v>
      </c>
      <c r="AP27" s="172">
        <f t="shared" si="40"/>
        <v>6.0812397782574489E-2</v>
      </c>
      <c r="AQ27" s="172">
        <f t="shared" si="40"/>
        <v>0.41579030268559758</v>
      </c>
      <c r="AR27" s="172">
        <f t="shared" si="40"/>
        <v>2.945394230713326E-2</v>
      </c>
      <c r="AS27" s="172">
        <f>SUM(AM27:AR27)</f>
        <v>1</v>
      </c>
      <c r="AT27" s="164"/>
      <c r="AU27" s="172">
        <f t="shared" ref="AU27:AZ27" si="41">AU22/$BA$22</f>
        <v>0.23150883235940495</v>
      </c>
      <c r="AV27" s="172">
        <f t="shared" si="41"/>
        <v>0.23405587649598306</v>
      </c>
      <c r="AW27" s="172">
        <f t="shared" si="41"/>
        <v>4.2086979217480086E-2</v>
      </c>
      <c r="AX27" s="172">
        <f t="shared" si="41"/>
        <v>5.9841430031326914E-2</v>
      </c>
      <c r="AY27" s="172">
        <f t="shared" si="41"/>
        <v>0.42112811788677007</v>
      </c>
      <c r="AZ27" s="172">
        <f t="shared" si="41"/>
        <v>1.137876400903492E-2</v>
      </c>
      <c r="BA27" s="172">
        <f>SUM(AU27:AZ27)</f>
        <v>1</v>
      </c>
      <c r="BB27" s="164"/>
      <c r="BC27" s="172">
        <f t="shared" ref="BC27:BH27" si="42">BC22/$BI$22</f>
        <v>0.17675904320916583</v>
      </c>
      <c r="BD27" s="172">
        <f t="shared" si="42"/>
        <v>0.15709856927084098</v>
      </c>
      <c r="BE27" s="172">
        <f t="shared" si="42"/>
        <v>2.3219864122771411E-2</v>
      </c>
      <c r="BF27" s="172">
        <f t="shared" si="42"/>
        <v>0.12579310799396373</v>
      </c>
      <c r="BG27" s="172">
        <f t="shared" si="42"/>
        <v>0.47649220837230621</v>
      </c>
      <c r="BH27" s="172">
        <f t="shared" si="42"/>
        <v>4.063720703095184E-2</v>
      </c>
      <c r="BI27" s="172">
        <f>SUM(BC27:BH27)</f>
        <v>1</v>
      </c>
      <c r="BJ27" s="164"/>
      <c r="BK27" s="172">
        <f t="shared" ref="BK27:BP27" si="43">BK22/$BQ$22</f>
        <v>0.19731548842594579</v>
      </c>
      <c r="BL27" s="172">
        <f t="shared" si="43"/>
        <v>0.16531585785215891</v>
      </c>
      <c r="BM27" s="172">
        <f t="shared" si="43"/>
        <v>3.2865140511241418E-2</v>
      </c>
      <c r="BN27" s="172">
        <f t="shared" si="43"/>
        <v>0.13402868556716704</v>
      </c>
      <c r="BO27" s="172">
        <f t="shared" si="43"/>
        <v>0.4428110286652161</v>
      </c>
      <c r="BP27" s="172">
        <f t="shared" si="43"/>
        <v>2.7663798978270843E-2</v>
      </c>
      <c r="BQ27" s="172">
        <f>SUM(BK27:BP27)</f>
        <v>1</v>
      </c>
      <c r="BR27" s="164"/>
      <c r="BS27" s="172">
        <f t="shared" ref="BS27:BX27" si="44">BS22/$BY$22</f>
        <v>0.27472065354415753</v>
      </c>
      <c r="BT27" s="172">
        <f t="shared" si="44"/>
        <v>0.18927744350252387</v>
      </c>
      <c r="BU27" s="172">
        <f t="shared" si="44"/>
        <v>4.5978337216940564E-2</v>
      </c>
      <c r="BV27" s="172">
        <f t="shared" si="44"/>
        <v>0.13615942253052507</v>
      </c>
      <c r="BW27" s="172">
        <f t="shared" si="44"/>
        <v>0.3447907451210071</v>
      </c>
      <c r="BX27" s="172">
        <f t="shared" si="44"/>
        <v>9.0733980848458785E-3</v>
      </c>
      <c r="BY27" s="172">
        <f>SUM(BS27:BX27)</f>
        <v>1</v>
      </c>
      <c r="BZ27" s="164"/>
      <c r="CA27" s="172">
        <f t="shared" ref="CA27:CF27" si="45">CA22/$CG$22</f>
        <v>0.27821440903947064</v>
      </c>
      <c r="CB27" s="172">
        <f t="shared" si="45"/>
        <v>0.19041081491700201</v>
      </c>
      <c r="CC27" s="172">
        <f t="shared" si="45"/>
        <v>3.7065239115711524E-2</v>
      </c>
      <c r="CD27" s="172">
        <f t="shared" si="45"/>
        <v>0.14216634253005384</v>
      </c>
      <c r="CE27" s="172">
        <f t="shared" si="45"/>
        <v>0.31240330770956859</v>
      </c>
      <c r="CF27" s="172">
        <f t="shared" si="45"/>
        <v>3.9739886688193449E-2</v>
      </c>
      <c r="CG27" s="172">
        <f>SUM(CA27:CF27)</f>
        <v>1</v>
      </c>
      <c r="CH27" s="164"/>
      <c r="CI27" s="172">
        <f t="shared" ref="CI27:CN27" si="46">CI22/$CO$22</f>
        <v>0.28067730009548747</v>
      </c>
      <c r="CJ27" s="172">
        <f t="shared" si="46"/>
        <v>0.20184074167928007</v>
      </c>
      <c r="CK27" s="172">
        <f t="shared" si="46"/>
        <v>6.4416111246541702E-2</v>
      </c>
      <c r="CL27" s="172">
        <f t="shared" si="46"/>
        <v>0.14319795377616418</v>
      </c>
      <c r="CM27" s="172">
        <f t="shared" si="46"/>
        <v>0.28674090164989119</v>
      </c>
      <c r="CN27" s="172">
        <f t="shared" si="46"/>
        <v>2.3126991552635451E-2</v>
      </c>
      <c r="CO27" s="172">
        <f>SUM(CI27:CN27)</f>
        <v>1</v>
      </c>
      <c r="CP27" s="164"/>
      <c r="CQ27" s="172">
        <f t="shared" ref="CQ27:CV27" si="47">CQ22/$CW$22</f>
        <v>0.24874323030477849</v>
      </c>
      <c r="CR27" s="172">
        <f t="shared" si="47"/>
        <v>0.24655750535764456</v>
      </c>
      <c r="CS27" s="172">
        <f t="shared" si="47"/>
        <v>6.3575075078581927E-2</v>
      </c>
      <c r="CT27" s="172">
        <f t="shared" si="47"/>
        <v>0.10806624542892598</v>
      </c>
      <c r="CU27" s="172">
        <f t="shared" si="47"/>
        <v>0.32101754552450856</v>
      </c>
      <c r="CV27" s="172">
        <f t="shared" si="47"/>
        <v>1.204039830556043E-2</v>
      </c>
      <c r="CW27" s="172">
        <f>SUM(CQ27:CV27)</f>
        <v>1</v>
      </c>
    </row>
    <row r="28" spans="6:105" x14ac:dyDescent="0.35">
      <c r="F28" s="170" t="s">
        <v>164</v>
      </c>
      <c r="G28" s="172">
        <f>G23/$M23</f>
        <v>0.25893908138389998</v>
      </c>
      <c r="H28" s="172">
        <f t="shared" si="36"/>
        <v>0.24997172266577022</v>
      </c>
      <c r="I28" s="172">
        <f t="shared" si="36"/>
        <v>5.6957208234747765E-2</v>
      </c>
      <c r="J28" s="172">
        <f t="shared" si="36"/>
        <v>0.13318893196090678</v>
      </c>
      <c r="K28" s="172">
        <f t="shared" si="36"/>
        <v>0.29066066701423615</v>
      </c>
      <c r="L28" s="172">
        <f t="shared" si="36"/>
        <v>1.0282388740439113E-2</v>
      </c>
      <c r="M28" s="172">
        <f>SUM(G28:L28)</f>
        <v>1</v>
      </c>
      <c r="O28" s="172">
        <f t="shared" si="37"/>
        <v>0.25371224352504307</v>
      </c>
      <c r="P28" s="172">
        <f t="shared" si="37"/>
        <v>0.27929620436110542</v>
      </c>
      <c r="Q28" s="172">
        <f t="shared" si="37"/>
        <v>5.5753027003093862E-2</v>
      </c>
      <c r="R28" s="172">
        <f t="shared" si="37"/>
        <v>0.13238959101845713</v>
      </c>
      <c r="S28" s="172">
        <f t="shared" si="37"/>
        <v>0.27577028562888428</v>
      </c>
      <c r="T28" s="172">
        <f t="shared" si="37"/>
        <v>3.0786484634162258E-3</v>
      </c>
      <c r="U28" s="172">
        <f>SUM(O28:T28)</f>
        <v>1</v>
      </c>
      <c r="V28" s="173"/>
      <c r="W28" s="172">
        <f>W23/$AC23</f>
        <v>0.30306371820874617</v>
      </c>
      <c r="X28" s="172">
        <f t="shared" si="38"/>
        <v>0.24411030182690394</v>
      </c>
      <c r="Y28" s="172">
        <f t="shared" si="38"/>
        <v>4.5943259149998132E-2</v>
      </c>
      <c r="Z28" s="172">
        <f t="shared" si="38"/>
        <v>0.13974128714794135</v>
      </c>
      <c r="AA28" s="172">
        <f t="shared" si="38"/>
        <v>0.26404187506253896</v>
      </c>
      <c r="AB28" s="172">
        <f t="shared" si="38"/>
        <v>3.0995586038715431E-3</v>
      </c>
      <c r="AC28" s="172">
        <f>SUM(W28:AB28)</f>
        <v>1</v>
      </c>
      <c r="AD28" s="173"/>
      <c r="AE28" s="172">
        <f t="shared" ref="AE28:AJ28" si="48">AE23/$AK$23</f>
        <v>0.2096149590881782</v>
      </c>
      <c r="AF28" s="172">
        <f t="shared" si="48"/>
        <v>0.2162895004563912</v>
      </c>
      <c r="AG28" s="172">
        <f t="shared" si="48"/>
        <v>3.9473256879711406E-2</v>
      </c>
      <c r="AH28" s="172">
        <f t="shared" si="48"/>
        <v>8.0590309144497121E-2</v>
      </c>
      <c r="AI28" s="172">
        <f t="shared" si="48"/>
        <v>0.42214946889450006</v>
      </c>
      <c r="AJ28" s="172">
        <f t="shared" si="48"/>
        <v>3.1882505536722013E-2</v>
      </c>
      <c r="AK28" s="172">
        <f>SUM(AE28:AJ28)</f>
        <v>1</v>
      </c>
      <c r="AL28" s="164"/>
      <c r="AM28" s="172">
        <f t="shared" si="40"/>
        <v>0.23544043025604108</v>
      </c>
      <c r="AN28" s="172">
        <f t="shared" si="40"/>
        <v>0.21281607820496334</v>
      </c>
      <c r="AO28" s="172">
        <f t="shared" si="40"/>
        <v>4.5686848763690287E-2</v>
      </c>
      <c r="AP28" s="172">
        <f t="shared" si="40"/>
        <v>6.0812397782574489E-2</v>
      </c>
      <c r="AQ28" s="172">
        <f t="shared" si="40"/>
        <v>0.41579030268559758</v>
      </c>
      <c r="AR28" s="172">
        <f t="shared" si="40"/>
        <v>2.945394230713326E-2</v>
      </c>
      <c r="AS28" s="172">
        <f>SUM(AM28:AR28)</f>
        <v>1</v>
      </c>
      <c r="AT28" s="164"/>
      <c r="AU28" s="172">
        <f t="shared" ref="AU28:AZ28" si="49">AU23/$BA$23</f>
        <v>0.23150883235940495</v>
      </c>
      <c r="AV28" s="172">
        <f t="shared" si="49"/>
        <v>0.23405587649598306</v>
      </c>
      <c r="AW28" s="172">
        <f t="shared" si="49"/>
        <v>4.2086979217480086E-2</v>
      </c>
      <c r="AX28" s="172">
        <f t="shared" si="49"/>
        <v>5.9841430031326914E-2</v>
      </c>
      <c r="AY28" s="172">
        <f t="shared" si="49"/>
        <v>0.42112811788677007</v>
      </c>
      <c r="AZ28" s="172">
        <f t="shared" si="49"/>
        <v>1.137876400903492E-2</v>
      </c>
      <c r="BA28" s="172">
        <f>SUM(AU28:AZ28)</f>
        <v>1</v>
      </c>
      <c r="BB28" s="164"/>
      <c r="BC28" s="172">
        <f t="shared" ref="BC28:BH28" si="50">BC23/$BI$23</f>
        <v>0.17675904320916583</v>
      </c>
      <c r="BD28" s="172">
        <f t="shared" si="50"/>
        <v>0.15709856927084098</v>
      </c>
      <c r="BE28" s="172">
        <f t="shared" si="50"/>
        <v>2.3219864122771411E-2</v>
      </c>
      <c r="BF28" s="172">
        <f t="shared" si="50"/>
        <v>0.12579310799396373</v>
      </c>
      <c r="BG28" s="172">
        <f t="shared" si="50"/>
        <v>0.47649220837230621</v>
      </c>
      <c r="BH28" s="172">
        <f t="shared" si="50"/>
        <v>4.063720703095184E-2</v>
      </c>
      <c r="BI28" s="172">
        <f>SUM(BC28:BH28)</f>
        <v>1</v>
      </c>
      <c r="BJ28" s="164"/>
      <c r="BK28" s="172">
        <f t="shared" ref="BK28:BP28" si="51">BK23/$BQ$23</f>
        <v>0.19731548842594579</v>
      </c>
      <c r="BL28" s="172">
        <f t="shared" si="51"/>
        <v>0.16531585785215891</v>
      </c>
      <c r="BM28" s="172">
        <f t="shared" si="51"/>
        <v>3.2865140511241418E-2</v>
      </c>
      <c r="BN28" s="172">
        <f t="shared" si="51"/>
        <v>0.13402868556716704</v>
      </c>
      <c r="BO28" s="172">
        <f t="shared" si="51"/>
        <v>0.4428110286652161</v>
      </c>
      <c r="BP28" s="172">
        <f t="shared" si="51"/>
        <v>2.7663798978270843E-2</v>
      </c>
      <c r="BQ28" s="172">
        <f>SUM(BK28:BP28)</f>
        <v>1</v>
      </c>
      <c r="BR28" s="164"/>
      <c r="BS28" s="172">
        <f t="shared" ref="BS28:BX28" si="52">BS23/$BY$23</f>
        <v>0.27472065354415753</v>
      </c>
      <c r="BT28" s="172">
        <f t="shared" si="52"/>
        <v>0.18927744350252387</v>
      </c>
      <c r="BU28" s="172">
        <f t="shared" si="52"/>
        <v>4.5978337216940564E-2</v>
      </c>
      <c r="BV28" s="172">
        <f t="shared" si="52"/>
        <v>0.13615942253052507</v>
      </c>
      <c r="BW28" s="172">
        <f t="shared" si="52"/>
        <v>0.3447907451210071</v>
      </c>
      <c r="BX28" s="172">
        <f t="shared" si="52"/>
        <v>9.0733980848458785E-3</v>
      </c>
      <c r="BY28" s="172">
        <f>SUM(BS28:BX28)</f>
        <v>1</v>
      </c>
      <c r="BZ28" s="164"/>
      <c r="CA28" s="172">
        <f t="shared" ref="CA28:CF28" si="53">CA23/$CG$23</f>
        <v>0.27821440903947064</v>
      </c>
      <c r="CB28" s="172">
        <f t="shared" si="53"/>
        <v>0.19041081491700201</v>
      </c>
      <c r="CC28" s="172">
        <f t="shared" si="53"/>
        <v>3.7065239115711524E-2</v>
      </c>
      <c r="CD28" s="172">
        <f t="shared" si="53"/>
        <v>0.14216634253005384</v>
      </c>
      <c r="CE28" s="172">
        <f t="shared" si="53"/>
        <v>0.31240330770956859</v>
      </c>
      <c r="CF28" s="172">
        <f t="shared" si="53"/>
        <v>3.9739886688193449E-2</v>
      </c>
      <c r="CG28" s="172">
        <f>SUM(CA28:CF28)</f>
        <v>1</v>
      </c>
      <c r="CH28" s="164"/>
      <c r="CI28" s="172">
        <f t="shared" ref="CI28:CN28" si="54">CI23/$CO$23</f>
        <v>0.28067730009548747</v>
      </c>
      <c r="CJ28" s="172">
        <f t="shared" si="54"/>
        <v>0.20184074167928007</v>
      </c>
      <c r="CK28" s="172">
        <f t="shared" si="54"/>
        <v>6.4416111246541702E-2</v>
      </c>
      <c r="CL28" s="172">
        <f t="shared" si="54"/>
        <v>0.14319795377616418</v>
      </c>
      <c r="CM28" s="172">
        <f t="shared" si="54"/>
        <v>0.28674090164989119</v>
      </c>
      <c r="CN28" s="172">
        <f t="shared" si="54"/>
        <v>2.3126991552635451E-2</v>
      </c>
      <c r="CO28" s="172">
        <f>SUM(CI28:CN28)</f>
        <v>1</v>
      </c>
      <c r="CP28" s="164"/>
      <c r="CQ28" s="172">
        <f t="shared" ref="CQ28:CV28" si="55">CQ23/$CW$23</f>
        <v>0.24874323030477849</v>
      </c>
      <c r="CR28" s="172">
        <f t="shared" si="55"/>
        <v>0.24655750535764456</v>
      </c>
      <c r="CS28" s="172">
        <f t="shared" si="55"/>
        <v>6.3575075078581927E-2</v>
      </c>
      <c r="CT28" s="172">
        <f t="shared" si="55"/>
        <v>0.10806624542892598</v>
      </c>
      <c r="CU28" s="172">
        <f t="shared" si="55"/>
        <v>0.32101754552450856</v>
      </c>
      <c r="CV28" s="172">
        <f t="shared" si="55"/>
        <v>1.204039830556043E-2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6">AVERAGE(G27:G28)</f>
        <v>0.25893908138389998</v>
      </c>
      <c r="H29" s="190">
        <f t="shared" si="56"/>
        <v>0.24997172266577022</v>
      </c>
      <c r="I29" s="190">
        <f t="shared" si="56"/>
        <v>5.6957208234747765E-2</v>
      </c>
      <c r="J29" s="190">
        <f t="shared" si="56"/>
        <v>0.13318893196090678</v>
      </c>
      <c r="K29" s="190">
        <f t="shared" si="56"/>
        <v>0.29066066701423615</v>
      </c>
      <c r="L29" s="190">
        <f t="shared" si="56"/>
        <v>1.0282388740439113E-2</v>
      </c>
      <c r="M29" s="172">
        <f>SUM(G29:L29)</f>
        <v>1</v>
      </c>
      <c r="N29" s="192"/>
      <c r="O29" s="190">
        <f t="shared" ref="O29:T29" si="57">AVERAGE(O27:O28)</f>
        <v>0.25371224352504307</v>
      </c>
      <c r="P29" s="190">
        <f t="shared" si="57"/>
        <v>0.27929620436110542</v>
      </c>
      <c r="Q29" s="190">
        <f t="shared" si="57"/>
        <v>5.5753027003093862E-2</v>
      </c>
      <c r="R29" s="190">
        <f t="shared" si="57"/>
        <v>0.13238959101845713</v>
      </c>
      <c r="S29" s="190">
        <f t="shared" si="57"/>
        <v>0.27577028562888428</v>
      </c>
      <c r="T29" s="190">
        <f t="shared" si="57"/>
        <v>3.0786484634162258E-3</v>
      </c>
      <c r="U29" s="172">
        <f>SUM(O29:T29)</f>
        <v>1</v>
      </c>
      <c r="V29" s="191"/>
      <c r="W29" s="190">
        <f t="shared" ref="W29:AB29" si="58">AVERAGE(W27:W28)</f>
        <v>0.30306371820874617</v>
      </c>
      <c r="X29" s="190">
        <f t="shared" si="58"/>
        <v>0.24411030182690394</v>
      </c>
      <c r="Y29" s="190">
        <f t="shared" si="58"/>
        <v>4.5943259149998132E-2</v>
      </c>
      <c r="Z29" s="190">
        <f t="shared" si="58"/>
        <v>0.13974128714794135</v>
      </c>
      <c r="AA29" s="190">
        <f t="shared" si="58"/>
        <v>0.26404187506253896</v>
      </c>
      <c r="AB29" s="190">
        <f t="shared" si="58"/>
        <v>3.0995586038715431E-3</v>
      </c>
      <c r="AC29" s="172">
        <f>SUM(W29:AB29)</f>
        <v>1</v>
      </c>
      <c r="AD29" s="191"/>
      <c r="AE29" s="190">
        <f t="shared" ref="AE29:AJ29" si="59">AVERAGE(AE27:AE28)</f>
        <v>0.2096149590881782</v>
      </c>
      <c r="AF29" s="190">
        <f t="shared" si="59"/>
        <v>0.2162895004563912</v>
      </c>
      <c r="AG29" s="190">
        <f t="shared" si="59"/>
        <v>3.9473256879711406E-2</v>
      </c>
      <c r="AH29" s="190">
        <f t="shared" si="59"/>
        <v>8.0590309144497121E-2</v>
      </c>
      <c r="AI29" s="190">
        <f t="shared" si="59"/>
        <v>0.42214946889450006</v>
      </c>
      <c r="AJ29" s="190">
        <f t="shared" si="59"/>
        <v>3.1882505536722013E-2</v>
      </c>
      <c r="AK29" s="172">
        <f>SUM(AE29:AJ29)</f>
        <v>1</v>
      </c>
      <c r="AL29" s="164"/>
      <c r="AM29" s="190">
        <f t="shared" ref="AM29:AR29" si="60">AVERAGE(AM27:AM28)</f>
        <v>0.23544043025604108</v>
      </c>
      <c r="AN29" s="190">
        <f t="shared" si="60"/>
        <v>0.21281607820496334</v>
      </c>
      <c r="AO29" s="190">
        <f t="shared" si="60"/>
        <v>4.5686848763690287E-2</v>
      </c>
      <c r="AP29" s="190">
        <f t="shared" si="60"/>
        <v>6.0812397782574489E-2</v>
      </c>
      <c r="AQ29" s="190">
        <f t="shared" si="60"/>
        <v>0.41579030268559758</v>
      </c>
      <c r="AR29" s="190">
        <f t="shared" si="60"/>
        <v>2.945394230713326E-2</v>
      </c>
      <c r="AS29" s="172">
        <f>SUM(AM29:AR29)</f>
        <v>1</v>
      </c>
      <c r="AT29" s="164"/>
      <c r="AU29" s="190">
        <f t="shared" ref="AU29:AZ29" si="61">AVERAGE(AU27:AU28)</f>
        <v>0.23150883235940495</v>
      </c>
      <c r="AV29" s="190">
        <f t="shared" si="61"/>
        <v>0.23405587649598306</v>
      </c>
      <c r="AW29" s="190">
        <f t="shared" si="61"/>
        <v>4.2086979217480086E-2</v>
      </c>
      <c r="AX29" s="190">
        <f t="shared" si="61"/>
        <v>5.9841430031326914E-2</v>
      </c>
      <c r="AY29" s="190">
        <f t="shared" si="61"/>
        <v>0.42112811788677007</v>
      </c>
      <c r="AZ29" s="190">
        <f t="shared" si="61"/>
        <v>1.137876400903492E-2</v>
      </c>
      <c r="BA29" s="172">
        <f>SUM(AU29:AZ29)</f>
        <v>1</v>
      </c>
      <c r="BB29" s="164"/>
      <c r="BC29" s="190">
        <f t="shared" ref="BC29:BH29" si="62">AVERAGE(BC27:BC28)</f>
        <v>0.17675904320916583</v>
      </c>
      <c r="BD29" s="190">
        <f t="shared" si="62"/>
        <v>0.15709856927084098</v>
      </c>
      <c r="BE29" s="190">
        <f t="shared" si="62"/>
        <v>2.3219864122771411E-2</v>
      </c>
      <c r="BF29" s="190">
        <f t="shared" si="62"/>
        <v>0.12579310799396373</v>
      </c>
      <c r="BG29" s="190">
        <f t="shared" si="62"/>
        <v>0.47649220837230621</v>
      </c>
      <c r="BH29" s="190">
        <f t="shared" si="62"/>
        <v>4.063720703095184E-2</v>
      </c>
      <c r="BI29" s="172">
        <f>SUM(BC29:BH29)</f>
        <v>1</v>
      </c>
      <c r="BJ29" s="164"/>
      <c r="BK29" s="190">
        <f t="shared" ref="BK29:BP29" si="63">AVERAGE(BK27:BK28)</f>
        <v>0.19731548842594579</v>
      </c>
      <c r="BL29" s="190">
        <f t="shared" si="63"/>
        <v>0.16531585785215891</v>
      </c>
      <c r="BM29" s="190">
        <f t="shared" si="63"/>
        <v>3.2865140511241418E-2</v>
      </c>
      <c r="BN29" s="190">
        <f t="shared" si="63"/>
        <v>0.13402868556716704</v>
      </c>
      <c r="BO29" s="190">
        <f t="shared" si="63"/>
        <v>0.4428110286652161</v>
      </c>
      <c r="BP29" s="190">
        <f t="shared" si="63"/>
        <v>2.7663798978270843E-2</v>
      </c>
      <c r="BQ29" s="172">
        <f>SUM(BK29:BP29)</f>
        <v>1</v>
      </c>
      <c r="BR29" s="164"/>
      <c r="BS29" s="190">
        <f t="shared" ref="BS29:BX29" si="64">AVERAGE(BS27:BS28)</f>
        <v>0.27472065354415753</v>
      </c>
      <c r="BT29" s="190">
        <f t="shared" si="64"/>
        <v>0.18927744350252387</v>
      </c>
      <c r="BU29" s="190">
        <f t="shared" si="64"/>
        <v>4.5978337216940564E-2</v>
      </c>
      <c r="BV29" s="190">
        <f t="shared" si="64"/>
        <v>0.13615942253052507</v>
      </c>
      <c r="BW29" s="190">
        <f t="shared" si="64"/>
        <v>0.3447907451210071</v>
      </c>
      <c r="BX29" s="190">
        <f t="shared" si="64"/>
        <v>9.0733980848458785E-3</v>
      </c>
      <c r="BY29" s="172">
        <f>SUM(BS29:BX29)</f>
        <v>1</v>
      </c>
      <c r="BZ29" s="164"/>
      <c r="CA29" s="190">
        <f t="shared" ref="CA29:CF29" si="65">AVERAGE(CA27:CA28)</f>
        <v>0.27821440903947064</v>
      </c>
      <c r="CB29" s="190">
        <f t="shared" si="65"/>
        <v>0.19041081491700201</v>
      </c>
      <c r="CC29" s="190">
        <f t="shared" si="65"/>
        <v>3.7065239115711524E-2</v>
      </c>
      <c r="CD29" s="190">
        <f t="shared" si="65"/>
        <v>0.14216634253005384</v>
      </c>
      <c r="CE29" s="190">
        <f t="shared" si="65"/>
        <v>0.31240330770956859</v>
      </c>
      <c r="CF29" s="190">
        <f t="shared" si="65"/>
        <v>3.9739886688193449E-2</v>
      </c>
      <c r="CG29" s="172">
        <f>SUM(CA29:CF29)</f>
        <v>1</v>
      </c>
      <c r="CH29" s="164"/>
      <c r="CI29" s="190">
        <f t="shared" ref="CI29:CN29" si="66">AVERAGE(CI27:CI28)</f>
        <v>0.28067730009548747</v>
      </c>
      <c r="CJ29" s="190">
        <f t="shared" si="66"/>
        <v>0.20184074167928007</v>
      </c>
      <c r="CK29" s="190">
        <f t="shared" si="66"/>
        <v>6.4416111246541702E-2</v>
      </c>
      <c r="CL29" s="190">
        <f t="shared" si="66"/>
        <v>0.14319795377616418</v>
      </c>
      <c r="CM29" s="190">
        <f t="shared" si="66"/>
        <v>0.28674090164989119</v>
      </c>
      <c r="CN29" s="190">
        <f t="shared" si="66"/>
        <v>2.3126991552635451E-2</v>
      </c>
      <c r="CO29" s="172">
        <f>SUM(CI29:CN29)</f>
        <v>1</v>
      </c>
      <c r="CP29" s="164"/>
      <c r="CQ29" s="190">
        <f t="shared" ref="CQ29:CV29" si="67">AVERAGE(CQ27:CQ28)</f>
        <v>0.24874323030477849</v>
      </c>
      <c r="CR29" s="190">
        <f t="shared" si="67"/>
        <v>0.24655750535764456</v>
      </c>
      <c r="CS29" s="190">
        <f t="shared" si="67"/>
        <v>6.3575075078581927E-2</v>
      </c>
      <c r="CT29" s="190">
        <f t="shared" si="67"/>
        <v>0.10806624542892598</v>
      </c>
      <c r="CU29" s="190">
        <f t="shared" si="67"/>
        <v>0.32101754552450856</v>
      </c>
      <c r="CV29" s="190">
        <f t="shared" si="67"/>
        <v>1.204039830556043E-2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1</v>
      </c>
      <c r="H31" s="175"/>
      <c r="I31" s="175"/>
      <c r="J31" s="175"/>
      <c r="K31" s="175"/>
      <c r="L31" s="175"/>
      <c r="M31" s="173"/>
      <c r="O31" s="189">
        <v>1</v>
      </c>
      <c r="P31" s="175"/>
      <c r="Q31" s="175"/>
      <c r="R31" s="175"/>
      <c r="S31" s="175"/>
      <c r="T31" s="175"/>
      <c r="U31" s="173"/>
      <c r="V31" s="173"/>
      <c r="W31" s="189">
        <v>1</v>
      </c>
      <c r="X31" s="173"/>
      <c r="Y31" s="173"/>
      <c r="Z31" s="173"/>
      <c r="AA31" s="173"/>
      <c r="AB31" s="173"/>
      <c r="AC31" s="173"/>
      <c r="AD31" s="173"/>
      <c r="AE31" s="189">
        <v>1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1</v>
      </c>
      <c r="AN31" s="173">
        <v>0.9</v>
      </c>
      <c r="AO31" s="173"/>
      <c r="AP31" s="173"/>
      <c r="AQ31" s="173"/>
      <c r="AR31" s="173"/>
      <c r="AS31" s="173"/>
      <c r="AT31" s="164"/>
      <c r="AU31" s="189">
        <v>1</v>
      </c>
      <c r="AV31" s="173"/>
      <c r="AW31" s="173"/>
      <c r="AX31" s="173"/>
      <c r="AY31" s="173"/>
      <c r="AZ31" s="173"/>
      <c r="BA31" s="173"/>
      <c r="BB31" s="164"/>
      <c r="BC31" s="189">
        <v>1</v>
      </c>
      <c r="BD31" s="173"/>
      <c r="BE31" s="173"/>
      <c r="BF31" s="173"/>
      <c r="BG31" s="173"/>
      <c r="BH31" s="173"/>
      <c r="BI31" s="173"/>
      <c r="BJ31" s="164"/>
      <c r="BK31" s="189">
        <v>1</v>
      </c>
      <c r="BL31" s="173"/>
      <c r="BM31" s="173"/>
      <c r="BN31" s="173"/>
      <c r="BO31" s="173"/>
      <c r="BP31" s="173"/>
      <c r="BQ31" s="173"/>
      <c r="BR31" s="164"/>
      <c r="BS31" s="189">
        <v>1</v>
      </c>
      <c r="BT31" s="173"/>
      <c r="BU31" s="173"/>
      <c r="BV31" s="173"/>
      <c r="BW31" s="173"/>
      <c r="BX31" s="173"/>
      <c r="BY31" s="173"/>
      <c r="BZ31" s="164"/>
      <c r="CA31" s="189">
        <v>1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1</v>
      </c>
      <c r="CJ31" s="173"/>
      <c r="CK31" s="173"/>
      <c r="CL31" s="173"/>
      <c r="CM31" s="173"/>
      <c r="CN31" s="173"/>
      <c r="CO31" s="173"/>
      <c r="CP31" s="164"/>
      <c r="CQ31" s="189">
        <v>1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8">$G$31</f>
        <v>1</v>
      </c>
      <c r="H32" s="188">
        <f t="shared" si="68"/>
        <v>1</v>
      </c>
      <c r="I32" s="188">
        <f t="shared" si="68"/>
        <v>1</v>
      </c>
      <c r="J32" s="188">
        <f t="shared" si="68"/>
        <v>1</v>
      </c>
      <c r="K32" s="188">
        <f t="shared" si="68"/>
        <v>1</v>
      </c>
      <c r="L32" s="188">
        <f t="shared" si="68"/>
        <v>1</v>
      </c>
      <c r="M32" s="188">
        <f t="shared" si="68"/>
        <v>1</v>
      </c>
      <c r="O32" s="188">
        <f>$O$31</f>
        <v>1</v>
      </c>
      <c r="P32" s="188">
        <f t="shared" ref="P32:U32" si="69">$O$31</f>
        <v>1</v>
      </c>
      <c r="Q32" s="188">
        <f t="shared" si="69"/>
        <v>1</v>
      </c>
      <c r="R32" s="188">
        <f t="shared" si="69"/>
        <v>1</v>
      </c>
      <c r="S32" s="188">
        <f t="shared" si="69"/>
        <v>1</v>
      </c>
      <c r="T32" s="188">
        <f t="shared" si="69"/>
        <v>1</v>
      </c>
      <c r="U32" s="188">
        <f t="shared" si="69"/>
        <v>1</v>
      </c>
      <c r="V32" s="164"/>
      <c r="W32" s="188">
        <f t="shared" ref="W32:AC32" si="70">$W$31</f>
        <v>1</v>
      </c>
      <c r="X32" s="188">
        <f t="shared" si="70"/>
        <v>1</v>
      </c>
      <c r="Y32" s="188">
        <f t="shared" si="70"/>
        <v>1</v>
      </c>
      <c r="Z32" s="188">
        <f t="shared" si="70"/>
        <v>1</v>
      </c>
      <c r="AA32" s="188">
        <f t="shared" si="70"/>
        <v>1</v>
      </c>
      <c r="AB32" s="188">
        <f t="shared" si="70"/>
        <v>1</v>
      </c>
      <c r="AC32" s="188">
        <f t="shared" si="70"/>
        <v>1</v>
      </c>
      <c r="AD32" s="164"/>
      <c r="AE32" s="188">
        <f>$AE$31</f>
        <v>1</v>
      </c>
      <c r="AF32" s="188">
        <f t="shared" ref="AF32:AK32" si="71">$AE$31</f>
        <v>1</v>
      </c>
      <c r="AG32" s="188">
        <f t="shared" si="71"/>
        <v>1</v>
      </c>
      <c r="AH32" s="188">
        <f t="shared" si="71"/>
        <v>1</v>
      </c>
      <c r="AI32" s="188">
        <f t="shared" si="71"/>
        <v>1</v>
      </c>
      <c r="AJ32" s="188">
        <f t="shared" si="71"/>
        <v>1</v>
      </c>
      <c r="AK32" s="188">
        <f t="shared" si="71"/>
        <v>1</v>
      </c>
      <c r="AL32" s="164"/>
      <c r="AM32" s="188">
        <f>$AM$31</f>
        <v>1</v>
      </c>
      <c r="AN32" s="188">
        <f t="shared" ref="AN32:AS32" si="72">$AM$31</f>
        <v>1</v>
      </c>
      <c r="AO32" s="188">
        <f t="shared" si="72"/>
        <v>1</v>
      </c>
      <c r="AP32" s="188">
        <f t="shared" si="72"/>
        <v>1</v>
      </c>
      <c r="AQ32" s="188">
        <f t="shared" si="72"/>
        <v>1</v>
      </c>
      <c r="AR32" s="188">
        <f t="shared" si="72"/>
        <v>1</v>
      </c>
      <c r="AS32" s="188">
        <f t="shared" si="72"/>
        <v>1</v>
      </c>
      <c r="AT32" s="164"/>
      <c r="AU32" s="188">
        <f>$AU$31</f>
        <v>1</v>
      </c>
      <c r="AV32" s="188">
        <f t="shared" ref="AV32:BA32" si="73">$AU$31</f>
        <v>1</v>
      </c>
      <c r="AW32" s="188">
        <f t="shared" si="73"/>
        <v>1</v>
      </c>
      <c r="AX32" s="188">
        <f t="shared" si="73"/>
        <v>1</v>
      </c>
      <c r="AY32" s="188">
        <f t="shared" si="73"/>
        <v>1</v>
      </c>
      <c r="AZ32" s="188">
        <f t="shared" si="73"/>
        <v>1</v>
      </c>
      <c r="BA32" s="188">
        <f t="shared" si="73"/>
        <v>1</v>
      </c>
      <c r="BB32" s="164"/>
      <c r="BC32" s="188">
        <f t="shared" ref="BC32:BI32" si="74">$BC$31</f>
        <v>1</v>
      </c>
      <c r="BD32" s="188">
        <f t="shared" si="74"/>
        <v>1</v>
      </c>
      <c r="BE32" s="188">
        <f t="shared" si="74"/>
        <v>1</v>
      </c>
      <c r="BF32" s="188">
        <f t="shared" si="74"/>
        <v>1</v>
      </c>
      <c r="BG32" s="188">
        <f t="shared" si="74"/>
        <v>1</v>
      </c>
      <c r="BH32" s="188">
        <f t="shared" si="74"/>
        <v>1</v>
      </c>
      <c r="BI32" s="188">
        <f t="shared" si="74"/>
        <v>1</v>
      </c>
      <c r="BJ32" s="164"/>
      <c r="BK32" s="188">
        <f t="shared" ref="BK32:BQ32" si="75">$BK$31</f>
        <v>1</v>
      </c>
      <c r="BL32" s="188">
        <f t="shared" si="75"/>
        <v>1</v>
      </c>
      <c r="BM32" s="188">
        <f t="shared" si="75"/>
        <v>1</v>
      </c>
      <c r="BN32" s="188">
        <f t="shared" si="75"/>
        <v>1</v>
      </c>
      <c r="BO32" s="188">
        <f t="shared" si="75"/>
        <v>1</v>
      </c>
      <c r="BP32" s="188">
        <f t="shared" si="75"/>
        <v>1</v>
      </c>
      <c r="BQ32" s="188">
        <f t="shared" si="75"/>
        <v>1</v>
      </c>
      <c r="BR32" s="164"/>
      <c r="BS32" s="188">
        <f t="shared" ref="BS32:BY32" si="76">$BS$31</f>
        <v>1</v>
      </c>
      <c r="BT32" s="188">
        <f t="shared" si="76"/>
        <v>1</v>
      </c>
      <c r="BU32" s="188">
        <f t="shared" si="76"/>
        <v>1</v>
      </c>
      <c r="BV32" s="188">
        <f t="shared" si="76"/>
        <v>1</v>
      </c>
      <c r="BW32" s="188">
        <f t="shared" si="76"/>
        <v>1</v>
      </c>
      <c r="BX32" s="188">
        <f t="shared" si="76"/>
        <v>1</v>
      </c>
      <c r="BY32" s="188">
        <f t="shared" si="76"/>
        <v>1</v>
      </c>
      <c r="BZ32" s="164"/>
      <c r="CA32" s="188">
        <f t="shared" ref="CA32:CG32" si="77">$CA$31</f>
        <v>1</v>
      </c>
      <c r="CB32" s="188">
        <f t="shared" si="77"/>
        <v>1</v>
      </c>
      <c r="CC32" s="188">
        <f t="shared" si="77"/>
        <v>1</v>
      </c>
      <c r="CD32" s="188">
        <f t="shared" si="77"/>
        <v>1</v>
      </c>
      <c r="CE32" s="188">
        <f t="shared" si="77"/>
        <v>1</v>
      </c>
      <c r="CF32" s="188">
        <f t="shared" si="77"/>
        <v>1</v>
      </c>
      <c r="CG32" s="188">
        <f t="shared" si="77"/>
        <v>1</v>
      </c>
      <c r="CH32" s="164"/>
      <c r="CI32" s="188">
        <f t="shared" ref="CI32:CO32" si="78">$CI$31</f>
        <v>1</v>
      </c>
      <c r="CJ32" s="188">
        <f t="shared" si="78"/>
        <v>1</v>
      </c>
      <c r="CK32" s="188">
        <f t="shared" si="78"/>
        <v>1</v>
      </c>
      <c r="CL32" s="188">
        <f t="shared" si="78"/>
        <v>1</v>
      </c>
      <c r="CM32" s="188">
        <f t="shared" si="78"/>
        <v>1</v>
      </c>
      <c r="CN32" s="188">
        <f t="shared" si="78"/>
        <v>1</v>
      </c>
      <c r="CO32" s="188">
        <f t="shared" si="78"/>
        <v>1</v>
      </c>
      <c r="CP32" s="164"/>
      <c r="CQ32" s="188">
        <f t="shared" ref="CQ32:CW32" si="79">$CQ$31</f>
        <v>1</v>
      </c>
      <c r="CR32" s="188">
        <f t="shared" si="79"/>
        <v>1</v>
      </c>
      <c r="CS32" s="188">
        <f t="shared" si="79"/>
        <v>1</v>
      </c>
      <c r="CT32" s="188">
        <f t="shared" si="79"/>
        <v>1</v>
      </c>
      <c r="CU32" s="188">
        <f t="shared" si="79"/>
        <v>1</v>
      </c>
      <c r="CV32" s="188">
        <f t="shared" si="79"/>
        <v>1</v>
      </c>
      <c r="CW32" s="188">
        <f t="shared" si="79"/>
        <v>1</v>
      </c>
    </row>
    <row r="33" spans="1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1299.0554771076277</v>
      </c>
      <c r="O33" s="173"/>
      <c r="P33" s="175"/>
      <c r="Q33" s="175"/>
      <c r="R33" s="175"/>
      <c r="S33" s="175"/>
      <c r="T33" s="175"/>
      <c r="U33" s="187">
        <f>U34-SUM(O34:S34)</f>
        <v>473.92536098297569</v>
      </c>
      <c r="V33" s="173"/>
      <c r="W33" s="173"/>
      <c r="X33" s="173"/>
      <c r="Y33" s="173"/>
      <c r="Z33" s="173"/>
      <c r="AA33" s="173"/>
      <c r="AB33" s="173"/>
      <c r="AC33" s="187">
        <f>AC34-SUM(W34:AA34)</f>
        <v>378.30735098161676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4409.8649424477771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4282.9304734875332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1329.5961011015606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5791.2404894601787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4963.7100991369807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1753.7740229245392</v>
      </c>
      <c r="BZ33" s="164"/>
      <c r="CA33" s="173"/>
      <c r="CB33" s="173"/>
      <c r="CC33" s="173"/>
      <c r="CD33" s="173"/>
      <c r="CE33" s="173"/>
      <c r="CF33" s="173"/>
      <c r="CG33" s="187">
        <f>CG34-SUM(CA34:CF34)</f>
        <v>0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4689.092929282313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294.59321598520182</v>
      </c>
      <c r="CY33" s="134"/>
    </row>
    <row r="34" spans="1:105" x14ac:dyDescent="0.35">
      <c r="F34" s="186" t="s">
        <v>161</v>
      </c>
      <c r="G34" s="184">
        <f t="shared" ref="G34:L34" si="80">G29*$M$34*G32</f>
        <v>32713.821700404758</v>
      </c>
      <c r="H34" s="184">
        <f t="shared" si="80"/>
        <v>31580.904364556409</v>
      </c>
      <c r="I34" s="184">
        <f t="shared" si="80"/>
        <v>7195.8545028661611</v>
      </c>
      <c r="J34" s="184">
        <f t="shared" si="80"/>
        <v>16826.810960129395</v>
      </c>
      <c r="K34" s="184">
        <f t="shared" si="80"/>
        <v>36721.46045010128</v>
      </c>
      <c r="L34" s="184">
        <f t="shared" si="80"/>
        <v>1299.0554771076338</v>
      </c>
      <c r="M34" s="183">
        <f>SUM('Sample UI'!B157:E157)</f>
        <v>126337.90745516564</v>
      </c>
      <c r="O34" s="184">
        <f t="shared" ref="O34:T34" si="81">O29*$U$34*O32</f>
        <v>39056.31579156746</v>
      </c>
      <c r="P34" s="184">
        <f t="shared" si="81"/>
        <v>42994.695901763902</v>
      </c>
      <c r="Q34" s="184">
        <f t="shared" si="81"/>
        <v>8582.5886788695225</v>
      </c>
      <c r="R34" s="184">
        <f t="shared" si="81"/>
        <v>20379.976947478088</v>
      </c>
      <c r="S34" s="184">
        <f t="shared" si="81"/>
        <v>42451.918014706833</v>
      </c>
      <c r="T34" s="184">
        <f t="shared" si="81"/>
        <v>473.92536098298103</v>
      </c>
      <c r="U34" s="183">
        <f>SUM('Sample UI'!F157:I157)</f>
        <v>153939.42069536878</v>
      </c>
      <c r="V34" s="185"/>
      <c r="W34" s="184">
        <f t="shared" ref="W34:AB34" si="82">W29*$AC$34*W32</f>
        <v>36989.535307055492</v>
      </c>
      <c r="X34" s="184">
        <f t="shared" si="82"/>
        <v>29794.152469359004</v>
      </c>
      <c r="Y34" s="184">
        <f t="shared" si="82"/>
        <v>5607.4670253980021</v>
      </c>
      <c r="Z34" s="184">
        <f t="shared" si="82"/>
        <v>17055.704672810236</v>
      </c>
      <c r="AA34" s="184">
        <f t="shared" si="82"/>
        <v>32226.841001929799</v>
      </c>
      <c r="AB34" s="184">
        <f t="shared" si="82"/>
        <v>378.30735098163041</v>
      </c>
      <c r="AC34" s="183">
        <f>SUM('Sample UI'!J157:M157)</f>
        <v>122052.00782753415</v>
      </c>
      <c r="AD34" s="185"/>
      <c r="AE34" s="184">
        <f t="shared" ref="AE34:AJ34" si="83">AE29*$AK$34*AE32</f>
        <v>28993.130995645832</v>
      </c>
      <c r="AF34" s="184">
        <f t="shared" si="83"/>
        <v>29916.327761116423</v>
      </c>
      <c r="AG34" s="184">
        <f t="shared" si="83"/>
        <v>5459.7883305495216</v>
      </c>
      <c r="AH34" s="184">
        <f t="shared" si="83"/>
        <v>11146.940085621856</v>
      </c>
      <c r="AI34" s="184">
        <f t="shared" si="83"/>
        <v>58390.082962789995</v>
      </c>
      <c r="AJ34" s="184">
        <f t="shared" si="83"/>
        <v>4409.8649424477899</v>
      </c>
      <c r="AK34" s="183">
        <f>SUM('Sample UI'!N157:Q157)</f>
        <v>138316.13507817141</v>
      </c>
      <c r="AL34" s="164"/>
      <c r="AM34" s="184">
        <f t="shared" ref="AM34:AR34" si="84">AM29*$AS$34*AM32</f>
        <v>34235.654532072978</v>
      </c>
      <c r="AN34" s="184">
        <f t="shared" si="84"/>
        <v>30945.822365225667</v>
      </c>
      <c r="AO34" s="184">
        <f t="shared" si="84"/>
        <v>6643.3754356963627</v>
      </c>
      <c r="AP34" s="184">
        <f t="shared" si="84"/>
        <v>8842.7983226462038</v>
      </c>
      <c r="AQ34" s="184">
        <f t="shared" si="84"/>
        <v>60460.529846338599</v>
      </c>
      <c r="AR34" s="184">
        <f t="shared" si="84"/>
        <v>4282.9304734875677</v>
      </c>
      <c r="AS34" s="183">
        <f>SUM('Sample UI'!R157:U157)</f>
        <v>145411.11097546737</v>
      </c>
      <c r="AT34" s="164"/>
      <c r="AU34" s="184">
        <f t="shared" ref="AU34:AZ34" si="85">AU29*$BA$34*AU32</f>
        <v>27051.553282169298</v>
      </c>
      <c r="AV34" s="184">
        <f t="shared" si="85"/>
        <v>27349.172597469173</v>
      </c>
      <c r="AW34" s="184">
        <f t="shared" si="85"/>
        <v>4917.8173859895187</v>
      </c>
      <c r="AX34" s="184">
        <f t="shared" si="85"/>
        <v>6992.4055012317667</v>
      </c>
      <c r="AY34" s="184">
        <f t="shared" si="85"/>
        <v>49208.358936163204</v>
      </c>
      <c r="AZ34" s="184">
        <f t="shared" si="85"/>
        <v>1329.5961011015556</v>
      </c>
      <c r="BA34" s="183">
        <f>SUM('Sample UI'!V157:Y157)</f>
        <v>116848.90380412452</v>
      </c>
      <c r="BB34" s="164"/>
      <c r="BC34" s="184">
        <f t="shared" ref="BC34:BH34" si="86">BC29*$BI$34*BC32</f>
        <v>25190.070939951358</v>
      </c>
      <c r="BD34" s="184">
        <f t="shared" si="86"/>
        <v>22388.241261379149</v>
      </c>
      <c r="BE34" s="184">
        <f t="shared" si="86"/>
        <v>3309.0811867345114</v>
      </c>
      <c r="BF34" s="184">
        <f t="shared" si="86"/>
        <v>17926.875234186569</v>
      </c>
      <c r="BG34" s="184">
        <f t="shared" si="86"/>
        <v>67905.281185693078</v>
      </c>
      <c r="BH34" s="184">
        <f t="shared" si="86"/>
        <v>5791.2404894602041</v>
      </c>
      <c r="BI34" s="183">
        <f>SUM('Sample UI'!Z157:AC157)</f>
        <v>142510.79029740486</v>
      </c>
      <c r="BJ34" s="164"/>
      <c r="BK34" s="184">
        <f t="shared" ref="BK34:BP34" si="87">BK29*$BQ$34*BK32</f>
        <v>35404.27991778437</v>
      </c>
      <c r="BL34" s="184">
        <f t="shared" si="87"/>
        <v>29662.592394226187</v>
      </c>
      <c r="BM34" s="184">
        <f t="shared" si="87"/>
        <v>5896.9858042036203</v>
      </c>
      <c r="BN34" s="184">
        <f t="shared" si="87"/>
        <v>24048.741123602154</v>
      </c>
      <c r="BO34" s="184">
        <f t="shared" si="87"/>
        <v>79453.497212050919</v>
      </c>
      <c r="BP34" s="184">
        <f t="shared" si="87"/>
        <v>4963.7100991370062</v>
      </c>
      <c r="BQ34" s="183">
        <f>SUM('Sample UI'!AD157:AG157)</f>
        <v>179429.80655100424</v>
      </c>
      <c r="BR34" s="164"/>
      <c r="BS34" s="184">
        <f t="shared" ref="BS34:BX34" si="88">BS29*$BY$34*BS32</f>
        <v>53100.05592626673</v>
      </c>
      <c r="BT34" s="184">
        <f t="shared" si="88"/>
        <v>36584.955320621011</v>
      </c>
      <c r="BU34" s="184">
        <f t="shared" si="88"/>
        <v>8887.0357802343588</v>
      </c>
      <c r="BV34" s="184">
        <f t="shared" si="88"/>
        <v>26317.908238729964</v>
      </c>
      <c r="BW34" s="184">
        <f t="shared" si="88"/>
        <v>66643.725590299786</v>
      </c>
      <c r="BX34" s="184">
        <f t="shared" si="88"/>
        <v>1753.774022924546</v>
      </c>
      <c r="BY34" s="183">
        <f>SUM('Sample UI'!AH157:AK157)</f>
        <v>193287.45487907639</v>
      </c>
      <c r="BZ34" s="164"/>
      <c r="CA34" s="184">
        <f t="shared" ref="CA34:CF34" si="89">CA29*$CG$34*CA32</f>
        <v>8860.2523486489845</v>
      </c>
      <c r="CB34" s="184">
        <f t="shared" si="89"/>
        <v>6063.984521510476</v>
      </c>
      <c r="CC34" s="184">
        <f t="shared" si="89"/>
        <v>1180.411083171568</v>
      </c>
      <c r="CD34" s="184">
        <f t="shared" si="89"/>
        <v>4527.5500814267325</v>
      </c>
      <c r="CE34" s="184">
        <f t="shared" si="89"/>
        <v>9949.0610512078856</v>
      </c>
      <c r="CF34" s="184">
        <f t="shared" si="89"/>
        <v>1265.5901812553384</v>
      </c>
      <c r="CG34" s="183">
        <f>SUM('Sample UI'!AL157:AO157)</f>
        <v>31846.849267220983</v>
      </c>
      <c r="CH34" s="164"/>
      <c r="CI34" s="184">
        <f t="shared" ref="CI34:CN34" si="90">CI29*$CO$34*CI32</f>
        <v>56908.480305032172</v>
      </c>
      <c r="CJ34" s="184">
        <f t="shared" si="90"/>
        <v>40924.042908709263</v>
      </c>
      <c r="CK34" s="184">
        <f t="shared" si="90"/>
        <v>13060.632252602734</v>
      </c>
      <c r="CL34" s="184">
        <f t="shared" si="90"/>
        <v>29033.975777233733</v>
      </c>
      <c r="CM34" s="184">
        <f t="shared" si="90"/>
        <v>58137.900530746731</v>
      </c>
      <c r="CN34" s="184">
        <f t="shared" si="90"/>
        <v>4689.0929292823121</v>
      </c>
      <c r="CO34" s="183">
        <f>SUM('Sample UI'!AP157:AS157)</f>
        <v>202754.12470360694</v>
      </c>
      <c r="CP34" s="164"/>
      <c r="CQ34" s="184">
        <f t="shared" ref="CQ34:CV34" si="91">CQ29*$CW$34*CQ32</f>
        <v>6086.0169498040032</v>
      </c>
      <c r="CR34" s="184">
        <f t="shared" si="91"/>
        <v>6032.538673994979</v>
      </c>
      <c r="CS34" s="184">
        <f t="shared" si="91"/>
        <v>1555.4955366593497</v>
      </c>
      <c r="CT34" s="184">
        <f t="shared" si="91"/>
        <v>2644.0639231719756</v>
      </c>
      <c r="CU34" s="184">
        <f t="shared" si="91"/>
        <v>7854.3573662398694</v>
      </c>
      <c r="CV34" s="184">
        <f t="shared" si="91"/>
        <v>294.59321598520086</v>
      </c>
      <c r="CW34" s="183">
        <f>SUM('Sample UI'!AT157:AW157)</f>
        <v>24467.065665855378</v>
      </c>
      <c r="CY34" s="134">
        <f>SUM(CW34,CO34,CG34,BY34,BQ34,BI34,BA34,AS34,AK34,AC34,U34,M34)</f>
        <v>1577201.5772000009</v>
      </c>
      <c r="CZ34" s="149">
        <f>SUM('Sample UI'!B157:AW157)</f>
        <v>1577201.5772000004</v>
      </c>
      <c r="DA34" s="133" t="str">
        <f>IF(CY34=CZ34,"","Check")</f>
        <v/>
      </c>
    </row>
    <row r="35" spans="1:105" x14ac:dyDescent="0.35">
      <c r="F35" s="181" t="s">
        <v>160</v>
      </c>
      <c r="G35" s="179">
        <f>G34-G23</f>
        <v>9540.6910238477612</v>
      </c>
      <c r="H35" s="179">
        <f t="shared" ref="H35:U35" si="92">H34-H23</f>
        <v>9210.2859016374096</v>
      </c>
      <c r="I35" s="179">
        <f t="shared" si="92"/>
        <v>2098.6060599443881</v>
      </c>
      <c r="J35" s="179">
        <f t="shared" si="92"/>
        <v>4907.3876405367628</v>
      </c>
      <c r="K35" s="179">
        <f t="shared" si="92"/>
        <v>10709.482716735813</v>
      </c>
      <c r="L35" s="179">
        <f t="shared" si="92"/>
        <v>378.85781256085181</v>
      </c>
      <c r="M35" s="179">
        <f>M34-M23</f>
        <v>36845.311155262985</v>
      </c>
      <c r="O35" s="179">
        <f t="shared" si="92"/>
        <v>10862.082200914621</v>
      </c>
      <c r="P35" s="179">
        <f>P34-P23</f>
        <v>11957.398224159118</v>
      </c>
      <c r="Q35" s="179">
        <f t="shared" si="92"/>
        <v>2386.9323523507528</v>
      </c>
      <c r="R35" s="179">
        <f t="shared" si="92"/>
        <v>5667.9433369403268</v>
      </c>
      <c r="S35" s="179">
        <f t="shared" si="92"/>
        <v>11806.444456335335</v>
      </c>
      <c r="T35" s="179">
        <f t="shared" si="92"/>
        <v>131.80496223882756</v>
      </c>
      <c r="U35" s="179">
        <f t="shared" si="92"/>
        <v>42812.605532938978</v>
      </c>
      <c r="V35" s="180"/>
      <c r="W35" s="179">
        <f t="shared" ref="W35:AC35" si="93">W34-W23</f>
        <v>8399.5899966814395</v>
      </c>
      <c r="X35" s="179">
        <f t="shared" si="93"/>
        <v>6765.6612326647555</v>
      </c>
      <c r="Y35" s="179">
        <f t="shared" si="93"/>
        <v>1273.3445700862867</v>
      </c>
      <c r="Z35" s="179">
        <f t="shared" si="93"/>
        <v>3873.0123308351976</v>
      </c>
      <c r="AA35" s="179">
        <f t="shared" si="93"/>
        <v>7318.0765602324354</v>
      </c>
      <c r="AB35" s="179">
        <f t="shared" si="93"/>
        <v>85.906097889535999</v>
      </c>
      <c r="AC35" s="179">
        <f t="shared" si="93"/>
        <v>27715.590788389643</v>
      </c>
      <c r="AD35" s="180"/>
      <c r="AE35" s="179">
        <f t="shared" ref="AE35:AK35" si="94">AE34-AE23</f>
        <v>6983.7469211160205</v>
      </c>
      <c r="AF35" s="179">
        <f t="shared" si="94"/>
        <v>7206.122785571908</v>
      </c>
      <c r="AG35" s="179">
        <f t="shared" si="94"/>
        <v>1315.1315030152036</v>
      </c>
      <c r="AH35" s="179">
        <f t="shared" si="94"/>
        <v>2685.0293786661896</v>
      </c>
      <c r="AI35" s="179">
        <f t="shared" si="94"/>
        <v>14064.76458773404</v>
      </c>
      <c r="AJ35" s="179">
        <f t="shared" si="94"/>
        <v>1062.2302475362994</v>
      </c>
      <c r="AK35" s="179">
        <f t="shared" si="94"/>
        <v>33317.025423639658</v>
      </c>
      <c r="AL35" s="164"/>
      <c r="AM35" s="179">
        <f t="shared" ref="AM35:AS35" si="95">AM34-AM23</f>
        <v>9511.3467359870119</v>
      </c>
      <c r="AN35" s="179">
        <f t="shared" si="95"/>
        <v>8597.3658330434373</v>
      </c>
      <c r="AO35" s="179">
        <f t="shared" si="95"/>
        <v>1845.6620190232088</v>
      </c>
      <c r="AP35" s="179">
        <f t="shared" si="95"/>
        <v>2456.7055052006817</v>
      </c>
      <c r="AQ35" s="179">
        <f t="shared" si="95"/>
        <v>16797.139446283509</v>
      </c>
      <c r="AR35" s="179">
        <f t="shared" si="95"/>
        <v>1189.8833930954106</v>
      </c>
      <c r="AS35" s="179">
        <f t="shared" si="95"/>
        <v>40398.10293263325</v>
      </c>
      <c r="AT35" s="164"/>
      <c r="AU35" s="179">
        <f t="shared" ref="AU35:BA35" si="96">AU34-AU23</f>
        <v>10568.551237961226</v>
      </c>
      <c r="AV35" s="179">
        <f t="shared" si="96"/>
        <v>10684.825706578409</v>
      </c>
      <c r="AW35" s="179">
        <f t="shared" si="96"/>
        <v>1921.3020590956212</v>
      </c>
      <c r="AX35" s="179">
        <f t="shared" si="96"/>
        <v>2731.8060092719297</v>
      </c>
      <c r="AY35" s="179">
        <f t="shared" si="96"/>
        <v>19224.813352792571</v>
      </c>
      <c r="AZ35" s="179">
        <f t="shared" si="96"/>
        <v>519.44908204392857</v>
      </c>
      <c r="BA35" s="179">
        <f t="shared" si="96"/>
        <v>45650.747447743692</v>
      </c>
      <c r="BB35" s="164"/>
      <c r="BC35" s="179">
        <f t="shared" ref="BC35:BI35" si="97">BC34-BC23</f>
        <v>1790.0018304274272</v>
      </c>
      <c r="BD35" s="179">
        <f t="shared" si="97"/>
        <v>1590.904326289954</v>
      </c>
      <c r="BE35" s="179">
        <f t="shared" si="97"/>
        <v>235.14270346469993</v>
      </c>
      <c r="BF35" s="179">
        <f t="shared" si="97"/>
        <v>1273.8804729662261</v>
      </c>
      <c r="BG35" s="179">
        <f t="shared" si="97"/>
        <v>4825.3368522794044</v>
      </c>
      <c r="BH35" s="179">
        <f t="shared" si="97"/>
        <v>411.52448920412644</v>
      </c>
      <c r="BI35" s="179">
        <f t="shared" si="97"/>
        <v>10126.790674631833</v>
      </c>
      <c r="BJ35" s="164"/>
      <c r="BK35" s="179">
        <f t="shared" ref="BK35:BP35" si="98">BK34-BK23</f>
        <v>7296.0142687840489</v>
      </c>
      <c r="BL35" s="179">
        <f t="shared" si="98"/>
        <v>6112.7834787196844</v>
      </c>
      <c r="BM35" s="179">
        <f t="shared" si="98"/>
        <v>1215.2342222521638</v>
      </c>
      <c r="BN35" s="179">
        <f t="shared" si="98"/>
        <v>4955.8968235350949</v>
      </c>
      <c r="BO35" s="179">
        <f t="shared" si="98"/>
        <v>16373.552878637245</v>
      </c>
      <c r="BP35" s="179">
        <f t="shared" si="98"/>
        <v>1022.9073940639396</v>
      </c>
      <c r="BQ35" s="179">
        <f>BQ34-BQ23</f>
        <v>36976.389065992174</v>
      </c>
      <c r="BR35" s="164"/>
      <c r="BS35" s="179">
        <f t="shared" ref="BS35:BY35" si="99">BS34-BS23</f>
        <v>18134.354518814907</v>
      </c>
      <c r="BT35" s="179">
        <f t="shared" si="99"/>
        <v>12494.234483677112</v>
      </c>
      <c r="BU35" s="179">
        <f t="shared" si="99"/>
        <v>3035.0374335564911</v>
      </c>
      <c r="BV35" s="179">
        <f t="shared" si="99"/>
        <v>8987.9053773027372</v>
      </c>
      <c r="BW35" s="179">
        <f t="shared" si="99"/>
        <v>22759.692531911074</v>
      </c>
      <c r="BX35" s="179">
        <f t="shared" si="99"/>
        <v>598.93646669155078</v>
      </c>
      <c r="BY35" s="179">
        <f t="shared" si="99"/>
        <v>66010.160811953872</v>
      </c>
      <c r="BZ35" s="164"/>
      <c r="CA35" s="179">
        <f t="shared" ref="CA35:CG35" si="100">CA34-CA23</f>
        <v>-21771.86170126286</v>
      </c>
      <c r="CB35" s="179">
        <f t="shared" si="100"/>
        <v>-14900.730494550287</v>
      </c>
      <c r="CC35" s="179">
        <f t="shared" si="100"/>
        <v>-2900.5660157487482</v>
      </c>
      <c r="CD35" s="179">
        <f t="shared" si="100"/>
        <v>-11125.325819122378</v>
      </c>
      <c r="CE35" s="179">
        <f t="shared" si="100"/>
        <v>-24447.337698835152</v>
      </c>
      <c r="CF35" s="179">
        <f t="shared" si="100"/>
        <v>-3109.8724181336565</v>
      </c>
      <c r="CG35" s="179">
        <f t="shared" si="100"/>
        <v>-78255.694147653077</v>
      </c>
      <c r="CH35" s="164"/>
      <c r="CI35" s="179">
        <f t="shared" ref="CI35:CO35" si="101">CI34-CI23</f>
        <v>29286.799927234977</v>
      </c>
      <c r="CJ35" s="179">
        <f t="shared" si="101"/>
        <v>21060.732081699367</v>
      </c>
      <c r="CK35" s="179">
        <f t="shared" si="101"/>
        <v>6721.3905845829695</v>
      </c>
      <c r="CL35" s="179">
        <f t="shared" si="101"/>
        <v>14941.749193131091</v>
      </c>
      <c r="CM35" s="179">
        <f t="shared" si="101"/>
        <v>29919.496214045059</v>
      </c>
      <c r="CN35" s="179">
        <f t="shared" si="101"/>
        <v>2413.1469637568216</v>
      </c>
      <c r="CO35" s="179">
        <f t="shared" si="101"/>
        <v>104343.31496445028</v>
      </c>
      <c r="CP35" s="164"/>
      <c r="CQ35" s="179">
        <f t="shared" ref="CQ35:CW35" si="102">CQ34-CQ23</f>
        <v>-13043.788408709721</v>
      </c>
      <c r="CR35" s="179">
        <f t="shared" si="102"/>
        <v>-12929.171686497339</v>
      </c>
      <c r="CS35" s="179">
        <f t="shared" si="102"/>
        <v>-3333.7985776609366</v>
      </c>
      <c r="CT35" s="179">
        <f t="shared" si="102"/>
        <v>-5666.8607132401849</v>
      </c>
      <c r="CU35" s="179">
        <f t="shared" si="102"/>
        <v>-16833.764417123875</v>
      </c>
      <c r="CV35" s="179">
        <f t="shared" si="102"/>
        <v>-631.38364675044681</v>
      </c>
      <c r="CW35" s="179">
        <f t="shared" si="102"/>
        <v>-52438.767449982508</v>
      </c>
    </row>
    <row r="36" spans="1:105" ht="15" thickBot="1" x14ac:dyDescent="0.4">
      <c r="F36" s="178" t="s">
        <v>158</v>
      </c>
      <c r="G36" s="176">
        <f>G35/G22</f>
        <v>0.41171351238698023</v>
      </c>
      <c r="H36" s="176">
        <f t="shared" ref="H36:M36" si="103">H35/H22</f>
        <v>0.41171351238698023</v>
      </c>
      <c r="I36" s="176">
        <f t="shared" si="103"/>
        <v>0.41171351238698006</v>
      </c>
      <c r="J36" s="176">
        <f t="shared" si="103"/>
        <v>0.41171351238698028</v>
      </c>
      <c r="K36" s="176">
        <f t="shared" si="103"/>
        <v>0.41171351238698006</v>
      </c>
      <c r="L36" s="176">
        <f t="shared" si="103"/>
        <v>0.41171351238698023</v>
      </c>
      <c r="M36" s="176">
        <f t="shared" si="103"/>
        <v>0.41171351238698017</v>
      </c>
      <c r="O36" s="176">
        <f t="shared" ref="O36:T36" si="104">O35/O22</f>
        <v>0.38525899865267837</v>
      </c>
      <c r="P36" s="176">
        <f t="shared" si="104"/>
        <v>0.38525899865267837</v>
      </c>
      <c r="Q36" s="176">
        <f t="shared" si="104"/>
        <v>0.38525899865267837</v>
      </c>
      <c r="R36" s="176">
        <f t="shared" si="104"/>
        <v>0.38525899865267843</v>
      </c>
      <c r="S36" s="176">
        <f t="shared" si="104"/>
        <v>0.38525899865267837</v>
      </c>
      <c r="T36" s="176">
        <f t="shared" si="104"/>
        <v>0.38525899865267821</v>
      </c>
      <c r="U36" s="176">
        <f>U35/U22</f>
        <v>0.38525899865267832</v>
      </c>
      <c r="V36" s="177"/>
      <c r="W36" s="176">
        <f t="shared" ref="W36:AC36" si="105">W35/W22</f>
        <v>0.29379524533870277</v>
      </c>
      <c r="X36" s="176">
        <f t="shared" si="105"/>
        <v>0.29379524533870288</v>
      </c>
      <c r="Y36" s="176">
        <f t="shared" si="105"/>
        <v>0.29379524533870288</v>
      </c>
      <c r="Z36" s="176">
        <f t="shared" si="105"/>
        <v>0.29379524533870299</v>
      </c>
      <c r="AA36" s="176">
        <f t="shared" si="105"/>
        <v>0.29379524533870288</v>
      </c>
      <c r="AB36" s="176">
        <f t="shared" si="105"/>
        <v>0.29379524533870277</v>
      </c>
      <c r="AC36" s="176">
        <f t="shared" si="105"/>
        <v>0.29379524533870277</v>
      </c>
      <c r="AD36" s="177"/>
      <c r="AE36" s="176">
        <f t="shared" ref="AE36:AK36" si="106">AE35/AE22</f>
        <v>0.31730769463912023</v>
      </c>
      <c r="AF36" s="176">
        <f t="shared" si="106"/>
        <v>0.31730769463912023</v>
      </c>
      <c r="AG36" s="176">
        <f t="shared" si="106"/>
        <v>0.31730769463912012</v>
      </c>
      <c r="AH36" s="176">
        <f t="shared" si="106"/>
        <v>0.31730769463912012</v>
      </c>
      <c r="AI36" s="176">
        <f t="shared" si="106"/>
        <v>0.31730769463912023</v>
      </c>
      <c r="AJ36" s="176">
        <f t="shared" si="106"/>
        <v>0.31730769463912017</v>
      </c>
      <c r="AK36" s="176">
        <f t="shared" si="106"/>
        <v>0.31730769463912017</v>
      </c>
      <c r="AL36" s="164"/>
      <c r="AM36" s="176">
        <f t="shared" ref="AM36:AS36" si="107">AM35/AM22</f>
        <v>0.38469617893580527</v>
      </c>
      <c r="AN36" s="176">
        <f t="shared" si="107"/>
        <v>0.3846961789358051</v>
      </c>
      <c r="AO36" s="176">
        <f t="shared" si="107"/>
        <v>0.38469617893580516</v>
      </c>
      <c r="AP36" s="176">
        <f t="shared" si="107"/>
        <v>0.38469617893580499</v>
      </c>
      <c r="AQ36" s="176">
        <f t="shared" si="107"/>
        <v>0.3846961789358051</v>
      </c>
      <c r="AR36" s="176">
        <f t="shared" si="107"/>
        <v>0.38469617893580504</v>
      </c>
      <c r="AS36" s="176">
        <f t="shared" si="107"/>
        <v>0.38469617893580504</v>
      </c>
      <c r="AT36" s="164"/>
      <c r="AU36" s="176">
        <f t="shared" ref="AU36:BA36" si="108">AU35/AU22</f>
        <v>0.64117878585563171</v>
      </c>
      <c r="AV36" s="176">
        <f t="shared" si="108"/>
        <v>0.64117878585563159</v>
      </c>
      <c r="AW36" s="176">
        <f t="shared" si="108"/>
        <v>0.64117878585563193</v>
      </c>
      <c r="AX36" s="176">
        <f t="shared" si="108"/>
        <v>0.64117878585563171</v>
      </c>
      <c r="AY36" s="176">
        <f t="shared" si="108"/>
        <v>0.64117878585563171</v>
      </c>
      <c r="AZ36" s="176">
        <f t="shared" si="108"/>
        <v>0.64117878585563159</v>
      </c>
      <c r="BA36" s="176">
        <f t="shared" si="108"/>
        <v>0.64117878585563182</v>
      </c>
      <c r="BB36" s="164"/>
      <c r="BC36" s="176">
        <f t="shared" ref="BC36:BI36" si="109">BC35/BC22</f>
        <v>7.6495578797196317E-2</v>
      </c>
      <c r="BD36" s="176">
        <f t="shared" si="109"/>
        <v>7.6495578797196179E-2</v>
      </c>
      <c r="BE36" s="176">
        <f t="shared" si="109"/>
        <v>7.649557879719629E-2</v>
      </c>
      <c r="BF36" s="176">
        <f t="shared" si="109"/>
        <v>7.6495578797196193E-2</v>
      </c>
      <c r="BG36" s="176">
        <f t="shared" si="109"/>
        <v>7.6495578797196345E-2</v>
      </c>
      <c r="BH36" s="176">
        <f t="shared" si="109"/>
        <v>7.649557879719629E-2</v>
      </c>
      <c r="BI36" s="176">
        <f t="shared" si="109"/>
        <v>7.6495578797196248E-2</v>
      </c>
      <c r="BJ36" s="164"/>
      <c r="BK36" s="176">
        <f t="shared" ref="BK36:BQ36" si="110">BK35/BK22</f>
        <v>0.25956828357510325</v>
      </c>
      <c r="BL36" s="176">
        <f t="shared" si="110"/>
        <v>0.25956828357510314</v>
      </c>
      <c r="BM36" s="176">
        <f t="shared" si="110"/>
        <v>0.25956828357510325</v>
      </c>
      <c r="BN36" s="176">
        <f t="shared" si="110"/>
        <v>0.25956828357510298</v>
      </c>
      <c r="BO36" s="176">
        <f t="shared" si="110"/>
        <v>0.2595682835751032</v>
      </c>
      <c r="BP36" s="176">
        <f t="shared" si="110"/>
        <v>0.2595682835751032</v>
      </c>
      <c r="BQ36" s="176">
        <f t="shared" si="110"/>
        <v>0.2595682835751032</v>
      </c>
      <c r="BR36" s="164"/>
      <c r="BS36" s="176">
        <f t="shared" ref="BS36:BY36" si="111">BS35/BS22</f>
        <v>0.51863265396844427</v>
      </c>
      <c r="BT36" s="176">
        <f t="shared" si="111"/>
        <v>0.51863265396844416</v>
      </c>
      <c r="BU36" s="176">
        <f t="shared" si="111"/>
        <v>0.51863265396844438</v>
      </c>
      <c r="BV36" s="176">
        <f t="shared" si="111"/>
        <v>0.51863265396844438</v>
      </c>
      <c r="BW36" s="176">
        <f t="shared" si="111"/>
        <v>0.51863265396844405</v>
      </c>
      <c r="BX36" s="176">
        <f t="shared" si="111"/>
        <v>0.51863265396844427</v>
      </c>
      <c r="BY36" s="176">
        <f t="shared" si="111"/>
        <v>0.51863265396844416</v>
      </c>
      <c r="BZ36" s="164"/>
      <c r="CA36" s="176">
        <f t="shared" ref="CA36:CF36" si="112">CA35/CA22</f>
        <v>-0.71075282841360132</v>
      </c>
      <c r="CB36" s="176">
        <f t="shared" si="112"/>
        <v>-0.71075282841360132</v>
      </c>
      <c r="CC36" s="176">
        <f t="shared" si="112"/>
        <v>-0.71075282841360132</v>
      </c>
      <c r="CD36" s="176">
        <f t="shared" si="112"/>
        <v>-0.71075282841360132</v>
      </c>
      <c r="CE36" s="176">
        <f t="shared" si="112"/>
        <v>-0.71075282841360132</v>
      </c>
      <c r="CF36" s="176">
        <f t="shared" si="112"/>
        <v>-0.71075282841360132</v>
      </c>
      <c r="CG36" s="176">
        <f>CG35/CG22</f>
        <v>-0.71075282841360132</v>
      </c>
      <c r="CH36" s="164"/>
      <c r="CI36" s="176">
        <f t="shared" ref="CI36:CO36" si="113">CI35/CI22</f>
        <v>1.0602830648484456</v>
      </c>
      <c r="CJ36" s="176">
        <f t="shared" si="113"/>
        <v>1.0602830648484456</v>
      </c>
      <c r="CK36" s="176">
        <f t="shared" si="113"/>
        <v>1.0602830648484458</v>
      </c>
      <c r="CL36" s="176">
        <f t="shared" si="113"/>
        <v>1.0602830648484456</v>
      </c>
      <c r="CM36" s="176">
        <f t="shared" si="113"/>
        <v>1.0602830648484458</v>
      </c>
      <c r="CN36" s="176">
        <f t="shared" si="113"/>
        <v>1.0602830648484456</v>
      </c>
      <c r="CO36" s="176">
        <f t="shared" si="113"/>
        <v>1.0602830648484456</v>
      </c>
      <c r="CP36" s="164"/>
      <c r="CQ36" s="176">
        <f t="shared" ref="CQ36:CW36" si="114">CQ35/CQ22</f>
        <v>-0.68185682835003758</v>
      </c>
      <c r="CR36" s="176">
        <f t="shared" si="114"/>
        <v>-0.68185682835003758</v>
      </c>
      <c r="CS36" s="176">
        <f t="shared" si="114"/>
        <v>-0.68185682835003769</v>
      </c>
      <c r="CT36" s="176">
        <f t="shared" si="114"/>
        <v>-0.68185682835003758</v>
      </c>
      <c r="CU36" s="176">
        <f t="shared" si="114"/>
        <v>-0.68185682835003747</v>
      </c>
      <c r="CV36" s="176">
        <f t="shared" si="114"/>
        <v>-0.68185682835003758</v>
      </c>
      <c r="CW36" s="176">
        <f t="shared" si="114"/>
        <v>-0.68185682835003758</v>
      </c>
    </row>
    <row r="37" spans="1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1:105" x14ac:dyDescent="0.35">
      <c r="F38" s="170" t="s">
        <v>159</v>
      </c>
      <c r="G38" s="174">
        <f>G34-G22</f>
        <v>9540.6910238477612</v>
      </c>
      <c r="H38" s="174">
        <f t="shared" ref="H38:M38" si="115">H34-H22</f>
        <v>9210.2859016374096</v>
      </c>
      <c r="I38" s="174">
        <f t="shared" si="115"/>
        <v>2098.6060599443881</v>
      </c>
      <c r="J38" s="174">
        <f t="shared" si="115"/>
        <v>4907.3876405367628</v>
      </c>
      <c r="K38" s="174">
        <f t="shared" si="115"/>
        <v>10709.482716735813</v>
      </c>
      <c r="L38" s="174">
        <f t="shared" si="115"/>
        <v>378.85781256085181</v>
      </c>
      <c r="M38" s="174">
        <f t="shared" si="115"/>
        <v>36845.311155262985</v>
      </c>
      <c r="O38" s="174">
        <f t="shared" ref="O38:T38" si="116">O34-O22</f>
        <v>10862.082200914621</v>
      </c>
      <c r="P38" s="174">
        <f t="shared" si="116"/>
        <v>11957.398224159118</v>
      </c>
      <c r="Q38" s="174">
        <f t="shared" si="116"/>
        <v>2386.9323523507528</v>
      </c>
      <c r="R38" s="174">
        <f t="shared" si="116"/>
        <v>5667.9433369403268</v>
      </c>
      <c r="S38" s="174">
        <f t="shared" si="116"/>
        <v>11806.444456335335</v>
      </c>
      <c r="T38" s="174">
        <f t="shared" si="116"/>
        <v>131.80496223882756</v>
      </c>
      <c r="U38" s="174">
        <f>U34-U22</f>
        <v>42812.605532938978</v>
      </c>
      <c r="V38" s="173"/>
      <c r="W38" s="174">
        <f t="shared" ref="W38:AC38" si="117">W34-W22</f>
        <v>8399.5899966814395</v>
      </c>
      <c r="X38" s="174">
        <f t="shared" si="117"/>
        <v>6765.6612326647555</v>
      </c>
      <c r="Y38" s="174">
        <f t="shared" si="117"/>
        <v>1273.3445700862867</v>
      </c>
      <c r="Z38" s="174">
        <f t="shared" si="117"/>
        <v>3873.0123308351976</v>
      </c>
      <c r="AA38" s="174">
        <f t="shared" si="117"/>
        <v>7318.0765602324354</v>
      </c>
      <c r="AB38" s="174">
        <f t="shared" si="117"/>
        <v>85.906097889535999</v>
      </c>
      <c r="AC38" s="174">
        <f t="shared" si="117"/>
        <v>27715.590788389643</v>
      </c>
      <c r="AD38" s="173"/>
      <c r="AE38" s="174">
        <f t="shared" ref="AE38:AK38" si="118">AE34-AE22</f>
        <v>6983.7469211160205</v>
      </c>
      <c r="AF38" s="174">
        <f t="shared" si="118"/>
        <v>7206.122785571908</v>
      </c>
      <c r="AG38" s="174">
        <f t="shared" si="118"/>
        <v>1315.1315030152036</v>
      </c>
      <c r="AH38" s="174">
        <f t="shared" si="118"/>
        <v>2685.0293786661896</v>
      </c>
      <c r="AI38" s="174">
        <f t="shared" si="118"/>
        <v>14064.76458773404</v>
      </c>
      <c r="AJ38" s="174">
        <f t="shared" si="118"/>
        <v>1062.2302475362994</v>
      </c>
      <c r="AK38" s="174">
        <f t="shared" si="118"/>
        <v>33317.025423639658</v>
      </c>
      <c r="AL38" s="164"/>
      <c r="AM38" s="174">
        <f t="shared" ref="AM38:AS38" si="119">AM34-AM22</f>
        <v>9511.3467359870119</v>
      </c>
      <c r="AN38" s="174">
        <f t="shared" si="119"/>
        <v>8597.3658330434373</v>
      </c>
      <c r="AO38" s="174">
        <f t="shared" si="119"/>
        <v>1845.6620190232088</v>
      </c>
      <c r="AP38" s="174">
        <f t="shared" si="119"/>
        <v>2456.7055052006817</v>
      </c>
      <c r="AQ38" s="174">
        <f t="shared" si="119"/>
        <v>16797.139446283509</v>
      </c>
      <c r="AR38" s="174">
        <f t="shared" si="119"/>
        <v>1189.8833930954106</v>
      </c>
      <c r="AS38" s="174">
        <f t="shared" si="119"/>
        <v>40398.10293263325</v>
      </c>
      <c r="AT38" s="164"/>
      <c r="AU38" s="174">
        <f t="shared" ref="AU38:BA38" si="120">AU34-AU22</f>
        <v>10568.551237961226</v>
      </c>
      <c r="AV38" s="174">
        <f t="shared" si="120"/>
        <v>10684.825706578409</v>
      </c>
      <c r="AW38" s="174">
        <f t="shared" si="120"/>
        <v>1921.3020590956212</v>
      </c>
      <c r="AX38" s="174">
        <f t="shared" si="120"/>
        <v>2731.8060092719297</v>
      </c>
      <c r="AY38" s="174">
        <f t="shared" si="120"/>
        <v>19224.813352792571</v>
      </c>
      <c r="AZ38" s="174">
        <f t="shared" si="120"/>
        <v>519.44908204392857</v>
      </c>
      <c r="BA38" s="174">
        <f t="shared" si="120"/>
        <v>45650.747447743692</v>
      </c>
      <c r="BB38" s="164"/>
      <c r="BC38" s="174">
        <f t="shared" ref="BC38:BI38" si="121">BC34-BC22</f>
        <v>1790.0018304274272</v>
      </c>
      <c r="BD38" s="174">
        <f t="shared" si="121"/>
        <v>1590.904326289954</v>
      </c>
      <c r="BE38" s="174">
        <f t="shared" si="121"/>
        <v>235.14270346469993</v>
      </c>
      <c r="BF38" s="174">
        <f t="shared" si="121"/>
        <v>1273.8804729662261</v>
      </c>
      <c r="BG38" s="174">
        <f t="shared" si="121"/>
        <v>4825.3368522794044</v>
      </c>
      <c r="BH38" s="174">
        <f t="shared" si="121"/>
        <v>411.52448920412644</v>
      </c>
      <c r="BI38" s="174">
        <f t="shared" si="121"/>
        <v>10126.790674631833</v>
      </c>
      <c r="BJ38" s="164"/>
      <c r="BK38" s="174">
        <f t="shared" ref="BK38:BQ38" si="122">BK34-BK22</f>
        <v>7296.0142687840489</v>
      </c>
      <c r="BL38" s="174">
        <f t="shared" si="122"/>
        <v>6112.7834787196844</v>
      </c>
      <c r="BM38" s="174">
        <f t="shared" si="122"/>
        <v>1215.2342222521638</v>
      </c>
      <c r="BN38" s="174">
        <f t="shared" si="122"/>
        <v>4955.8968235350949</v>
      </c>
      <c r="BO38" s="174">
        <f t="shared" si="122"/>
        <v>16373.552878637245</v>
      </c>
      <c r="BP38" s="174">
        <f t="shared" si="122"/>
        <v>1022.9073940639396</v>
      </c>
      <c r="BQ38" s="174">
        <f t="shared" si="122"/>
        <v>36976.389065992174</v>
      </c>
      <c r="BR38" s="164"/>
      <c r="BS38" s="174">
        <f t="shared" ref="BS38:BY38" si="123">BS34-BS22</f>
        <v>18134.354518814907</v>
      </c>
      <c r="BT38" s="174">
        <f t="shared" si="123"/>
        <v>12494.234483677112</v>
      </c>
      <c r="BU38" s="174">
        <f t="shared" si="123"/>
        <v>3035.0374335564911</v>
      </c>
      <c r="BV38" s="174">
        <f t="shared" si="123"/>
        <v>8987.9053773027372</v>
      </c>
      <c r="BW38" s="174">
        <f t="shared" si="123"/>
        <v>22759.692531911074</v>
      </c>
      <c r="BX38" s="174">
        <f t="shared" si="123"/>
        <v>598.93646669155078</v>
      </c>
      <c r="BY38" s="174">
        <f t="shared" si="123"/>
        <v>66010.160811953872</v>
      </c>
      <c r="BZ38" s="164"/>
      <c r="CA38" s="174">
        <f t="shared" ref="CA38:CF38" si="124">CA34-CA22</f>
        <v>-21771.86170126286</v>
      </c>
      <c r="CB38" s="174">
        <f t="shared" si="124"/>
        <v>-14900.730494550287</v>
      </c>
      <c r="CC38" s="174">
        <f t="shared" si="124"/>
        <v>-2900.5660157487482</v>
      </c>
      <c r="CD38" s="174">
        <f t="shared" si="124"/>
        <v>-11125.325819122378</v>
      </c>
      <c r="CE38" s="174">
        <f t="shared" si="124"/>
        <v>-24447.337698835152</v>
      </c>
      <c r="CF38" s="174">
        <f t="shared" si="124"/>
        <v>-3109.8724181336565</v>
      </c>
      <c r="CG38" s="174">
        <f>CG34-CG22</f>
        <v>-78255.694147653077</v>
      </c>
      <c r="CH38" s="164"/>
      <c r="CI38" s="174">
        <f t="shared" ref="CI38:CO38" si="125">CI34-CI22</f>
        <v>29286.799927234977</v>
      </c>
      <c r="CJ38" s="174">
        <f t="shared" si="125"/>
        <v>21060.732081699367</v>
      </c>
      <c r="CK38" s="174">
        <f t="shared" si="125"/>
        <v>6721.3905845829695</v>
      </c>
      <c r="CL38" s="174">
        <f t="shared" si="125"/>
        <v>14941.749193131091</v>
      </c>
      <c r="CM38" s="174">
        <f t="shared" si="125"/>
        <v>29919.496214045059</v>
      </c>
      <c r="CN38" s="174">
        <f t="shared" si="125"/>
        <v>2413.1469637568216</v>
      </c>
      <c r="CO38" s="174">
        <f t="shared" si="125"/>
        <v>104343.31496445028</v>
      </c>
      <c r="CP38" s="164"/>
      <c r="CQ38" s="174">
        <f t="shared" ref="CQ38:CW38" si="126">CQ34-CQ22</f>
        <v>-13043.788408709721</v>
      </c>
      <c r="CR38" s="174">
        <f t="shared" si="126"/>
        <v>-12929.171686497339</v>
      </c>
      <c r="CS38" s="174">
        <f t="shared" si="126"/>
        <v>-3333.7985776609366</v>
      </c>
      <c r="CT38" s="174">
        <f t="shared" si="126"/>
        <v>-5666.8607132401849</v>
      </c>
      <c r="CU38" s="174">
        <f t="shared" si="126"/>
        <v>-16833.764417123875</v>
      </c>
      <c r="CV38" s="174">
        <f t="shared" si="126"/>
        <v>-631.38364675044681</v>
      </c>
      <c r="CW38" s="174">
        <f t="shared" si="126"/>
        <v>-52438.767449982508</v>
      </c>
    </row>
    <row r="39" spans="1:105" x14ac:dyDescent="0.35">
      <c r="F39" s="170" t="s">
        <v>158</v>
      </c>
      <c r="G39" s="172">
        <f>G38/G22</f>
        <v>0.41171351238698023</v>
      </c>
      <c r="H39" s="172">
        <f t="shared" ref="H39:M39" si="127">H38/H22</f>
        <v>0.41171351238698023</v>
      </c>
      <c r="I39" s="172">
        <f t="shared" si="127"/>
        <v>0.41171351238698006</v>
      </c>
      <c r="J39" s="172">
        <f t="shared" si="127"/>
        <v>0.41171351238698028</v>
      </c>
      <c r="K39" s="172">
        <f t="shared" si="127"/>
        <v>0.41171351238698006</v>
      </c>
      <c r="L39" s="172">
        <f t="shared" si="127"/>
        <v>0.41171351238698023</v>
      </c>
      <c r="M39" s="172">
        <f t="shared" si="127"/>
        <v>0.41171351238698017</v>
      </c>
      <c r="O39" s="172">
        <f t="shared" ref="O39:T39" si="128">O38/O22</f>
        <v>0.38525899865267837</v>
      </c>
      <c r="P39" s="172">
        <f t="shared" si="128"/>
        <v>0.38525899865267837</v>
      </c>
      <c r="Q39" s="172">
        <f t="shared" si="128"/>
        <v>0.38525899865267837</v>
      </c>
      <c r="R39" s="172">
        <f t="shared" si="128"/>
        <v>0.38525899865267843</v>
      </c>
      <c r="S39" s="172">
        <f t="shared" si="128"/>
        <v>0.38525899865267837</v>
      </c>
      <c r="T39" s="172">
        <f t="shared" si="128"/>
        <v>0.38525899865267821</v>
      </c>
      <c r="U39" s="172">
        <f>U38/U22</f>
        <v>0.38525899865267832</v>
      </c>
      <c r="V39" s="173"/>
      <c r="W39" s="172">
        <f t="shared" ref="W39:AC39" si="129">W38/W22</f>
        <v>0.29379524533870277</v>
      </c>
      <c r="X39" s="172">
        <f t="shared" si="129"/>
        <v>0.29379524533870288</v>
      </c>
      <c r="Y39" s="172">
        <f t="shared" si="129"/>
        <v>0.29379524533870288</v>
      </c>
      <c r="Z39" s="172">
        <f t="shared" si="129"/>
        <v>0.29379524533870299</v>
      </c>
      <c r="AA39" s="172">
        <f t="shared" si="129"/>
        <v>0.29379524533870288</v>
      </c>
      <c r="AB39" s="172">
        <f t="shared" si="129"/>
        <v>0.29379524533870277</v>
      </c>
      <c r="AC39" s="172">
        <f t="shared" si="129"/>
        <v>0.29379524533870277</v>
      </c>
      <c r="AD39" s="173"/>
      <c r="AE39" s="172">
        <f t="shared" ref="AE39:AK39" si="130">AE38/AE22</f>
        <v>0.31730769463912023</v>
      </c>
      <c r="AF39" s="172">
        <f t="shared" si="130"/>
        <v>0.31730769463912023</v>
      </c>
      <c r="AG39" s="172">
        <f t="shared" si="130"/>
        <v>0.31730769463912012</v>
      </c>
      <c r="AH39" s="172">
        <f t="shared" si="130"/>
        <v>0.31730769463912012</v>
      </c>
      <c r="AI39" s="172">
        <f t="shared" si="130"/>
        <v>0.31730769463912023</v>
      </c>
      <c r="AJ39" s="172">
        <f t="shared" si="130"/>
        <v>0.31730769463912017</v>
      </c>
      <c r="AK39" s="172">
        <f t="shared" si="130"/>
        <v>0.31730769463912017</v>
      </c>
      <c r="AL39" s="164"/>
      <c r="AM39" s="172">
        <f t="shared" ref="AM39:AS39" si="131">AM38/AM22</f>
        <v>0.38469617893580527</v>
      </c>
      <c r="AN39" s="172">
        <f t="shared" si="131"/>
        <v>0.3846961789358051</v>
      </c>
      <c r="AO39" s="172">
        <f t="shared" si="131"/>
        <v>0.38469617893580516</v>
      </c>
      <c r="AP39" s="172">
        <f t="shared" si="131"/>
        <v>0.38469617893580499</v>
      </c>
      <c r="AQ39" s="172">
        <f t="shared" si="131"/>
        <v>0.3846961789358051</v>
      </c>
      <c r="AR39" s="172">
        <f t="shared" si="131"/>
        <v>0.38469617893580504</v>
      </c>
      <c r="AS39" s="172">
        <f t="shared" si="131"/>
        <v>0.38469617893580504</v>
      </c>
      <c r="AT39" s="164"/>
      <c r="AU39" s="172">
        <f t="shared" ref="AU39:BA39" si="132">AU38/AU22</f>
        <v>0.64117878585563171</v>
      </c>
      <c r="AV39" s="172">
        <f t="shared" si="132"/>
        <v>0.64117878585563159</v>
      </c>
      <c r="AW39" s="172">
        <f t="shared" si="132"/>
        <v>0.64117878585563193</v>
      </c>
      <c r="AX39" s="172">
        <f t="shared" si="132"/>
        <v>0.64117878585563171</v>
      </c>
      <c r="AY39" s="172">
        <f t="shared" si="132"/>
        <v>0.64117878585563171</v>
      </c>
      <c r="AZ39" s="172">
        <f t="shared" si="132"/>
        <v>0.64117878585563159</v>
      </c>
      <c r="BA39" s="172">
        <f t="shared" si="132"/>
        <v>0.64117878585563182</v>
      </c>
      <c r="BB39" s="164"/>
      <c r="BC39" s="172">
        <f t="shared" ref="BC39:BI39" si="133">BC38/BC22</f>
        <v>7.6495578797196317E-2</v>
      </c>
      <c r="BD39" s="172">
        <f t="shared" si="133"/>
        <v>7.6495578797196179E-2</v>
      </c>
      <c r="BE39" s="172">
        <f t="shared" si="133"/>
        <v>7.649557879719629E-2</v>
      </c>
      <c r="BF39" s="172">
        <f t="shared" si="133"/>
        <v>7.6495578797196193E-2</v>
      </c>
      <c r="BG39" s="172">
        <f t="shared" si="133"/>
        <v>7.6495578797196345E-2</v>
      </c>
      <c r="BH39" s="172">
        <f t="shared" si="133"/>
        <v>7.649557879719629E-2</v>
      </c>
      <c r="BI39" s="172">
        <f t="shared" si="133"/>
        <v>7.6495578797196248E-2</v>
      </c>
      <c r="BJ39" s="164"/>
      <c r="BK39" s="172">
        <f t="shared" ref="BK39:BQ39" si="134">BK38/BK22</f>
        <v>0.25956828357510325</v>
      </c>
      <c r="BL39" s="172">
        <f t="shared" si="134"/>
        <v>0.25956828357510314</v>
      </c>
      <c r="BM39" s="172">
        <f t="shared" si="134"/>
        <v>0.25956828357510325</v>
      </c>
      <c r="BN39" s="172">
        <f t="shared" si="134"/>
        <v>0.25956828357510298</v>
      </c>
      <c r="BO39" s="172">
        <f t="shared" si="134"/>
        <v>0.2595682835751032</v>
      </c>
      <c r="BP39" s="172">
        <f t="shared" si="134"/>
        <v>0.2595682835751032</v>
      </c>
      <c r="BQ39" s="172">
        <f t="shared" si="134"/>
        <v>0.2595682835751032</v>
      </c>
      <c r="BR39" s="164"/>
      <c r="BS39" s="172">
        <f t="shared" ref="BS39:BY39" si="135">BS38/BS22</f>
        <v>0.51863265396844427</v>
      </c>
      <c r="BT39" s="172">
        <f t="shared" si="135"/>
        <v>0.51863265396844416</v>
      </c>
      <c r="BU39" s="172">
        <f t="shared" si="135"/>
        <v>0.51863265396844438</v>
      </c>
      <c r="BV39" s="172">
        <f t="shared" si="135"/>
        <v>0.51863265396844438</v>
      </c>
      <c r="BW39" s="172">
        <f t="shared" si="135"/>
        <v>0.51863265396844405</v>
      </c>
      <c r="BX39" s="172">
        <f t="shared" si="135"/>
        <v>0.51863265396844427</v>
      </c>
      <c r="BY39" s="172">
        <f t="shared" si="135"/>
        <v>0.51863265396844416</v>
      </c>
      <c r="BZ39" s="164"/>
      <c r="CA39" s="172">
        <f t="shared" ref="CA39:CG39" si="136">CA38/CA22</f>
        <v>-0.71075282841360132</v>
      </c>
      <c r="CB39" s="172">
        <f t="shared" si="136"/>
        <v>-0.71075282841360132</v>
      </c>
      <c r="CC39" s="172">
        <f t="shared" si="136"/>
        <v>-0.71075282841360132</v>
      </c>
      <c r="CD39" s="172">
        <f t="shared" si="136"/>
        <v>-0.71075282841360132</v>
      </c>
      <c r="CE39" s="172">
        <f t="shared" si="136"/>
        <v>-0.71075282841360132</v>
      </c>
      <c r="CF39" s="172">
        <f t="shared" si="136"/>
        <v>-0.71075282841360132</v>
      </c>
      <c r="CG39" s="172">
        <f t="shared" si="136"/>
        <v>-0.71075282841360132</v>
      </c>
      <c r="CH39" s="164"/>
      <c r="CI39" s="172">
        <f t="shared" ref="CI39:CO39" si="137">CI38/CI22</f>
        <v>1.0602830648484456</v>
      </c>
      <c r="CJ39" s="172">
        <f t="shared" si="137"/>
        <v>1.0602830648484456</v>
      </c>
      <c r="CK39" s="172">
        <f t="shared" si="137"/>
        <v>1.0602830648484458</v>
      </c>
      <c r="CL39" s="172">
        <f t="shared" si="137"/>
        <v>1.0602830648484456</v>
      </c>
      <c r="CM39" s="172">
        <f t="shared" si="137"/>
        <v>1.0602830648484458</v>
      </c>
      <c r="CN39" s="172">
        <f t="shared" si="137"/>
        <v>1.0602830648484456</v>
      </c>
      <c r="CO39" s="172">
        <f t="shared" si="137"/>
        <v>1.0602830648484456</v>
      </c>
      <c r="CP39" s="164"/>
      <c r="CQ39" s="172">
        <f t="shared" ref="CQ39:CW39" si="138">CQ38/CQ22</f>
        <v>-0.68185682835003758</v>
      </c>
      <c r="CR39" s="172">
        <f t="shared" si="138"/>
        <v>-0.68185682835003758</v>
      </c>
      <c r="CS39" s="172">
        <f t="shared" si="138"/>
        <v>-0.68185682835003769</v>
      </c>
      <c r="CT39" s="172">
        <f t="shared" si="138"/>
        <v>-0.68185682835003758</v>
      </c>
      <c r="CU39" s="172">
        <f t="shared" si="138"/>
        <v>-0.68185682835003747</v>
      </c>
      <c r="CV39" s="172">
        <f t="shared" si="138"/>
        <v>-0.68185682835003758</v>
      </c>
      <c r="CW39" s="172">
        <f t="shared" si="138"/>
        <v>-0.68185682835003758</v>
      </c>
    </row>
    <row r="40" spans="1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1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1:105" x14ac:dyDescent="0.35">
      <c r="CG42" s="134"/>
    </row>
    <row r="43" spans="1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1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1:105" x14ac:dyDescent="0.35">
      <c r="F45" s="158"/>
      <c r="O45" s="149"/>
      <c r="P45" s="149"/>
      <c r="Q45" s="149"/>
      <c r="R45" s="149"/>
      <c r="S45" s="149"/>
      <c r="T45" s="149"/>
    </row>
    <row r="46" spans="1:105" x14ac:dyDescent="0.35">
      <c r="A46" s="133">
        <f>D46</f>
        <v>5</v>
      </c>
      <c r="C46" s="378">
        <f>SUM(D46:D50)</f>
        <v>22</v>
      </c>
      <c r="D46" s="133">
        <v>5</v>
      </c>
      <c r="F46" s="147">
        <v>43647</v>
      </c>
      <c r="G46" s="146">
        <f>($G$34/$C$46)*$D46</f>
        <v>7434.9594773647177</v>
      </c>
      <c r="H46" s="146">
        <f>($H$34/$C$46)*D46</f>
        <v>7177.4782646719104</v>
      </c>
      <c r="I46" s="146">
        <f>($I$34/$C$46)*D46</f>
        <v>1635.4214779241274</v>
      </c>
      <c r="J46" s="146">
        <f>($J$34/$C$46)*D46</f>
        <v>3824.2752182112258</v>
      </c>
      <c r="K46" s="146">
        <f>($K$34/$C$46)*D46</f>
        <v>8345.7864659321094</v>
      </c>
      <c r="L46" s="146">
        <f>($L$34/$C$46)*D46</f>
        <v>295.23988116082586</v>
      </c>
      <c r="M46" s="146">
        <f t="shared" ref="M46:M51" si="139">SUM(G46:L46)</f>
        <v>28713.160785264918</v>
      </c>
      <c r="N46" s="134"/>
      <c r="O46" s="144">
        <f>'Reforecast Total Assurance Only'!O46+'Reforecast Total Non_Assurance'!O46+'Reforecast IFS'!O46</f>
        <v>5226.8636690946787</v>
      </c>
      <c r="P46" s="144">
        <f>'Reforecast Total Assurance Only'!P46+'Reforecast Total Non_Assurance'!P46+'Reforecast IFS'!P46</f>
        <v>4361.9353964515776</v>
      </c>
      <c r="Q46" s="144">
        <f>'Reforecast Total Assurance Only'!Q46+'Reforecast Total Non_Assurance'!Q46+'Reforecast IFS'!Q46</f>
        <v>1115.5808472108627</v>
      </c>
      <c r="R46" s="144">
        <f>'Reforecast Total Assurance Only'!R46+'Reforecast Total Non_Assurance'!R46+'Reforecast IFS'!R46</f>
        <v>2121.6545038529998</v>
      </c>
      <c r="S46" s="144">
        <f>'Reforecast Total Assurance Only'!S46+'Reforecast Total Non_Assurance'!S46+'Reforecast IFS'!S46</f>
        <v>2211.9887966366009</v>
      </c>
      <c r="T46" s="144">
        <f>'Reforecast Total Assurance Only'!T46+'Reforecast Total Non_Assurance'!T46+'Reforecast IFS'!T46</f>
        <v>151.78684571679236</v>
      </c>
      <c r="U46" s="144">
        <f>SUM(O46:T46)</f>
        <v>15189.810058963511</v>
      </c>
      <c r="V46" s="134"/>
      <c r="W46" s="143">
        <f t="shared" ref="W46:AC50" si="140">O46/O$51</f>
        <v>0.22555707910379214</v>
      </c>
      <c r="X46" s="143">
        <f t="shared" si="140"/>
        <v>0.19498501588956144</v>
      </c>
      <c r="Y46" s="143">
        <f t="shared" si="140"/>
        <v>0.21885942184356333</v>
      </c>
      <c r="Z46" s="143">
        <f t="shared" si="140"/>
        <v>0.1779997611432691</v>
      </c>
      <c r="AA46" s="143">
        <f t="shared" si="140"/>
        <v>8.5037317012588806E-2</v>
      </c>
      <c r="AB46" s="143">
        <f t="shared" si="140"/>
        <v>0.164950261845699</v>
      </c>
      <c r="AC46" s="143">
        <f t="shared" si="140"/>
        <v>0.1697325889178615</v>
      </c>
      <c r="AE46" s="142">
        <f>G46-O46</f>
        <v>2208.095808270039</v>
      </c>
      <c r="AF46" s="142">
        <f t="shared" ref="AE46:AK51" si="141">H46-P46</f>
        <v>2815.5428682203328</v>
      </c>
      <c r="AG46" s="142">
        <f t="shared" si="141"/>
        <v>519.84063071326477</v>
      </c>
      <c r="AH46" s="142">
        <f t="shared" si="141"/>
        <v>1702.620714358226</v>
      </c>
      <c r="AI46" s="142">
        <f t="shared" si="141"/>
        <v>6133.797669295509</v>
      </c>
      <c r="AJ46" s="142">
        <f t="shared" si="141"/>
        <v>143.4530354440335</v>
      </c>
      <c r="AK46" s="142">
        <f t="shared" si="141"/>
        <v>13523.350726301407</v>
      </c>
    </row>
    <row r="47" spans="1:105" x14ac:dyDescent="0.35">
      <c r="A47" s="133">
        <f>D47</f>
        <v>5</v>
      </c>
      <c r="C47" s="378"/>
      <c r="D47" s="133">
        <v>5</v>
      </c>
      <c r="F47" s="147">
        <f>F46+7</f>
        <v>43654</v>
      </c>
      <c r="G47" s="146">
        <f>($G$34/$C$46)*$D47</f>
        <v>7434.9594773647177</v>
      </c>
      <c r="H47" s="146">
        <f>($H$34/$C$46)*D47</f>
        <v>7177.4782646719104</v>
      </c>
      <c r="I47" s="146">
        <f>($I$34/$C$46)*D47</f>
        <v>1635.4214779241274</v>
      </c>
      <c r="J47" s="146">
        <f>($J$34/$C$46)*D47</f>
        <v>3824.2752182112258</v>
      </c>
      <c r="K47" s="146">
        <f>($K$34/$C$46)*D47</f>
        <v>8345.7864659321094</v>
      </c>
      <c r="L47" s="146">
        <f>($L$34/$C$46)*D47</f>
        <v>295.23988116082586</v>
      </c>
      <c r="M47" s="146">
        <f t="shared" si="139"/>
        <v>28713.160785264918</v>
      </c>
      <c r="N47" s="134"/>
      <c r="O47" s="144">
        <f>'Reforecast Total Assurance Only'!O47+'Reforecast Total Non_Assurance'!O47+'Reforecast IFS'!O47</f>
        <v>5944.5012078758327</v>
      </c>
      <c r="P47" s="144">
        <f>'Reforecast Total Assurance Only'!P47+'Reforecast Total Non_Assurance'!P47+'Reforecast IFS'!P47</f>
        <v>5305.1747314602471</v>
      </c>
      <c r="Q47" s="144">
        <f>'Reforecast Total Assurance Only'!Q47+'Reforecast Total Non_Assurance'!Q47+'Reforecast IFS'!Q47</f>
        <v>1182.7381298075288</v>
      </c>
      <c r="R47" s="144">
        <f>'Reforecast Total Assurance Only'!R47+'Reforecast Total Non_Assurance'!R47+'Reforecast IFS'!R47</f>
        <v>2864.0252765314317</v>
      </c>
      <c r="S47" s="144">
        <f>'Reforecast Total Assurance Only'!S47+'Reforecast Total Non_Assurance'!S47+'Reforecast IFS'!S47</f>
        <v>3933.6248083853166</v>
      </c>
      <c r="T47" s="144">
        <f>'Reforecast Total Assurance Only'!T47+'Reforecast Total Non_Assurance'!T47+'Reforecast IFS'!T47</f>
        <v>99.446554090312233</v>
      </c>
      <c r="U47" s="144">
        <f>SUM(O47:T47)</f>
        <v>19329.510708150669</v>
      </c>
      <c r="V47" s="134"/>
      <c r="W47" s="143">
        <f t="shared" si="140"/>
        <v>0.25652559815275899</v>
      </c>
      <c r="X47" s="143">
        <f t="shared" si="140"/>
        <v>0.2371492205391629</v>
      </c>
      <c r="Y47" s="143">
        <f t="shared" si="140"/>
        <v>0.23203462476896189</v>
      </c>
      <c r="Z47" s="143">
        <f t="shared" si="140"/>
        <v>0.24028220155782801</v>
      </c>
      <c r="AA47" s="143">
        <f t="shared" si="140"/>
        <v>0.1512235958644417</v>
      </c>
      <c r="AB47" s="143">
        <f t="shared" si="140"/>
        <v>0.10807086120925107</v>
      </c>
      <c r="AC47" s="143">
        <f t="shared" si="140"/>
        <v>0.21599005400820731</v>
      </c>
      <c r="AE47" s="142">
        <f>G47-O47</f>
        <v>1490.458269488885</v>
      </c>
      <c r="AF47" s="142">
        <f t="shared" si="141"/>
        <v>1872.3035332116633</v>
      </c>
      <c r="AG47" s="142">
        <f t="shared" si="141"/>
        <v>452.68334811659861</v>
      </c>
      <c r="AH47" s="142">
        <f t="shared" si="141"/>
        <v>960.24994167979412</v>
      </c>
      <c r="AI47" s="142">
        <f t="shared" si="141"/>
        <v>4412.1616575467924</v>
      </c>
      <c r="AJ47" s="142">
        <f t="shared" si="141"/>
        <v>195.79332707051361</v>
      </c>
      <c r="AK47" s="142">
        <f t="shared" si="141"/>
        <v>9383.6500771142491</v>
      </c>
    </row>
    <row r="48" spans="1:105" x14ac:dyDescent="0.35">
      <c r="A48" s="133">
        <f>D48</f>
        <v>5</v>
      </c>
      <c r="C48" s="378"/>
      <c r="D48" s="133">
        <v>5</v>
      </c>
      <c r="F48" s="147">
        <f>F47+7</f>
        <v>43661</v>
      </c>
      <c r="G48" s="146">
        <f>($G$34/$C$46)*$D48</f>
        <v>7434.9594773647177</v>
      </c>
      <c r="H48" s="146">
        <f>($H$34/$C$46)*D48</f>
        <v>7177.4782646719104</v>
      </c>
      <c r="I48" s="146">
        <f>($I$34/$C$46)*D48</f>
        <v>1635.4214779241274</v>
      </c>
      <c r="J48" s="146">
        <f>($J$34/$C$46)*D48</f>
        <v>3824.2752182112258</v>
      </c>
      <c r="K48" s="146">
        <f>($K$34/$C$46)*D48</f>
        <v>8345.7864659321094</v>
      </c>
      <c r="L48" s="146">
        <f>($L$34/$C$46)*D48</f>
        <v>295.23988116082586</v>
      </c>
      <c r="M48" s="146">
        <f t="shared" si="139"/>
        <v>28713.160785264918</v>
      </c>
      <c r="N48" s="134"/>
      <c r="O48" s="144">
        <f>'Reforecast Total Assurance Only'!O48+'Reforecast Total Non_Assurance'!O48+'Reforecast IFS'!O48</f>
        <v>6443.2890166926363</v>
      </c>
      <c r="P48" s="144">
        <f>'Reforecast Total Assurance Only'!P48+'Reforecast Total Non_Assurance'!P48+'Reforecast IFS'!P48</f>
        <v>5973.6926768054655</v>
      </c>
      <c r="Q48" s="144">
        <f>'Reforecast Total Assurance Only'!Q48+'Reforecast Total Non_Assurance'!Q48+'Reforecast IFS'!Q48</f>
        <v>1393.8665104295007</v>
      </c>
      <c r="R48" s="144">
        <f>'Reforecast Total Assurance Only'!R48+'Reforecast Total Non_Assurance'!R48+'Reforecast IFS'!R48</f>
        <v>3250.9999504677248</v>
      </c>
      <c r="S48" s="144">
        <f>'Reforecast Total Assurance Only'!S48+'Reforecast Total Non_Assurance'!S48+'Reforecast IFS'!S48</f>
        <v>9193.0635211559584</v>
      </c>
      <c r="T48" s="144">
        <f>'Reforecast Total Assurance Only'!T48+'Reforecast Total Non_Assurance'!T48+'Reforecast IFS'!T48</f>
        <v>239.79693079973273</v>
      </c>
      <c r="U48" s="144">
        <f>SUM(O48:T48)</f>
        <v>26494.708606351021</v>
      </c>
      <c r="V48" s="134"/>
      <c r="W48" s="143">
        <f t="shared" si="140"/>
        <v>0.27805000138418773</v>
      </c>
      <c r="X48" s="143">
        <f t="shared" si="140"/>
        <v>0.26703296945979904</v>
      </c>
      <c r="Y48" s="143">
        <f t="shared" si="140"/>
        <v>0.27345469345624601</v>
      </c>
      <c r="Z48" s="143">
        <f t="shared" si="140"/>
        <v>0.27274809051574439</v>
      </c>
      <c r="AA48" s="143">
        <f t="shared" si="140"/>
        <v>0.35341655353502971</v>
      </c>
      <c r="AB48" s="143">
        <f t="shared" si="140"/>
        <v>0.26059284873086275</v>
      </c>
      <c r="AC48" s="143">
        <f t="shared" si="140"/>
        <v>0.29605475426775435</v>
      </c>
      <c r="AE48" s="142">
        <f>G48-O48</f>
        <v>991.67046067208139</v>
      </c>
      <c r="AF48" s="142">
        <f t="shared" si="141"/>
        <v>1203.785587866445</v>
      </c>
      <c r="AG48" s="142">
        <f t="shared" si="141"/>
        <v>241.55496749462668</v>
      </c>
      <c r="AH48" s="142">
        <f t="shared" si="141"/>
        <v>573.27526774350099</v>
      </c>
      <c r="AI48" s="142">
        <f t="shared" si="141"/>
        <v>-847.27705522384895</v>
      </c>
      <c r="AJ48" s="142">
        <f t="shared" si="141"/>
        <v>55.442950361093125</v>
      </c>
      <c r="AK48" s="142">
        <f t="shared" si="141"/>
        <v>2218.4521789138962</v>
      </c>
    </row>
    <row r="49" spans="1:37" x14ac:dyDescent="0.35">
      <c r="A49" s="133">
        <f>SUM(D49:D50)</f>
        <v>7</v>
      </c>
      <c r="C49" s="378"/>
      <c r="D49" s="133">
        <v>4</v>
      </c>
      <c r="F49" s="147">
        <f>F48+7</f>
        <v>43668</v>
      </c>
      <c r="G49" s="146">
        <f>($G$34/$C$46)*$D49</f>
        <v>5947.967581891774</v>
      </c>
      <c r="H49" s="146">
        <f>($H$34/$C$46)*D49</f>
        <v>5741.9826117375287</v>
      </c>
      <c r="I49" s="146">
        <f>($I$34/$C$46)*D49</f>
        <v>1308.337182339302</v>
      </c>
      <c r="J49" s="146">
        <f>($J$34/$C$46)*D49</f>
        <v>3059.4201745689807</v>
      </c>
      <c r="K49" s="146">
        <f>($K$34/$C$46)*D49</f>
        <v>6676.6291727456874</v>
      </c>
      <c r="L49" s="146">
        <f>($L$34/$C$46)*D49</f>
        <v>236.1919049286607</v>
      </c>
      <c r="M49" s="146">
        <f t="shared" si="139"/>
        <v>22970.52862821193</v>
      </c>
      <c r="N49" s="134"/>
      <c r="O49" s="144">
        <f>'Reforecast Total Assurance Only'!O49+'Reforecast Total Non_Assurance'!O49+'Reforecast IFS'!O49</f>
        <v>3970.3405592098934</v>
      </c>
      <c r="P49" s="144">
        <f>'Reforecast Total Assurance Only'!P49+'Reforecast Total Non_Assurance'!P49+'Reforecast IFS'!P49</f>
        <v>4807.0111844297908</v>
      </c>
      <c r="Q49" s="144">
        <f>'Reforecast Total Assurance Only'!Q49+'Reforecast Total Non_Assurance'!Q49+'Reforecast IFS'!Q49</f>
        <v>1003.6163967670576</v>
      </c>
      <c r="R49" s="144">
        <f>'Reforecast Total Assurance Only'!R49+'Reforecast Total Non_Assurance'!R49+'Reforecast IFS'!R49</f>
        <v>2630.5311348146247</v>
      </c>
      <c r="S49" s="144">
        <f>'Reforecast Total Assurance Only'!S49+'Reforecast Total Non_Assurance'!S49+'Reforecast IFS'!S49</f>
        <v>7623.786147991138</v>
      </c>
      <c r="T49" s="144">
        <f>'Reforecast Total Assurance Only'!T49+'Reforecast Total Non_Assurance'!T49+'Reforecast IFS'!T49</f>
        <v>306.54809567138904</v>
      </c>
      <c r="U49" s="144">
        <f>SUM(O49:T49)</f>
        <v>20341.83351888389</v>
      </c>
      <c r="V49" s="134"/>
      <c r="W49" s="143">
        <f>O49/O$51</f>
        <v>0.17133380097090084</v>
      </c>
      <c r="X49" s="143">
        <f t="shared" si="140"/>
        <v>0.21488056722248325</v>
      </c>
      <c r="Y49" s="143">
        <f t="shared" si="140"/>
        <v>0.19689375709373483</v>
      </c>
      <c r="Z49" s="143">
        <f t="shared" si="140"/>
        <v>0.22069281913082758</v>
      </c>
      <c r="AA49" s="143">
        <f t="shared" si="140"/>
        <v>0.29308752399138549</v>
      </c>
      <c r="AB49" s="143">
        <f t="shared" si="140"/>
        <v>0.33313287729584806</v>
      </c>
      <c r="AC49" s="143">
        <f t="shared" si="140"/>
        <v>0.22730185914726911</v>
      </c>
      <c r="AE49" s="142">
        <f>G49-O49</f>
        <v>1977.6270226818806</v>
      </c>
      <c r="AF49" s="142">
        <f t="shared" si="141"/>
        <v>934.97142730773794</v>
      </c>
      <c r="AG49" s="142">
        <f t="shared" si="141"/>
        <v>304.72078557224438</v>
      </c>
      <c r="AH49" s="142">
        <f t="shared" si="141"/>
        <v>428.88903975435596</v>
      </c>
      <c r="AI49" s="142">
        <f t="shared" si="141"/>
        <v>-947.15697524545067</v>
      </c>
      <c r="AJ49" s="142">
        <f t="shared" si="141"/>
        <v>-70.35619074272833</v>
      </c>
      <c r="AK49" s="142">
        <f t="shared" si="141"/>
        <v>2628.6951093280404</v>
      </c>
    </row>
    <row r="50" spans="1:37" ht="14.25" customHeight="1" x14ac:dyDescent="0.35">
      <c r="C50" s="378"/>
      <c r="D50" s="133">
        <v>3</v>
      </c>
      <c r="F50" s="147">
        <f>F49+7</f>
        <v>43675</v>
      </c>
      <c r="G50" s="146">
        <f>($G$34/$C$46)*$D50</f>
        <v>4460.9756864188303</v>
      </c>
      <c r="H50" s="146">
        <f>($H$34/$C$46)*D50</f>
        <v>4306.486958803147</v>
      </c>
      <c r="I50" s="146">
        <f>($I$34/$C$46)*D50</f>
        <v>981.25288675447655</v>
      </c>
      <c r="J50" s="146">
        <f>($J$34/$C$46)*D50</f>
        <v>2294.5651309267355</v>
      </c>
      <c r="K50" s="146">
        <f>($K$34/$C$46)*D50</f>
        <v>5007.4718795592653</v>
      </c>
      <c r="L50" s="146">
        <f>($L$34/$C$46)*D50</f>
        <v>177.14392869649552</v>
      </c>
      <c r="M50" s="146">
        <f t="shared" si="139"/>
        <v>17227.896471158951</v>
      </c>
      <c r="N50" s="134"/>
      <c r="O50" s="144">
        <f>'Reforecast Total Assurance Only'!O50+'Reforecast Total Non_Assurance'!O50+'Reforecast IFS'!O50</f>
        <v>1588.1362236839573</v>
      </c>
      <c r="P50" s="144">
        <f>'Reforecast Total Assurance Only'!P50+'Reforecast Total Non_Assurance'!P50+'Reforecast IFS'!P50</f>
        <v>1922.8044737719169</v>
      </c>
      <c r="Q50" s="144">
        <f>'Reforecast Total Assurance Only'!Q50+'Reforecast Total Non_Assurance'!Q50+'Reforecast IFS'!Q50</f>
        <v>401.44655870682311</v>
      </c>
      <c r="R50" s="144">
        <f>'Reforecast Total Assurance Only'!R50+'Reforecast Total Non_Assurance'!R50+'Reforecast IFS'!R50</f>
        <v>1052.2124539258498</v>
      </c>
      <c r="S50" s="144">
        <f>'Reforecast Total Assurance Only'!S50+'Reforecast Total Non_Assurance'!S50+'Reforecast IFS'!S50</f>
        <v>3049.5144591964554</v>
      </c>
      <c r="T50" s="144">
        <f>'Reforecast Total Assurance Only'!T50+'Reforecast Total Non_Assurance'!T50+'Reforecast IFS'!T50</f>
        <v>122.61923826855563</v>
      </c>
      <c r="U50" s="144">
        <f>SUM(O50:T50)</f>
        <v>8136.7334075535582</v>
      </c>
      <c r="V50" s="134"/>
      <c r="W50" s="143">
        <f>O50/O$51</f>
        <v>6.8533520388360331E-2</v>
      </c>
      <c r="X50" s="143">
        <f t="shared" si="140"/>
        <v>8.595222688899333E-2</v>
      </c>
      <c r="Y50" s="143">
        <f t="shared" si="140"/>
        <v>7.8757502837493942E-2</v>
      </c>
      <c r="Z50" s="143">
        <f t="shared" si="140"/>
        <v>8.8277127652331019E-2</v>
      </c>
      <c r="AA50" s="143">
        <f t="shared" si="140"/>
        <v>0.11723500959655421</v>
      </c>
      <c r="AB50" s="143">
        <f t="shared" si="140"/>
        <v>0.13325315091833925</v>
      </c>
      <c r="AC50" s="143">
        <f t="shared" si="140"/>
        <v>9.0920743658907677E-2</v>
      </c>
      <c r="AE50" s="142">
        <f>G50-O50</f>
        <v>2872.839462734873</v>
      </c>
      <c r="AF50" s="142">
        <f t="shared" si="141"/>
        <v>2383.68248503123</v>
      </c>
      <c r="AG50" s="142">
        <f t="shared" si="141"/>
        <v>579.80632804765344</v>
      </c>
      <c r="AH50" s="142">
        <f t="shared" si="141"/>
        <v>1242.3526770008857</v>
      </c>
      <c r="AI50" s="142">
        <f t="shared" si="141"/>
        <v>1957.9574203628099</v>
      </c>
      <c r="AJ50" s="142">
        <f t="shared" si="141"/>
        <v>54.524690427939888</v>
      </c>
      <c r="AK50" s="142">
        <f t="shared" si="141"/>
        <v>9091.1630636053924</v>
      </c>
    </row>
    <row r="51" spans="1:37" x14ac:dyDescent="0.35">
      <c r="F51" s="321" t="s">
        <v>111</v>
      </c>
      <c r="G51" s="140">
        <f t="shared" ref="G51:L51" si="142">SUM(G46:G50)</f>
        <v>32713.821700404758</v>
      </c>
      <c r="H51" s="140">
        <f t="shared" si="142"/>
        <v>31580.904364556405</v>
      </c>
      <c r="I51" s="140">
        <f t="shared" si="142"/>
        <v>7195.8545028661611</v>
      </c>
      <c r="J51" s="140">
        <f t="shared" si="142"/>
        <v>16826.810960129395</v>
      </c>
      <c r="K51" s="140">
        <f t="shared" si="142"/>
        <v>36721.46045010128</v>
      </c>
      <c r="L51" s="140">
        <f t="shared" si="142"/>
        <v>1299.0554771076338</v>
      </c>
      <c r="M51" s="140">
        <f t="shared" si="139"/>
        <v>126337.90745516564</v>
      </c>
      <c r="O51" s="139">
        <f t="shared" ref="O51:U51" si="143">SUM(O46:O50)</f>
        <v>23173.130676556997</v>
      </c>
      <c r="P51" s="139">
        <f t="shared" si="143"/>
        <v>22370.618462918999</v>
      </c>
      <c r="Q51" s="139">
        <f t="shared" si="143"/>
        <v>5097.2484429217729</v>
      </c>
      <c r="R51" s="139">
        <f t="shared" si="143"/>
        <v>11919.42331959263</v>
      </c>
      <c r="S51" s="139">
        <f t="shared" si="143"/>
        <v>26011.977733365471</v>
      </c>
      <c r="T51" s="139">
        <f t="shared" si="143"/>
        <v>920.19766454678188</v>
      </c>
      <c r="U51" s="139">
        <f t="shared" si="143"/>
        <v>89492.596299902652</v>
      </c>
      <c r="V51" s="134"/>
      <c r="W51" s="138">
        <f>SUM(W46:W50)</f>
        <v>1</v>
      </c>
      <c r="X51" s="138">
        <f t="shared" ref="X51:AC51" si="144">SUM(X46:X50)</f>
        <v>1</v>
      </c>
      <c r="Y51" s="138">
        <f t="shared" si="144"/>
        <v>0.99999999999999989</v>
      </c>
      <c r="Z51" s="138">
        <f t="shared" si="144"/>
        <v>1</v>
      </c>
      <c r="AA51" s="138">
        <f t="shared" si="144"/>
        <v>0.99999999999999989</v>
      </c>
      <c r="AB51" s="138">
        <f t="shared" si="144"/>
        <v>1.0000000000000002</v>
      </c>
      <c r="AC51" s="138">
        <f t="shared" si="144"/>
        <v>1</v>
      </c>
      <c r="AE51" s="137">
        <f t="shared" si="141"/>
        <v>9540.6910238477612</v>
      </c>
      <c r="AF51" s="137">
        <f t="shared" si="141"/>
        <v>9210.2859016374059</v>
      </c>
      <c r="AG51" s="137">
        <f t="shared" si="141"/>
        <v>2098.6060599443881</v>
      </c>
      <c r="AH51" s="137">
        <f t="shared" si="141"/>
        <v>4907.3876405367646</v>
      </c>
      <c r="AI51" s="137">
        <f t="shared" si="141"/>
        <v>10709.482716735809</v>
      </c>
      <c r="AJ51" s="137">
        <f t="shared" si="141"/>
        <v>378.85781256085193</v>
      </c>
      <c r="AK51" s="137">
        <f>M51-U51</f>
        <v>36845.311155262985</v>
      </c>
    </row>
    <row r="52" spans="1:37" x14ac:dyDescent="0.35">
      <c r="F52" s="158"/>
      <c r="M52" s="148">
        <f>M51-SUM(G34:L34)</f>
        <v>0</v>
      </c>
      <c r="O52" s="187"/>
      <c r="P52" s="187"/>
      <c r="Q52" s="187"/>
      <c r="R52" s="187"/>
      <c r="S52" s="322"/>
      <c r="T52" s="322"/>
      <c r="U52" s="134"/>
      <c r="V52" s="134"/>
      <c r="AE52" s="160"/>
      <c r="AF52" s="160"/>
      <c r="AG52" s="160"/>
      <c r="AH52" s="160"/>
      <c r="AI52" s="160"/>
      <c r="AJ52" s="160"/>
      <c r="AK52" s="159"/>
    </row>
    <row r="53" spans="1:37" x14ac:dyDescent="0.35">
      <c r="A53" s="133">
        <f>SUM(D53:D54)</f>
        <v>7</v>
      </c>
      <c r="C53" s="378">
        <f>SUM(D53:D57)</f>
        <v>19</v>
      </c>
      <c r="D53" s="133">
        <v>2</v>
      </c>
      <c r="F53" s="147">
        <f>F49+7</f>
        <v>43675</v>
      </c>
      <c r="G53" s="146">
        <f>($O$34/$C$53)*D53</f>
        <v>4111.1911359544692</v>
      </c>
      <c r="H53" s="146">
        <f>($P$34/$C$53)*D53</f>
        <v>4525.7574633435688</v>
      </c>
      <c r="I53" s="146">
        <f>($Q$34/$C$53)*D53</f>
        <v>903.43038724942346</v>
      </c>
      <c r="J53" s="146">
        <f>($R$34/$C$53)*D53</f>
        <v>2145.2607313134831</v>
      </c>
      <c r="K53" s="146">
        <f>($S$34/$C$53)*D53</f>
        <v>4468.6229489165089</v>
      </c>
      <c r="L53" s="146">
        <f>($T$34/$C$53)*D53</f>
        <v>49.88688010347169</v>
      </c>
      <c r="M53" s="146">
        <f t="shared" ref="M53:M58" si="145">SUM(G53:L53)</f>
        <v>16204.149546880924</v>
      </c>
      <c r="N53" s="134"/>
      <c r="O53" s="144">
        <f>'Reforecast Total Assurance Only'!O53+'Reforecast Total Non_Assurance'!O53+'Reforecast IFS'!O53</f>
        <v>2577.7103550125562</v>
      </c>
      <c r="P53" s="144">
        <f>'Reforecast Total Assurance Only'!P53+'Reforecast Total Non_Assurance'!P53+'Reforecast IFS'!P53</f>
        <v>3028.8754344667459</v>
      </c>
      <c r="Q53" s="144">
        <f>'Reforecast Total Assurance Only'!Q53+'Reforecast Total Non_Assurance'!Q53+'Reforecast IFS'!Q53</f>
        <v>550.11550372189038</v>
      </c>
      <c r="R53" s="144">
        <f>'Reforecast Total Assurance Only'!R53+'Reforecast Total Non_Assurance'!R53+'Reforecast IFS'!R53</f>
        <v>1390.2204880503018</v>
      </c>
      <c r="S53" s="144">
        <f>'Reforecast Total Assurance Only'!S53+'Reforecast Total Non_Assurance'!S53+'Reforecast IFS'!S53</f>
        <v>3305.5129167614446</v>
      </c>
      <c r="T53" s="144">
        <f>'Reforecast Total Assurance Only'!T53+'Reforecast Total Non_Assurance'!T53+'Reforecast IFS'!T53</f>
        <v>35.34313045306962</v>
      </c>
      <c r="U53" s="144">
        <f>SUM(O53:T53)</f>
        <v>10887.777828466009</v>
      </c>
      <c r="V53" s="134"/>
      <c r="W53" s="143">
        <f>O53/O$58</f>
        <v>9.1426863820378429E-2</v>
      </c>
      <c r="X53" s="143">
        <f t="shared" ref="X53:AC57" si="146">P53/P$58</f>
        <v>9.758824579152249E-2</v>
      </c>
      <c r="Y53" s="143">
        <f t="shared" si="146"/>
        <v>8.8790513019141357E-2</v>
      </c>
      <c r="Z53" s="143">
        <f t="shared" si="146"/>
        <v>9.4495467102150371E-2</v>
      </c>
      <c r="AA53" s="143">
        <f t="shared" si="146"/>
        <v>0.10786300660243735</v>
      </c>
      <c r="AB53" s="143">
        <f t="shared" si="146"/>
        <v>0.1033061184974829</v>
      </c>
      <c r="AC53" s="143">
        <f t="shared" si="146"/>
        <v>9.7976152853402304E-2</v>
      </c>
      <c r="AE53" s="142">
        <f>G53-O53</f>
        <v>1533.4807809419131</v>
      </c>
      <c r="AF53" s="142">
        <f t="shared" ref="AE53:AK58" si="147">H53-P53</f>
        <v>1496.8820288768229</v>
      </c>
      <c r="AG53" s="142">
        <f t="shared" si="147"/>
        <v>353.31488352753308</v>
      </c>
      <c r="AH53" s="142">
        <f t="shared" si="147"/>
        <v>755.04024326318131</v>
      </c>
      <c r="AI53" s="142">
        <f t="shared" si="147"/>
        <v>1163.1100321550643</v>
      </c>
      <c r="AJ53" s="142">
        <f t="shared" si="147"/>
        <v>14.54374965040207</v>
      </c>
      <c r="AK53" s="142">
        <f t="shared" si="147"/>
        <v>5316.3717184149154</v>
      </c>
    </row>
    <row r="54" spans="1:37" x14ac:dyDescent="0.35">
      <c r="A54" s="133">
        <f>D55</f>
        <v>4</v>
      </c>
      <c r="C54" s="378"/>
      <c r="D54" s="133">
        <v>5</v>
      </c>
      <c r="F54" s="147">
        <f>F53+7</f>
        <v>43682</v>
      </c>
      <c r="G54" s="146">
        <f>($O$34/$C$53)*D54</f>
        <v>10277.977839886173</v>
      </c>
      <c r="H54" s="146">
        <f>($P$34/$C$53)*D54</f>
        <v>11314.393658358922</v>
      </c>
      <c r="I54" s="146">
        <f>($Q$34/$C$53)*D54</f>
        <v>2258.5759681235586</v>
      </c>
      <c r="J54" s="146">
        <f>($R$34/$C$53)*D54</f>
        <v>5363.1518282837078</v>
      </c>
      <c r="K54" s="146">
        <f>($S$34/$C$53)*D54</f>
        <v>11171.557372291272</v>
      </c>
      <c r="L54" s="146">
        <f>($T$34/$C$53)*D54</f>
        <v>124.71720025867923</v>
      </c>
      <c r="M54" s="146">
        <f t="shared" si="145"/>
        <v>40510.373867202317</v>
      </c>
      <c r="N54" s="134"/>
      <c r="O54" s="144">
        <f>'Reforecast Total Assurance Only'!O54+'Reforecast Total Non_Assurance'!O54+'Reforecast IFS'!O54</f>
        <v>4296.1839250209268</v>
      </c>
      <c r="P54" s="144">
        <f>'Reforecast Total Assurance Only'!P54+'Reforecast Total Non_Assurance'!P54+'Reforecast IFS'!P54</f>
        <v>5048.1257241112444</v>
      </c>
      <c r="Q54" s="144">
        <f>'Reforecast Total Assurance Only'!Q54+'Reforecast Total Non_Assurance'!Q54+'Reforecast IFS'!Q54</f>
        <v>916.85917286981726</v>
      </c>
      <c r="R54" s="144">
        <f>'Reforecast Total Assurance Only'!R54+'Reforecast Total Non_Assurance'!R54+'Reforecast IFS'!R54</f>
        <v>2317.0341467505032</v>
      </c>
      <c r="S54" s="144">
        <f>'Reforecast Total Assurance Only'!S54+'Reforecast Total Non_Assurance'!S54+'Reforecast IFS'!S54</f>
        <v>5509.1881946024087</v>
      </c>
      <c r="T54" s="144">
        <f>'Reforecast Total Assurance Only'!T54+'Reforecast Total Non_Assurance'!T54+'Reforecast IFS'!T54</f>
        <v>58.905217421782694</v>
      </c>
      <c r="U54" s="144">
        <f>SUM(O54:T54)</f>
        <v>18146.296380776683</v>
      </c>
      <c r="V54" s="134"/>
      <c r="W54" s="143">
        <f>O54/O$58</f>
        <v>0.15237810636729737</v>
      </c>
      <c r="X54" s="143">
        <f t="shared" si="146"/>
        <v>0.16264707631920419</v>
      </c>
      <c r="Y54" s="143">
        <f t="shared" si="146"/>
        <v>0.14798418836523558</v>
      </c>
      <c r="Z54" s="143">
        <f t="shared" si="146"/>
        <v>0.15749244517025063</v>
      </c>
      <c r="AA54" s="143">
        <f t="shared" si="146"/>
        <v>0.17977167767072896</v>
      </c>
      <c r="AB54" s="143">
        <f t="shared" si="146"/>
        <v>0.17217686416247149</v>
      </c>
      <c r="AC54" s="143">
        <f t="shared" si="146"/>
        <v>0.16329358808900385</v>
      </c>
      <c r="AE54" s="142">
        <f t="shared" si="147"/>
        <v>5981.7939148652458</v>
      </c>
      <c r="AF54" s="142">
        <f t="shared" si="147"/>
        <v>6266.2679342476777</v>
      </c>
      <c r="AG54" s="142">
        <f t="shared" si="147"/>
        <v>1341.7167952537413</v>
      </c>
      <c r="AH54" s="142">
        <f t="shared" si="147"/>
        <v>3046.1176815332046</v>
      </c>
      <c r="AI54" s="142">
        <f t="shared" si="147"/>
        <v>5662.3691776888636</v>
      </c>
      <c r="AJ54" s="142">
        <f t="shared" si="147"/>
        <v>65.811982836896533</v>
      </c>
      <c r="AK54" s="142">
        <f t="shared" si="147"/>
        <v>22364.077486425635</v>
      </c>
    </row>
    <row r="55" spans="1:37" x14ac:dyDescent="0.35">
      <c r="A55" s="133">
        <f>D56</f>
        <v>4</v>
      </c>
      <c r="C55" s="378"/>
      <c r="D55" s="133">
        <v>4</v>
      </c>
      <c r="F55" s="147">
        <f>F54+7</f>
        <v>43689</v>
      </c>
      <c r="G55" s="146">
        <f>($O$34/$C$53)*D55</f>
        <v>8222.3822719089385</v>
      </c>
      <c r="H55" s="146">
        <f>($P$34/$C$53)*D55</f>
        <v>9051.5149266871376</v>
      </c>
      <c r="I55" s="146">
        <f>($Q$34/$C$53)*D55</f>
        <v>1806.8607744988469</v>
      </c>
      <c r="J55" s="146">
        <f>($R$34/$C$53)*D55</f>
        <v>4290.5214626269662</v>
      </c>
      <c r="K55" s="146">
        <f>($S$34/$C$53)*D55</f>
        <v>8937.2458978330178</v>
      </c>
      <c r="L55" s="146">
        <f>($T$34/$C$53)*D55</f>
        <v>99.773760206943379</v>
      </c>
      <c r="M55" s="146">
        <f t="shared" si="145"/>
        <v>32408.299093761849</v>
      </c>
      <c r="N55" s="134"/>
      <c r="O55" s="144">
        <f>'Reforecast Total Assurance Only'!O55+'Reforecast Total Non_Assurance'!O55+'Reforecast IFS'!O55</f>
        <v>7588.952141556063</v>
      </c>
      <c r="P55" s="144">
        <f>'Reforecast Total Assurance Only'!P55+'Reforecast Total Non_Assurance'!P55+'Reforecast IFS'!P55</f>
        <v>8707.5331017757671</v>
      </c>
      <c r="Q55" s="144">
        <f>'Reforecast Total Assurance Only'!Q55+'Reforecast Total Non_Assurance'!Q55+'Reforecast IFS'!Q55</f>
        <v>1836.6631842217519</v>
      </c>
      <c r="R55" s="144">
        <f>'Reforecast Total Assurance Only'!R55+'Reforecast Total Non_Assurance'!R55+'Reforecast IFS'!R55</f>
        <v>3982.0656796398239</v>
      </c>
      <c r="S55" s="144">
        <f>'Reforecast Total Assurance Only'!S55+'Reforecast Total Non_Assurance'!S55+'Reforecast IFS'!S55</f>
        <v>8586.0395978728739</v>
      </c>
      <c r="T55" s="144">
        <f>'Reforecast Total Assurance Only'!T55+'Reforecast Total Non_Assurance'!T55+'Reforecast IFS'!T55</f>
        <v>103.26223385929087</v>
      </c>
      <c r="U55" s="144">
        <f>SUM(O55:T55)</f>
        <v>30804.515938925571</v>
      </c>
      <c r="V55" s="134"/>
      <c r="W55" s="143">
        <f>O55/O$58</f>
        <v>0.26916681800040165</v>
      </c>
      <c r="X55" s="143">
        <f t="shared" si="146"/>
        <v>0.28055061984532109</v>
      </c>
      <c r="Y55" s="143">
        <f t="shared" si="146"/>
        <v>0.29644368367567936</v>
      </c>
      <c r="Z55" s="143">
        <f t="shared" si="146"/>
        <v>0.2706672500250133</v>
      </c>
      <c r="AA55" s="143">
        <f t="shared" si="146"/>
        <v>0.28017317407475351</v>
      </c>
      <c r="AB55" s="143">
        <f t="shared" si="146"/>
        <v>0.30183009910646413</v>
      </c>
      <c r="AC55" s="143">
        <f t="shared" si="146"/>
        <v>0.27720146477607394</v>
      </c>
      <c r="AE55" s="142">
        <f t="shared" si="147"/>
        <v>633.43013035287549</v>
      </c>
      <c r="AF55" s="142">
        <f t="shared" si="147"/>
        <v>343.9818249113705</v>
      </c>
      <c r="AG55" s="142">
        <f t="shared" si="147"/>
        <v>-29.80240972290494</v>
      </c>
      <c r="AH55" s="142">
        <f t="shared" si="147"/>
        <v>308.45578298714236</v>
      </c>
      <c r="AI55" s="142">
        <f t="shared" si="147"/>
        <v>351.20629996014395</v>
      </c>
      <c r="AJ55" s="142">
        <f t="shared" si="147"/>
        <v>-3.4884736523474942</v>
      </c>
      <c r="AK55" s="142">
        <f t="shared" si="147"/>
        <v>1603.7831548362774</v>
      </c>
    </row>
    <row r="56" spans="1:37" x14ac:dyDescent="0.35">
      <c r="A56" s="133">
        <f>D57</f>
        <v>4</v>
      </c>
      <c r="C56" s="378"/>
      <c r="D56" s="182">
        <v>4</v>
      </c>
      <c r="F56" s="147">
        <f>F55+7</f>
        <v>43696</v>
      </c>
      <c r="G56" s="146">
        <f>($O$34/$C$53)*D56</f>
        <v>8222.3822719089385</v>
      </c>
      <c r="H56" s="146">
        <f>($P$34/$C$53)*D56</f>
        <v>9051.5149266871376</v>
      </c>
      <c r="I56" s="146">
        <f>($Q$34/$C$53)*D56</f>
        <v>1806.8607744988469</v>
      </c>
      <c r="J56" s="146">
        <f>($R$34/$C$53)*D56</f>
        <v>4290.5214626269662</v>
      </c>
      <c r="K56" s="146">
        <f>($S$34/$C$53)*D56</f>
        <v>8937.2458978330178</v>
      </c>
      <c r="L56" s="146">
        <f>($T$34/$C$53)*D56</f>
        <v>99.773760206943379</v>
      </c>
      <c r="M56" s="146">
        <f t="shared" si="145"/>
        <v>32408.299093761849</v>
      </c>
      <c r="N56" s="134"/>
      <c r="O56" s="144">
        <f>'Reforecast Total Assurance Only'!O56+'Reforecast Total Non_Assurance'!O56+'Reforecast IFS'!O56</f>
        <v>6629.8843681362832</v>
      </c>
      <c r="P56" s="144">
        <f>'Reforecast Total Assurance Only'!P56+'Reforecast Total Non_Assurance'!P56+'Reforecast IFS'!P56</f>
        <v>7336.4107021545087</v>
      </c>
      <c r="Q56" s="144">
        <f>'Reforecast Total Assurance Only'!Q56+'Reforecast Total Non_Assurance'!Q56+'Reforecast IFS'!Q56</f>
        <v>1544.7951782981895</v>
      </c>
      <c r="R56" s="144">
        <f>'Reforecast Total Assurance Only'!R56+'Reforecast Total Non_Assurance'!R56+'Reforecast IFS'!R56</f>
        <v>3545.8109424582499</v>
      </c>
      <c r="S56" s="144">
        <f>'Reforecast Total Assurance Only'!S56+'Reforecast Total Non_Assurance'!S56+'Reforecast IFS'!S56</f>
        <v>7244.7520684701412</v>
      </c>
      <c r="T56" s="144">
        <f>'Reforecast Total Assurance Only'!T56+'Reforecast Total Non_Assurance'!T56+'Reforecast IFS'!T56</f>
        <v>90.028455688343243</v>
      </c>
      <c r="U56" s="144">
        <f>SUM(O56:T56)</f>
        <v>26391.681715205712</v>
      </c>
      <c r="V56" s="134"/>
      <c r="W56" s="143">
        <f>O56/O$58</f>
        <v>0.2351503667166279</v>
      </c>
      <c r="X56" s="143">
        <f t="shared" si="146"/>
        <v>0.23637401613891651</v>
      </c>
      <c r="Y56" s="143">
        <f t="shared" si="146"/>
        <v>0.24933519499558532</v>
      </c>
      <c r="Z56" s="143">
        <f t="shared" si="146"/>
        <v>0.24101433128309999</v>
      </c>
      <c r="AA56" s="143">
        <f t="shared" si="146"/>
        <v>0.23640529015388878</v>
      </c>
      <c r="AB56" s="143">
        <f t="shared" si="146"/>
        <v>0.26314845890165367</v>
      </c>
      <c r="AC56" s="143">
        <f t="shared" si="146"/>
        <v>0.23749156921873446</v>
      </c>
      <c r="AE56" s="142">
        <f>G56-O56</f>
        <v>1592.4979037726553</v>
      </c>
      <c r="AF56" s="142">
        <f>H56-P56</f>
        <v>1715.1042245326289</v>
      </c>
      <c r="AG56" s="142">
        <f t="shared" si="147"/>
        <v>262.06559620065741</v>
      </c>
      <c r="AH56" s="142">
        <f t="shared" si="147"/>
        <v>744.71052016871636</v>
      </c>
      <c r="AI56" s="142">
        <f t="shared" si="147"/>
        <v>1692.4938293628766</v>
      </c>
      <c r="AJ56" s="142">
        <f t="shared" si="147"/>
        <v>9.7453045186001361</v>
      </c>
      <c r="AK56" s="142">
        <f t="shared" si="147"/>
        <v>6016.6173785561368</v>
      </c>
    </row>
    <row r="57" spans="1:37" x14ac:dyDescent="0.35">
      <c r="C57" s="378"/>
      <c r="D57" s="182">
        <v>4</v>
      </c>
      <c r="F57" s="147">
        <f>F56+7</f>
        <v>43703</v>
      </c>
      <c r="G57" s="146">
        <f>($O$34/$C$53)*D57</f>
        <v>8222.3822719089385</v>
      </c>
      <c r="H57" s="146">
        <f>($P$34/$C$53)*D57</f>
        <v>9051.5149266871376</v>
      </c>
      <c r="I57" s="146">
        <f>($Q$34/$C$53)*D57</f>
        <v>1806.8607744988469</v>
      </c>
      <c r="J57" s="146">
        <f>($R$34/$C$53)*D57</f>
        <v>4290.5214626269662</v>
      </c>
      <c r="K57" s="146">
        <f>($S$34/$C$53)*D57</f>
        <v>8937.2458978330178</v>
      </c>
      <c r="L57" s="146">
        <f>($T$34/$C$53)*D57</f>
        <v>99.773760206943379</v>
      </c>
      <c r="M57" s="146">
        <f t="shared" si="145"/>
        <v>32408.299093761849</v>
      </c>
      <c r="N57" s="134"/>
      <c r="O57" s="144">
        <f>'Reforecast Total Assurance Only'!O57+'Reforecast Total Non_Assurance'!O57+'Reforecast IFS'!O57</f>
        <v>7101.50280092701</v>
      </c>
      <c r="P57" s="144">
        <f>'Reforecast Total Assurance Only'!P57+'Reforecast Total Non_Assurance'!P57+'Reforecast IFS'!P57</f>
        <v>6916.3527150965174</v>
      </c>
      <c r="Q57" s="144">
        <f>'Reforecast Total Assurance Only'!Q57+'Reforecast Total Non_Assurance'!Q57+'Reforecast IFS'!Q57</f>
        <v>1347.2232874071215</v>
      </c>
      <c r="R57" s="144">
        <f>'Reforecast Total Assurance Only'!R57+'Reforecast Total Non_Assurance'!R57+'Reforecast IFS'!R57</f>
        <v>3476.9023536388831</v>
      </c>
      <c r="S57" s="144">
        <f>'Reforecast Total Assurance Only'!S57+'Reforecast Total Non_Assurance'!S57+'Reforecast IFS'!S57</f>
        <v>5999.9807806646295</v>
      </c>
      <c r="T57" s="144">
        <f>'Reforecast Total Assurance Only'!T57+'Reforecast Total Non_Assurance'!T57+'Reforecast IFS'!T57</f>
        <v>54.581361321667039</v>
      </c>
      <c r="U57" s="144">
        <f>SUM(O57:T57)</f>
        <v>24896.543299055826</v>
      </c>
      <c r="V57" s="134"/>
      <c r="W57" s="143">
        <f>O57/O$58</f>
        <v>0.25187784509529471</v>
      </c>
      <c r="X57" s="143">
        <f t="shared" si="146"/>
        <v>0.2228400419050357</v>
      </c>
      <c r="Y57" s="143">
        <f t="shared" si="146"/>
        <v>0.2174464199443584</v>
      </c>
      <c r="Z57" s="143">
        <f t="shared" si="146"/>
        <v>0.23633050641948564</v>
      </c>
      <c r="AA57" s="143">
        <f t="shared" si="146"/>
        <v>0.19578685149819131</v>
      </c>
      <c r="AB57" s="143">
        <f t="shared" si="146"/>
        <v>0.15953845933192776</v>
      </c>
      <c r="AC57" s="143">
        <f t="shared" si="146"/>
        <v>0.22403722506278526</v>
      </c>
      <c r="AE57" s="142">
        <f>G57-O57</f>
        <v>1120.8794709819285</v>
      </c>
      <c r="AF57" s="142">
        <f>H57-P57</f>
        <v>2135.1622115906202</v>
      </c>
      <c r="AG57" s="142">
        <f t="shared" si="147"/>
        <v>459.63748709172546</v>
      </c>
      <c r="AH57" s="142">
        <f t="shared" si="147"/>
        <v>813.6191089880831</v>
      </c>
      <c r="AI57" s="142">
        <f t="shared" si="147"/>
        <v>2937.2651171683883</v>
      </c>
      <c r="AJ57" s="142">
        <f t="shared" si="147"/>
        <v>45.19239888527634</v>
      </c>
      <c r="AK57" s="142">
        <f t="shared" si="147"/>
        <v>7511.7557947060232</v>
      </c>
    </row>
    <row r="58" spans="1:37" x14ac:dyDescent="0.35">
      <c r="F58" s="141" t="s">
        <v>111</v>
      </c>
      <c r="G58" s="140">
        <f t="shared" ref="G58:L58" si="148">SUM(G53:G57)</f>
        <v>39056.315791567453</v>
      </c>
      <c r="H58" s="140">
        <f t="shared" si="148"/>
        <v>42994.695901763902</v>
      </c>
      <c r="I58" s="140">
        <f t="shared" si="148"/>
        <v>8582.5886788695225</v>
      </c>
      <c r="J58" s="140">
        <f t="shared" si="148"/>
        <v>20379.976947478091</v>
      </c>
      <c r="K58" s="140">
        <f t="shared" si="148"/>
        <v>42451.918014706833</v>
      </c>
      <c r="L58" s="140">
        <f t="shared" si="148"/>
        <v>473.92536098298109</v>
      </c>
      <c r="M58" s="140">
        <f t="shared" si="145"/>
        <v>153939.42069536878</v>
      </c>
      <c r="O58" s="139">
        <f t="shared" ref="O58:U58" si="149">SUM(O53:O57)</f>
        <v>28194.233590652839</v>
      </c>
      <c r="P58" s="139">
        <f t="shared" si="149"/>
        <v>31037.297677604784</v>
      </c>
      <c r="Q58" s="139">
        <f t="shared" si="149"/>
        <v>6195.6563265187706</v>
      </c>
      <c r="R58" s="139">
        <f t="shared" si="149"/>
        <v>14712.033610537763</v>
      </c>
      <c r="S58" s="139">
        <f t="shared" si="149"/>
        <v>30645.473558371501</v>
      </c>
      <c r="T58" s="139">
        <f t="shared" si="149"/>
        <v>342.12039874415348</v>
      </c>
      <c r="U58" s="139">
        <f t="shared" si="149"/>
        <v>111126.81516242982</v>
      </c>
      <c r="V58" s="134"/>
      <c r="W58" s="138">
        <f>SUM(W53:W57)</f>
        <v>1</v>
      </c>
      <c r="X58" s="138">
        <f t="shared" ref="X58:AC58" si="150">SUM(X53:X57)</f>
        <v>1</v>
      </c>
      <c r="Y58" s="138">
        <f t="shared" si="150"/>
        <v>1</v>
      </c>
      <c r="Z58" s="138">
        <f t="shared" si="150"/>
        <v>0.99999999999999989</v>
      </c>
      <c r="AA58" s="138">
        <f t="shared" si="150"/>
        <v>0.99999999999999989</v>
      </c>
      <c r="AB58" s="138">
        <f t="shared" si="150"/>
        <v>1</v>
      </c>
      <c r="AC58" s="138">
        <f t="shared" si="150"/>
        <v>0.99999999999999989</v>
      </c>
      <c r="AE58" s="137">
        <f t="shared" si="147"/>
        <v>10862.082200914614</v>
      </c>
      <c r="AF58" s="137">
        <f t="shared" si="147"/>
        <v>11957.398224159118</v>
      </c>
      <c r="AG58" s="137">
        <f t="shared" si="147"/>
        <v>2386.9323523507519</v>
      </c>
      <c r="AH58" s="137">
        <f t="shared" si="147"/>
        <v>5667.9433369403287</v>
      </c>
      <c r="AI58" s="137">
        <f t="shared" si="147"/>
        <v>11806.444456335332</v>
      </c>
      <c r="AJ58" s="137">
        <f t="shared" si="147"/>
        <v>131.80496223882761</v>
      </c>
      <c r="AK58" s="137">
        <f>M58-U58</f>
        <v>42812.605532938964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1:37" x14ac:dyDescent="0.35">
      <c r="A60" s="133">
        <f>D60</f>
        <v>5</v>
      </c>
      <c r="C60" s="378">
        <f>SUM(D60:D64)</f>
        <v>20</v>
      </c>
      <c r="D60" s="133">
        <v>5</v>
      </c>
      <c r="F60" s="147">
        <f>F57+7</f>
        <v>43710</v>
      </c>
      <c r="G60" s="146">
        <f>($W$34/$C$60)*D60</f>
        <v>9247.383826763873</v>
      </c>
      <c r="H60" s="146">
        <f>($X$34/$C$60)*D60</f>
        <v>7448.5381173397509</v>
      </c>
      <c r="I60" s="146">
        <f>($Y$34/$C$60)*D60</f>
        <v>1401.8667563495005</v>
      </c>
      <c r="J60" s="146">
        <f>($Z$34/$C$60)*D60</f>
        <v>4263.926168202559</v>
      </c>
      <c r="K60" s="146">
        <f>($AA$34/$C$60)*D60</f>
        <v>8056.7102504824488</v>
      </c>
      <c r="L60" s="146">
        <f>($AB$34/$C$60)*D60</f>
        <v>94.576837745407602</v>
      </c>
      <c r="M60" s="146">
        <f>SUM(G60:L60)</f>
        <v>30513.001956883541</v>
      </c>
      <c r="N60" s="134"/>
      <c r="O60" s="144">
        <f>'Reforecast Total Assurance Only'!O60+'Reforecast Total Non_Assurance'!O60+'Reforecast IFS'!O60</f>
        <v>7537.3336814228705</v>
      </c>
      <c r="P60" s="144">
        <f>'Reforecast Total Assurance Only'!P60+'Reforecast Total Non_Assurance'!P60+'Reforecast IFS'!P60</f>
        <v>6421.9890144796609</v>
      </c>
      <c r="Q60" s="144">
        <f>'Reforecast Total Assurance Only'!Q60+'Reforecast Total Non_Assurance'!Q60+'Reforecast IFS'!Q60</f>
        <v>1195.5407108703503</v>
      </c>
      <c r="R60" s="144">
        <f>'Reforecast Total Assurance Only'!R60+'Reforecast Total Non_Assurance'!R60+'Reforecast IFS'!R60</f>
        <v>3870.9997340946779</v>
      </c>
      <c r="S60" s="144">
        <f>'Reforecast Total Assurance Only'!S60+'Reforecast Total Non_Assurance'!S60+'Reforecast IFS'!S60</f>
        <v>6062.4956636303214</v>
      </c>
      <c r="T60" s="144">
        <f>'Reforecast Total Assurance Only'!T60+'Reforecast Total Non_Assurance'!T60+'Reforecast IFS'!T60</f>
        <v>72.251228056724301</v>
      </c>
      <c r="U60" s="144">
        <f>SUM(O60:T60)</f>
        <v>25160.610032554607</v>
      </c>
      <c r="V60" s="134"/>
      <c r="W60" s="143">
        <f>O60/O$65</f>
        <v>0.2636358202017231</v>
      </c>
      <c r="X60" s="143">
        <f t="shared" ref="X60:AB64" si="151">P60/P$65</f>
        <v>0.27887146181104044</v>
      </c>
      <c r="Y60" s="143">
        <f t="shared" si="151"/>
        <v>0.2758437776498785</v>
      </c>
      <c r="Z60" s="143">
        <f t="shared" si="151"/>
        <v>0.29364257571035157</v>
      </c>
      <c r="AA60" s="143">
        <f t="shared" si="151"/>
        <v>0.24338805233878566</v>
      </c>
      <c r="AB60" s="143">
        <f t="shared" si="151"/>
        <v>0.24709616423554837</v>
      </c>
      <c r="AC60" s="143">
        <f>U60/U$65</f>
        <v>0.26671152903882611</v>
      </c>
      <c r="AE60" s="142">
        <f t="shared" ref="AE60:AK65" si="152">G60-O60</f>
        <v>1710.0501453410025</v>
      </c>
      <c r="AF60" s="142">
        <f t="shared" si="152"/>
        <v>1026.54910286009</v>
      </c>
      <c r="AG60" s="142">
        <f t="shared" si="152"/>
        <v>206.32604547915025</v>
      </c>
      <c r="AH60" s="142">
        <f t="shared" si="152"/>
        <v>392.92643410788105</v>
      </c>
      <c r="AI60" s="142">
        <f t="shared" si="152"/>
        <v>1994.2145868521275</v>
      </c>
      <c r="AJ60" s="142">
        <f t="shared" si="152"/>
        <v>22.325609688683301</v>
      </c>
      <c r="AK60" s="142">
        <f t="shared" si="152"/>
        <v>5352.3919243289347</v>
      </c>
    </row>
    <row r="61" spans="1:37" x14ac:dyDescent="0.35">
      <c r="A61" s="133">
        <f>D61</f>
        <v>5</v>
      </c>
      <c r="C61" s="378"/>
      <c r="D61" s="133">
        <v>5</v>
      </c>
      <c r="F61" s="147">
        <f>F60+7</f>
        <v>43717</v>
      </c>
      <c r="G61" s="146">
        <f>($W$34/$C$60)*D61</f>
        <v>9247.383826763873</v>
      </c>
      <c r="H61" s="146">
        <f>($X$34/$C$60)*D61</f>
        <v>7448.5381173397509</v>
      </c>
      <c r="I61" s="146">
        <f>($Y$34/$C$60)*D61</f>
        <v>1401.8667563495005</v>
      </c>
      <c r="J61" s="146">
        <f>($Z$34/$C$60)*D61</f>
        <v>4263.926168202559</v>
      </c>
      <c r="K61" s="146">
        <f>($AA$34/$C$60)*D61</f>
        <v>8056.7102504824488</v>
      </c>
      <c r="L61" s="146">
        <f>($AB$34/$C$60)*D61</f>
        <v>94.576837745407602</v>
      </c>
      <c r="M61" s="146">
        <f>SUM(G61:L61)</f>
        <v>30513.001956883541</v>
      </c>
      <c r="N61" s="134"/>
      <c r="O61" s="144">
        <f>'Reforecast Total Assurance Only'!O61+'Reforecast Total Non_Assurance'!O61+'Reforecast IFS'!O61</f>
        <v>7410.8404981144186</v>
      </c>
      <c r="P61" s="144">
        <f>'Reforecast Total Assurance Only'!P61+'Reforecast Total Non_Assurance'!P61+'Reforecast IFS'!P61</f>
        <v>5577.5798691560121</v>
      </c>
      <c r="Q61" s="144">
        <f>'Reforecast Total Assurance Only'!Q61+'Reforecast Total Non_Assurance'!Q61+'Reforecast IFS'!Q61</f>
        <v>1096.1892254265406</v>
      </c>
      <c r="R61" s="144">
        <f>'Reforecast Total Assurance Only'!R61+'Reforecast Total Non_Assurance'!R61+'Reforecast IFS'!R61</f>
        <v>3123.0010953223618</v>
      </c>
      <c r="S61" s="144">
        <f>'Reforecast Total Assurance Only'!S61+'Reforecast Total Non_Assurance'!S61+'Reforecast IFS'!S61</f>
        <v>5940.6696964773328</v>
      </c>
      <c r="T61" s="144">
        <f>'Reforecast Total Assurance Only'!T61+'Reforecast Total Non_Assurance'!T61+'Reforecast IFS'!T61</f>
        <v>83.01288951912241</v>
      </c>
      <c r="U61" s="144">
        <f>SUM(O61:T61)</f>
        <v>23231.293274015788</v>
      </c>
      <c r="V61" s="134"/>
      <c r="W61" s="143">
        <f>O61/O$65</f>
        <v>0.25921142617314991</v>
      </c>
      <c r="X61" s="143">
        <f t="shared" si="151"/>
        <v>0.24220344319685772</v>
      </c>
      <c r="Y61" s="143">
        <f t="shared" si="151"/>
        <v>0.25292068618944946</v>
      </c>
      <c r="Z61" s="143">
        <f t="shared" si="151"/>
        <v>0.2369016142004928</v>
      </c>
      <c r="AA61" s="143">
        <f t="shared" si="151"/>
        <v>0.23849716473823285</v>
      </c>
      <c r="AB61" s="143">
        <f t="shared" si="151"/>
        <v>0.28390059427336567</v>
      </c>
      <c r="AC61" s="143">
        <f>U61/U$65</f>
        <v>0.24626007647053264</v>
      </c>
      <c r="AE61" s="142">
        <f>G61-O61</f>
        <v>1836.5433286494545</v>
      </c>
      <c r="AF61" s="142">
        <f t="shared" si="152"/>
        <v>1870.9582481837388</v>
      </c>
      <c r="AG61" s="142">
        <f t="shared" si="152"/>
        <v>305.67753092295993</v>
      </c>
      <c r="AH61" s="142">
        <f t="shared" si="152"/>
        <v>1140.9250728801971</v>
      </c>
      <c r="AI61" s="142">
        <f t="shared" si="152"/>
        <v>2116.0405540051161</v>
      </c>
      <c r="AJ61" s="142">
        <f t="shared" si="152"/>
        <v>11.563948226285191</v>
      </c>
      <c r="AK61" s="142">
        <f t="shared" si="152"/>
        <v>7281.7086828677529</v>
      </c>
    </row>
    <row r="62" spans="1:37" x14ac:dyDescent="0.35">
      <c r="A62" s="133">
        <f>D62</f>
        <v>5</v>
      </c>
      <c r="C62" s="378"/>
      <c r="D62" s="133">
        <v>5</v>
      </c>
      <c r="F62" s="147">
        <f>F61+7</f>
        <v>43724</v>
      </c>
      <c r="G62" s="146">
        <f>($W$34/$C$60)*D62</f>
        <v>9247.383826763873</v>
      </c>
      <c r="H62" s="146">
        <f>($X$34/$C$60)*D62</f>
        <v>7448.5381173397509</v>
      </c>
      <c r="I62" s="146">
        <f>($Y$34/$C$60)*D62</f>
        <v>1401.8667563495005</v>
      </c>
      <c r="J62" s="146">
        <f>($Z$34/$C$60)*D62</f>
        <v>4263.926168202559</v>
      </c>
      <c r="K62" s="146">
        <f>($AA$34/$C$60)*D62</f>
        <v>8056.7102504824488</v>
      </c>
      <c r="L62" s="146">
        <f>($AB$34/$C$60)*D62</f>
        <v>94.576837745407602</v>
      </c>
      <c r="M62" s="146">
        <f>SUM(G62:L62)</f>
        <v>30513.001956883541</v>
      </c>
      <c r="N62" s="134"/>
      <c r="O62" s="144">
        <f>'Reforecast Total Assurance Only'!O62+'Reforecast Total Non_Assurance'!O62+'Reforecast IFS'!O62</f>
        <v>6744.9048007846513</v>
      </c>
      <c r="P62" s="144">
        <f>'Reforecast Total Assurance Only'!P62+'Reforecast Total Non_Assurance'!P62+'Reforecast IFS'!P62</f>
        <v>5732.728220999099</v>
      </c>
      <c r="Q62" s="144">
        <f>'Reforecast Total Assurance Only'!Q62+'Reforecast Total Non_Assurance'!Q62+'Reforecast IFS'!Q62</f>
        <v>1020.7029459671725</v>
      </c>
      <c r="R62" s="144">
        <f>'Reforecast Total Assurance Only'!R62+'Reforecast Total Non_Assurance'!R62+'Reforecast IFS'!R62</f>
        <v>3433.8450215761254</v>
      </c>
      <c r="S62" s="144">
        <f>'Reforecast Total Assurance Only'!S62+'Reforecast Total Non_Assurance'!S62+'Reforecast IFS'!S62</f>
        <v>6574.9296546639907</v>
      </c>
      <c r="T62" s="144">
        <f>'Reforecast Total Assurance Only'!T62+'Reforecast Total Non_Assurance'!T62+'Reforecast IFS'!T62</f>
        <v>87.956013530291216</v>
      </c>
      <c r="U62" s="144">
        <f>SUM(O62:T62)</f>
        <v>23595.066657521329</v>
      </c>
      <c r="V62" s="134"/>
      <c r="W62" s="143">
        <f>O62/O$65</f>
        <v>0.2359187724062283</v>
      </c>
      <c r="X62" s="143">
        <f t="shared" si="151"/>
        <v>0.2489406779661017</v>
      </c>
      <c r="Y62" s="143">
        <f t="shared" si="151"/>
        <v>0.23550394722148252</v>
      </c>
      <c r="Z62" s="143">
        <f t="shared" si="151"/>
        <v>0.26048131386958123</v>
      </c>
      <c r="AA62" s="143">
        <f t="shared" si="151"/>
        <v>0.26396048949170414</v>
      </c>
      <c r="AB62" s="143">
        <f t="shared" si="151"/>
        <v>0.30080587070052217</v>
      </c>
      <c r="AC62" s="143">
        <f>U62/U$65</f>
        <v>0.25011620536457996</v>
      </c>
      <c r="AE62" s="142">
        <f>G62-O62</f>
        <v>2502.4790259792217</v>
      </c>
      <c r="AF62" s="142">
        <f t="shared" si="152"/>
        <v>1715.8098963406519</v>
      </c>
      <c r="AG62" s="142">
        <f t="shared" si="152"/>
        <v>381.16381038232805</v>
      </c>
      <c r="AH62" s="142">
        <f t="shared" si="152"/>
        <v>830.08114662643356</v>
      </c>
      <c r="AI62" s="142">
        <f t="shared" si="152"/>
        <v>1481.7805958184581</v>
      </c>
      <c r="AJ62" s="142">
        <f t="shared" si="152"/>
        <v>6.6208242151163859</v>
      </c>
      <c r="AK62" s="142">
        <f t="shared" si="152"/>
        <v>6917.9352993622124</v>
      </c>
    </row>
    <row r="63" spans="1:37" x14ac:dyDescent="0.35">
      <c r="A63" s="133">
        <f>SUM(D63:D64)</f>
        <v>5</v>
      </c>
      <c r="C63" s="378"/>
      <c r="D63" s="133">
        <v>4</v>
      </c>
      <c r="F63" s="147">
        <f>F62+7</f>
        <v>43731</v>
      </c>
      <c r="G63" s="146">
        <f>($W$34/$C$60)*D63</f>
        <v>7397.9070614110988</v>
      </c>
      <c r="H63" s="146">
        <f>($X$34/$C$60)*D63</f>
        <v>5958.8304938718011</v>
      </c>
      <c r="I63" s="146">
        <f>($Y$34/$C$60)*D63</f>
        <v>1121.4934050796005</v>
      </c>
      <c r="J63" s="146">
        <f>($Z$34/$C$60)*D63</f>
        <v>3411.1409345620473</v>
      </c>
      <c r="K63" s="146">
        <f>($AA$34/$C$60)*D63</f>
        <v>6445.3682003859594</v>
      </c>
      <c r="L63" s="146">
        <f>($AB$34/$C$60)*D63</f>
        <v>75.661470196326079</v>
      </c>
      <c r="M63" s="146">
        <f>SUM(G63:L63)</f>
        <v>24410.401565506836</v>
      </c>
      <c r="N63" s="134"/>
      <c r="O63" s="144">
        <f>'Reforecast Total Assurance Only'!O63+'Reforecast Total Non_Assurance'!O63+'Reforecast IFS'!O63</f>
        <v>5517.4930640416924</v>
      </c>
      <c r="P63" s="144">
        <f>'Reforecast Total Assurance Only'!P63+'Reforecast Total Non_Assurance'!P63+'Reforecast IFS'!P63</f>
        <v>4236.9553056475825</v>
      </c>
      <c r="Q63" s="144">
        <f>'Reforecast Total Assurance Only'!Q63+'Reforecast Total Non_Assurance'!Q63+'Reforecast IFS'!Q63</f>
        <v>817.35165843812172</v>
      </c>
      <c r="R63" s="144">
        <f>'Reforecast Total Assurance Only'!R63+'Reforecast Total Non_Assurance'!R63+'Reforecast IFS'!R63</f>
        <v>2203.8771927855</v>
      </c>
      <c r="S63" s="144">
        <f>'Reforecast Total Assurance Only'!S63+'Reforecast Total Non_Assurance'!S63+'Reforecast IFS'!S63</f>
        <v>5064.5355415405747</v>
      </c>
      <c r="T63" s="144">
        <f>'Reforecast Total Assurance Only'!T63+'Reforecast Total Non_Assurance'!T63+'Reforecast IFS'!T63</f>
        <v>39.344897588765164</v>
      </c>
      <c r="U63" s="144">
        <f>SUM(O63:T63)</f>
        <v>17879.557660042236</v>
      </c>
      <c r="V63" s="134"/>
      <c r="W63" s="143">
        <f>O63/O$65</f>
        <v>0.19298718497511894</v>
      </c>
      <c r="X63" s="143">
        <f t="shared" si="151"/>
        <v>0.18398753362080003</v>
      </c>
      <c r="Y63" s="143">
        <f t="shared" si="151"/>
        <v>0.18858527115135162</v>
      </c>
      <c r="Z63" s="143">
        <f t="shared" si="151"/>
        <v>0.16717959697565948</v>
      </c>
      <c r="AA63" s="143">
        <f t="shared" si="151"/>
        <v>0.20332343474502185</v>
      </c>
      <c r="AB63" s="143">
        <f t="shared" si="151"/>
        <v>0.13455789663245094</v>
      </c>
      <c r="AC63" s="143">
        <f>U63/U$65</f>
        <v>0.18952975130084901</v>
      </c>
      <c r="AE63" s="142">
        <f t="shared" si="152"/>
        <v>1880.4139973694064</v>
      </c>
      <c r="AF63" s="142">
        <f t="shared" si="152"/>
        <v>1721.8751882242186</v>
      </c>
      <c r="AG63" s="142">
        <f t="shared" si="152"/>
        <v>304.14174664147879</v>
      </c>
      <c r="AH63" s="142">
        <f t="shared" si="152"/>
        <v>1207.2637417765472</v>
      </c>
      <c r="AI63" s="142">
        <f t="shared" si="152"/>
        <v>1380.8326588453847</v>
      </c>
      <c r="AJ63" s="142">
        <f t="shared" si="152"/>
        <v>36.316572607560914</v>
      </c>
      <c r="AK63" s="142">
        <f t="shared" si="152"/>
        <v>6530.8439054646005</v>
      </c>
    </row>
    <row r="64" spans="1:37" x14ac:dyDescent="0.35">
      <c r="C64" s="378"/>
      <c r="D64" s="133">
        <v>1</v>
      </c>
      <c r="F64" s="147">
        <f>F63+7</f>
        <v>43738</v>
      </c>
      <c r="G64" s="146">
        <f>($W$34/$C$60)*D64</f>
        <v>1849.4767653527747</v>
      </c>
      <c r="H64" s="146">
        <f>($X$34/$C$60)*D64</f>
        <v>1489.7076234679503</v>
      </c>
      <c r="I64" s="146">
        <f>($Y$34/$C$60)*D64</f>
        <v>280.37335126990013</v>
      </c>
      <c r="J64" s="146">
        <f>($Z$34/$C$60)*D64</f>
        <v>852.78523364051182</v>
      </c>
      <c r="K64" s="146">
        <f>($AA$34/$C$60)*D64</f>
        <v>1611.3420500964899</v>
      </c>
      <c r="L64" s="146">
        <f>($AB$34/$C$60)*D64</f>
        <v>18.91536754908152</v>
      </c>
      <c r="M64" s="146">
        <f>SUM(G64:L64)</f>
        <v>6102.600391376709</v>
      </c>
      <c r="N64" s="134"/>
      <c r="O64" s="144">
        <f>'Reforecast Total Assurance Only'!O64+'Reforecast Total Non_Assurance'!O64+'Reforecast IFS'!O64</f>
        <v>1379.3732660104231</v>
      </c>
      <c r="P64" s="144">
        <f>'Reforecast Total Assurance Only'!P64+'Reforecast Total Non_Assurance'!P64+'Reforecast IFS'!P64</f>
        <v>1059.2388264118956</v>
      </c>
      <c r="Q64" s="144">
        <f>'Reforecast Total Assurance Only'!Q64+'Reforecast Total Non_Assurance'!Q64+'Reforecast IFS'!Q64</f>
        <v>204.33791460953043</v>
      </c>
      <c r="R64" s="144">
        <f>'Reforecast Total Assurance Only'!R64+'Reforecast Total Non_Assurance'!R64+'Reforecast IFS'!R64</f>
        <v>550.96929819637501</v>
      </c>
      <c r="S64" s="144">
        <f>'Reforecast Total Assurance Only'!S64+'Reforecast Total Non_Assurance'!S64+'Reforecast IFS'!S64</f>
        <v>1266.1338853851437</v>
      </c>
      <c r="T64" s="144">
        <f>'Reforecast Total Assurance Only'!T64+'Reforecast Total Non_Assurance'!T64+'Reforecast IFS'!T64</f>
        <v>9.836224397191291</v>
      </c>
      <c r="U64" s="144">
        <f>SUM(O64:T64)</f>
        <v>4469.8894150105589</v>
      </c>
      <c r="V64" s="134"/>
      <c r="W64" s="143">
        <f>O64/O$65</f>
        <v>4.8246796243779734E-2</v>
      </c>
      <c r="X64" s="143">
        <f t="shared" si="151"/>
        <v>4.5996883405200008E-2</v>
      </c>
      <c r="Y64" s="143">
        <f t="shared" si="151"/>
        <v>4.7146317787837906E-2</v>
      </c>
      <c r="Z64" s="143">
        <f t="shared" si="151"/>
        <v>4.1794899243914871E-2</v>
      </c>
      <c r="AA64" s="143">
        <f t="shared" si="151"/>
        <v>5.0830858686255462E-2</v>
      </c>
      <c r="AB64" s="143">
        <f t="shared" si="151"/>
        <v>3.3639474158112734E-2</v>
      </c>
      <c r="AC64" s="143">
        <f>U64/U$65</f>
        <v>4.7382437825212252E-2</v>
      </c>
      <c r="AE64" s="142">
        <f t="shared" si="152"/>
        <v>470.1034993423516</v>
      </c>
      <c r="AF64" s="142">
        <f t="shared" si="152"/>
        <v>430.46879705605465</v>
      </c>
      <c r="AG64" s="142">
        <f t="shared" si="152"/>
        <v>76.035436660369697</v>
      </c>
      <c r="AH64" s="142">
        <f t="shared" si="152"/>
        <v>301.81593544413681</v>
      </c>
      <c r="AI64" s="142">
        <f t="shared" si="152"/>
        <v>345.20816471134617</v>
      </c>
      <c r="AJ64" s="142">
        <f t="shared" si="152"/>
        <v>9.0791431518902286</v>
      </c>
      <c r="AK64" s="142">
        <f t="shared" si="152"/>
        <v>1632.7109763661501</v>
      </c>
    </row>
    <row r="65" spans="1:50" x14ac:dyDescent="0.35">
      <c r="F65" s="141" t="s">
        <v>111</v>
      </c>
      <c r="G65" s="140">
        <f t="shared" ref="G65:L65" si="153">SUM(G60:G64)</f>
        <v>36989.535307055492</v>
      </c>
      <c r="H65" s="140">
        <f t="shared" si="153"/>
        <v>29794.152469359007</v>
      </c>
      <c r="I65" s="140">
        <f t="shared" si="153"/>
        <v>5607.4670253980021</v>
      </c>
      <c r="J65" s="140">
        <f t="shared" si="153"/>
        <v>17055.704672810236</v>
      </c>
      <c r="K65" s="140">
        <f t="shared" si="153"/>
        <v>32226.841001929792</v>
      </c>
      <c r="L65" s="140">
        <f t="shared" si="153"/>
        <v>378.30735098163041</v>
      </c>
      <c r="M65" s="140">
        <f t="shared" ref="M65:M117" si="154">SUM(G65:L65)</f>
        <v>122052.00782753415</v>
      </c>
      <c r="O65" s="139">
        <f t="shared" ref="O65:U65" si="155">SUM(O60:O64)</f>
        <v>28589.945310374056</v>
      </c>
      <c r="P65" s="139">
        <f t="shared" si="155"/>
        <v>23028.491236694252</v>
      </c>
      <c r="Q65" s="139">
        <f t="shared" si="155"/>
        <v>4334.1224553117154</v>
      </c>
      <c r="R65" s="139">
        <f t="shared" si="155"/>
        <v>13182.69234197504</v>
      </c>
      <c r="S65" s="139">
        <f t="shared" si="155"/>
        <v>24908.764441697364</v>
      </c>
      <c r="T65" s="139">
        <f t="shared" si="155"/>
        <v>292.40125309209441</v>
      </c>
      <c r="U65" s="139">
        <f t="shared" si="155"/>
        <v>94336.417039144522</v>
      </c>
      <c r="V65" s="134"/>
      <c r="W65" s="138">
        <f t="shared" ref="W65:AC65" si="156">SUM(W60:W64)</f>
        <v>0.99999999999999989</v>
      </c>
      <c r="X65" s="138">
        <f t="shared" si="156"/>
        <v>0.99999999999999989</v>
      </c>
      <c r="Y65" s="138">
        <f t="shared" si="156"/>
        <v>1</v>
      </c>
      <c r="Z65" s="138">
        <f t="shared" si="156"/>
        <v>1</v>
      </c>
      <c r="AA65" s="138">
        <f t="shared" si="156"/>
        <v>0.99999999999999989</v>
      </c>
      <c r="AB65" s="138">
        <f t="shared" si="156"/>
        <v>1</v>
      </c>
      <c r="AC65" s="138">
        <f t="shared" si="156"/>
        <v>1</v>
      </c>
      <c r="AE65" s="137">
        <f t="shared" si="152"/>
        <v>8399.5899966814359</v>
      </c>
      <c r="AF65" s="137">
        <f t="shared" si="152"/>
        <v>6765.6612326647555</v>
      </c>
      <c r="AG65" s="137">
        <f t="shared" si="152"/>
        <v>1273.3445700862867</v>
      </c>
      <c r="AH65" s="137">
        <f t="shared" si="152"/>
        <v>3873.0123308351958</v>
      </c>
      <c r="AI65" s="137">
        <f t="shared" si="152"/>
        <v>7318.0765602324282</v>
      </c>
      <c r="AJ65" s="137">
        <f t="shared" si="152"/>
        <v>85.906097889535999</v>
      </c>
      <c r="AK65" s="137">
        <f>M65-U65</f>
        <v>27715.590788389629</v>
      </c>
    </row>
    <row r="66" spans="1:50" x14ac:dyDescent="0.35">
      <c r="F66" s="158"/>
      <c r="M66" s="134">
        <f>M65-SUM(W34:AB34)</f>
        <v>0</v>
      </c>
      <c r="O66" s="149"/>
      <c r="P66" s="149"/>
      <c r="Q66" s="149"/>
      <c r="R66" s="149"/>
      <c r="S66" s="153"/>
      <c r="T66" s="153"/>
      <c r="U66" s="134"/>
      <c r="AM66" s="157" t="s">
        <v>150</v>
      </c>
      <c r="AN66" s="157" t="s">
        <v>149</v>
      </c>
    </row>
    <row r="67" spans="1:50" x14ac:dyDescent="0.35">
      <c r="A67" s="133">
        <f>D67</f>
        <v>4</v>
      </c>
      <c r="C67" s="378">
        <f>SUM(D67:D71)</f>
        <v>22</v>
      </c>
      <c r="D67" s="133">
        <v>4</v>
      </c>
      <c r="F67" s="147">
        <f>F63+7</f>
        <v>43738</v>
      </c>
      <c r="G67" s="146">
        <f>($AE$34/$C$67)*D67</f>
        <v>5271.4783628446967</v>
      </c>
      <c r="H67" s="146">
        <f>($AF$34/$C$67)*D67</f>
        <v>5439.332320202986</v>
      </c>
      <c r="I67" s="146">
        <f>($AG$34/$C$67)*D67</f>
        <v>992.68878737264026</v>
      </c>
      <c r="J67" s="146">
        <f>($AH$34/$C$67)*D67</f>
        <v>2026.7163792039739</v>
      </c>
      <c r="K67" s="146">
        <f>($AI$34/$C$67)*D67</f>
        <v>10616.378720507271</v>
      </c>
      <c r="L67" s="146">
        <f>($AJ$34/$C$67)*D67</f>
        <v>801.79362589959817</v>
      </c>
      <c r="M67" s="146">
        <f>SUM(G67:L67)</f>
        <v>25148.388196031166</v>
      </c>
      <c r="N67" s="134"/>
      <c r="O67" s="144">
        <f>'Reforecast Total Assurance Only'!O67+'Reforecast Total Non_Assurance'!O67+'Reforecast IFS'!O67</f>
        <v>5420.4328493817247</v>
      </c>
      <c r="P67" s="144">
        <f>'Reforecast Total Assurance Only'!P67+'Reforecast Total Non_Assurance'!P67+'Reforecast IFS'!P67</f>
        <v>5014.553232269418</v>
      </c>
      <c r="Q67" s="144">
        <f>'Reforecast Total Assurance Only'!Q67+'Reforecast Total Non_Assurance'!Q67+'Reforecast IFS'!Q67</f>
        <v>913.13629967544171</v>
      </c>
      <c r="R67" s="144">
        <f>'Reforecast Total Assurance Only'!R67+'Reforecast Total Non_Assurance'!R67+'Reforecast IFS'!R67</f>
        <v>2107.8354907325456</v>
      </c>
      <c r="S67" s="144">
        <f>'Reforecast Total Assurance Only'!S67+'Reforecast Total Non_Assurance'!S67+'Reforecast IFS'!S67</f>
        <v>5799.2553490022829</v>
      </c>
      <c r="T67" s="144">
        <f>'Reforecast Total Assurance Only'!T67+'Reforecast Total Non_Assurance'!T67+'Reforecast IFS'!T67</f>
        <v>341.56160725360473</v>
      </c>
      <c r="U67" s="144">
        <f>SUM(O67:T67)</f>
        <v>19596.774828315018</v>
      </c>
      <c r="V67" s="134"/>
      <c r="W67" s="143">
        <f t="shared" ref="W67:AC71" si="157">O67/O$72</f>
        <v>0.24627826162816063</v>
      </c>
      <c r="X67" s="143">
        <f t="shared" si="157"/>
        <v>0.22080616347009371</v>
      </c>
      <c r="Y67" s="143">
        <f t="shared" si="157"/>
        <v>0.22031650331317595</v>
      </c>
      <c r="Z67" s="143">
        <f t="shared" si="157"/>
        <v>0.24909687229385571</v>
      </c>
      <c r="AA67" s="143">
        <f t="shared" si="157"/>
        <v>0.13083392430331217</v>
      </c>
      <c r="AB67" s="143">
        <f t="shared" si="157"/>
        <v>0.10203072867322983</v>
      </c>
      <c r="AC67" s="143">
        <f t="shared" si="157"/>
        <v>0.18663753333520977</v>
      </c>
      <c r="AE67" s="142">
        <f t="shared" ref="AE67:AK72" si="158">G67-O67</f>
        <v>-148.95448653702806</v>
      </c>
      <c r="AF67" s="142">
        <f t="shared" si="158"/>
        <v>424.77908793356801</v>
      </c>
      <c r="AG67" s="142">
        <f t="shared" si="158"/>
        <v>79.552487697198558</v>
      </c>
      <c r="AH67" s="142">
        <f t="shared" si="158"/>
        <v>-81.119111528571693</v>
      </c>
      <c r="AI67" s="142">
        <f t="shared" si="158"/>
        <v>4817.1233715049884</v>
      </c>
      <c r="AJ67" s="142">
        <f t="shared" si="158"/>
        <v>460.23201864599343</v>
      </c>
      <c r="AK67" s="142">
        <f t="shared" si="158"/>
        <v>5551.6133677161488</v>
      </c>
      <c r="AM67" s="136">
        <f>IFERROR(AK67/U67,0)</f>
        <v>0.28329219559612051</v>
      </c>
      <c r="AN67" s="136">
        <f>IFERROR(AK67/U67,0)</f>
        <v>0.28329219559612051</v>
      </c>
      <c r="AO67" s="148"/>
      <c r="AP67" s="136"/>
    </row>
    <row r="68" spans="1:50" x14ac:dyDescent="0.35">
      <c r="A68" s="133">
        <f>D68</f>
        <v>5</v>
      </c>
      <c r="C68" s="378"/>
      <c r="D68" s="133">
        <v>5</v>
      </c>
      <c r="F68" s="147">
        <f>F67+7</f>
        <v>43745</v>
      </c>
      <c r="G68" s="146">
        <f>($AE$34/$C$67)*D68</f>
        <v>6589.3479535558708</v>
      </c>
      <c r="H68" s="146">
        <f>($AF$34/$C$67)*D68</f>
        <v>6799.1654002537325</v>
      </c>
      <c r="I68" s="146">
        <f>($AG$34/$C$67)*D68</f>
        <v>1240.8609842158003</v>
      </c>
      <c r="J68" s="146">
        <f>($AH$34/$C$67)*D68</f>
        <v>2533.3954740049676</v>
      </c>
      <c r="K68" s="146">
        <f>($AI$34/$C$67)*D68</f>
        <v>13270.47340063409</v>
      </c>
      <c r="L68" s="146">
        <f>($AJ$34/$C$67)*D68</f>
        <v>1002.2420323744977</v>
      </c>
      <c r="M68" s="146">
        <f>SUM(G68:L68)</f>
        <v>31435.485245038963</v>
      </c>
      <c r="N68" s="134"/>
      <c r="O68" s="144">
        <f>'Reforecast Total Assurance Only'!O68+'Reforecast Total Non_Assurance'!O68+'Reforecast IFS'!O68</f>
        <v>5773.2895784617867</v>
      </c>
      <c r="P68" s="144">
        <f>'Reforecast Total Assurance Only'!P68+'Reforecast Total Non_Assurance'!P68+'Reforecast IFS'!P68</f>
        <v>6112.2788808649602</v>
      </c>
      <c r="Q68" s="144">
        <f>'Reforecast Total Assurance Only'!Q68+'Reforecast Total Non_Assurance'!Q68+'Reforecast IFS'!Q68</f>
        <v>1108.845102919812</v>
      </c>
      <c r="R68" s="144">
        <f>'Reforecast Total Assurance Only'!R68+'Reforecast Total Non_Assurance'!R68+'Reforecast IFS'!R68</f>
        <v>2330.609972956755</v>
      </c>
      <c r="S68" s="144">
        <f>'Reforecast Total Assurance Only'!S68+'Reforecast Total Non_Assurance'!S68+'Reforecast IFS'!S68</f>
        <v>9144.5228566556289</v>
      </c>
      <c r="T68" s="144">
        <f>'Reforecast Total Assurance Only'!T68+'Reforecast Total Non_Assurance'!T68+'Reforecast IFS'!T68</f>
        <v>513.92818338077711</v>
      </c>
      <c r="U68" s="144">
        <f>SUM(O68:T68)</f>
        <v>24983.474575239718</v>
      </c>
      <c r="V68" s="134"/>
      <c r="W68" s="143">
        <f t="shared" si="157"/>
        <v>0.2623103653837765</v>
      </c>
      <c r="X68" s="143">
        <f t="shared" si="157"/>
        <v>0.26914239160091102</v>
      </c>
      <c r="Y68" s="143">
        <f t="shared" si="157"/>
        <v>0.26753604678519816</v>
      </c>
      <c r="Z68" s="143">
        <f t="shared" si="157"/>
        <v>0.27542360746503752</v>
      </c>
      <c r="AA68" s="143">
        <f t="shared" si="157"/>
        <v>0.20630473038636318</v>
      </c>
      <c r="AB68" s="143">
        <f t="shared" si="157"/>
        <v>0.15351979239609512</v>
      </c>
      <c r="AC68" s="143">
        <f t="shared" si="157"/>
        <v>0.23793987070405059</v>
      </c>
      <c r="AE68" s="142">
        <f t="shared" si="158"/>
        <v>816.05837509408411</v>
      </c>
      <c r="AF68" s="142">
        <f t="shared" si="158"/>
        <v>686.88651938877229</v>
      </c>
      <c r="AG68" s="142">
        <f t="shared" si="158"/>
        <v>132.01588129598827</v>
      </c>
      <c r="AH68" s="142">
        <f t="shared" si="158"/>
        <v>202.78550104821261</v>
      </c>
      <c r="AI68" s="142">
        <f t="shared" si="158"/>
        <v>4125.9505439784607</v>
      </c>
      <c r="AJ68" s="142">
        <f t="shared" si="158"/>
        <v>488.31384899372063</v>
      </c>
      <c r="AK68" s="142">
        <f t="shared" si="158"/>
        <v>6452.0106697992451</v>
      </c>
      <c r="AM68" s="136">
        <f t="shared" ref="AM68:AM128" si="159">IFERROR(AK68/U68,0)</f>
        <v>0.25825113518011689</v>
      </c>
      <c r="AN68" s="136">
        <f>IFERROR(AK68/U68,0)</f>
        <v>0.25825113518011689</v>
      </c>
    </row>
    <row r="69" spans="1:50" x14ac:dyDescent="0.35">
      <c r="A69" s="133">
        <f>D69</f>
        <v>5</v>
      </c>
      <c r="C69" s="378"/>
      <c r="D69" s="133">
        <v>5</v>
      </c>
      <c r="F69" s="147">
        <f>F68+7</f>
        <v>43752</v>
      </c>
      <c r="G69" s="146">
        <f>($AE$34/$C$67)*D69</f>
        <v>6589.3479535558708</v>
      </c>
      <c r="H69" s="146">
        <f>($AF$34/$C$67)*D69</f>
        <v>6799.1654002537325</v>
      </c>
      <c r="I69" s="146">
        <f>($AG$34/$C$67)*D69</f>
        <v>1240.8609842158003</v>
      </c>
      <c r="J69" s="146">
        <f>($AH$34/$C$67)*D69</f>
        <v>2533.3954740049676</v>
      </c>
      <c r="K69" s="146">
        <f>($AI$34/$C$67)*D69</f>
        <v>13270.47340063409</v>
      </c>
      <c r="L69" s="146">
        <f>($AJ$34/$C$67)*D69</f>
        <v>1002.2420323744977</v>
      </c>
      <c r="M69" s="146">
        <f t="shared" si="154"/>
        <v>31435.485245038963</v>
      </c>
      <c r="N69" s="134"/>
      <c r="O69" s="144">
        <f>'Reforecast Total Assurance Only'!O69+'Reforecast Total Non_Assurance'!O69+'Reforecast IFS'!O69</f>
        <v>5387.5869389551317</v>
      </c>
      <c r="P69" s="144">
        <f>'Reforecast Total Assurance Only'!P69+'Reforecast Total Non_Assurance'!P69+'Reforecast IFS'!P69</f>
        <v>5873.4720616512732</v>
      </c>
      <c r="Q69" s="144">
        <f>'Reforecast Total Assurance Only'!Q69+'Reforecast Total Non_Assurance'!Q69+'Reforecast IFS'!Q69</f>
        <v>1083.2027920260439</v>
      </c>
      <c r="R69" s="144">
        <f>'Reforecast Total Assurance Only'!R69+'Reforecast Total Non_Assurance'!R69+'Reforecast IFS'!R69</f>
        <v>1966.9123114048052</v>
      </c>
      <c r="S69" s="144">
        <f>'Reforecast Total Assurance Only'!S69+'Reforecast Total Non_Assurance'!S69+'Reforecast IFS'!S69</f>
        <v>13972.819375915136</v>
      </c>
      <c r="T69" s="144">
        <f>'Reforecast Total Assurance Only'!T69+'Reforecast Total Non_Assurance'!T69+'Reforecast IFS'!T69</f>
        <v>1262.7575367076645</v>
      </c>
      <c r="U69" s="144">
        <f>SUM(O69:T69)</f>
        <v>29546.751016660055</v>
      </c>
      <c r="V69" s="134"/>
      <c r="W69" s="143">
        <f t="shared" si="157"/>
        <v>0.24478590226383823</v>
      </c>
      <c r="X69" s="143">
        <f t="shared" si="157"/>
        <v>0.2586269946914227</v>
      </c>
      <c r="Y69" s="143">
        <f t="shared" si="157"/>
        <v>0.26134921106856707</v>
      </c>
      <c r="Z69" s="143">
        <f t="shared" si="157"/>
        <v>0.23244304738266847</v>
      </c>
      <c r="AA69" s="143">
        <f t="shared" si="157"/>
        <v>0.31523336747826569</v>
      </c>
      <c r="AB69" s="143">
        <f t="shared" si="157"/>
        <v>0.37720888083371096</v>
      </c>
      <c r="AC69" s="143">
        <f t="shared" si="157"/>
        <v>0.28140001485607663</v>
      </c>
      <c r="AE69" s="142">
        <f t="shared" si="158"/>
        <v>1201.7610146007391</v>
      </c>
      <c r="AF69" s="142">
        <f t="shared" si="158"/>
        <v>925.69333860245933</v>
      </c>
      <c r="AG69" s="142">
        <f t="shared" si="158"/>
        <v>157.65819218975639</v>
      </c>
      <c r="AH69" s="142">
        <f t="shared" si="158"/>
        <v>566.48316260016236</v>
      </c>
      <c r="AI69" s="142">
        <f t="shared" si="158"/>
        <v>-702.34597528104678</v>
      </c>
      <c r="AJ69" s="142">
        <f t="shared" si="158"/>
        <v>-260.51550433316675</v>
      </c>
      <c r="AK69" s="142">
        <f t="shared" si="158"/>
        <v>1888.7342283789076</v>
      </c>
      <c r="AM69" s="136">
        <f t="shared" si="159"/>
        <v>6.3923584265286465E-2</v>
      </c>
      <c r="AN69" s="136">
        <f t="shared" ref="AN69:AN128" si="160">IFERROR(AK69/U69,0)</f>
        <v>6.3923584265286465E-2</v>
      </c>
    </row>
    <row r="70" spans="1:50" x14ac:dyDescent="0.35">
      <c r="A70" s="133">
        <f>SUM(D70:D71)</f>
        <v>8</v>
      </c>
      <c r="C70" s="378"/>
      <c r="D70" s="133">
        <v>4</v>
      </c>
      <c r="F70" s="147">
        <f>F69+7</f>
        <v>43759</v>
      </c>
      <c r="G70" s="146">
        <f>($AE$34/$C$67)*D70</f>
        <v>5271.4783628446967</v>
      </c>
      <c r="H70" s="146">
        <f>($AF$34/$C$67)*D70</f>
        <v>5439.332320202986</v>
      </c>
      <c r="I70" s="146">
        <f>($AG$34/$C$67)*D70</f>
        <v>992.68878737264026</v>
      </c>
      <c r="J70" s="146">
        <f>($AH$34/$C$67)*D70</f>
        <v>2026.7163792039739</v>
      </c>
      <c r="K70" s="146">
        <f>($AI$34/$C$67)*D70</f>
        <v>10616.378720507271</v>
      </c>
      <c r="L70" s="146">
        <f>($AJ$34/$C$67)*D70</f>
        <v>801.79362589959817</v>
      </c>
      <c r="M70" s="146">
        <f t="shared" si="154"/>
        <v>25148.388196031166</v>
      </c>
      <c r="N70" s="134"/>
      <c r="O70" s="144">
        <f>'Reforecast Total Assurance Only'!O70+'Reforecast Total Non_Assurance'!O70+'Reforecast IFS'!O70</f>
        <v>2714.0373538655849</v>
      </c>
      <c r="P70" s="144">
        <f>'Reforecast Total Assurance Only'!P70+'Reforecast Total Non_Assurance'!P70+'Reforecast IFS'!P70</f>
        <v>2854.9504003794327</v>
      </c>
      <c r="Q70" s="144">
        <f>'Reforecast Total Assurance Only'!Q70+'Reforecast Total Non_Assurance'!Q70+'Reforecast IFS'!Q70</f>
        <v>519.7363164565096</v>
      </c>
      <c r="R70" s="144">
        <f>'Reforecast Total Assurance Only'!R70+'Reforecast Total Non_Assurance'!R70+'Reforecast IFS'!R70</f>
        <v>1028.2764659307795</v>
      </c>
      <c r="S70" s="144">
        <f>'Reforecast Total Assurance Only'!S70+'Reforecast Total Non_Assurance'!S70+'Reforecast IFS'!S70</f>
        <v>7704.3603967414501</v>
      </c>
      <c r="T70" s="144">
        <f>'Reforecast Total Assurance Only'!T70+'Reforecast Total Non_Assurance'!T70+'Reforecast IFS'!T70</f>
        <v>614.69368378472177</v>
      </c>
      <c r="U70" s="144">
        <f>SUM(O70:T70)</f>
        <v>15436.054617158479</v>
      </c>
      <c r="V70" s="134"/>
      <c r="W70" s="143">
        <f t="shared" si="157"/>
        <v>0.12331273536211236</v>
      </c>
      <c r="X70" s="143">
        <f t="shared" si="157"/>
        <v>0.1257122251187863</v>
      </c>
      <c r="Y70" s="143">
        <f t="shared" si="157"/>
        <v>0.12539911941652937</v>
      </c>
      <c r="Z70" s="143">
        <f t="shared" si="157"/>
        <v>0.12151823642921916</v>
      </c>
      <c r="AA70" s="143">
        <f t="shared" si="157"/>
        <v>0.17381398891602939</v>
      </c>
      <c r="AB70" s="143">
        <f t="shared" si="157"/>
        <v>0.18362029904848207</v>
      </c>
      <c r="AC70" s="143">
        <f t="shared" si="157"/>
        <v>0.14701129055233145</v>
      </c>
      <c r="AE70" s="142">
        <f t="shared" si="158"/>
        <v>2557.4410089791118</v>
      </c>
      <c r="AF70" s="142">
        <f t="shared" si="158"/>
        <v>2584.3819198235533</v>
      </c>
      <c r="AG70" s="142">
        <f t="shared" si="158"/>
        <v>472.95247091613066</v>
      </c>
      <c r="AH70" s="142">
        <f t="shared" si="158"/>
        <v>998.43991327319441</v>
      </c>
      <c r="AI70" s="142">
        <f t="shared" si="158"/>
        <v>2912.0183237658212</v>
      </c>
      <c r="AJ70" s="142">
        <f t="shared" si="158"/>
        <v>187.0999421148764</v>
      </c>
      <c r="AK70" s="142">
        <f t="shared" si="158"/>
        <v>9712.3335788726872</v>
      </c>
      <c r="AM70" s="136">
        <f t="shared" si="159"/>
        <v>0.6291979278226062</v>
      </c>
      <c r="AN70" s="136">
        <f t="shared" si="160"/>
        <v>0.6291979278226062</v>
      </c>
    </row>
    <row r="71" spans="1:50" x14ac:dyDescent="0.35">
      <c r="C71" s="378"/>
      <c r="D71" s="133">
        <v>4</v>
      </c>
      <c r="F71" s="147">
        <f>F70+7</f>
        <v>43766</v>
      </c>
      <c r="G71" s="146">
        <f>($AE$34/$C$67)*D71</f>
        <v>5271.4783628446967</v>
      </c>
      <c r="H71" s="146">
        <f>($AF$34/$C$67)*D71</f>
        <v>5439.332320202986</v>
      </c>
      <c r="I71" s="146">
        <f>($AG$34/$C$67)*D71</f>
        <v>992.68878737264026</v>
      </c>
      <c r="J71" s="146">
        <f>($AH$34/$C$67)*D71</f>
        <v>2026.7163792039739</v>
      </c>
      <c r="K71" s="146">
        <f>($AI$34/$C$67)*D71</f>
        <v>10616.378720507271</v>
      </c>
      <c r="L71" s="146">
        <f>($AJ$34/$C$67)*D71</f>
        <v>801.79362589959817</v>
      </c>
      <c r="M71" s="146">
        <f t="shared" si="154"/>
        <v>25148.388196031166</v>
      </c>
      <c r="N71" s="134"/>
      <c r="O71" s="144">
        <f>'Reforecast Total Assurance Only'!O71+'Reforecast Total Non_Assurance'!O71+'Reforecast IFS'!O71</f>
        <v>2714.0373538655849</v>
      </c>
      <c r="P71" s="144">
        <f>'Reforecast Total Assurance Only'!P71+'Reforecast Total Non_Assurance'!P71+'Reforecast IFS'!P71</f>
        <v>2854.9504003794327</v>
      </c>
      <c r="Q71" s="144">
        <f>'Reforecast Total Assurance Only'!Q71+'Reforecast Total Non_Assurance'!Q71+'Reforecast IFS'!Q71</f>
        <v>519.7363164565096</v>
      </c>
      <c r="R71" s="144">
        <f>'Reforecast Total Assurance Only'!R71+'Reforecast Total Non_Assurance'!R71+'Reforecast IFS'!R71</f>
        <v>1028.2764659307795</v>
      </c>
      <c r="S71" s="144">
        <f>'Reforecast Total Assurance Only'!S71+'Reforecast Total Non_Assurance'!S71+'Reforecast IFS'!S71</f>
        <v>7704.3603967414501</v>
      </c>
      <c r="T71" s="144">
        <f>'Reforecast Total Assurance Only'!T71+'Reforecast Total Non_Assurance'!T71+'Reforecast IFS'!T71</f>
        <v>614.69368378472177</v>
      </c>
      <c r="U71" s="144">
        <f>SUM(O71:T71)</f>
        <v>15436.054617158479</v>
      </c>
      <c r="V71" s="134"/>
      <c r="W71" s="143">
        <f t="shared" si="157"/>
        <v>0.12331273536211236</v>
      </c>
      <c r="X71" s="143">
        <f t="shared" si="157"/>
        <v>0.1257122251187863</v>
      </c>
      <c r="Y71" s="143">
        <f t="shared" si="157"/>
        <v>0.12539911941652937</v>
      </c>
      <c r="Z71" s="143">
        <f t="shared" si="157"/>
        <v>0.12151823642921916</v>
      </c>
      <c r="AA71" s="143">
        <f t="shared" si="157"/>
        <v>0.17381398891602939</v>
      </c>
      <c r="AB71" s="143">
        <f t="shared" si="157"/>
        <v>0.18362029904848207</v>
      </c>
      <c r="AC71" s="143">
        <f t="shared" si="157"/>
        <v>0.14701129055233145</v>
      </c>
      <c r="AE71" s="142">
        <f t="shared" si="158"/>
        <v>2557.4410089791118</v>
      </c>
      <c r="AF71" s="142">
        <f t="shared" si="158"/>
        <v>2584.3819198235533</v>
      </c>
      <c r="AG71" s="142">
        <f t="shared" si="158"/>
        <v>472.95247091613066</v>
      </c>
      <c r="AH71" s="142">
        <f t="shared" si="158"/>
        <v>998.43991327319441</v>
      </c>
      <c r="AI71" s="142">
        <f t="shared" si="158"/>
        <v>2912.0183237658212</v>
      </c>
      <c r="AJ71" s="142">
        <f t="shared" si="158"/>
        <v>187.0999421148764</v>
      </c>
      <c r="AK71" s="142">
        <f t="shared" si="158"/>
        <v>9712.3335788726872</v>
      </c>
      <c r="AM71" s="136">
        <f t="shared" si="159"/>
        <v>0.6291979278226062</v>
      </c>
      <c r="AN71" s="136">
        <f t="shared" si="160"/>
        <v>0.6291979278226062</v>
      </c>
    </row>
    <row r="72" spans="1:50" x14ac:dyDescent="0.35">
      <c r="F72" s="141" t="s">
        <v>111</v>
      </c>
      <c r="G72" s="140">
        <f t="shared" ref="G72:L72" si="161">SUM(G67:G71)</f>
        <v>28993.130995645832</v>
      </c>
      <c r="H72" s="140">
        <f t="shared" si="161"/>
        <v>29916.327761116423</v>
      </c>
      <c r="I72" s="140">
        <f t="shared" si="161"/>
        <v>5459.7883305495207</v>
      </c>
      <c r="J72" s="140">
        <f t="shared" si="161"/>
        <v>11146.940085621856</v>
      </c>
      <c r="K72" s="140">
        <f t="shared" si="161"/>
        <v>58390.082962789995</v>
      </c>
      <c r="L72" s="140">
        <f t="shared" si="161"/>
        <v>4409.8649424477899</v>
      </c>
      <c r="M72" s="140">
        <f>SUM(G72:L72)</f>
        <v>138316.13507817141</v>
      </c>
      <c r="O72" s="139">
        <f t="shared" ref="O72:U72" si="162">SUM(O67:O71)</f>
        <v>22009.384074529811</v>
      </c>
      <c r="P72" s="139">
        <f t="shared" si="162"/>
        <v>22710.204975544515</v>
      </c>
      <c r="Q72" s="139">
        <f t="shared" si="162"/>
        <v>4144.656827534317</v>
      </c>
      <c r="R72" s="139">
        <f t="shared" si="162"/>
        <v>8461.9107069556649</v>
      </c>
      <c r="S72" s="139">
        <f t="shared" si="162"/>
        <v>44325.318375055955</v>
      </c>
      <c r="T72" s="139">
        <f t="shared" si="162"/>
        <v>3347.6346949114895</v>
      </c>
      <c r="U72" s="139">
        <f t="shared" si="162"/>
        <v>104999.10965453176</v>
      </c>
      <c r="V72" s="134"/>
      <c r="W72" s="138">
        <f t="shared" ref="W72:AC72" si="163">SUM(W67:W71)</f>
        <v>1</v>
      </c>
      <c r="X72" s="138">
        <f t="shared" si="163"/>
        <v>1</v>
      </c>
      <c r="Y72" s="138">
        <f t="shared" si="163"/>
        <v>1</v>
      </c>
      <c r="Z72" s="138">
        <f t="shared" si="163"/>
        <v>1</v>
      </c>
      <c r="AA72" s="138">
        <f t="shared" si="163"/>
        <v>0.99999999999999978</v>
      </c>
      <c r="AB72" s="138">
        <f t="shared" si="163"/>
        <v>1</v>
      </c>
      <c r="AC72" s="138">
        <f t="shared" si="163"/>
        <v>0.99999999999999978</v>
      </c>
      <c r="AE72" s="137">
        <f t="shared" si="158"/>
        <v>6983.7469211160205</v>
      </c>
      <c r="AF72" s="137">
        <f t="shared" si="158"/>
        <v>7206.122785571908</v>
      </c>
      <c r="AG72" s="137">
        <f t="shared" si="158"/>
        <v>1315.1315030152036</v>
      </c>
      <c r="AH72" s="137">
        <f t="shared" si="158"/>
        <v>2685.0293786661914</v>
      </c>
      <c r="AI72" s="137">
        <f t="shared" si="158"/>
        <v>14064.76458773404</v>
      </c>
      <c r="AJ72" s="137">
        <f t="shared" si="158"/>
        <v>1062.2302475363003</v>
      </c>
      <c r="AK72" s="137">
        <f>M72-U72</f>
        <v>33317.025423639658</v>
      </c>
      <c r="AM72" s="136">
        <f t="shared" si="159"/>
        <v>0.31730769463912017</v>
      </c>
      <c r="AN72" s="136">
        <f t="shared" si="160"/>
        <v>0.31730769463912017</v>
      </c>
      <c r="AO72" s="148"/>
      <c r="AP72" s="148"/>
    </row>
    <row r="73" spans="1:50" x14ac:dyDescent="0.35">
      <c r="M73" s="134"/>
      <c r="O73" s="187"/>
      <c r="P73" s="187"/>
      <c r="Q73" s="187"/>
      <c r="R73" s="187"/>
      <c r="S73" s="322"/>
      <c r="T73" s="322"/>
      <c r="U73" s="134"/>
      <c r="AM73" s="136"/>
      <c r="AN73" s="136"/>
    </row>
    <row r="74" spans="1:50" x14ac:dyDescent="0.35">
      <c r="C74" s="378">
        <f>SUM(D74:D78)</f>
        <v>20</v>
      </c>
      <c r="D74" s="133">
        <v>0</v>
      </c>
      <c r="F74" s="147">
        <f>F70+7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54"/>
        <v>0</v>
      </c>
      <c r="N74" s="134"/>
      <c r="O74" s="144">
        <f>'Reforecast Total Assurance Only'!O74+'Reforecast Total Non_Assurance'!O74+'Reforecast IFS'!O74</f>
        <v>0</v>
      </c>
      <c r="P74" s="144">
        <f>'Reforecast Total Assurance Only'!P74+'Reforecast Total Non_Assurance'!P74+'Reforecast IFS'!P74</f>
        <v>0</v>
      </c>
      <c r="Q74" s="144">
        <f>'Reforecast Total Assurance Only'!Q74+'Reforecast Total Non_Assurance'!Q74+'Reforecast IFS'!Q74</f>
        <v>0</v>
      </c>
      <c r="R74" s="144">
        <f>'Reforecast Total Assurance Only'!R74+'Reforecast Total Non_Assurance'!R74+'Reforecast IFS'!R74</f>
        <v>0</v>
      </c>
      <c r="S74" s="144">
        <f>'Reforecast Total Assurance Only'!S74+'Reforecast Total Non_Assurance'!S74+'Reforecast IFS'!S74</f>
        <v>0</v>
      </c>
      <c r="T74" s="144">
        <f>'Reforecast Total Assurance Only'!T74+'Reforecast Total Non_Assurance'!T74+'Reforecast IFS'!T74</f>
        <v>0</v>
      </c>
      <c r="U74" s="144">
        <f>SUM(O74:T74)</f>
        <v>0</v>
      </c>
      <c r="V74" s="134"/>
      <c r="W74" s="143">
        <f t="shared" ref="W74:AC78" si="164">O74/O$79</f>
        <v>0</v>
      </c>
      <c r="X74" s="143">
        <f t="shared" si="164"/>
        <v>0</v>
      </c>
      <c r="Y74" s="143">
        <f t="shared" si="164"/>
        <v>0</v>
      </c>
      <c r="Z74" s="143">
        <f t="shared" si="164"/>
        <v>0</v>
      </c>
      <c r="AA74" s="143">
        <f t="shared" si="164"/>
        <v>0</v>
      </c>
      <c r="AB74" s="143">
        <f t="shared" si="164"/>
        <v>0</v>
      </c>
      <c r="AC74" s="143">
        <f t="shared" si="164"/>
        <v>0</v>
      </c>
      <c r="AE74" s="142">
        <f t="shared" ref="AE74:AK79" si="165">G74-O74</f>
        <v>0</v>
      </c>
      <c r="AF74" s="142">
        <f t="shared" si="165"/>
        <v>0</v>
      </c>
      <c r="AG74" s="142">
        <f t="shared" si="165"/>
        <v>0</v>
      </c>
      <c r="AH74" s="142">
        <f t="shared" si="165"/>
        <v>0</v>
      </c>
      <c r="AI74" s="142">
        <f t="shared" si="165"/>
        <v>0</v>
      </c>
      <c r="AJ74" s="142">
        <f t="shared" si="165"/>
        <v>0</v>
      </c>
      <c r="AK74" s="142">
        <f t="shared" si="165"/>
        <v>0</v>
      </c>
      <c r="AM74" s="136">
        <f t="shared" si="159"/>
        <v>0</v>
      </c>
      <c r="AN74" s="136">
        <f t="shared" si="160"/>
        <v>0</v>
      </c>
    </row>
    <row r="75" spans="1:50" x14ac:dyDescent="0.35">
      <c r="A75" s="133">
        <f>SUM(D74:D75)</f>
        <v>5</v>
      </c>
      <c r="C75" s="378"/>
      <c r="D75" s="133">
        <v>5</v>
      </c>
      <c r="F75" s="147">
        <f>F74+7</f>
        <v>43773</v>
      </c>
      <c r="G75" s="146">
        <f>($AM$34/$C$74)*D75</f>
        <v>8558.9136330182446</v>
      </c>
      <c r="H75" s="146">
        <f>($AN$34/$C$74)*D75</f>
        <v>7736.4555913064169</v>
      </c>
      <c r="I75" s="146">
        <f>($AO$34/$C$74)*D75</f>
        <v>1660.8438589240907</v>
      </c>
      <c r="J75" s="146">
        <f>($AP$34/$C$74)*D75</f>
        <v>2210.699580661551</v>
      </c>
      <c r="K75" s="146">
        <f>($AQ$34/$C$74)*D75</f>
        <v>15115.13246158465</v>
      </c>
      <c r="L75" s="146">
        <f>($AR$34/$C$74)*D75</f>
        <v>1070.7326183718919</v>
      </c>
      <c r="M75" s="146">
        <f t="shared" si="154"/>
        <v>36352.777743866849</v>
      </c>
      <c r="N75" s="134"/>
      <c r="O75" s="144">
        <f>'Reforecast Total Assurance Only'!O75+'Reforecast Total Non_Assurance'!O75+'Reforecast IFS'!O75</f>
        <v>6699.0823349295315</v>
      </c>
      <c r="P75" s="144">
        <f>'Reforecast Total Assurance Only'!P75+'Reforecast Total Non_Assurance'!P75+'Reforecast IFS'!P75</f>
        <v>4725.3268701941215</v>
      </c>
      <c r="Q75" s="144">
        <f>'Reforecast Total Assurance Only'!Q75+'Reforecast Total Non_Assurance'!Q75+'Reforecast IFS'!Q75</f>
        <v>1355.5885496124824</v>
      </c>
      <c r="R75" s="144">
        <f>'Reforecast Total Assurance Only'!R75+'Reforecast Total Non_Assurance'!R75+'Reforecast IFS'!R75</f>
        <v>1482.3487385316989</v>
      </c>
      <c r="S75" s="144">
        <f>'Reforecast Total Assurance Only'!S75+'Reforecast Total Non_Assurance'!S75+'Reforecast IFS'!S75</f>
        <v>13892.590873057832</v>
      </c>
      <c r="T75" s="144">
        <f>'Reforecast Total Assurance Only'!T75+'Reforecast Total Non_Assurance'!T75+'Reforecast IFS'!T75</f>
        <v>582.99463086302876</v>
      </c>
      <c r="U75" s="144">
        <f>SUM(O75:T75)</f>
        <v>28737.931997188694</v>
      </c>
      <c r="V75" s="134"/>
      <c r="W75" s="143">
        <f t="shared" si="164"/>
        <v>0.27095125939137693</v>
      </c>
      <c r="X75" s="143">
        <f t="shared" si="164"/>
        <v>0.21143862276974498</v>
      </c>
      <c r="Y75" s="143">
        <f t="shared" si="164"/>
        <v>0.28254887941024187</v>
      </c>
      <c r="Z75" s="143">
        <f t="shared" si="164"/>
        <v>0.23212138954232236</v>
      </c>
      <c r="AA75" s="143">
        <f t="shared" si="164"/>
        <v>0.31817480836394929</v>
      </c>
      <c r="AB75" s="143">
        <f t="shared" si="164"/>
        <v>0.18848553407376936</v>
      </c>
      <c r="AC75" s="143">
        <f t="shared" si="164"/>
        <v>0.27366068768801177</v>
      </c>
      <c r="AE75" s="142">
        <f t="shared" si="165"/>
        <v>1859.8312980887131</v>
      </c>
      <c r="AF75" s="142">
        <f t="shared" si="165"/>
        <v>3011.1287211122954</v>
      </c>
      <c r="AG75" s="142">
        <f t="shared" si="165"/>
        <v>305.25530931160824</v>
      </c>
      <c r="AH75" s="142">
        <f t="shared" si="165"/>
        <v>728.35084212985203</v>
      </c>
      <c r="AI75" s="142">
        <f t="shared" si="165"/>
        <v>1222.5415885268176</v>
      </c>
      <c r="AJ75" s="142">
        <f t="shared" si="165"/>
        <v>487.73798750886317</v>
      </c>
      <c r="AK75" s="142">
        <f t="shared" si="165"/>
        <v>7614.8457466781547</v>
      </c>
      <c r="AM75" s="136">
        <f t="shared" si="159"/>
        <v>0.26497542507314309</v>
      </c>
      <c r="AN75" s="136">
        <f t="shared" si="160"/>
        <v>0.26497542507314309</v>
      </c>
    </row>
    <row r="76" spans="1:50" x14ac:dyDescent="0.35">
      <c r="A76" s="133">
        <f>D76</f>
        <v>5</v>
      </c>
      <c r="C76" s="378"/>
      <c r="D76" s="133">
        <v>5</v>
      </c>
      <c r="F76" s="147">
        <f>F75+7</f>
        <v>43780</v>
      </c>
      <c r="G76" s="146">
        <f>($AM$34/$C$74)*D76</f>
        <v>8558.9136330182446</v>
      </c>
      <c r="H76" s="146">
        <f>($AN$34/$C$74)*D76</f>
        <v>7736.4555913064169</v>
      </c>
      <c r="I76" s="146">
        <f>($AO$34/$C$74)*D76</f>
        <v>1660.8438589240907</v>
      </c>
      <c r="J76" s="146">
        <f>($AP$34/$C$74)*D76</f>
        <v>2210.699580661551</v>
      </c>
      <c r="K76" s="146">
        <f>($AQ$34/$C$74)*D76</f>
        <v>15115.13246158465</v>
      </c>
      <c r="L76" s="146">
        <f>($AR$34/$C$74)*D76</f>
        <v>1070.7326183718919</v>
      </c>
      <c r="M76" s="146">
        <f t="shared" si="154"/>
        <v>36352.777743866849</v>
      </c>
      <c r="N76" s="134"/>
      <c r="O76" s="144">
        <f>'Reforecast Total Assurance Only'!O76+'Reforecast Total Non_Assurance'!O76+'Reforecast IFS'!O76</f>
        <v>6870.6677722412433</v>
      </c>
      <c r="P76" s="144">
        <f>'Reforecast Total Assurance Only'!P76+'Reforecast Total Non_Assurance'!P76+'Reforecast IFS'!P76</f>
        <v>6155.6327945183848</v>
      </c>
      <c r="Q76" s="144">
        <f>'Reforecast Total Assurance Only'!Q76+'Reforecast Total Non_Assurance'!Q76+'Reforecast IFS'!Q76</f>
        <v>1351.2828032092943</v>
      </c>
      <c r="R76" s="144">
        <f>'Reforecast Total Assurance Only'!R76+'Reforecast Total Non_Assurance'!R76+'Reforecast IFS'!R76</f>
        <v>1799.9542261067863</v>
      </c>
      <c r="S76" s="144">
        <f>'Reforecast Total Assurance Only'!S76+'Reforecast Total Non_Assurance'!S76+'Reforecast IFS'!S76</f>
        <v>12538.362973843858</v>
      </c>
      <c r="T76" s="144">
        <f>'Reforecast Total Assurance Only'!T76+'Reforecast Total Non_Assurance'!T76+'Reforecast IFS'!T76</f>
        <v>796.47305340677747</v>
      </c>
      <c r="U76" s="144">
        <f>SUM(O76:T76)</f>
        <v>29512.373623326344</v>
      </c>
      <c r="V76" s="134"/>
      <c r="W76" s="143">
        <f t="shared" si="164"/>
        <v>0.27789120847819726</v>
      </c>
      <c r="X76" s="143">
        <f t="shared" si="164"/>
        <v>0.27543883335541086</v>
      </c>
      <c r="Y76" s="143">
        <f t="shared" si="164"/>
        <v>0.28165142138612881</v>
      </c>
      <c r="Z76" s="143">
        <f t="shared" si="164"/>
        <v>0.28185531866835278</v>
      </c>
      <c r="AA76" s="143">
        <f t="shared" si="164"/>
        <v>0.28715962867207945</v>
      </c>
      <c r="AB76" s="143">
        <f t="shared" si="164"/>
        <v>0.25750434206316553</v>
      </c>
      <c r="AC76" s="143">
        <f t="shared" si="164"/>
        <v>0.28103540859708009</v>
      </c>
      <c r="AE76" s="142">
        <f t="shared" si="165"/>
        <v>1688.2458607770013</v>
      </c>
      <c r="AF76" s="142">
        <f t="shared" si="165"/>
        <v>1580.8227967880321</v>
      </c>
      <c r="AG76" s="142">
        <f t="shared" si="165"/>
        <v>309.56105571479634</v>
      </c>
      <c r="AH76" s="142">
        <f t="shared" si="165"/>
        <v>410.74535455476462</v>
      </c>
      <c r="AI76" s="142">
        <f t="shared" si="165"/>
        <v>2576.7694877407921</v>
      </c>
      <c r="AJ76" s="142">
        <f t="shared" si="165"/>
        <v>274.25956496511446</v>
      </c>
      <c r="AK76" s="142">
        <f t="shared" si="165"/>
        <v>6840.4041205405047</v>
      </c>
      <c r="AM76" s="136">
        <f t="shared" si="159"/>
        <v>0.23178088647989681</v>
      </c>
      <c r="AN76" s="136">
        <f t="shared" si="160"/>
        <v>0.23178088647989681</v>
      </c>
    </row>
    <row r="77" spans="1:50" x14ac:dyDescent="0.35">
      <c r="A77" s="133">
        <f>D77</f>
        <v>5</v>
      </c>
      <c r="C77" s="378"/>
      <c r="D77" s="133">
        <v>5</v>
      </c>
      <c r="F77" s="147">
        <f>F76+7</f>
        <v>43787</v>
      </c>
      <c r="G77" s="146">
        <f>($AM$34/$C$74)*D77</f>
        <v>8558.9136330182446</v>
      </c>
      <c r="H77" s="146">
        <f>($AN$34/$C$74)*D77</f>
        <v>7736.4555913064169</v>
      </c>
      <c r="I77" s="146">
        <f>($AO$34/$C$74)*D77</f>
        <v>1660.8438589240907</v>
      </c>
      <c r="J77" s="146">
        <f>($AP$34/$C$74)*D77</f>
        <v>2210.699580661551</v>
      </c>
      <c r="K77" s="146">
        <f>($AQ$34/$C$74)*D77</f>
        <v>15115.13246158465</v>
      </c>
      <c r="L77" s="146">
        <f>($AR$34/$C$74)*D77</f>
        <v>1070.7326183718919</v>
      </c>
      <c r="M77" s="146">
        <f t="shared" si="154"/>
        <v>36352.777743866849</v>
      </c>
      <c r="N77" s="134"/>
      <c r="O77" s="144">
        <f>'Reforecast Total Assurance Only'!O77+'Reforecast Total Non_Assurance'!O77+'Reforecast IFS'!O77</f>
        <v>5615.9357099745257</v>
      </c>
      <c r="P77" s="144">
        <f>'Reforecast Total Assurance Only'!P77+'Reforecast Total Non_Assurance'!P77+'Reforecast IFS'!P77</f>
        <v>5902.8323756452673</v>
      </c>
      <c r="Q77" s="144">
        <f>'Reforecast Total Assurance Only'!Q77+'Reforecast Total Non_Assurance'!Q77+'Reforecast IFS'!Q77</f>
        <v>1080.907952831084</v>
      </c>
      <c r="R77" s="144">
        <f>'Reforecast Total Assurance Only'!R77+'Reforecast Total Non_Assurance'!R77+'Reforecast IFS'!R77</f>
        <v>1557.9257106557579</v>
      </c>
      <c r="S77" s="144">
        <f>'Reforecast Total Assurance Only'!S77+'Reforecast Total Non_Assurance'!S77+'Reforecast IFS'!S77</f>
        <v>9497.3534959428034</v>
      </c>
      <c r="T77" s="144">
        <f>'Reforecast Total Assurance Only'!T77+'Reforecast Total Non_Assurance'!T77+'Reforecast IFS'!T77</f>
        <v>759.62834408152492</v>
      </c>
      <c r="U77" s="144">
        <f>SUM(O77:T77)</f>
        <v>24414.583589130962</v>
      </c>
      <c r="V77" s="134"/>
      <c r="W77" s="143">
        <f t="shared" si="164"/>
        <v>0.22714228265931749</v>
      </c>
      <c r="X77" s="143">
        <f t="shared" si="164"/>
        <v>0.2641270714666612</v>
      </c>
      <c r="Y77" s="143">
        <f t="shared" si="164"/>
        <v>0.22529648166868013</v>
      </c>
      <c r="Z77" s="143">
        <f t="shared" si="164"/>
        <v>0.24395600803042167</v>
      </c>
      <c r="AA77" s="143">
        <f t="shared" si="164"/>
        <v>0.21751296472687151</v>
      </c>
      <c r="AB77" s="143">
        <f t="shared" si="164"/>
        <v>0.24559223456282281</v>
      </c>
      <c r="AC77" s="143">
        <f t="shared" si="164"/>
        <v>0.2324910412924503</v>
      </c>
      <c r="AE77" s="142">
        <f t="shared" si="165"/>
        <v>2942.9779230437189</v>
      </c>
      <c r="AF77" s="142">
        <f t="shared" si="165"/>
        <v>1833.6232156611495</v>
      </c>
      <c r="AG77" s="142">
        <f t="shared" si="165"/>
        <v>579.93590609300668</v>
      </c>
      <c r="AH77" s="142">
        <f t="shared" si="165"/>
        <v>652.77387000579301</v>
      </c>
      <c r="AI77" s="142">
        <f t="shared" si="165"/>
        <v>5617.7789656418463</v>
      </c>
      <c r="AJ77" s="142">
        <f t="shared" si="165"/>
        <v>311.10427429036702</v>
      </c>
      <c r="AK77" s="142">
        <f t="shared" si="165"/>
        <v>11938.194154735887</v>
      </c>
      <c r="AM77" s="136">
        <f t="shared" si="159"/>
        <v>0.48897799592414953</v>
      </c>
      <c r="AN77" s="136">
        <f t="shared" si="160"/>
        <v>0.48897799592414953</v>
      </c>
    </row>
    <row r="78" spans="1:50" x14ac:dyDescent="0.35">
      <c r="A78" s="133">
        <f>D78</f>
        <v>5</v>
      </c>
      <c r="C78" s="378"/>
      <c r="D78" s="133">
        <v>5</v>
      </c>
      <c r="F78" s="147">
        <f>F77+7</f>
        <v>43794</v>
      </c>
      <c r="G78" s="146">
        <f>($AM$34/$C$74)*D78</f>
        <v>8558.9136330182446</v>
      </c>
      <c r="H78" s="146">
        <f>($AN$34/$C$74)*D78</f>
        <v>7736.4555913064169</v>
      </c>
      <c r="I78" s="146">
        <f>($AO$34/$C$74)*D78</f>
        <v>1660.8438589240907</v>
      </c>
      <c r="J78" s="146">
        <f>($AP$34/$C$74)*D78</f>
        <v>2210.699580661551</v>
      </c>
      <c r="K78" s="146">
        <f>($AQ$34/$C$74)*D78</f>
        <v>15115.13246158465</v>
      </c>
      <c r="L78" s="146">
        <f>($AR$34/$C$74)*D78</f>
        <v>1070.7326183718919</v>
      </c>
      <c r="M78" s="146">
        <f t="shared" si="154"/>
        <v>36352.777743866849</v>
      </c>
      <c r="N78" s="134"/>
      <c r="O78" s="144">
        <f>'Reforecast Total Assurance Only'!O78+'Reforecast Total Non_Assurance'!O78+'Reforecast IFS'!O78</f>
        <v>5538.6219789406687</v>
      </c>
      <c r="P78" s="144">
        <f>'Reforecast Total Assurance Only'!P78+'Reforecast Total Non_Assurance'!P78+'Reforecast IFS'!P78</f>
        <v>5564.6644918244556</v>
      </c>
      <c r="Q78" s="144">
        <f>'Reforecast Total Assurance Only'!Q78+'Reforecast Total Non_Assurance'!Q78+'Reforecast IFS'!Q78</f>
        <v>1009.9341110202929</v>
      </c>
      <c r="R78" s="144">
        <f>'Reforecast Total Assurance Only'!R78+'Reforecast Total Non_Assurance'!R78+'Reforecast IFS'!R78</f>
        <v>1545.864142151278</v>
      </c>
      <c r="S78" s="144">
        <f>'Reforecast Total Assurance Only'!S78+'Reforecast Total Non_Assurance'!S78+'Reforecast IFS'!S78</f>
        <v>7735.0830572105979</v>
      </c>
      <c r="T78" s="144">
        <f>'Reforecast Total Assurance Only'!T78+'Reforecast Total Non_Assurance'!T78+'Reforecast IFS'!T78</f>
        <v>953.95105204082574</v>
      </c>
      <c r="U78" s="144">
        <f>SUM(O78:T78)</f>
        <v>22348.11883318812</v>
      </c>
      <c r="V78" s="134"/>
      <c r="W78" s="143">
        <f t="shared" si="164"/>
        <v>0.22401524947110843</v>
      </c>
      <c r="X78" s="143">
        <f t="shared" si="164"/>
        <v>0.2489954724081829</v>
      </c>
      <c r="Y78" s="143">
        <f t="shared" si="164"/>
        <v>0.21050321753494913</v>
      </c>
      <c r="Z78" s="143">
        <f t="shared" si="164"/>
        <v>0.24206728375890307</v>
      </c>
      <c r="AA78" s="143">
        <f t="shared" si="164"/>
        <v>0.17715259823709975</v>
      </c>
      <c r="AB78" s="143">
        <f t="shared" si="164"/>
        <v>0.30841788930024222</v>
      </c>
      <c r="AC78" s="143">
        <f t="shared" si="164"/>
        <v>0.21281286242245789</v>
      </c>
      <c r="AE78" s="142">
        <f t="shared" si="165"/>
        <v>3020.2916540775759</v>
      </c>
      <c r="AF78" s="142">
        <f t="shared" si="165"/>
        <v>2171.7910994819613</v>
      </c>
      <c r="AG78" s="142">
        <f t="shared" si="165"/>
        <v>650.90974790379778</v>
      </c>
      <c r="AH78" s="142">
        <f t="shared" si="165"/>
        <v>664.83543851027298</v>
      </c>
      <c r="AI78" s="142">
        <f t="shared" si="165"/>
        <v>7380.0494043740518</v>
      </c>
      <c r="AJ78" s="142">
        <f t="shared" si="165"/>
        <v>116.78156633106619</v>
      </c>
      <c r="AK78" s="142">
        <f t="shared" si="165"/>
        <v>14004.658910678729</v>
      </c>
      <c r="AM78" s="136">
        <f t="shared" si="159"/>
        <v>0.62665940767600903</v>
      </c>
      <c r="AN78" s="136">
        <f t="shared" si="160"/>
        <v>0.62665940767600903</v>
      </c>
      <c r="AU78" s="154"/>
      <c r="AV78" s="154"/>
      <c r="AW78" s="154"/>
      <c r="AX78" s="154"/>
    </row>
    <row r="79" spans="1:50" x14ac:dyDescent="0.35">
      <c r="F79" s="141" t="s">
        <v>111</v>
      </c>
      <c r="G79" s="140">
        <f t="shared" ref="G79:L79" si="166">SUM(G74:G78)</f>
        <v>34235.654532072978</v>
      </c>
      <c r="H79" s="140">
        <f t="shared" si="166"/>
        <v>30945.822365225667</v>
      </c>
      <c r="I79" s="140">
        <f t="shared" si="166"/>
        <v>6643.3754356963627</v>
      </c>
      <c r="J79" s="140">
        <f t="shared" si="166"/>
        <v>8842.7983226462038</v>
      </c>
      <c r="K79" s="140">
        <f t="shared" si="166"/>
        <v>60460.529846338599</v>
      </c>
      <c r="L79" s="140">
        <f t="shared" si="166"/>
        <v>4282.9304734875677</v>
      </c>
      <c r="M79" s="140">
        <f t="shared" si="154"/>
        <v>145411.1109754674</v>
      </c>
      <c r="O79" s="139">
        <f t="shared" ref="O79:U79" si="167">SUM(O74:O78)</f>
        <v>24724.307796085966</v>
      </c>
      <c r="P79" s="139">
        <f t="shared" si="167"/>
        <v>22348.45653218223</v>
      </c>
      <c r="Q79" s="139">
        <f t="shared" si="167"/>
        <v>4797.7134166731539</v>
      </c>
      <c r="R79" s="139">
        <f t="shared" si="167"/>
        <v>6386.0928174455221</v>
      </c>
      <c r="S79" s="139">
        <f t="shared" si="167"/>
        <v>43663.39040005509</v>
      </c>
      <c r="T79" s="139">
        <f t="shared" si="167"/>
        <v>3093.0470803921571</v>
      </c>
      <c r="U79" s="139">
        <f t="shared" si="167"/>
        <v>105013.00804283412</v>
      </c>
      <c r="V79" s="134"/>
      <c r="W79" s="138">
        <f t="shared" ref="W79:AC79" si="168">SUM(W74:W78)</f>
        <v>1.0000000000000002</v>
      </c>
      <c r="X79" s="138">
        <f t="shared" si="168"/>
        <v>1</v>
      </c>
      <c r="Y79" s="138">
        <f t="shared" si="168"/>
        <v>1</v>
      </c>
      <c r="Z79" s="138">
        <f t="shared" si="168"/>
        <v>1</v>
      </c>
      <c r="AA79" s="138">
        <f t="shared" si="168"/>
        <v>1</v>
      </c>
      <c r="AB79" s="138">
        <f t="shared" si="168"/>
        <v>1</v>
      </c>
      <c r="AC79" s="138">
        <f t="shared" si="168"/>
        <v>1</v>
      </c>
      <c r="AE79" s="137">
        <f t="shared" si="165"/>
        <v>9511.3467359870119</v>
      </c>
      <c r="AF79" s="137">
        <f t="shared" si="165"/>
        <v>8597.3658330434373</v>
      </c>
      <c r="AG79" s="137">
        <f t="shared" si="165"/>
        <v>1845.6620190232088</v>
      </c>
      <c r="AH79" s="137">
        <f t="shared" si="165"/>
        <v>2456.7055052006817</v>
      </c>
      <c r="AI79" s="137">
        <f t="shared" si="165"/>
        <v>16797.139446283509</v>
      </c>
      <c r="AJ79" s="137">
        <f t="shared" si="165"/>
        <v>1189.8833930954106</v>
      </c>
      <c r="AK79" s="137">
        <f>M79-U79</f>
        <v>40398.102932633279</v>
      </c>
      <c r="AM79" s="136">
        <f t="shared" si="159"/>
        <v>0.38469617893580532</v>
      </c>
      <c r="AN79" s="136">
        <f t="shared" si="160"/>
        <v>0.38469617893580532</v>
      </c>
    </row>
    <row r="80" spans="1:50" x14ac:dyDescent="0.35">
      <c r="O80" s="134"/>
      <c r="P80" s="134"/>
      <c r="Q80" s="134"/>
      <c r="R80" s="134"/>
      <c r="S80" s="154"/>
      <c r="T80" s="154"/>
      <c r="U80" s="134"/>
      <c r="W80" s="149"/>
      <c r="AM80" s="136"/>
      <c r="AN80" s="136"/>
    </row>
    <row r="81" spans="1:40" x14ac:dyDescent="0.35">
      <c r="A81" s="133">
        <f>D81</f>
        <v>4</v>
      </c>
      <c r="C81" s="378">
        <f>SUM(D81:D85)</f>
        <v>14</v>
      </c>
      <c r="D81" s="133">
        <v>4</v>
      </c>
      <c r="F81" s="147">
        <f>F78+7</f>
        <v>43801</v>
      </c>
      <c r="G81" s="146">
        <f>($AU$34/$C$81)*D81</f>
        <v>7729.0152234769421</v>
      </c>
      <c r="H81" s="146">
        <f>($AV$34/$C$81)*D81</f>
        <v>7814.0493135626211</v>
      </c>
      <c r="I81" s="146">
        <f>($AW$34/$C$81)*D81</f>
        <v>1405.0906817112912</v>
      </c>
      <c r="J81" s="146">
        <f>($AX$34/$C$81)*D81</f>
        <v>1997.8301432090761</v>
      </c>
      <c r="K81" s="146">
        <f>($AY$34/$C$81)*D81</f>
        <v>14059.531124618059</v>
      </c>
      <c r="L81" s="146">
        <f>($AZ$34/$C$81)*D81</f>
        <v>379.88460031473016</v>
      </c>
      <c r="M81" s="146">
        <f t="shared" si="154"/>
        <v>33385.401086892722</v>
      </c>
      <c r="N81" s="134"/>
      <c r="O81" s="144">
        <f>'Reforecast Total Assurance Only'!O81+'Reforecast Total Non_Assurance'!O81+'Reforecast IFS'!O81</f>
        <v>2932.6162104645564</v>
      </c>
      <c r="P81" s="144">
        <f>'Reforecast Total Assurance Only'!P81+'Reforecast Total Non_Assurance'!P81+'Reforecast IFS'!P81</f>
        <v>3004.197079033338</v>
      </c>
      <c r="Q81" s="144">
        <f>'Reforecast Total Assurance Only'!Q81+'Reforecast Total Non_Assurance'!Q81+'Reforecast IFS'!Q81</f>
        <v>539.63166597875124</v>
      </c>
      <c r="R81" s="144">
        <f>'Reforecast Total Assurance Only'!R81+'Reforecast Total Non_Assurance'!R81+'Reforecast IFS'!R81</f>
        <v>684.4984896659787</v>
      </c>
      <c r="S81" s="144">
        <f>'Reforecast Total Assurance Only'!S81+'Reforecast Total Non_Assurance'!S81+'Reforecast IFS'!S81</f>
        <v>2825.5356527787412</v>
      </c>
      <c r="T81" s="144">
        <f>'Reforecast Total Assurance Only'!T81+'Reforecast Total Non_Assurance'!T81+'Reforecast IFS'!T81</f>
        <v>121.51897876355773</v>
      </c>
      <c r="U81" s="144">
        <f>SUM(O81:T81)</f>
        <v>10107.998076684922</v>
      </c>
      <c r="V81" s="134"/>
      <c r="W81" s="143">
        <f t="shared" ref="W81:AC85" si="169">O81/O$86</f>
        <v>0.17791760278856741</v>
      </c>
      <c r="X81" s="143">
        <f t="shared" si="169"/>
        <v>0.18027691686348199</v>
      </c>
      <c r="Y81" s="143">
        <f t="shared" si="169"/>
        <v>0.18008640274105259</v>
      </c>
      <c r="Z81" s="143">
        <f t="shared" si="169"/>
        <v>0.16065778793751764</v>
      </c>
      <c r="AA81" s="143">
        <f t="shared" si="169"/>
        <v>9.4236208487158676E-2</v>
      </c>
      <c r="AB81" s="143">
        <f t="shared" si="169"/>
        <v>0.14999620550960008</v>
      </c>
      <c r="AC81" s="143">
        <f t="shared" si="169"/>
        <v>0.14196994127333237</v>
      </c>
      <c r="AE81" s="142">
        <f t="shared" ref="AE81:AK86" si="170">G81-O81</f>
        <v>4796.3990130123857</v>
      </c>
      <c r="AF81" s="142">
        <f t="shared" si="170"/>
        <v>4809.8522345292831</v>
      </c>
      <c r="AG81" s="142">
        <f t="shared" si="170"/>
        <v>865.45901573253991</v>
      </c>
      <c r="AH81" s="142">
        <f t="shared" si="170"/>
        <v>1313.3316535430974</v>
      </c>
      <c r="AI81" s="142">
        <f t="shared" si="170"/>
        <v>11233.995471839318</v>
      </c>
      <c r="AJ81" s="142">
        <f t="shared" si="170"/>
        <v>258.36562155117247</v>
      </c>
      <c r="AK81" s="142">
        <f t="shared" si="170"/>
        <v>23277.4030102078</v>
      </c>
      <c r="AM81" s="136">
        <f t="shared" si="159"/>
        <v>2.3028697506284046</v>
      </c>
      <c r="AN81" s="136">
        <f t="shared" si="160"/>
        <v>2.3028697506284046</v>
      </c>
    </row>
    <row r="82" spans="1:40" x14ac:dyDescent="0.35">
      <c r="A82" s="133">
        <f>D82</f>
        <v>5</v>
      </c>
      <c r="C82" s="378"/>
      <c r="D82" s="133">
        <v>5</v>
      </c>
      <c r="F82" s="147">
        <f>F81+7</f>
        <v>43808</v>
      </c>
      <c r="G82" s="146">
        <f>($AU$34/$C$81)*D82</f>
        <v>9661.2690293461783</v>
      </c>
      <c r="H82" s="146">
        <f>($AV$34/$C$81)*D82</f>
        <v>9767.5616419532762</v>
      </c>
      <c r="I82" s="146">
        <f>($AW$34/$C$81)*D82</f>
        <v>1756.3633521391139</v>
      </c>
      <c r="J82" s="146">
        <f>($AX$34/$C$81)*D82</f>
        <v>2497.2876790113451</v>
      </c>
      <c r="K82" s="146">
        <f>($AY$34/$C$81)*D82</f>
        <v>17574.413905772573</v>
      </c>
      <c r="L82" s="146">
        <f>($AZ$34/$C$81)*D82</f>
        <v>474.85575039341268</v>
      </c>
      <c r="M82" s="146">
        <f t="shared" si="154"/>
        <v>41731.751358615897</v>
      </c>
      <c r="N82" s="134"/>
      <c r="O82" s="144">
        <f>'Reforecast Total Assurance Only'!O82+'Reforecast Total Non_Assurance'!O82+'Reforecast IFS'!O82</f>
        <v>5468.1605676329236</v>
      </c>
      <c r="P82" s="144">
        <f>'Reforecast Total Assurance Only'!P82+'Reforecast Total Non_Assurance'!P82+'Reforecast IFS'!P82</f>
        <v>5816.4833233778609</v>
      </c>
      <c r="Q82" s="144">
        <f>'Reforecast Total Assurance Only'!Q82+'Reforecast Total Non_Assurance'!Q82+'Reforecast IFS'!Q82</f>
        <v>925.10477698047816</v>
      </c>
      <c r="R82" s="144">
        <f>'Reforecast Total Assurance Only'!R82+'Reforecast Total Non_Assurance'!R82+'Reforecast IFS'!R82</f>
        <v>1394.3513891695654</v>
      </c>
      <c r="S82" s="144">
        <f>'Reforecast Total Assurance Only'!S82+'Reforecast Total Non_Assurance'!S82+'Reforecast IFS'!S82</f>
        <v>9942.8039145890289</v>
      </c>
      <c r="T82" s="144">
        <f>'Reforecast Total Assurance Only'!T82+'Reforecast Total Non_Assurance'!T82+'Reforecast IFS'!T82</f>
        <v>288.47923109359431</v>
      </c>
      <c r="U82" s="144">
        <f>SUM(O82:T82)</f>
        <v>23835.383202843452</v>
      </c>
      <c r="V82" s="134"/>
      <c r="W82" s="143">
        <f t="shared" si="169"/>
        <v>0.33174542798496887</v>
      </c>
      <c r="X82" s="143">
        <f t="shared" si="169"/>
        <v>0.34903758073815228</v>
      </c>
      <c r="Y82" s="143">
        <f t="shared" si="169"/>
        <v>0.30872686305910385</v>
      </c>
      <c r="Z82" s="143">
        <f t="shared" si="169"/>
        <v>0.32726647782802432</v>
      </c>
      <c r="AA82" s="143">
        <f t="shared" si="169"/>
        <v>0.33160867806452715</v>
      </c>
      <c r="AB82" s="143">
        <f t="shared" si="169"/>
        <v>0.35608256811110273</v>
      </c>
      <c r="AC82" s="143">
        <f>U82/U$86</f>
        <v>0.33477528664556927</v>
      </c>
      <c r="AE82" s="142">
        <f t="shared" si="170"/>
        <v>4193.1084617132547</v>
      </c>
      <c r="AF82" s="142">
        <f t="shared" si="170"/>
        <v>3951.0783185754153</v>
      </c>
      <c r="AG82" s="142">
        <f t="shared" si="170"/>
        <v>831.25857515863572</v>
      </c>
      <c r="AH82" s="142">
        <f t="shared" si="170"/>
        <v>1102.9362898417796</v>
      </c>
      <c r="AI82" s="142">
        <f t="shared" si="170"/>
        <v>7631.6099911835445</v>
      </c>
      <c r="AJ82" s="142">
        <f t="shared" si="170"/>
        <v>186.37651929981837</v>
      </c>
      <c r="AK82" s="142">
        <f t="shared" si="170"/>
        <v>17896.368155772445</v>
      </c>
      <c r="AM82" s="136">
        <f t="shared" si="159"/>
        <v>0.75083198803522866</v>
      </c>
      <c r="AN82" s="136">
        <f t="shared" si="160"/>
        <v>0.75083198803522866</v>
      </c>
    </row>
    <row r="83" spans="1:40" x14ac:dyDescent="0.35">
      <c r="A83" s="133">
        <f>D83</f>
        <v>5</v>
      </c>
      <c r="C83" s="378"/>
      <c r="D83" s="133">
        <v>5</v>
      </c>
      <c r="F83" s="147">
        <f>F82+7</f>
        <v>43815</v>
      </c>
      <c r="G83" s="146">
        <f>($AU$34/$C$81)*D83</f>
        <v>9661.2690293461783</v>
      </c>
      <c r="H83" s="146">
        <f>($AV$34/$C$81)*D83</f>
        <v>9767.5616419532762</v>
      </c>
      <c r="I83" s="146">
        <f>($AW$34/$C$81)*D83</f>
        <v>1756.3633521391139</v>
      </c>
      <c r="J83" s="146">
        <f>($AX$34/$C$81)*D83</f>
        <v>2497.2876790113451</v>
      </c>
      <c r="K83" s="146">
        <f>($AY$34/$C$81)*D83</f>
        <v>17574.413905772573</v>
      </c>
      <c r="L83" s="146">
        <f>($AZ$34/$C$81)*D83</f>
        <v>474.85575039341268</v>
      </c>
      <c r="M83" s="146">
        <f t="shared" si="154"/>
        <v>41731.751358615897</v>
      </c>
      <c r="N83" s="134"/>
      <c r="O83" s="144">
        <f>'Reforecast Total Assurance Only'!O83+'Reforecast Total Non_Assurance'!O83+'Reforecast IFS'!O83</f>
        <v>8082.2252661105904</v>
      </c>
      <c r="P83" s="144">
        <f>'Reforecast Total Assurance Only'!P83+'Reforecast Total Non_Assurance'!P83+'Reforecast IFS'!P83</f>
        <v>7843.6664884795628</v>
      </c>
      <c r="Q83" s="144">
        <f>'Reforecast Total Assurance Only'!Q83+'Reforecast Total Non_Assurance'!Q83+'Reforecast IFS'!Q83</f>
        <v>1531.7788839346681</v>
      </c>
      <c r="R83" s="144">
        <f>'Reforecast Total Assurance Only'!R83+'Reforecast Total Non_Assurance'!R83+'Reforecast IFS'!R83</f>
        <v>2181.7496131242924</v>
      </c>
      <c r="S83" s="144">
        <f>'Reforecast Total Assurance Only'!S83+'Reforecast Total Non_Assurance'!S83+'Reforecast IFS'!S83</f>
        <v>17215.206016002867</v>
      </c>
      <c r="T83" s="144">
        <f>'Reforecast Total Assurance Only'!T83+'Reforecast Total Non_Assurance'!T83+'Reforecast IFS'!T83</f>
        <v>400.14880920047506</v>
      </c>
      <c r="U83" s="144">
        <f>SUM(O83:T83)</f>
        <v>37254.775076852457</v>
      </c>
      <c r="V83" s="134"/>
      <c r="W83" s="143">
        <f t="shared" si="169"/>
        <v>0.49033696922646364</v>
      </c>
      <c r="X83" s="143">
        <f t="shared" si="169"/>
        <v>0.47068550239836582</v>
      </c>
      <c r="Y83" s="143">
        <f t="shared" si="169"/>
        <v>0.51118673419984351</v>
      </c>
      <c r="Z83" s="143">
        <f t="shared" si="169"/>
        <v>0.51207573423445818</v>
      </c>
      <c r="AA83" s="143">
        <f t="shared" si="169"/>
        <v>0.57415511344831416</v>
      </c>
      <c r="AB83" s="143">
        <f t="shared" si="169"/>
        <v>0.49392122637929725</v>
      </c>
      <c r="AC83" s="143">
        <f>U83/U$86</f>
        <v>0.52325477208109838</v>
      </c>
      <c r="AE83" s="142">
        <f t="shared" si="170"/>
        <v>1579.0437632355879</v>
      </c>
      <c r="AF83" s="142">
        <f t="shared" si="170"/>
        <v>1923.8951534737134</v>
      </c>
      <c r="AG83" s="142">
        <f t="shared" si="170"/>
        <v>224.58446820444578</v>
      </c>
      <c r="AH83" s="142">
        <f t="shared" si="170"/>
        <v>315.53806588705265</v>
      </c>
      <c r="AI83" s="142">
        <f t="shared" si="170"/>
        <v>359.20788976970653</v>
      </c>
      <c r="AJ83" s="142">
        <f t="shared" si="170"/>
        <v>74.70694119293762</v>
      </c>
      <c r="AK83" s="142">
        <f t="shared" si="170"/>
        <v>4476.9762817634401</v>
      </c>
      <c r="AM83" s="136">
        <f t="shared" si="159"/>
        <v>0.12017187790096534</v>
      </c>
      <c r="AN83" s="136">
        <f t="shared" si="160"/>
        <v>0.12017187790096534</v>
      </c>
    </row>
    <row r="84" spans="1:40" x14ac:dyDescent="0.35">
      <c r="A84" s="133">
        <f>SUM(D84:D85)</f>
        <v>0</v>
      </c>
      <c r="C84" s="378"/>
      <c r="D84" s="133">
        <v>0</v>
      </c>
      <c r="F84" s="147">
        <f>F83+7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54"/>
        <v>0</v>
      </c>
      <c r="N84" s="134"/>
      <c r="O84" s="144">
        <f>'Reforecast Total Assurance Only'!O84+'Reforecast Total Non_Assurance'!O84+'Reforecast IFS'!O84</f>
        <v>0</v>
      </c>
      <c r="P84" s="144">
        <f>'Reforecast Total Assurance Only'!P84+'Reforecast Total Non_Assurance'!P84+'Reforecast IFS'!P84</f>
        <v>0</v>
      </c>
      <c r="Q84" s="144">
        <f>'Reforecast Total Assurance Only'!Q84+'Reforecast Total Non_Assurance'!Q84+'Reforecast IFS'!Q84</f>
        <v>0</v>
      </c>
      <c r="R84" s="144">
        <f>'Reforecast Total Assurance Only'!R84+'Reforecast Total Non_Assurance'!R84+'Reforecast IFS'!R84</f>
        <v>0</v>
      </c>
      <c r="S84" s="144">
        <f>'Reforecast Total Assurance Only'!S84+'Reforecast Total Non_Assurance'!S84+'Reforecast IFS'!S84</f>
        <v>0</v>
      </c>
      <c r="T84" s="144">
        <f>'Reforecast Total Assurance Only'!T84+'Reforecast Total Non_Assurance'!T84+'Reforecast IFS'!T84</f>
        <v>0</v>
      </c>
      <c r="U84" s="144">
        <f>SUM(O84:T84)</f>
        <v>0</v>
      </c>
      <c r="V84" s="134"/>
      <c r="W84" s="143">
        <f t="shared" si="169"/>
        <v>0</v>
      </c>
      <c r="X84" s="143">
        <f t="shared" si="169"/>
        <v>0</v>
      </c>
      <c r="Y84" s="143">
        <f t="shared" si="169"/>
        <v>0</v>
      </c>
      <c r="Z84" s="143">
        <f t="shared" si="169"/>
        <v>0</v>
      </c>
      <c r="AA84" s="143">
        <f t="shared" si="169"/>
        <v>0</v>
      </c>
      <c r="AB84" s="143">
        <f t="shared" si="169"/>
        <v>0</v>
      </c>
      <c r="AC84" s="143">
        <f>U84/U$86</f>
        <v>0</v>
      </c>
      <c r="AE84" s="142">
        <f t="shared" si="170"/>
        <v>0</v>
      </c>
      <c r="AF84" s="142">
        <f t="shared" si="170"/>
        <v>0</v>
      </c>
      <c r="AG84" s="142">
        <f t="shared" si="170"/>
        <v>0</v>
      </c>
      <c r="AH84" s="142">
        <f t="shared" si="170"/>
        <v>0</v>
      </c>
      <c r="AI84" s="142">
        <f t="shared" si="170"/>
        <v>0</v>
      </c>
      <c r="AJ84" s="142">
        <f t="shared" si="170"/>
        <v>0</v>
      </c>
      <c r="AK84" s="142">
        <f t="shared" si="170"/>
        <v>0</v>
      </c>
      <c r="AM84" s="136">
        <f t="shared" si="159"/>
        <v>0</v>
      </c>
      <c r="AN84" s="136">
        <f t="shared" si="160"/>
        <v>0</v>
      </c>
    </row>
    <row r="85" spans="1:40" x14ac:dyDescent="0.35">
      <c r="C85" s="378"/>
      <c r="D85" s="133">
        <v>0</v>
      </c>
      <c r="F85" s="147">
        <f>F84+7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54"/>
        <v>0</v>
      </c>
      <c r="N85" s="134"/>
      <c r="O85" s="144">
        <f>'Reforecast Total Assurance Only'!O85+'Reforecast Total Non_Assurance'!O85+'Reforecast IFS'!O85</f>
        <v>0</v>
      </c>
      <c r="P85" s="144">
        <f>'Reforecast Total Assurance Only'!P85+'Reforecast Total Non_Assurance'!P85+'Reforecast IFS'!P85</f>
        <v>0</v>
      </c>
      <c r="Q85" s="144">
        <f>'Reforecast Total Assurance Only'!Q85+'Reforecast Total Non_Assurance'!Q85+'Reforecast IFS'!Q85</f>
        <v>0</v>
      </c>
      <c r="R85" s="144">
        <f>'Reforecast Total Assurance Only'!R85+'Reforecast Total Non_Assurance'!R85+'Reforecast IFS'!R85</f>
        <v>0</v>
      </c>
      <c r="S85" s="144">
        <f>'Reforecast Total Assurance Only'!S85+'Reforecast Total Non_Assurance'!S85+'Reforecast IFS'!S85</f>
        <v>0</v>
      </c>
      <c r="T85" s="144">
        <f>'Reforecast Total Assurance Only'!T85+'Reforecast Total Non_Assurance'!T85+'Reforecast IFS'!T85</f>
        <v>0</v>
      </c>
      <c r="U85" s="144">
        <f>SUM(O85:T85)</f>
        <v>0</v>
      </c>
      <c r="V85" s="134"/>
      <c r="W85" s="143">
        <f t="shared" si="169"/>
        <v>0</v>
      </c>
      <c r="X85" s="143">
        <f t="shared" si="169"/>
        <v>0</v>
      </c>
      <c r="Y85" s="143">
        <f t="shared" si="169"/>
        <v>0</v>
      </c>
      <c r="Z85" s="143">
        <f t="shared" si="169"/>
        <v>0</v>
      </c>
      <c r="AA85" s="143">
        <f t="shared" si="169"/>
        <v>0</v>
      </c>
      <c r="AB85" s="143">
        <f t="shared" si="169"/>
        <v>0</v>
      </c>
      <c r="AC85" s="143">
        <f>U85/U$86</f>
        <v>0</v>
      </c>
      <c r="AE85" s="142">
        <f t="shared" si="170"/>
        <v>0</v>
      </c>
      <c r="AF85" s="142">
        <f t="shared" si="170"/>
        <v>0</v>
      </c>
      <c r="AG85" s="142">
        <f t="shared" si="170"/>
        <v>0</v>
      </c>
      <c r="AH85" s="142">
        <f t="shared" si="170"/>
        <v>0</v>
      </c>
      <c r="AI85" s="142">
        <f t="shared" si="170"/>
        <v>0</v>
      </c>
      <c r="AJ85" s="142">
        <f t="shared" si="170"/>
        <v>0</v>
      </c>
      <c r="AK85" s="142">
        <f t="shared" si="170"/>
        <v>0</v>
      </c>
      <c r="AM85" s="136">
        <f t="shared" si="159"/>
        <v>0</v>
      </c>
      <c r="AN85" s="136">
        <f t="shared" si="160"/>
        <v>0</v>
      </c>
    </row>
    <row r="86" spans="1:40" x14ac:dyDescent="0.35">
      <c r="F86" s="141" t="s">
        <v>111</v>
      </c>
      <c r="G86" s="140">
        <f t="shared" ref="G86:L86" si="171">SUM(G81:G85)</f>
        <v>27051.553282169298</v>
      </c>
      <c r="H86" s="140">
        <f t="shared" si="171"/>
        <v>27349.172597469173</v>
      </c>
      <c r="I86" s="140">
        <f t="shared" si="171"/>
        <v>4917.8173859895187</v>
      </c>
      <c r="J86" s="140">
        <f t="shared" si="171"/>
        <v>6992.4055012317667</v>
      </c>
      <c r="K86" s="140">
        <f t="shared" si="171"/>
        <v>49208.358936163204</v>
      </c>
      <c r="L86" s="140">
        <f t="shared" si="171"/>
        <v>1329.5961011015556</v>
      </c>
      <c r="M86" s="140">
        <f t="shared" si="154"/>
        <v>116848.90380412452</v>
      </c>
      <c r="O86" s="139">
        <f t="shared" ref="O86:U86" si="172">SUM(O81:O85)</f>
        <v>16483.002044208071</v>
      </c>
      <c r="P86" s="139">
        <f t="shared" si="172"/>
        <v>16664.34689089076</v>
      </c>
      <c r="Q86" s="139">
        <f t="shared" si="172"/>
        <v>2996.5153268938975</v>
      </c>
      <c r="R86" s="139">
        <f t="shared" si="172"/>
        <v>4260.5994919598361</v>
      </c>
      <c r="S86" s="139">
        <f t="shared" si="172"/>
        <v>29983.545583370636</v>
      </c>
      <c r="T86" s="139">
        <f t="shared" si="172"/>
        <v>810.14701905762706</v>
      </c>
      <c r="U86" s="139">
        <f t="shared" si="172"/>
        <v>71198.15635638083</v>
      </c>
      <c r="V86" s="134"/>
      <c r="W86" s="138">
        <f t="shared" ref="W86:AC86" si="173">SUM(W81:W85)</f>
        <v>0.99999999999999989</v>
      </c>
      <c r="X86" s="138">
        <f t="shared" si="173"/>
        <v>1</v>
      </c>
      <c r="Y86" s="138">
        <f t="shared" si="173"/>
        <v>1</v>
      </c>
      <c r="Z86" s="138">
        <f t="shared" si="173"/>
        <v>1</v>
      </c>
      <c r="AA86" s="138">
        <f t="shared" si="173"/>
        <v>1</v>
      </c>
      <c r="AB86" s="138">
        <f t="shared" si="173"/>
        <v>1</v>
      </c>
      <c r="AC86" s="138">
        <f t="shared" si="173"/>
        <v>1</v>
      </c>
      <c r="AE86" s="137">
        <f t="shared" si="170"/>
        <v>10568.551237961226</v>
      </c>
      <c r="AF86" s="137">
        <f t="shared" si="170"/>
        <v>10684.825706578413</v>
      </c>
      <c r="AG86" s="137">
        <f t="shared" si="170"/>
        <v>1921.3020590956212</v>
      </c>
      <c r="AH86" s="137">
        <f t="shared" si="170"/>
        <v>2731.8060092719306</v>
      </c>
      <c r="AI86" s="137">
        <f t="shared" si="170"/>
        <v>19224.813352792567</v>
      </c>
      <c r="AJ86" s="137">
        <f t="shared" si="170"/>
        <v>519.44908204392857</v>
      </c>
      <c r="AK86" s="137">
        <f t="shared" si="170"/>
        <v>45650.747447743692</v>
      </c>
      <c r="AM86" s="136">
        <f t="shared" si="159"/>
        <v>0.64117878585563182</v>
      </c>
      <c r="AN86" s="136">
        <f t="shared" si="160"/>
        <v>0.64117878585563182</v>
      </c>
    </row>
    <row r="87" spans="1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1:40" x14ac:dyDescent="0.35">
      <c r="C88" s="378">
        <f>SUM(D88:D92)</f>
        <v>20</v>
      </c>
      <c r="D88" s="133">
        <v>0</v>
      </c>
      <c r="F88" s="147">
        <f>F84+7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54"/>
        <v>0</v>
      </c>
      <c r="N88" s="134"/>
      <c r="O88" s="144">
        <f>'Reforecast Total Assurance Only'!O88+'Reforecast Total Non_Assurance'!O88+'Reforecast IFS'!O88</f>
        <v>0</v>
      </c>
      <c r="P88" s="144">
        <f>'Reforecast Total Assurance Only'!P88+'Reforecast Total Non_Assurance'!P88+'Reforecast IFS'!P88</f>
        <v>0</v>
      </c>
      <c r="Q88" s="144">
        <f>'Reforecast Total Assurance Only'!Q88+'Reforecast Total Non_Assurance'!Q88+'Reforecast IFS'!Q88</f>
        <v>0</v>
      </c>
      <c r="R88" s="144">
        <f>'Reforecast Total Assurance Only'!R88+'Reforecast Total Non_Assurance'!R88+'Reforecast IFS'!R88</f>
        <v>0</v>
      </c>
      <c r="S88" s="144">
        <f>'Reforecast Total Assurance Only'!S88+'Reforecast Total Non_Assurance'!S88+'Reforecast IFS'!S88</f>
        <v>0</v>
      </c>
      <c r="T88" s="144">
        <f>'Reforecast Total Assurance Only'!T88+'Reforecast Total Non_Assurance'!T88+'Reforecast IFS'!T88</f>
        <v>0</v>
      </c>
      <c r="U88" s="144">
        <f>SUM(O88:T88)</f>
        <v>0</v>
      </c>
      <c r="V88" s="134"/>
      <c r="W88" s="143">
        <f t="shared" ref="W88:AC92" si="174">O88/O$93</f>
        <v>0</v>
      </c>
      <c r="X88" s="143">
        <f t="shared" si="174"/>
        <v>0</v>
      </c>
      <c r="Y88" s="143">
        <f t="shared" si="174"/>
        <v>0</v>
      </c>
      <c r="Z88" s="143">
        <f t="shared" si="174"/>
        <v>0</v>
      </c>
      <c r="AA88" s="143">
        <f t="shared" si="174"/>
        <v>0</v>
      </c>
      <c r="AB88" s="143">
        <f t="shared" si="174"/>
        <v>0</v>
      </c>
      <c r="AC88" s="143">
        <f t="shared" si="174"/>
        <v>0</v>
      </c>
      <c r="AE88" s="142">
        <f t="shared" ref="AE88:AK93" si="175">G88-O88</f>
        <v>0</v>
      </c>
      <c r="AF88" s="142">
        <f t="shared" si="175"/>
        <v>0</v>
      </c>
      <c r="AG88" s="142">
        <f t="shared" si="175"/>
        <v>0</v>
      </c>
      <c r="AH88" s="142">
        <f t="shared" si="175"/>
        <v>0</v>
      </c>
      <c r="AI88" s="142">
        <f t="shared" si="175"/>
        <v>0</v>
      </c>
      <c r="AJ88" s="142">
        <f t="shared" si="175"/>
        <v>0</v>
      </c>
      <c r="AK88" s="142">
        <f t="shared" si="175"/>
        <v>0</v>
      </c>
      <c r="AM88" s="136">
        <f t="shared" si="159"/>
        <v>0</v>
      </c>
      <c r="AN88" s="136">
        <f t="shared" si="160"/>
        <v>0</v>
      </c>
    </row>
    <row r="89" spans="1:40" x14ac:dyDescent="0.35">
      <c r="A89" s="133">
        <f>SUM(D88:D89)</f>
        <v>5</v>
      </c>
      <c r="C89" s="378"/>
      <c r="D89" s="133">
        <v>5</v>
      </c>
      <c r="F89" s="147">
        <f>F88+7</f>
        <v>43836</v>
      </c>
      <c r="G89" s="146">
        <f>($BC$34/$C$88)*D89</f>
        <v>6297.5177349878395</v>
      </c>
      <c r="H89" s="146">
        <f>($BD$34/$C$88)*D89</f>
        <v>5597.0603153447873</v>
      </c>
      <c r="I89" s="146">
        <f>($BE$34/$C$88)*D89</f>
        <v>827.27029668362786</v>
      </c>
      <c r="J89" s="146">
        <f>($BF$34/$C$88)*D89</f>
        <v>4481.7188085466423</v>
      </c>
      <c r="K89" s="146">
        <f>($BG$34/$C$88)*D89</f>
        <v>16976.32029642327</v>
      </c>
      <c r="L89" s="146">
        <f>($BH$34/$C$88)*D89</f>
        <v>1447.810122365051</v>
      </c>
      <c r="M89" s="146">
        <f>SUM(G89:L89)</f>
        <v>35627.697574351223</v>
      </c>
      <c r="N89" s="134"/>
      <c r="O89" s="144">
        <f>'Reforecast Total Assurance Only'!O89+'Reforecast Total Non_Assurance'!O89+'Reforecast IFS'!O89</f>
        <v>4462.5773556124659</v>
      </c>
      <c r="P89" s="144">
        <f>'Reforecast Total Assurance Only'!P89+'Reforecast Total Non_Assurance'!P89+'Reforecast IFS'!P89</f>
        <v>3322.3781967007144</v>
      </c>
      <c r="Q89" s="144">
        <f>'Reforecast Total Assurance Only'!Q89+'Reforecast Total Non_Assurance'!Q89+'Reforecast IFS'!Q89</f>
        <v>403.96426774667111</v>
      </c>
      <c r="R89" s="144">
        <f>'Reforecast Total Assurance Only'!R89+'Reforecast Total Non_Assurance'!R89+'Reforecast IFS'!R89</f>
        <v>2259.529391310517</v>
      </c>
      <c r="S89" s="144">
        <f>'Reforecast Total Assurance Only'!S89+'Reforecast Total Non_Assurance'!S89+'Reforecast IFS'!S89</f>
        <v>10140.624902963225</v>
      </c>
      <c r="T89" s="144">
        <f>'Reforecast Total Assurance Only'!T89+'Reforecast Total Non_Assurance'!T89+'Reforecast IFS'!T89</f>
        <v>704.16271968230478</v>
      </c>
      <c r="U89" s="144">
        <f>SUM(O89:T89)</f>
        <v>21293.236834015897</v>
      </c>
      <c r="V89" s="134"/>
      <c r="W89" s="143">
        <f t="shared" si="174"/>
        <v>0.19070787076420118</v>
      </c>
      <c r="X89" s="143">
        <f t="shared" si="174"/>
        <v>0.15975017412422687</v>
      </c>
      <c r="Y89" s="143">
        <f t="shared" si="174"/>
        <v>0.1314158594732078</v>
      </c>
      <c r="Z89" s="143">
        <f t="shared" si="174"/>
        <v>0.13568306624177048</v>
      </c>
      <c r="AA89" s="143">
        <f t="shared" si="174"/>
        <v>0.16075830456292428</v>
      </c>
      <c r="AB89" s="143">
        <f t="shared" si="174"/>
        <v>0.1308921734249143</v>
      </c>
      <c r="AC89" s="143">
        <f t="shared" si="174"/>
        <v>0.16084448947524457</v>
      </c>
      <c r="AE89" s="142">
        <f t="shared" si="175"/>
        <v>1834.9403793753736</v>
      </c>
      <c r="AF89" s="142">
        <f t="shared" si="175"/>
        <v>2274.6821186440729</v>
      </c>
      <c r="AG89" s="142">
        <f t="shared" si="175"/>
        <v>423.30602893695675</v>
      </c>
      <c r="AH89" s="142">
        <f t="shared" si="175"/>
        <v>2222.1894172361253</v>
      </c>
      <c r="AI89" s="142">
        <f t="shared" si="175"/>
        <v>6835.6953934600442</v>
      </c>
      <c r="AJ89" s="142">
        <f t="shared" si="175"/>
        <v>743.64740268274625</v>
      </c>
      <c r="AK89" s="142">
        <f t="shared" si="175"/>
        <v>14334.460740335326</v>
      </c>
      <c r="AM89" s="136">
        <f t="shared" si="159"/>
        <v>0.67319312944643805</v>
      </c>
      <c r="AN89" s="136">
        <f t="shared" si="160"/>
        <v>0.67319312944643805</v>
      </c>
    </row>
    <row r="90" spans="1:40" x14ac:dyDescent="0.35">
      <c r="A90" s="133">
        <f>D90</f>
        <v>5</v>
      </c>
      <c r="C90" s="378"/>
      <c r="D90" s="133">
        <v>5</v>
      </c>
      <c r="F90" s="147">
        <f>F89+7</f>
        <v>43843</v>
      </c>
      <c r="G90" s="146">
        <f>($BC$34/$C$88)*D90</f>
        <v>6297.5177349878395</v>
      </c>
      <c r="H90" s="146">
        <f>($BD$34/$C$88)*D90</f>
        <v>5597.0603153447873</v>
      </c>
      <c r="I90" s="146">
        <f>($BE$34/$C$88)*D90</f>
        <v>827.27029668362786</v>
      </c>
      <c r="J90" s="146">
        <f>($BF$34/$C$88)*D90</f>
        <v>4481.7188085466423</v>
      </c>
      <c r="K90" s="146">
        <f>($BG$34/$C$88)*D90</f>
        <v>16976.32029642327</v>
      </c>
      <c r="L90" s="146">
        <f>($BH$34/$C$88)*D90</f>
        <v>1447.810122365051</v>
      </c>
      <c r="M90" s="146">
        <f t="shared" si="154"/>
        <v>35627.697574351223</v>
      </c>
      <c r="N90" s="134"/>
      <c r="O90" s="144">
        <f>'Reforecast Total Assurance Only'!O90+'Reforecast Total Non_Assurance'!O90+'Reforecast IFS'!O90</f>
        <v>5776.4632424775264</v>
      </c>
      <c r="P90" s="144">
        <f>'Reforecast Total Assurance Only'!P90+'Reforecast Total Non_Assurance'!P90+'Reforecast IFS'!P90</f>
        <v>5679.7355896201734</v>
      </c>
      <c r="Q90" s="144">
        <f>'Reforecast Total Assurance Only'!Q90+'Reforecast Total Non_Assurance'!Q90+'Reforecast IFS'!Q90</f>
        <v>720.29291613918519</v>
      </c>
      <c r="R90" s="144">
        <f>'Reforecast Total Assurance Only'!R90+'Reforecast Total Non_Assurance'!R90+'Reforecast IFS'!R90</f>
        <v>3741.883823730012</v>
      </c>
      <c r="S90" s="144">
        <f>'Reforecast Total Assurance Only'!S90+'Reforecast Total Non_Assurance'!S90+'Reforecast IFS'!S90</f>
        <v>15392.871491077087</v>
      </c>
      <c r="T90" s="144">
        <f>'Reforecast Total Assurance Only'!T90+'Reforecast Total Non_Assurance'!T90+'Reforecast IFS'!T90</f>
        <v>1403.0548669477535</v>
      </c>
      <c r="U90" s="144">
        <f>SUM(O90:T90)</f>
        <v>32714.30192999174</v>
      </c>
      <c r="V90" s="134"/>
      <c r="W90" s="143">
        <f t="shared" si="174"/>
        <v>0.24685667445855877</v>
      </c>
      <c r="X90" s="143">
        <f t="shared" si="174"/>
        <v>0.27309917646414344</v>
      </c>
      <c r="Y90" s="143">
        <f t="shared" si="174"/>
        <v>0.23432248890452578</v>
      </c>
      <c r="Z90" s="143">
        <f t="shared" si="174"/>
        <v>0.22469735188073783</v>
      </c>
      <c r="AA90" s="143">
        <f t="shared" si="174"/>
        <v>0.24402164037616988</v>
      </c>
      <c r="AB90" s="143">
        <f t="shared" si="174"/>
        <v>0.2608046348322044</v>
      </c>
      <c r="AC90" s="143">
        <f t="shared" si="174"/>
        <v>0.24711673633679929</v>
      </c>
      <c r="AE90" s="142">
        <f t="shared" si="175"/>
        <v>521.05449251031314</v>
      </c>
      <c r="AF90" s="142">
        <f t="shared" si="175"/>
        <v>-82.675274275386073</v>
      </c>
      <c r="AG90" s="142">
        <f t="shared" si="175"/>
        <v>106.97738054444267</v>
      </c>
      <c r="AH90" s="142">
        <f t="shared" si="175"/>
        <v>739.83498481663037</v>
      </c>
      <c r="AI90" s="142">
        <f t="shared" si="175"/>
        <v>1583.4488053461828</v>
      </c>
      <c r="AJ90" s="142">
        <f t="shared" si="175"/>
        <v>44.755255417297576</v>
      </c>
      <c r="AK90" s="142">
        <f t="shared" si="175"/>
        <v>2913.3956443594834</v>
      </c>
      <c r="AM90" s="136">
        <f t="shared" si="159"/>
        <v>8.9055717911820931E-2</v>
      </c>
      <c r="AN90" s="136">
        <f t="shared" si="160"/>
        <v>8.9055717911820931E-2</v>
      </c>
    </row>
    <row r="91" spans="1:40" x14ac:dyDescent="0.35">
      <c r="A91" s="133">
        <f>D91</f>
        <v>5</v>
      </c>
      <c r="C91" s="378"/>
      <c r="D91" s="133">
        <v>5</v>
      </c>
      <c r="F91" s="147">
        <f>F90+7</f>
        <v>43850</v>
      </c>
      <c r="G91" s="146">
        <f>($BC$34/$C$88)*D91</f>
        <v>6297.5177349878395</v>
      </c>
      <c r="H91" s="146">
        <f>($BD$34/$C$88)*D91</f>
        <v>5597.0603153447873</v>
      </c>
      <c r="I91" s="146">
        <f>($BE$34/$C$88)*D91</f>
        <v>827.27029668362786</v>
      </c>
      <c r="J91" s="146">
        <f>($BF$34/$C$88)*D91</f>
        <v>4481.7188085466423</v>
      </c>
      <c r="K91" s="146">
        <f>($BG$34/$C$88)*D91</f>
        <v>16976.32029642327</v>
      </c>
      <c r="L91" s="146">
        <f>($BH$34/$C$88)*D91</f>
        <v>1447.810122365051</v>
      </c>
      <c r="M91" s="146">
        <f t="shared" si="154"/>
        <v>35627.697574351223</v>
      </c>
      <c r="N91" s="134"/>
      <c r="O91" s="144">
        <f>'Reforecast Total Assurance Only'!O91+'Reforecast Total Non_Assurance'!O91+'Reforecast IFS'!O91</f>
        <v>6931.2808271991062</v>
      </c>
      <c r="P91" s="144">
        <f>'Reforecast Total Assurance Only'!P91+'Reforecast Total Non_Assurance'!P91+'Reforecast IFS'!P91</f>
        <v>6867.9355100156808</v>
      </c>
      <c r="Q91" s="144">
        <f>'Reforecast Total Assurance Only'!Q91+'Reforecast Total Non_Assurance'!Q91+'Reforecast IFS'!Q91</f>
        <v>1168.6551753853719</v>
      </c>
      <c r="R91" s="144">
        <f>'Reforecast Total Assurance Only'!R91+'Reforecast Total Non_Assurance'!R91+'Reforecast IFS'!R91</f>
        <v>5391.1323203017928</v>
      </c>
      <c r="S91" s="144">
        <f>'Reforecast Total Assurance Only'!S91+'Reforecast Total Non_Assurance'!S91+'Reforecast IFS'!S91</f>
        <v>20918.586983525456</v>
      </c>
      <c r="T91" s="144">
        <f>'Reforecast Total Assurance Only'!T91+'Reforecast Total Non_Assurance'!T91+'Reforecast IFS'!T91</f>
        <v>1772.9208474982172</v>
      </c>
      <c r="U91" s="144">
        <f>SUM(O91:T91)</f>
        <v>43050.511663925623</v>
      </c>
      <c r="V91" s="134"/>
      <c r="W91" s="143">
        <f t="shared" si="174"/>
        <v>0.29620770753954928</v>
      </c>
      <c r="X91" s="143">
        <f t="shared" si="174"/>
        <v>0.33023148739914499</v>
      </c>
      <c r="Y91" s="143">
        <f t="shared" si="174"/>
        <v>0.38018170556954328</v>
      </c>
      <c r="Z91" s="143">
        <f t="shared" si="174"/>
        <v>0.32373350244822424</v>
      </c>
      <c r="AA91" s="143">
        <f t="shared" si="174"/>
        <v>0.33162025116824345</v>
      </c>
      <c r="AB91" s="143">
        <f t="shared" si="174"/>
        <v>0.32955658763656392</v>
      </c>
      <c r="AC91" s="143">
        <f t="shared" si="174"/>
        <v>0.32519422125481667</v>
      </c>
      <c r="AE91" s="142">
        <f t="shared" si="175"/>
        <v>-633.76309221126667</v>
      </c>
      <c r="AF91" s="142">
        <f t="shared" si="175"/>
        <v>-1270.8751946708935</v>
      </c>
      <c r="AG91" s="142">
        <f t="shared" si="175"/>
        <v>-341.38487870174401</v>
      </c>
      <c r="AH91" s="142">
        <f t="shared" si="175"/>
        <v>-909.41351175515047</v>
      </c>
      <c r="AI91" s="142">
        <f t="shared" si="175"/>
        <v>-3942.2666871021866</v>
      </c>
      <c r="AJ91" s="142">
        <f t="shared" si="175"/>
        <v>-325.11072513316617</v>
      </c>
      <c r="AK91" s="142">
        <f t="shared" si="175"/>
        <v>-7422.8140895744</v>
      </c>
      <c r="AM91" s="136">
        <f t="shared" si="159"/>
        <v>-0.17242104222873572</v>
      </c>
      <c r="AN91" s="136">
        <f t="shared" si="160"/>
        <v>-0.17242104222873572</v>
      </c>
    </row>
    <row r="92" spans="1:40" x14ac:dyDescent="0.35">
      <c r="A92" s="133">
        <f>D92</f>
        <v>5</v>
      </c>
      <c r="C92" s="378"/>
      <c r="D92" s="133">
        <v>5</v>
      </c>
      <c r="F92" s="147">
        <f>F91+7</f>
        <v>43857</v>
      </c>
      <c r="G92" s="146">
        <f>($BC$34/$C$88)*D92</f>
        <v>6297.5177349878395</v>
      </c>
      <c r="H92" s="146">
        <f>($BD$34/$C$88)*D92</f>
        <v>5597.0603153447873</v>
      </c>
      <c r="I92" s="146">
        <f>($BE$34/$C$88)*D92</f>
        <v>827.27029668362786</v>
      </c>
      <c r="J92" s="146">
        <f>($BF$34/$C$88)*D92</f>
        <v>4481.7188085466423</v>
      </c>
      <c r="K92" s="146">
        <f>($BG$34/$C$88)*D92</f>
        <v>16976.32029642327</v>
      </c>
      <c r="L92" s="146">
        <f>($BH$34/$C$88)*D92</f>
        <v>1447.810122365051</v>
      </c>
      <c r="M92" s="146">
        <f t="shared" si="154"/>
        <v>35627.697574351223</v>
      </c>
      <c r="N92" s="134"/>
      <c r="O92" s="144">
        <f>'Reforecast Total Assurance Only'!O92+'Reforecast Total Non_Assurance'!O92+'Reforecast IFS'!O92</f>
        <v>6229.7476842348342</v>
      </c>
      <c r="P92" s="144">
        <f>'Reforecast Total Assurance Only'!P92+'Reforecast Total Non_Assurance'!P92+'Reforecast IFS'!P92</f>
        <v>4927.2876387526312</v>
      </c>
      <c r="Q92" s="144">
        <f>'Reforecast Total Assurance Only'!Q92+'Reforecast Total Non_Assurance'!Q92+'Reforecast IFS'!Q92</f>
        <v>781.02612399858367</v>
      </c>
      <c r="R92" s="144">
        <f>'Reforecast Total Assurance Only'!R92+'Reforecast Total Non_Assurance'!R92+'Reforecast IFS'!R92</f>
        <v>5260.4492258780228</v>
      </c>
      <c r="S92" s="144">
        <f>'Reforecast Total Assurance Only'!S92+'Reforecast Total Non_Assurance'!S92+'Reforecast IFS'!S92</f>
        <v>16627.860955847904</v>
      </c>
      <c r="T92" s="144">
        <f>'Reforecast Total Assurance Only'!T92+'Reforecast Total Non_Assurance'!T92+'Reforecast IFS'!T92</f>
        <v>1499.5775661278017</v>
      </c>
      <c r="U92" s="144">
        <f>SUM(O92:T92)</f>
        <v>35325.949194839777</v>
      </c>
      <c r="V92" s="134"/>
      <c r="W92" s="143">
        <f t="shared" si="174"/>
        <v>0.26622774723769083</v>
      </c>
      <c r="X92" s="143">
        <f t="shared" si="174"/>
        <v>0.23691916201248475</v>
      </c>
      <c r="Y92" s="143">
        <f t="shared" si="174"/>
        <v>0.25407994605272327</v>
      </c>
      <c r="Z92" s="143">
        <f t="shared" si="174"/>
        <v>0.31588607942926733</v>
      </c>
      <c r="AA92" s="143">
        <f t="shared" si="174"/>
        <v>0.26359980389266235</v>
      </c>
      <c r="AB92" s="143">
        <f t="shared" si="174"/>
        <v>0.2787466041063173</v>
      </c>
      <c r="AC92" s="143">
        <f t="shared" si="174"/>
        <v>0.26684455293313952</v>
      </c>
      <c r="AE92" s="142">
        <f t="shared" si="175"/>
        <v>67.770050753005307</v>
      </c>
      <c r="AF92" s="142">
        <f t="shared" si="175"/>
        <v>669.77267659215613</v>
      </c>
      <c r="AG92" s="142">
        <f t="shared" si="175"/>
        <v>46.244172685044191</v>
      </c>
      <c r="AH92" s="142">
        <f t="shared" si="175"/>
        <v>-778.73041733138052</v>
      </c>
      <c r="AI92" s="142">
        <f t="shared" si="175"/>
        <v>348.45934057536579</v>
      </c>
      <c r="AJ92" s="142">
        <f t="shared" si="175"/>
        <v>-51.767443762750645</v>
      </c>
      <c r="AK92" s="142">
        <f t="shared" si="175"/>
        <v>301.74837951144582</v>
      </c>
      <c r="AM92" s="136">
        <f t="shared" si="159"/>
        <v>8.5418335922739647E-3</v>
      </c>
      <c r="AN92" s="136">
        <f t="shared" si="160"/>
        <v>8.5418335922739647E-3</v>
      </c>
    </row>
    <row r="93" spans="1:40" x14ac:dyDescent="0.35">
      <c r="F93" s="141" t="s">
        <v>111</v>
      </c>
      <c r="G93" s="140">
        <f t="shared" ref="G93:L93" si="176">SUM(G88:G92)</f>
        <v>25190.070939951358</v>
      </c>
      <c r="H93" s="140">
        <f t="shared" si="176"/>
        <v>22388.241261379149</v>
      </c>
      <c r="I93" s="140">
        <f t="shared" si="176"/>
        <v>3309.0811867345114</v>
      </c>
      <c r="J93" s="140">
        <f t="shared" si="176"/>
        <v>17926.875234186569</v>
      </c>
      <c r="K93" s="140">
        <f t="shared" si="176"/>
        <v>67905.281185693078</v>
      </c>
      <c r="L93" s="140">
        <f t="shared" si="176"/>
        <v>5791.2404894602041</v>
      </c>
      <c r="M93" s="140">
        <f t="shared" si="154"/>
        <v>142510.79029740489</v>
      </c>
      <c r="O93" s="139">
        <f t="shared" ref="O93:U93" si="177">SUM(O88:O92)</f>
        <v>23400.069109523931</v>
      </c>
      <c r="P93" s="139">
        <f t="shared" si="177"/>
        <v>20797.336935089199</v>
      </c>
      <c r="Q93" s="139">
        <f t="shared" si="177"/>
        <v>3073.9384832698115</v>
      </c>
      <c r="R93" s="139">
        <f t="shared" si="177"/>
        <v>16652.994761220347</v>
      </c>
      <c r="S93" s="139">
        <f t="shared" si="177"/>
        <v>63079.944333413674</v>
      </c>
      <c r="T93" s="139">
        <f t="shared" si="177"/>
        <v>5379.7160002560777</v>
      </c>
      <c r="U93" s="139">
        <f t="shared" si="177"/>
        <v>132383.99962277303</v>
      </c>
      <c r="V93" s="134"/>
      <c r="W93" s="138">
        <f t="shared" ref="W93:AC93" si="178">SUM(W88:W92)</f>
        <v>1</v>
      </c>
      <c r="X93" s="138">
        <f t="shared" si="178"/>
        <v>1</v>
      </c>
      <c r="Y93" s="138">
        <f t="shared" si="178"/>
        <v>1</v>
      </c>
      <c r="Z93" s="138">
        <f t="shared" si="178"/>
        <v>0.99999999999999978</v>
      </c>
      <c r="AA93" s="138">
        <f t="shared" si="178"/>
        <v>1</v>
      </c>
      <c r="AB93" s="138">
        <f t="shared" si="178"/>
        <v>1</v>
      </c>
      <c r="AC93" s="138">
        <f t="shared" si="178"/>
        <v>1</v>
      </c>
      <c r="AE93" s="137">
        <f t="shared" si="175"/>
        <v>1790.0018304274272</v>
      </c>
      <c r="AF93" s="137">
        <f t="shared" si="175"/>
        <v>1590.9043262899504</v>
      </c>
      <c r="AG93" s="137">
        <f t="shared" si="175"/>
        <v>235.14270346469993</v>
      </c>
      <c r="AH93" s="137">
        <f t="shared" si="175"/>
        <v>1273.8804729662224</v>
      </c>
      <c r="AI93" s="137">
        <f t="shared" si="175"/>
        <v>4825.3368522794044</v>
      </c>
      <c r="AJ93" s="137">
        <f t="shared" si="175"/>
        <v>411.52448920412644</v>
      </c>
      <c r="AK93" s="137">
        <f t="shared" si="175"/>
        <v>10126.790674631862</v>
      </c>
      <c r="AM93" s="136">
        <f t="shared" si="159"/>
        <v>7.649557879719647E-2</v>
      </c>
      <c r="AN93" s="136">
        <f t="shared" si="160"/>
        <v>7.649557879719647E-2</v>
      </c>
    </row>
    <row r="94" spans="1:40" x14ac:dyDescent="0.35">
      <c r="O94" s="187"/>
      <c r="P94" s="187"/>
      <c r="Q94" s="187"/>
      <c r="R94" s="187"/>
      <c r="S94" s="322"/>
      <c r="T94" s="322"/>
      <c r="U94" s="134"/>
      <c r="AM94" s="136"/>
      <c r="AN94" s="136"/>
    </row>
    <row r="95" spans="1:40" x14ac:dyDescent="0.35">
      <c r="C95" s="378">
        <f>SUM(D95:D99)</f>
        <v>19</v>
      </c>
      <c r="D95" s="133">
        <v>0</v>
      </c>
      <c r="F95" s="147">
        <f>F91+7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54"/>
        <v>0</v>
      </c>
      <c r="N95" s="134"/>
      <c r="O95" s="144">
        <f>'Reforecast Total Assurance Only'!O95+'Reforecast Total Non_Assurance'!O95+'Reforecast IFS'!O95</f>
        <v>0</v>
      </c>
      <c r="P95" s="144">
        <f>'Reforecast Total Assurance Only'!P95+'Reforecast Total Non_Assurance'!P95+'Reforecast IFS'!P95</f>
        <v>0</v>
      </c>
      <c r="Q95" s="144">
        <f>'Reforecast Total Assurance Only'!Q95+'Reforecast Total Non_Assurance'!Q95+'Reforecast IFS'!Q95</f>
        <v>0</v>
      </c>
      <c r="R95" s="144">
        <f>'Reforecast Total Assurance Only'!R95+'Reforecast Total Non_Assurance'!R95+'Reforecast IFS'!R95</f>
        <v>0</v>
      </c>
      <c r="S95" s="144">
        <f>'Reforecast Total Assurance Only'!S95+'Reforecast Total Non_Assurance'!S95+'Reforecast IFS'!S95</f>
        <v>0</v>
      </c>
      <c r="T95" s="144">
        <f>'Reforecast Total Assurance Only'!T95+'Reforecast Total Non_Assurance'!T95+'Reforecast IFS'!T95</f>
        <v>0</v>
      </c>
      <c r="U95" s="144">
        <f>SUM(O95:T95)</f>
        <v>0</v>
      </c>
      <c r="V95" s="134"/>
      <c r="W95" s="143">
        <f>O95/O$100</f>
        <v>0</v>
      </c>
      <c r="X95" s="143">
        <f t="shared" ref="X95:AC99" si="179">P95/P$100</f>
        <v>0</v>
      </c>
      <c r="Y95" s="143">
        <f t="shared" si="179"/>
        <v>0</v>
      </c>
      <c r="Z95" s="143">
        <f>R95/R$100</f>
        <v>0</v>
      </c>
      <c r="AA95" s="143">
        <f t="shared" si="179"/>
        <v>0</v>
      </c>
      <c r="AB95" s="143">
        <f t="shared" si="179"/>
        <v>0</v>
      </c>
      <c r="AC95" s="143">
        <f t="shared" si="179"/>
        <v>0</v>
      </c>
      <c r="AE95" s="142">
        <f t="shared" ref="AE95:AK100" si="180">G95-O95</f>
        <v>0</v>
      </c>
      <c r="AF95" s="142">
        <f t="shared" si="180"/>
        <v>0</v>
      </c>
      <c r="AG95" s="142">
        <f t="shared" si="180"/>
        <v>0</v>
      </c>
      <c r="AH95" s="142">
        <f t="shared" si="180"/>
        <v>0</v>
      </c>
      <c r="AI95" s="142">
        <f t="shared" si="180"/>
        <v>0</v>
      </c>
      <c r="AJ95" s="142">
        <f t="shared" si="180"/>
        <v>0</v>
      </c>
      <c r="AK95" s="142">
        <f t="shared" si="180"/>
        <v>0</v>
      </c>
      <c r="AM95" s="136">
        <f t="shared" si="159"/>
        <v>0</v>
      </c>
      <c r="AN95" s="136">
        <f t="shared" si="160"/>
        <v>0</v>
      </c>
    </row>
    <row r="96" spans="1:40" x14ac:dyDescent="0.35">
      <c r="A96" s="133">
        <f>SUM(D95:D96)</f>
        <v>5</v>
      </c>
      <c r="C96" s="378"/>
      <c r="D96" s="133">
        <v>5</v>
      </c>
      <c r="F96" s="147">
        <f>F95+7</f>
        <v>43864</v>
      </c>
      <c r="G96" s="146">
        <f>($BK$34/$C$95)*D96</f>
        <v>9316.9157678379925</v>
      </c>
      <c r="H96" s="146">
        <f>($BL$34/$C$95)*D96</f>
        <v>7805.9453669016284</v>
      </c>
      <c r="I96" s="146">
        <f>($BM$34/$C$95)*D96</f>
        <v>1551.8383695272687</v>
      </c>
      <c r="J96" s="146">
        <f>($BN$34/$C$95)*D96</f>
        <v>6328.6160851584609</v>
      </c>
      <c r="K96" s="146">
        <f>($BO$34/$C$95)*D96</f>
        <v>20908.815055802876</v>
      </c>
      <c r="L96" s="146">
        <f>($BP$34/$C$95)*D96</f>
        <v>1306.2394997728964</v>
      </c>
      <c r="M96" s="146">
        <f t="shared" si="154"/>
        <v>47218.370145001129</v>
      </c>
      <c r="N96" s="134"/>
      <c r="O96" s="144">
        <f>'Reforecast Total Assurance Only'!O96+'Reforecast Total Non_Assurance'!O96+'Reforecast IFS'!O96</f>
        <v>6627.5301782495635</v>
      </c>
      <c r="P96" s="144">
        <f>'Reforecast Total Assurance Only'!P96+'Reforecast Total Non_Assurance'!P96+'Reforecast IFS'!P96</f>
        <v>5659.0696797630662</v>
      </c>
      <c r="Q96" s="144">
        <f>'Reforecast Total Assurance Only'!Q96+'Reforecast Total Non_Assurance'!Q96+'Reforecast IFS'!Q96</f>
        <v>1018.6831732928625</v>
      </c>
      <c r="R96" s="144">
        <f>'Reforecast Total Assurance Only'!R96+'Reforecast Total Non_Assurance'!R96+'Reforecast IFS'!R96</f>
        <v>5118.6317907564217</v>
      </c>
      <c r="S96" s="144">
        <f>'Reforecast Total Assurance Only'!S96+'Reforecast Total Non_Assurance'!S96+'Reforecast IFS'!S96</f>
        <v>17057.659350827224</v>
      </c>
      <c r="T96" s="144">
        <f>'Reforecast Total Assurance Only'!T96+'Reforecast Total Non_Assurance'!T96+'Reforecast IFS'!T96</f>
        <v>1209.4667249243209</v>
      </c>
      <c r="U96" s="144">
        <f>SUM(O96:T96)</f>
        <v>36691.040897813458</v>
      </c>
      <c r="V96" s="134"/>
      <c r="W96" s="143">
        <f>O96/O$100</f>
        <v>0.23578580980450045</v>
      </c>
      <c r="X96" s="143">
        <f t="shared" si="179"/>
        <v>0.24030214852557977</v>
      </c>
      <c r="Y96" s="143">
        <f t="shared" si="179"/>
        <v>0.21758590891921115</v>
      </c>
      <c r="Z96" s="143">
        <f>R96/R$100</f>
        <v>0.26809163214819937</v>
      </c>
      <c r="AA96" s="143">
        <f t="shared" si="179"/>
        <v>0.27041335453100129</v>
      </c>
      <c r="AB96" s="143">
        <f t="shared" si="179"/>
        <v>0.30690872277552805</v>
      </c>
      <c r="AC96" s="143">
        <f t="shared" si="179"/>
        <v>0.25756518548720547</v>
      </c>
      <c r="AE96" s="142">
        <f t="shared" si="180"/>
        <v>2689.385589588429</v>
      </c>
      <c r="AF96" s="142">
        <f t="shared" si="180"/>
        <v>2146.8756871385622</v>
      </c>
      <c r="AG96" s="142">
        <f t="shared" si="180"/>
        <v>533.15519623440616</v>
      </c>
      <c r="AH96" s="142">
        <f t="shared" si="180"/>
        <v>1209.9842944020393</v>
      </c>
      <c r="AI96" s="142">
        <f t="shared" si="180"/>
        <v>3851.155704975652</v>
      </c>
      <c r="AJ96" s="142">
        <f t="shared" si="180"/>
        <v>96.772774848575409</v>
      </c>
      <c r="AK96" s="142">
        <f t="shared" si="180"/>
        <v>10527.32924718767</v>
      </c>
      <c r="AM96" s="136">
        <f t="shared" si="159"/>
        <v>0.28691825005746918</v>
      </c>
      <c r="AN96" s="136">
        <f t="shared" si="160"/>
        <v>0.28691825005746918</v>
      </c>
    </row>
    <row r="97" spans="1:40" x14ac:dyDescent="0.35">
      <c r="A97" s="133">
        <f>D97</f>
        <v>5</v>
      </c>
      <c r="C97" s="378"/>
      <c r="D97" s="133">
        <v>5</v>
      </c>
      <c r="F97" s="147">
        <f>F96+7</f>
        <v>43871</v>
      </c>
      <c r="G97" s="146">
        <f>($BK$34/$C$95)*D97</f>
        <v>9316.9157678379925</v>
      </c>
      <c r="H97" s="146">
        <f>($BL$34/$C$95)*D97</f>
        <v>7805.9453669016284</v>
      </c>
      <c r="I97" s="146">
        <f>($BM$34/$C$95)*D97</f>
        <v>1551.8383695272687</v>
      </c>
      <c r="J97" s="146">
        <f>($BN$34/$C$95)*D97</f>
        <v>6328.6160851584609</v>
      </c>
      <c r="K97" s="146">
        <f>($BO$34/$C$95)*D97</f>
        <v>20908.815055802876</v>
      </c>
      <c r="L97" s="146">
        <f>($BP$34/$C$95)*D97</f>
        <v>1306.2394997728964</v>
      </c>
      <c r="M97" s="146">
        <f t="shared" si="154"/>
        <v>47218.370145001129</v>
      </c>
      <c r="N97" s="134"/>
      <c r="O97" s="144">
        <f>'Reforecast Total Assurance Only'!O97+'Reforecast Total Non_Assurance'!O97+'Reforecast IFS'!O97</f>
        <v>7019.6703697352677</v>
      </c>
      <c r="P97" s="144">
        <f>'Reforecast Total Assurance Only'!P97+'Reforecast Total Non_Assurance'!P97+'Reforecast IFS'!P97</f>
        <v>6440.2196916469602</v>
      </c>
      <c r="Q97" s="144">
        <f>'Reforecast Total Assurance Only'!Q97+'Reforecast Total Non_Assurance'!Q97+'Reforecast IFS'!Q97</f>
        <v>1139.3868334814879</v>
      </c>
      <c r="R97" s="144">
        <f>'Reforecast Total Assurance Only'!R97+'Reforecast Total Non_Assurance'!R97+'Reforecast IFS'!R97</f>
        <v>5483.2177553901738</v>
      </c>
      <c r="S97" s="144">
        <f>'Reforecast Total Assurance Only'!S97+'Reforecast Total Non_Assurance'!S97+'Reforecast IFS'!S97</f>
        <v>18711.376810378879</v>
      </c>
      <c r="T97" s="144">
        <f>'Reforecast Total Assurance Only'!T97+'Reforecast Total Non_Assurance'!T97+'Reforecast IFS'!T97</f>
        <v>1003.0781275241795</v>
      </c>
      <c r="U97" s="144">
        <f>SUM(O97:T97)</f>
        <v>39796.949588156953</v>
      </c>
      <c r="V97" s="134"/>
      <c r="W97" s="143">
        <f>O97/O$100</f>
        <v>0.24973687303915618</v>
      </c>
      <c r="X97" s="143">
        <f t="shared" si="179"/>
        <v>0.27347226955231735</v>
      </c>
      <c r="Y97" s="143">
        <f t="shared" si="179"/>
        <v>0.24336763998199287</v>
      </c>
      <c r="Z97" s="143">
        <f>R97/R$100</f>
        <v>0.28718705653357873</v>
      </c>
      <c r="AA97" s="143">
        <f t="shared" si="179"/>
        <v>0.29662957074721752</v>
      </c>
      <c r="AB97" s="143">
        <f t="shared" si="179"/>
        <v>0.25453649994527738</v>
      </c>
      <c r="AC97" s="143">
        <f t="shared" si="179"/>
        <v>0.27936816322672003</v>
      </c>
      <c r="AE97" s="142">
        <f t="shared" si="180"/>
        <v>2297.2453981027247</v>
      </c>
      <c r="AF97" s="142">
        <f t="shared" si="180"/>
        <v>1365.7256752546682</v>
      </c>
      <c r="AG97" s="142">
        <f t="shared" si="180"/>
        <v>412.45153604578081</v>
      </c>
      <c r="AH97" s="142">
        <f t="shared" si="180"/>
        <v>845.39832976828711</v>
      </c>
      <c r="AI97" s="142">
        <f t="shared" si="180"/>
        <v>2197.4382454239967</v>
      </c>
      <c r="AJ97" s="142">
        <f t="shared" si="180"/>
        <v>303.16137224871682</v>
      </c>
      <c r="AK97" s="142">
        <f t="shared" si="180"/>
        <v>7421.4205568441757</v>
      </c>
      <c r="AM97" s="136">
        <f t="shared" si="159"/>
        <v>0.18648214583392825</v>
      </c>
      <c r="AN97" s="136">
        <f t="shared" si="160"/>
        <v>0.18648214583392825</v>
      </c>
    </row>
    <row r="98" spans="1:40" x14ac:dyDescent="0.35">
      <c r="A98" s="133">
        <f>D98</f>
        <v>5</v>
      </c>
      <c r="C98" s="378"/>
      <c r="D98" s="133">
        <v>5</v>
      </c>
      <c r="F98" s="147">
        <f>F97+7</f>
        <v>43878</v>
      </c>
      <c r="G98" s="146">
        <f>($BK$34/$C$95)*D98</f>
        <v>9316.9157678379925</v>
      </c>
      <c r="H98" s="146">
        <f>($BL$34/$C$95)*D98</f>
        <v>7805.9453669016284</v>
      </c>
      <c r="I98" s="146">
        <f>($BM$34/$C$95)*D98</f>
        <v>1551.8383695272687</v>
      </c>
      <c r="J98" s="146">
        <f>($BN$34/$C$95)*D98</f>
        <v>6328.6160851584609</v>
      </c>
      <c r="K98" s="146">
        <f>($BO$34/$C$95)*D98</f>
        <v>20908.815055802876</v>
      </c>
      <c r="L98" s="146">
        <f>($BP$34/$C$95)*D98</f>
        <v>1306.2394997728964</v>
      </c>
      <c r="M98" s="146">
        <f t="shared" si="154"/>
        <v>47218.370145001129</v>
      </c>
      <c r="N98" s="134"/>
      <c r="O98" s="144">
        <f>'Reforecast Total Assurance Only'!O98+'Reforecast Total Non_Assurance'!O98+'Reforecast IFS'!O98</f>
        <v>7317.6493712240563</v>
      </c>
      <c r="P98" s="144">
        <f>'Reforecast Total Assurance Only'!P98+'Reforecast Total Non_Assurance'!P98+'Reforecast IFS'!P98</f>
        <v>6330.2692924103867</v>
      </c>
      <c r="Q98" s="144">
        <f>'Reforecast Total Assurance Only'!Q98+'Reforecast Total Non_Assurance'!Q98+'Reforecast IFS'!Q98</f>
        <v>1418.1862460817474</v>
      </c>
      <c r="R98" s="144">
        <f>'Reforecast Total Assurance Only'!R98+'Reforecast Total Non_Assurance'!R98+'Reforecast IFS'!R98</f>
        <v>4855.5815984726514</v>
      </c>
      <c r="S98" s="144">
        <f>'Reforecast Total Assurance Only'!S98+'Reforecast Total Non_Assurance'!S98+'Reforecast IFS'!S98</f>
        <v>16880.057478637107</v>
      </c>
      <c r="T98" s="144">
        <f>'Reforecast Total Assurance Only'!T98+'Reforecast Total Non_Assurance'!T98+'Reforecast IFS'!T98</f>
        <v>987.28170648080675</v>
      </c>
      <c r="U98" s="144">
        <f>SUM(O98:T98)</f>
        <v>37789.02569330675</v>
      </c>
      <c r="V98" s="134"/>
      <c r="W98" s="143">
        <f>O98/O$100</f>
        <v>0.26033798963630866</v>
      </c>
      <c r="X98" s="143">
        <f t="shared" si="179"/>
        <v>0.26880342490771486</v>
      </c>
      <c r="Y98" s="143">
        <f t="shared" si="179"/>
        <v>0.30291787619594635</v>
      </c>
      <c r="Z98" s="143">
        <f>R98/R$100</f>
        <v>0.25431420914355846</v>
      </c>
      <c r="AA98" s="143">
        <f t="shared" si="179"/>
        <v>0.26759784995079133</v>
      </c>
      <c r="AB98" s="143">
        <f t="shared" si="179"/>
        <v>0.25052807267155525</v>
      </c>
      <c r="AC98" s="143">
        <f t="shared" si="179"/>
        <v>0.26527286154635521</v>
      </c>
      <c r="AE98" s="142">
        <f t="shared" si="180"/>
        <v>1999.2663966139362</v>
      </c>
      <c r="AF98" s="142">
        <f t="shared" si="180"/>
        <v>1475.6760744912417</v>
      </c>
      <c r="AG98" s="142">
        <f t="shared" si="180"/>
        <v>133.65212344552128</v>
      </c>
      <c r="AH98" s="142">
        <f t="shared" si="180"/>
        <v>1473.0344866858095</v>
      </c>
      <c r="AI98" s="142">
        <f t="shared" si="180"/>
        <v>4028.7575771657685</v>
      </c>
      <c r="AJ98" s="142">
        <f t="shared" si="180"/>
        <v>318.9577932920896</v>
      </c>
      <c r="AK98" s="142">
        <f t="shared" si="180"/>
        <v>9429.3444516943782</v>
      </c>
      <c r="AM98" s="136">
        <f t="shared" si="159"/>
        <v>0.24952600070248748</v>
      </c>
      <c r="AN98" s="136">
        <f t="shared" si="160"/>
        <v>0.24952600070248748</v>
      </c>
    </row>
    <row r="99" spans="1:40" x14ac:dyDescent="0.35">
      <c r="A99" s="133">
        <f>D99</f>
        <v>4</v>
      </c>
      <c r="C99" s="378"/>
      <c r="D99" s="133">
        <v>4</v>
      </c>
      <c r="F99" s="147">
        <f>F98+7</f>
        <v>43885</v>
      </c>
      <c r="G99" s="146">
        <f>($BK$34/$C$95)*D99</f>
        <v>7453.5326142703934</v>
      </c>
      <c r="H99" s="146">
        <f>($BL$34/$C$95)*D99</f>
        <v>6244.7562935213027</v>
      </c>
      <c r="I99" s="146">
        <f>($BM$34/$C$95)*D99</f>
        <v>1241.4706956218149</v>
      </c>
      <c r="J99" s="146">
        <f>($BN$34/$C$95)*D99</f>
        <v>5062.8928681267689</v>
      </c>
      <c r="K99" s="146">
        <f>($BO$34/$C$95)*D99</f>
        <v>16727.0520446423</v>
      </c>
      <c r="L99" s="146">
        <f>($BP$34/$C$95)*D99</f>
        <v>1044.9915998183171</v>
      </c>
      <c r="M99" s="146">
        <f t="shared" si="154"/>
        <v>37774.696116000901</v>
      </c>
      <c r="N99" s="134"/>
      <c r="O99" s="144">
        <f>'Reforecast Total Assurance Only'!O99+'Reforecast Total Non_Assurance'!O99+'Reforecast IFS'!O99</f>
        <v>7143.4157297914335</v>
      </c>
      <c r="P99" s="144">
        <f>'Reforecast Total Assurance Only'!P99+'Reforecast Total Non_Assurance'!P99+'Reforecast IFS'!P99</f>
        <v>5120.2502516860923</v>
      </c>
      <c r="Q99" s="144">
        <f>'Reforecast Total Assurance Only'!Q99+'Reforecast Total Non_Assurance'!Q99+'Reforecast IFS'!Q99</f>
        <v>1105.495329095359</v>
      </c>
      <c r="R99" s="144">
        <f>'Reforecast Total Assurance Only'!R99+'Reforecast Total Non_Assurance'!R99+'Reforecast IFS'!R99</f>
        <v>3635.4131554478095</v>
      </c>
      <c r="S99" s="144">
        <f>'Reforecast Total Assurance Only'!S99+'Reforecast Total Non_Assurance'!S99+'Reforecast IFS'!S99</f>
        <v>10430.850693570481</v>
      </c>
      <c r="T99" s="144">
        <f>'Reforecast Total Assurance Only'!T99+'Reforecast Total Non_Assurance'!T99+'Reforecast IFS'!T99</f>
        <v>740.97614614375925</v>
      </c>
      <c r="U99" s="144">
        <f>SUM(O99:T99)</f>
        <v>28176.401305734937</v>
      </c>
      <c r="V99" s="134"/>
      <c r="W99" s="143">
        <f>O99/O$100</f>
        <v>0.25413932752003471</v>
      </c>
      <c r="X99" s="143">
        <f t="shared" si="179"/>
        <v>0.21742215701438813</v>
      </c>
      <c r="Y99" s="143">
        <f t="shared" si="179"/>
        <v>0.23612857490284953</v>
      </c>
      <c r="Z99" s="143">
        <f>R99/R$100</f>
        <v>0.1904071021746635</v>
      </c>
      <c r="AA99" s="143">
        <f t="shared" si="179"/>
        <v>0.16535922477098983</v>
      </c>
      <c r="AB99" s="143">
        <f t="shared" si="179"/>
        <v>0.18802670460763926</v>
      </c>
      <c r="AC99" s="143">
        <f t="shared" si="179"/>
        <v>0.19779378973971931</v>
      </c>
      <c r="AE99" s="142">
        <f t="shared" si="180"/>
        <v>310.11688447895995</v>
      </c>
      <c r="AF99" s="142">
        <f t="shared" si="180"/>
        <v>1124.5060418352105</v>
      </c>
      <c r="AG99" s="142">
        <f t="shared" si="180"/>
        <v>135.9753665264559</v>
      </c>
      <c r="AH99" s="142">
        <f t="shared" si="180"/>
        <v>1427.4797126789595</v>
      </c>
      <c r="AI99" s="142">
        <f t="shared" si="180"/>
        <v>6296.2013510718189</v>
      </c>
      <c r="AJ99" s="142">
        <f t="shared" si="180"/>
        <v>304.01545367455788</v>
      </c>
      <c r="AK99" s="142">
        <f t="shared" si="180"/>
        <v>9598.2948102659648</v>
      </c>
      <c r="AM99" s="136">
        <f t="shared" si="159"/>
        <v>0.34065013150960333</v>
      </c>
      <c r="AN99" s="136">
        <f t="shared" si="160"/>
        <v>0.34065013150960333</v>
      </c>
    </row>
    <row r="100" spans="1:40" x14ac:dyDescent="0.35">
      <c r="F100" s="141" t="s">
        <v>111</v>
      </c>
      <c r="G100" s="140">
        <f t="shared" ref="G100:L100" si="181">SUM(G95:G99)</f>
        <v>35404.27991778437</v>
      </c>
      <c r="H100" s="140">
        <f t="shared" si="181"/>
        <v>29662.592394226187</v>
      </c>
      <c r="I100" s="140">
        <f t="shared" si="181"/>
        <v>5896.9858042036212</v>
      </c>
      <c r="J100" s="140">
        <f t="shared" si="181"/>
        <v>24048.741123602151</v>
      </c>
      <c r="K100" s="140">
        <f t="shared" si="181"/>
        <v>79453.497212050934</v>
      </c>
      <c r="L100" s="140">
        <f t="shared" si="181"/>
        <v>4963.7100991370062</v>
      </c>
      <c r="M100" s="140">
        <f t="shared" si="154"/>
        <v>179429.80655100427</v>
      </c>
      <c r="O100" s="139">
        <f t="shared" ref="O100:U100" si="182">SUM(O95:O99)</f>
        <v>28108.265649000321</v>
      </c>
      <c r="P100" s="139">
        <f t="shared" si="182"/>
        <v>23549.808915506503</v>
      </c>
      <c r="Q100" s="139">
        <f t="shared" si="182"/>
        <v>4681.7515819514574</v>
      </c>
      <c r="R100" s="139">
        <f t="shared" si="182"/>
        <v>19092.844300067056</v>
      </c>
      <c r="S100" s="139">
        <f t="shared" si="182"/>
        <v>63079.944333413689</v>
      </c>
      <c r="T100" s="139">
        <f t="shared" si="182"/>
        <v>3940.8027050730666</v>
      </c>
      <c r="U100" s="139">
        <f t="shared" si="182"/>
        <v>142453.41748501209</v>
      </c>
      <c r="V100" s="134"/>
      <c r="W100" s="138">
        <f t="shared" ref="W100:AC100" si="183">SUM(W95:W99)</f>
        <v>1</v>
      </c>
      <c r="X100" s="138">
        <f t="shared" si="183"/>
        <v>1.0000000000000002</v>
      </c>
      <c r="Y100" s="138">
        <f t="shared" si="183"/>
        <v>0.99999999999999989</v>
      </c>
      <c r="Z100" s="138">
        <f t="shared" si="183"/>
        <v>1</v>
      </c>
      <c r="AA100" s="138">
        <f t="shared" si="183"/>
        <v>1</v>
      </c>
      <c r="AB100" s="138">
        <f t="shared" si="183"/>
        <v>0.99999999999999989</v>
      </c>
      <c r="AC100" s="138">
        <f t="shared" si="183"/>
        <v>1</v>
      </c>
      <c r="AE100" s="137">
        <f t="shared" si="180"/>
        <v>7296.0142687840489</v>
      </c>
      <c r="AF100" s="137">
        <f t="shared" si="180"/>
        <v>6112.7834787196844</v>
      </c>
      <c r="AG100" s="137">
        <f t="shared" si="180"/>
        <v>1215.2342222521638</v>
      </c>
      <c r="AH100" s="137">
        <f t="shared" si="180"/>
        <v>4955.8968235350949</v>
      </c>
      <c r="AI100" s="137">
        <f t="shared" si="180"/>
        <v>16373.552878637245</v>
      </c>
      <c r="AJ100" s="137">
        <f t="shared" si="180"/>
        <v>1022.9073940639396</v>
      </c>
      <c r="AK100" s="137">
        <f t="shared" si="180"/>
        <v>36976.389065992174</v>
      </c>
      <c r="AM100" s="136">
        <f t="shared" si="159"/>
        <v>0.25956828357510314</v>
      </c>
      <c r="AN100" s="136">
        <f t="shared" si="160"/>
        <v>0.25956828357510314</v>
      </c>
    </row>
    <row r="101" spans="1:40" x14ac:dyDescent="0.35">
      <c r="F101" s="155"/>
      <c r="O101" s="134"/>
      <c r="P101" s="134"/>
      <c r="Q101" s="134"/>
      <c r="R101" s="134"/>
      <c r="S101" s="154"/>
      <c r="T101" s="154"/>
      <c r="U101" s="134"/>
      <c r="AM101" s="136"/>
      <c r="AN101" s="136"/>
    </row>
    <row r="102" spans="1:40" x14ac:dyDescent="0.35">
      <c r="A102" s="133">
        <f>SUM(D102)</f>
        <v>5</v>
      </c>
      <c r="C102" s="378">
        <f>SUM(D102:D106)</f>
        <v>22</v>
      </c>
      <c r="D102" s="133">
        <v>5</v>
      </c>
      <c r="F102" s="147">
        <f>F98+14</f>
        <v>43892</v>
      </c>
      <c r="G102" s="146">
        <f>($BS$34/$C$102)*D102</f>
        <v>12068.194528696984</v>
      </c>
      <c r="H102" s="146">
        <f>($BT$34/$C$102)*D102</f>
        <v>8314.7625728684106</v>
      </c>
      <c r="I102" s="146">
        <f>($BU$34/$C$102)*D102</f>
        <v>2019.7808591441726</v>
      </c>
      <c r="J102" s="146">
        <f>($BV$34/$C$102)*D102</f>
        <v>5981.3427815295372</v>
      </c>
      <c r="K102" s="146">
        <f>($BW$34/$C$102)*D102</f>
        <v>15146.301270522679</v>
      </c>
      <c r="L102" s="146">
        <f>($BX$34/$C$102)*D102</f>
        <v>398.58500521012411</v>
      </c>
      <c r="M102" s="146">
        <f t="shared" si="154"/>
        <v>43928.967017971903</v>
      </c>
      <c r="N102" s="134"/>
      <c r="O102" s="144">
        <f>'Reforecast Total Assurance Only'!O102+'Reforecast Total Non_Assurance'!O102+'Reforecast IFS'!O102</f>
        <v>8587.6224649440301</v>
      </c>
      <c r="P102" s="144">
        <f>'Reforecast Total Assurance Only'!P102+'Reforecast Total Non_Assurance'!P102+'Reforecast IFS'!P102</f>
        <v>5680.3462055342889</v>
      </c>
      <c r="Q102" s="144">
        <f>'Reforecast Total Assurance Only'!Q102+'Reforecast Total Non_Assurance'!Q102+'Reforecast IFS'!Q102</f>
        <v>1425.6541069287398</v>
      </c>
      <c r="R102" s="144">
        <f>'Reforecast Total Assurance Only'!R102+'Reforecast Total Non_Assurance'!R102+'Reforecast IFS'!R102</f>
        <v>4300.4560701163036</v>
      </c>
      <c r="S102" s="144">
        <f>'Reforecast Total Assurance Only'!S102+'Reforecast Total Non_Assurance'!S102+'Reforecast IFS'!S102</f>
        <v>11818.616205443954</v>
      </c>
      <c r="T102" s="144">
        <f>'Reforecast Total Assurance Only'!T102+'Reforecast Total Non_Assurance'!T102+'Reforecast IFS'!T102</f>
        <v>384.54168216017587</v>
      </c>
      <c r="U102" s="144">
        <f>SUM(O102:T102)</f>
        <v>32197.236735127495</v>
      </c>
      <c r="V102" s="134"/>
      <c r="W102" s="143">
        <f t="shared" ref="W102:AC106" si="184">O102/O$107</f>
        <v>0.24560132127404866</v>
      </c>
      <c r="X102" s="143">
        <f t="shared" si="184"/>
        <v>0.23578979823730692</v>
      </c>
      <c r="Y102" s="143">
        <f t="shared" si="184"/>
        <v>0.2436183372707329</v>
      </c>
      <c r="Z102" s="143">
        <f t="shared" si="184"/>
        <v>0.24815091517891041</v>
      </c>
      <c r="AA102" s="143">
        <f t="shared" si="184"/>
        <v>0.2693147229590091</v>
      </c>
      <c r="AB102" s="143">
        <f t="shared" si="184"/>
        <v>0.33298335344628532</v>
      </c>
      <c r="AC102" s="143">
        <f t="shared" si="184"/>
        <v>0.25296921160303393</v>
      </c>
      <c r="AE102" s="142">
        <f t="shared" ref="AE102:AK107" si="185">G102-O102</f>
        <v>3480.5720637529539</v>
      </c>
      <c r="AF102" s="142">
        <f t="shared" si="185"/>
        <v>2634.4163673341218</v>
      </c>
      <c r="AG102" s="142">
        <f t="shared" si="185"/>
        <v>594.12675221543282</v>
      </c>
      <c r="AH102" s="142">
        <f t="shared" si="185"/>
        <v>1680.8867114132336</v>
      </c>
      <c r="AI102" s="142">
        <f t="shared" si="185"/>
        <v>3327.6850650787255</v>
      </c>
      <c r="AJ102" s="142">
        <f t="shared" si="185"/>
        <v>14.043323049948242</v>
      </c>
      <c r="AK102" s="142">
        <f t="shared" si="185"/>
        <v>11731.730282844408</v>
      </c>
      <c r="AM102" s="136">
        <f t="shared" si="159"/>
        <v>0.36437071849849084</v>
      </c>
      <c r="AN102" s="136">
        <f t="shared" si="160"/>
        <v>0.36437071849849084</v>
      </c>
    </row>
    <row r="103" spans="1:40" x14ac:dyDescent="0.35">
      <c r="A103" s="133">
        <f>D103</f>
        <v>5</v>
      </c>
      <c r="C103" s="378"/>
      <c r="D103" s="133">
        <v>5</v>
      </c>
      <c r="F103" s="147">
        <f>F102+7</f>
        <v>43899</v>
      </c>
      <c r="G103" s="146">
        <f>($BS$34/$C$102)*D103</f>
        <v>12068.194528696984</v>
      </c>
      <c r="H103" s="146">
        <f>($BT$34/$C$102)*D103</f>
        <v>8314.7625728684106</v>
      </c>
      <c r="I103" s="146">
        <f>($BU$34/$C$102)*D103</f>
        <v>2019.7808591441726</v>
      </c>
      <c r="J103" s="146">
        <f>($BV$34/$C$102)*D103</f>
        <v>5981.3427815295372</v>
      </c>
      <c r="K103" s="146">
        <f>($BW$34/$C$102)*D103</f>
        <v>15146.301270522679</v>
      </c>
      <c r="L103" s="146">
        <f>($BX$34/$C$102)*D103</f>
        <v>398.58500521012411</v>
      </c>
      <c r="M103" s="146">
        <f t="shared" si="154"/>
        <v>43928.967017971903</v>
      </c>
      <c r="N103" s="134"/>
      <c r="O103" s="144">
        <f>'Reforecast Total Assurance Only'!O103+'Reforecast Total Non_Assurance'!O103+'Reforecast IFS'!O103</f>
        <v>9610.1138346962252</v>
      </c>
      <c r="P103" s="144">
        <f>'Reforecast Total Assurance Only'!P103+'Reforecast Total Non_Assurance'!P103+'Reforecast IFS'!P103</f>
        <v>6709.5242126626654</v>
      </c>
      <c r="Q103" s="144">
        <f>'Reforecast Total Assurance Only'!Q103+'Reforecast Total Non_Assurance'!Q103+'Reforecast IFS'!Q103</f>
        <v>1570.8898610725971</v>
      </c>
      <c r="R103" s="144">
        <f>'Reforecast Total Assurance Only'!R103+'Reforecast Total Non_Assurance'!R103+'Reforecast IFS'!R103</f>
        <v>4821.7446332374011</v>
      </c>
      <c r="S103" s="144">
        <f>'Reforecast Total Assurance Only'!S103+'Reforecast Total Non_Assurance'!S103+'Reforecast IFS'!S103</f>
        <v>13346.324359036429</v>
      </c>
      <c r="T103" s="144">
        <f>'Reforecast Total Assurance Only'!T103+'Reforecast Total Non_Assurance'!T103+'Reforecast IFS'!T103</f>
        <v>320.37928849536632</v>
      </c>
      <c r="U103" s="144">
        <f>SUM(O103:T103)</f>
        <v>36378.976189200686</v>
      </c>
      <c r="V103" s="134"/>
      <c r="W103" s="143">
        <f t="shared" si="184"/>
        <v>0.27484401707577749</v>
      </c>
      <c r="X103" s="143">
        <f t="shared" si="184"/>
        <v>0.2785107285944467</v>
      </c>
      <c r="Y103" s="143">
        <f t="shared" si="184"/>
        <v>0.2684364840882737</v>
      </c>
      <c r="Z103" s="143">
        <f t="shared" si="184"/>
        <v>0.27823103503171037</v>
      </c>
      <c r="AA103" s="143">
        <f t="shared" si="184"/>
        <v>0.3041271147817895</v>
      </c>
      <c r="AB103" s="143">
        <f t="shared" si="184"/>
        <v>0.27742368332774237</v>
      </c>
      <c r="AC103" s="143">
        <f t="shared" si="184"/>
        <v>0.28582455697098191</v>
      </c>
      <c r="AE103" s="142">
        <f t="shared" si="185"/>
        <v>2458.0806940007587</v>
      </c>
      <c r="AF103" s="142">
        <f t="shared" si="185"/>
        <v>1605.2383602057453</v>
      </c>
      <c r="AG103" s="142">
        <f t="shared" si="185"/>
        <v>448.8909980715755</v>
      </c>
      <c r="AH103" s="142">
        <f t="shared" si="185"/>
        <v>1159.5981482921361</v>
      </c>
      <c r="AI103" s="142">
        <f t="shared" si="185"/>
        <v>1799.9769114862502</v>
      </c>
      <c r="AJ103" s="142">
        <f t="shared" si="185"/>
        <v>78.205716714757784</v>
      </c>
      <c r="AK103" s="142">
        <f t="shared" si="185"/>
        <v>7549.9908287712169</v>
      </c>
      <c r="AM103" s="136">
        <f t="shared" si="159"/>
        <v>0.20753719921926983</v>
      </c>
      <c r="AN103" s="136">
        <f t="shared" si="160"/>
        <v>0.20753719921926983</v>
      </c>
    </row>
    <row r="104" spans="1:40" x14ac:dyDescent="0.35">
      <c r="A104" s="133">
        <f>D104</f>
        <v>5</v>
      </c>
      <c r="C104" s="378"/>
      <c r="D104" s="133">
        <v>5</v>
      </c>
      <c r="F104" s="147">
        <f>F103+7</f>
        <v>43906</v>
      </c>
      <c r="G104" s="146">
        <f>($BS$34/$C$102)*D104</f>
        <v>12068.194528696984</v>
      </c>
      <c r="H104" s="146">
        <f>($BT$34/$C$102)*D104</f>
        <v>8314.7625728684106</v>
      </c>
      <c r="I104" s="146">
        <f>($BU$34/$C$102)*D104</f>
        <v>2019.7808591441726</v>
      </c>
      <c r="J104" s="146">
        <f>($BV$34/$C$102)*D104</f>
        <v>5981.3427815295372</v>
      </c>
      <c r="K104" s="146">
        <f>($BW$34/$C$102)*D104</f>
        <v>15146.301270522679</v>
      </c>
      <c r="L104" s="146">
        <f>($BX$34/$C$102)*D104</f>
        <v>398.58500521012411</v>
      </c>
      <c r="M104" s="146">
        <f t="shared" si="154"/>
        <v>43928.967017971903</v>
      </c>
      <c r="N104" s="134"/>
      <c r="O104" s="144">
        <f>'Reforecast Total Assurance Only'!O104+'Reforecast Total Non_Assurance'!O104+'Reforecast IFS'!O104</f>
        <v>9203.6882586834217</v>
      </c>
      <c r="P104" s="144">
        <f>'Reforecast Total Assurance Only'!P104+'Reforecast Total Non_Assurance'!P104+'Reforecast IFS'!P104</f>
        <v>6446.354163133914</v>
      </c>
      <c r="Q104" s="144">
        <f>'Reforecast Total Assurance Only'!Q104+'Reforecast Total Non_Assurance'!Q104+'Reforecast IFS'!Q104</f>
        <v>1519.1361252926768</v>
      </c>
      <c r="R104" s="144">
        <f>'Reforecast Total Assurance Only'!R104+'Reforecast Total Non_Assurance'!R104+'Reforecast IFS'!R104</f>
        <v>4340.6485321827158</v>
      </c>
      <c r="S104" s="144">
        <f>'Reforecast Total Assurance Only'!S104+'Reforecast Total Non_Assurance'!S104+'Reforecast IFS'!S104</f>
        <v>10738.832636504061</v>
      </c>
      <c r="T104" s="144">
        <f>'Reforecast Total Assurance Only'!T104+'Reforecast Total Non_Assurance'!T104+'Reforecast IFS'!T104</f>
        <v>246.92937199630296</v>
      </c>
      <c r="U104" s="144">
        <f>SUM(O104:T104)</f>
        <v>32495.589087793094</v>
      </c>
      <c r="V104" s="134"/>
      <c r="W104" s="143">
        <f t="shared" si="184"/>
        <v>0.26322046714961506</v>
      </c>
      <c r="X104" s="143">
        <f t="shared" si="184"/>
        <v>0.26758660343812629</v>
      </c>
      <c r="Y104" s="143">
        <f t="shared" si="184"/>
        <v>0.25959271265944195</v>
      </c>
      <c r="Z104" s="143">
        <f t="shared" si="184"/>
        <v>0.25047015669247485</v>
      </c>
      <c r="AA104" s="143">
        <f t="shared" si="184"/>
        <v>0.24470933704328857</v>
      </c>
      <c r="AB104" s="143">
        <f t="shared" si="184"/>
        <v>0.2138217368006029</v>
      </c>
      <c r="AC104" s="143">
        <f t="shared" si="184"/>
        <v>0.25531332454833472</v>
      </c>
      <c r="AE104" s="142">
        <f t="shared" si="185"/>
        <v>2864.5062700135622</v>
      </c>
      <c r="AF104" s="142">
        <f t="shared" si="185"/>
        <v>1868.4084097344967</v>
      </c>
      <c r="AG104" s="142">
        <f t="shared" si="185"/>
        <v>500.64473385149586</v>
      </c>
      <c r="AH104" s="142">
        <f t="shared" si="185"/>
        <v>1640.6942493468214</v>
      </c>
      <c r="AI104" s="142">
        <f t="shared" si="185"/>
        <v>4407.4686340186181</v>
      </c>
      <c r="AJ104" s="142">
        <f t="shared" si="185"/>
        <v>151.65563321382115</v>
      </c>
      <c r="AK104" s="142">
        <f t="shared" si="185"/>
        <v>11433.377930178809</v>
      </c>
      <c r="AM104" s="136">
        <f t="shared" si="159"/>
        <v>0.35184399640484548</v>
      </c>
      <c r="AN104" s="136">
        <f t="shared" si="160"/>
        <v>0.35184399640484548</v>
      </c>
    </row>
    <row r="105" spans="1:40" x14ac:dyDescent="0.35">
      <c r="A105" s="133">
        <f>SUM(D105:D106)</f>
        <v>7</v>
      </c>
      <c r="C105" s="378"/>
      <c r="D105" s="133">
        <v>5</v>
      </c>
      <c r="F105" s="147">
        <f>F104+7</f>
        <v>43913</v>
      </c>
      <c r="G105" s="146">
        <f>($BS$34/$C$102)*D105</f>
        <v>12068.194528696984</v>
      </c>
      <c r="H105" s="146">
        <f>($BT$34/$C$102)*D105</f>
        <v>8314.7625728684106</v>
      </c>
      <c r="I105" s="146">
        <f>($BU$34/$C$102)*D105</f>
        <v>2019.7808591441726</v>
      </c>
      <c r="J105" s="146">
        <f>($BV$34/$C$102)*D105</f>
        <v>5981.3427815295372</v>
      </c>
      <c r="K105" s="146">
        <f>($BW$34/$C$102)*D105</f>
        <v>15146.301270522679</v>
      </c>
      <c r="L105" s="146">
        <f>($BX$34/$C$102)*D105</f>
        <v>398.58500521012411</v>
      </c>
      <c r="M105" s="146">
        <f t="shared" si="154"/>
        <v>43928.967017971903</v>
      </c>
      <c r="N105" s="134"/>
      <c r="O105" s="144">
        <f>'Reforecast Total Assurance Only'!O105+'Reforecast Total Non_Assurance'!O105+'Reforecast IFS'!O105</f>
        <v>5403.0548922343878</v>
      </c>
      <c r="P105" s="144">
        <f>'Reforecast Total Assurance Only'!P105+'Reforecast Total Non_Assurance'!P105+'Reforecast IFS'!P105</f>
        <v>3753.2116111521664</v>
      </c>
      <c r="Q105" s="144">
        <f>'Reforecast Total Assurance Only'!Q105+'Reforecast Total Non_Assurance'!Q105+'Reforecast IFS'!Q105</f>
        <v>954.51303813132404</v>
      </c>
      <c r="R105" s="144">
        <f>'Reforecast Total Assurance Only'!R105+'Reforecast Total Non_Assurance'!R105+'Reforecast IFS'!R105</f>
        <v>2762.2525899220045</v>
      </c>
      <c r="S105" s="144">
        <f>'Reforecast Total Assurance Only'!S105+'Reforecast Total Non_Assurance'!S105+'Reforecast IFS'!S105</f>
        <v>5700.1856124316164</v>
      </c>
      <c r="T105" s="144">
        <f>'Reforecast Total Assurance Only'!T105+'Reforecast Total Non_Assurance'!T105+'Reforecast IFS'!T105</f>
        <v>144.99086684367859</v>
      </c>
      <c r="U105" s="144">
        <f>SUM(O105:T105)</f>
        <v>18718.208610715181</v>
      </c>
      <c r="V105" s="134"/>
      <c r="W105" s="143">
        <f t="shared" si="184"/>
        <v>0.15452442464325625</v>
      </c>
      <c r="X105" s="143">
        <f t="shared" si="184"/>
        <v>0.15579490695008572</v>
      </c>
      <c r="Y105" s="143">
        <f t="shared" si="184"/>
        <v>0.16310890427253685</v>
      </c>
      <c r="Z105" s="143">
        <f t="shared" si="184"/>
        <v>0.15939135221207437</v>
      </c>
      <c r="AA105" s="143">
        <f t="shared" si="184"/>
        <v>0.12989201801136621</v>
      </c>
      <c r="AB105" s="143">
        <f t="shared" si="184"/>
        <v>0.12555087601812098</v>
      </c>
      <c r="AC105" s="143">
        <f t="shared" si="184"/>
        <v>0.14706636205546383</v>
      </c>
      <c r="AE105" s="142">
        <f t="shared" si="185"/>
        <v>6665.1396364625962</v>
      </c>
      <c r="AF105" s="142">
        <f t="shared" si="185"/>
        <v>4561.5509617162443</v>
      </c>
      <c r="AG105" s="142">
        <f t="shared" si="185"/>
        <v>1065.2678210128486</v>
      </c>
      <c r="AH105" s="142">
        <f t="shared" si="185"/>
        <v>3219.0901916075327</v>
      </c>
      <c r="AI105" s="142">
        <f t="shared" si="185"/>
        <v>9446.1156580910629</v>
      </c>
      <c r="AJ105" s="142">
        <f t="shared" si="185"/>
        <v>253.59413836644552</v>
      </c>
      <c r="AK105" s="142">
        <f t="shared" si="185"/>
        <v>25210.758407256722</v>
      </c>
      <c r="AM105" s="136">
        <f t="shared" si="159"/>
        <v>1.3468574333990968</v>
      </c>
      <c r="AN105" s="136">
        <f t="shared" si="160"/>
        <v>1.3468574333990968</v>
      </c>
    </row>
    <row r="106" spans="1:40" x14ac:dyDescent="0.35">
      <c r="C106" s="378"/>
      <c r="D106" s="133">
        <v>2</v>
      </c>
      <c r="F106" s="147">
        <f>F105+7</f>
        <v>43920</v>
      </c>
      <c r="G106" s="146">
        <f>($BS$34/$C$102)*D106</f>
        <v>4827.2778114787934</v>
      </c>
      <c r="H106" s="146">
        <f>($BT$34/$C$102)*D106</f>
        <v>3325.9050291473645</v>
      </c>
      <c r="I106" s="146">
        <f>($BU$34/$C$102)*D106</f>
        <v>807.912343657669</v>
      </c>
      <c r="J106" s="146">
        <f>($BV$34/$C$102)*D106</f>
        <v>2392.5371126118148</v>
      </c>
      <c r="K106" s="146">
        <f>($BW$34/$C$102)*D106</f>
        <v>6058.5205082090715</v>
      </c>
      <c r="L106" s="146">
        <f>($BX$34/$C$102)*D106</f>
        <v>159.43400208404964</v>
      </c>
      <c r="M106" s="146">
        <f t="shared" si="154"/>
        <v>17571.586807188763</v>
      </c>
      <c r="N106" s="134"/>
      <c r="O106" s="144">
        <f>'Reforecast Total Assurance Only'!O106+'Reforecast Total Non_Assurance'!O106+'Reforecast IFS'!O106</f>
        <v>2161.2219568937549</v>
      </c>
      <c r="P106" s="144">
        <f>'Reforecast Total Assurance Only'!P106+'Reforecast Total Non_Assurance'!P106+'Reforecast IFS'!P106</f>
        <v>1501.284644460866</v>
      </c>
      <c r="Q106" s="144">
        <f>'Reforecast Total Assurance Only'!Q106+'Reforecast Total Non_Assurance'!Q106+'Reforecast IFS'!Q106</f>
        <v>381.80521525252959</v>
      </c>
      <c r="R106" s="144">
        <f>'Reforecast Total Assurance Only'!R106+'Reforecast Total Non_Assurance'!R106+'Reforecast IFS'!R106</f>
        <v>1104.9010359688018</v>
      </c>
      <c r="S106" s="144">
        <f>'Reforecast Total Assurance Only'!S106+'Reforecast Total Non_Assurance'!S106+'Reforecast IFS'!S106</f>
        <v>2280.0742449726463</v>
      </c>
      <c r="T106" s="144">
        <f>'Reforecast Total Assurance Only'!T106+'Reforecast Total Non_Assurance'!T106+'Reforecast IFS'!T106</f>
        <v>57.996346737471427</v>
      </c>
      <c r="U106" s="144">
        <f>SUM(O106:T106)</f>
        <v>7487.2834442860703</v>
      </c>
      <c r="V106" s="134"/>
      <c r="W106" s="143">
        <f t="shared" si="184"/>
        <v>6.1809769857302486E-2</v>
      </c>
      <c r="X106" s="143">
        <f t="shared" si="184"/>
        <v>6.2317962780034264E-2</v>
      </c>
      <c r="Y106" s="143">
        <f t="shared" si="184"/>
        <v>6.5243561709014727E-2</v>
      </c>
      <c r="Z106" s="143">
        <f t="shared" si="184"/>
        <v>6.3756540884829752E-2</v>
      </c>
      <c r="AA106" s="143">
        <f t="shared" si="184"/>
        <v>5.1956807204546478E-2</v>
      </c>
      <c r="AB106" s="143">
        <f t="shared" si="184"/>
        <v>5.0220350407248385E-2</v>
      </c>
      <c r="AC106" s="143">
        <f t="shared" si="184"/>
        <v>5.8826544822185516E-2</v>
      </c>
      <c r="AE106" s="142">
        <f t="shared" si="185"/>
        <v>2666.0558545850386</v>
      </c>
      <c r="AF106" s="142">
        <f t="shared" si="185"/>
        <v>1824.6203846864985</v>
      </c>
      <c r="AG106" s="142">
        <f t="shared" si="185"/>
        <v>426.10712840513941</v>
      </c>
      <c r="AH106" s="142">
        <f t="shared" si="185"/>
        <v>1287.636076643013</v>
      </c>
      <c r="AI106" s="142">
        <f t="shared" si="185"/>
        <v>3778.4462632364252</v>
      </c>
      <c r="AJ106" s="142">
        <f t="shared" si="185"/>
        <v>101.43765534657821</v>
      </c>
      <c r="AK106" s="142">
        <f t="shared" si="185"/>
        <v>10084.303362902694</v>
      </c>
      <c r="AM106" s="136">
        <f t="shared" si="159"/>
        <v>1.3468574333990979</v>
      </c>
      <c r="AN106" s="136">
        <f t="shared" si="160"/>
        <v>1.3468574333990979</v>
      </c>
    </row>
    <row r="107" spans="1:40" x14ac:dyDescent="0.35">
      <c r="D107" s="148"/>
      <c r="E107" s="151"/>
      <c r="F107" s="141" t="s">
        <v>111</v>
      </c>
      <c r="G107" s="140">
        <f t="shared" ref="G107:L107" si="186">SUM(G102:G106)</f>
        <v>53100.05592626673</v>
      </c>
      <c r="H107" s="140">
        <f t="shared" si="186"/>
        <v>36584.955320621004</v>
      </c>
      <c r="I107" s="140">
        <f t="shared" si="186"/>
        <v>8887.0357802343588</v>
      </c>
      <c r="J107" s="140">
        <f t="shared" si="186"/>
        <v>26317.908238729964</v>
      </c>
      <c r="K107" s="140">
        <f t="shared" si="186"/>
        <v>66643.725590299786</v>
      </c>
      <c r="L107" s="140">
        <f t="shared" si="186"/>
        <v>1753.774022924546</v>
      </c>
      <c r="M107" s="140">
        <f t="shared" si="154"/>
        <v>193287.45487907639</v>
      </c>
      <c r="O107" s="139">
        <f t="shared" ref="O107:U107" si="187">SUM(O102:O106)</f>
        <v>34965.701407451823</v>
      </c>
      <c r="P107" s="139">
        <f t="shared" si="187"/>
        <v>24090.720836943903</v>
      </c>
      <c r="Q107" s="139">
        <f t="shared" si="187"/>
        <v>5851.9983466778667</v>
      </c>
      <c r="R107" s="139">
        <f t="shared" si="187"/>
        <v>17330.002861427231</v>
      </c>
      <c r="S107" s="139">
        <f t="shared" si="187"/>
        <v>43884.033058388712</v>
      </c>
      <c r="T107" s="139">
        <f t="shared" si="187"/>
        <v>1154.8375562329952</v>
      </c>
      <c r="U107" s="139">
        <f t="shared" si="187"/>
        <v>127277.29406712254</v>
      </c>
      <c r="V107" s="134"/>
      <c r="W107" s="138">
        <f t="shared" ref="W107:AC107" si="188">SUM(W102:W106)</f>
        <v>0.99999999999999989</v>
      </c>
      <c r="X107" s="138">
        <f t="shared" si="188"/>
        <v>1</v>
      </c>
      <c r="Y107" s="138">
        <f t="shared" si="188"/>
        <v>1.0000000000000002</v>
      </c>
      <c r="Z107" s="138">
        <f t="shared" si="188"/>
        <v>0.99999999999999978</v>
      </c>
      <c r="AA107" s="138">
        <f t="shared" si="188"/>
        <v>0.99999999999999978</v>
      </c>
      <c r="AB107" s="138">
        <f t="shared" si="188"/>
        <v>1</v>
      </c>
      <c r="AC107" s="138">
        <f t="shared" si="188"/>
        <v>1</v>
      </c>
      <c r="AE107" s="137">
        <f t="shared" si="185"/>
        <v>18134.354518814907</v>
      </c>
      <c r="AF107" s="137">
        <f t="shared" si="185"/>
        <v>12494.234483677101</v>
      </c>
      <c r="AG107" s="137">
        <f t="shared" si="185"/>
        <v>3035.037433556492</v>
      </c>
      <c r="AH107" s="137">
        <f t="shared" si="185"/>
        <v>8987.9053773027335</v>
      </c>
      <c r="AI107" s="137">
        <f t="shared" si="185"/>
        <v>22759.692531911074</v>
      </c>
      <c r="AJ107" s="137">
        <f t="shared" si="185"/>
        <v>598.93646669155078</v>
      </c>
      <c r="AK107" s="137">
        <f t="shared" si="185"/>
        <v>66010.160811953858</v>
      </c>
      <c r="AM107" s="136">
        <f t="shared" si="159"/>
        <v>0.51863265396844405</v>
      </c>
      <c r="AN107" s="136">
        <f t="shared" si="160"/>
        <v>0.51863265396844405</v>
      </c>
    </row>
    <row r="108" spans="1:40" x14ac:dyDescent="0.35">
      <c r="D108" s="148"/>
      <c r="E108" s="151"/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1:40" x14ac:dyDescent="0.35">
      <c r="A109" s="133">
        <f>SUM(D109:D110)</f>
        <v>6</v>
      </c>
      <c r="C109" s="378">
        <f>SUM(D109:D113)</f>
        <v>20</v>
      </c>
      <c r="D109" s="133">
        <v>3</v>
      </c>
      <c r="F109" s="147">
        <f>F106</f>
        <v>43920</v>
      </c>
      <c r="G109" s="146">
        <f>($CA$34/$C$109)*D109</f>
        <v>1329.0378522973479</v>
      </c>
      <c r="H109" s="146">
        <f>($CB$34/$C$109)*D109</f>
        <v>909.59767822657147</v>
      </c>
      <c r="I109" s="146">
        <f>($CC$34/$C$109)*D109</f>
        <v>177.0616624757352</v>
      </c>
      <c r="J109" s="146">
        <f>($CD$34/$C$109)*D109</f>
        <v>679.13251221400992</v>
      </c>
      <c r="K109" s="146">
        <f>($CE$34/$C$109)*D109</f>
        <v>1492.3591576811828</v>
      </c>
      <c r="L109" s="146">
        <f>($CF$34/$C$109)*D109</f>
        <v>189.83852718830076</v>
      </c>
      <c r="M109" s="146">
        <f t="shared" si="154"/>
        <v>4777.027390083148</v>
      </c>
      <c r="N109" s="134"/>
      <c r="O109" s="144">
        <f>'Reforecast Total Assurance Only'!O109+'Reforecast Total Non_Assurance'!O109+'Reforecast IFS'!O109</f>
        <v>4193.4804338411177</v>
      </c>
      <c r="P109" s="144">
        <f>'Reforecast Total Assurance Only'!P109+'Reforecast Total Non_Assurance'!P109+'Reforecast IFS'!P109</f>
        <v>2812.1037185203086</v>
      </c>
      <c r="Q109" s="144">
        <f>'Reforecast Total Assurance Only'!Q109+'Reforecast Total Non_Assurance'!Q109+'Reforecast IFS'!Q109</f>
        <v>377.11350702025129</v>
      </c>
      <c r="R109" s="144">
        <f>'Reforecast Total Assurance Only'!R109+'Reforecast Total Non_Assurance'!R109+'Reforecast IFS'!R109</f>
        <v>1983.4963498186357</v>
      </c>
      <c r="S109" s="144">
        <f>'Reforecast Total Assurance Only'!S109+'Reforecast Total Non_Assurance'!S109+'Reforecast IFS'!S109</f>
        <v>3095.8894810316688</v>
      </c>
      <c r="T109" s="144">
        <f>'Reforecast Total Assurance Only'!T109+'Reforecast Total Non_Assurance'!T109+'Reforecast IFS'!T109</f>
        <v>587.03929924255419</v>
      </c>
      <c r="U109" s="144">
        <f>SUM(O109:T109)</f>
        <v>13049.122789474537</v>
      </c>
      <c r="V109" s="134"/>
      <c r="W109" s="143">
        <f>O109/O$114</f>
        <v>0.1368981725194767</v>
      </c>
      <c r="X109" s="143">
        <f t="shared" ref="X109:AC113" si="189">P109/P$114</f>
        <v>0.13413507965006902</v>
      </c>
      <c r="Y109" s="143">
        <f t="shared" si="189"/>
        <v>9.240765088341768E-2</v>
      </c>
      <c r="Z109" s="143">
        <f t="shared" si="189"/>
        <v>0.12671769471762401</v>
      </c>
      <c r="AA109" s="143">
        <f t="shared" si="189"/>
        <v>9.000620976426478E-2</v>
      </c>
      <c r="AB109" s="143">
        <f t="shared" si="189"/>
        <v>0.13416622492088731</v>
      </c>
      <c r="AC109" s="143">
        <f t="shared" si="189"/>
        <v>0.11851790507967225</v>
      </c>
      <c r="AE109" s="142">
        <f t="shared" ref="AE109:AK114" si="190">G109-O109</f>
        <v>-2864.4425815437698</v>
      </c>
      <c r="AF109" s="142">
        <f t="shared" si="190"/>
        <v>-1902.506040293737</v>
      </c>
      <c r="AG109" s="142">
        <f t="shared" si="190"/>
        <v>-200.05184454451609</v>
      </c>
      <c r="AH109" s="142">
        <f t="shared" si="190"/>
        <v>-1304.3638376046258</v>
      </c>
      <c r="AI109" s="142">
        <f t="shared" si="190"/>
        <v>-1603.530323350486</v>
      </c>
      <c r="AJ109" s="142">
        <f t="shared" si="190"/>
        <v>-397.20077205425343</v>
      </c>
      <c r="AK109" s="142">
        <f t="shared" si="190"/>
        <v>-8272.0953993913899</v>
      </c>
      <c r="AM109" s="136">
        <f t="shared" si="159"/>
        <v>-0.63391965366926328</v>
      </c>
      <c r="AN109" s="136">
        <f t="shared" si="160"/>
        <v>-0.63391965366926328</v>
      </c>
    </row>
    <row r="110" spans="1:40" x14ac:dyDescent="0.35">
      <c r="A110" s="133">
        <f>D111</f>
        <v>5</v>
      </c>
      <c r="C110" s="378"/>
      <c r="D110" s="133">
        <v>3</v>
      </c>
      <c r="F110" s="147">
        <f>F109+7</f>
        <v>43927</v>
      </c>
      <c r="G110" s="146">
        <f>($CA$34/$C$109)*D110</f>
        <v>1329.0378522973479</v>
      </c>
      <c r="H110" s="146">
        <f>($CB$34/$C$109)*D110</f>
        <v>909.59767822657147</v>
      </c>
      <c r="I110" s="146">
        <f>($CC$34/$C$109)*D110</f>
        <v>177.0616624757352</v>
      </c>
      <c r="J110" s="146">
        <f>($CD$34/$C$109)*D110</f>
        <v>679.13251221400992</v>
      </c>
      <c r="K110" s="146">
        <f>($CE$34/$C$109)*D110</f>
        <v>1492.3591576811828</v>
      </c>
      <c r="L110" s="146">
        <f>($CF$34/$C$109)*D110</f>
        <v>189.83852718830076</v>
      </c>
      <c r="M110" s="146">
        <f t="shared" si="154"/>
        <v>4777.027390083148</v>
      </c>
      <c r="N110" s="134"/>
      <c r="O110" s="144">
        <f>'Reforecast Total Assurance Only'!O110+'Reforecast Total Non_Assurance'!O110+'Reforecast IFS'!O110</f>
        <v>4193.4804338411177</v>
      </c>
      <c r="P110" s="144">
        <f>'Reforecast Total Assurance Only'!P110+'Reforecast Total Non_Assurance'!P110+'Reforecast IFS'!P110</f>
        <v>2812.1037185203086</v>
      </c>
      <c r="Q110" s="144">
        <f>'Reforecast Total Assurance Only'!Q110+'Reforecast Total Non_Assurance'!Q110+'Reforecast IFS'!Q110</f>
        <v>377.11350702025129</v>
      </c>
      <c r="R110" s="144">
        <f>'Reforecast Total Assurance Only'!R110+'Reforecast Total Non_Assurance'!R110+'Reforecast IFS'!R110</f>
        <v>1983.4963498186357</v>
      </c>
      <c r="S110" s="144">
        <f>'Reforecast Total Assurance Only'!S110+'Reforecast Total Non_Assurance'!S110+'Reforecast IFS'!S110</f>
        <v>3095.8894810316688</v>
      </c>
      <c r="T110" s="144">
        <f>'Reforecast Total Assurance Only'!T110+'Reforecast Total Non_Assurance'!T110+'Reforecast IFS'!T110</f>
        <v>587.03929924255419</v>
      </c>
      <c r="U110" s="144">
        <f>SUM(O110:T110)</f>
        <v>13049.122789474537</v>
      </c>
      <c r="V110" s="134"/>
      <c r="W110" s="143">
        <f>O110/O$114</f>
        <v>0.1368981725194767</v>
      </c>
      <c r="X110" s="143">
        <f t="shared" si="189"/>
        <v>0.13413507965006902</v>
      </c>
      <c r="Y110" s="143">
        <f t="shared" si="189"/>
        <v>9.240765088341768E-2</v>
      </c>
      <c r="Z110" s="143">
        <f t="shared" si="189"/>
        <v>0.12671769471762401</v>
      </c>
      <c r="AA110" s="143">
        <f t="shared" si="189"/>
        <v>9.000620976426478E-2</v>
      </c>
      <c r="AB110" s="143">
        <f t="shared" si="189"/>
        <v>0.13416622492088731</v>
      </c>
      <c r="AC110" s="143">
        <f t="shared" si="189"/>
        <v>0.11851790507967225</v>
      </c>
      <c r="AE110" s="142">
        <f t="shared" si="190"/>
        <v>-2864.4425815437698</v>
      </c>
      <c r="AF110" s="142">
        <f t="shared" si="190"/>
        <v>-1902.506040293737</v>
      </c>
      <c r="AG110" s="142">
        <f t="shared" si="190"/>
        <v>-200.05184454451609</v>
      </c>
      <c r="AH110" s="142">
        <f t="shared" si="190"/>
        <v>-1304.3638376046258</v>
      </c>
      <c r="AI110" s="142">
        <f t="shared" si="190"/>
        <v>-1603.530323350486</v>
      </c>
      <c r="AJ110" s="142">
        <f t="shared" si="190"/>
        <v>-397.20077205425343</v>
      </c>
      <c r="AK110" s="142">
        <f t="shared" si="190"/>
        <v>-8272.0953993913899</v>
      </c>
      <c r="AM110" s="136">
        <f t="shared" si="159"/>
        <v>-0.63391965366926328</v>
      </c>
      <c r="AN110" s="136">
        <f t="shared" si="160"/>
        <v>-0.63391965366926328</v>
      </c>
    </row>
    <row r="111" spans="1:40" x14ac:dyDescent="0.35">
      <c r="A111" s="133">
        <f>D112</f>
        <v>5</v>
      </c>
      <c r="C111" s="378"/>
      <c r="D111" s="133">
        <v>5</v>
      </c>
      <c r="F111" s="147">
        <f>F110+7</f>
        <v>43934</v>
      </c>
      <c r="G111" s="146">
        <f>($CA$34/$C$109)*D111</f>
        <v>2215.0630871622461</v>
      </c>
      <c r="H111" s="146">
        <f>($CB$34/$C$109)*D111</f>
        <v>1515.996130377619</v>
      </c>
      <c r="I111" s="146">
        <f>($CC$34/$C$109)*D111</f>
        <v>295.10277079289199</v>
      </c>
      <c r="J111" s="146">
        <f>($CD$34/$C$109)*D111</f>
        <v>1131.8875203566831</v>
      </c>
      <c r="K111" s="146">
        <f>($CE$34/$C$109)*D111</f>
        <v>2487.2652628019714</v>
      </c>
      <c r="L111" s="146">
        <f>($CF$34/$C$109)*D111</f>
        <v>316.3975453138346</v>
      </c>
      <c r="M111" s="146">
        <f t="shared" si="154"/>
        <v>7961.7123168052467</v>
      </c>
      <c r="N111" s="134"/>
      <c r="O111" s="144">
        <f>'Reforecast Total Assurance Only'!O111+'Reforecast Total Non_Assurance'!O111+'Reforecast IFS'!O111</f>
        <v>6888.7722730617643</v>
      </c>
      <c r="P111" s="144">
        <f>'Reforecast Total Assurance Only'!P111+'Reforecast Total Non_Assurance'!P111+'Reforecast IFS'!P111</f>
        <v>4677.0394312505905</v>
      </c>
      <c r="Q111" s="144">
        <f>'Reforecast Total Assurance Only'!Q111+'Reforecast Total Non_Assurance'!Q111+'Reforecast IFS'!Q111</f>
        <v>716.53036347031093</v>
      </c>
      <c r="R111" s="144">
        <f>'Reforecast Total Assurance Only'!R111+'Reforecast Total Non_Assurance'!R111+'Reforecast IFS'!R111</f>
        <v>3134.8134040404598</v>
      </c>
      <c r="S111" s="144">
        <f>'Reforecast Total Assurance Only'!S111+'Reforecast Total Non_Assurance'!S111+'Reforecast IFS'!S111</f>
        <v>5694.6107358691097</v>
      </c>
      <c r="T111" s="144">
        <f>'Reforecast Total Assurance Only'!T111+'Reforecast Total Non_Assurance'!T111+'Reforecast IFS'!T111</f>
        <v>895.60876058526128</v>
      </c>
      <c r="U111" s="144">
        <f>SUM(O111:T111)</f>
        <v>22007.374968277498</v>
      </c>
      <c r="V111" s="134"/>
      <c r="W111" s="143">
        <f>O111/O$114</f>
        <v>0.22488726249312163</v>
      </c>
      <c r="X111" s="143">
        <f t="shared" si="189"/>
        <v>0.22309100923468689</v>
      </c>
      <c r="Y111" s="143">
        <f t="shared" si="189"/>
        <v>0.17557813878933057</v>
      </c>
      <c r="Z111" s="143">
        <f t="shared" si="189"/>
        <v>0.20027076327427407</v>
      </c>
      <c r="AA111" s="143">
        <f t="shared" si="189"/>
        <v>0.1655583416523215</v>
      </c>
      <c r="AB111" s="143">
        <f t="shared" si="189"/>
        <v>0.20468893065394439</v>
      </c>
      <c r="AC111" s="143">
        <f t="shared" si="189"/>
        <v>0.19988071379379652</v>
      </c>
      <c r="AE111" s="142">
        <f t="shared" si="190"/>
        <v>-4673.7091858995182</v>
      </c>
      <c r="AF111" s="142">
        <f t="shared" si="190"/>
        <v>-3161.0433008729715</v>
      </c>
      <c r="AG111" s="142">
        <f t="shared" si="190"/>
        <v>-421.42759267741894</v>
      </c>
      <c r="AH111" s="142">
        <f t="shared" si="190"/>
        <v>-2002.9258836837766</v>
      </c>
      <c r="AI111" s="142">
        <f t="shared" si="190"/>
        <v>-3207.3454730671383</v>
      </c>
      <c r="AJ111" s="142">
        <f t="shared" si="190"/>
        <v>-579.21121527142668</v>
      </c>
      <c r="AK111" s="142">
        <f t="shared" si="190"/>
        <v>-14045.662651472252</v>
      </c>
      <c r="AM111" s="136">
        <f t="shared" si="159"/>
        <v>-0.63822526183692307</v>
      </c>
      <c r="AN111" s="136">
        <f t="shared" si="160"/>
        <v>-0.63822526183692307</v>
      </c>
    </row>
    <row r="112" spans="1:40" x14ac:dyDescent="0.35">
      <c r="A112" s="133">
        <f>D113</f>
        <v>4</v>
      </c>
      <c r="C112" s="378"/>
      <c r="D112" s="133">
        <v>5</v>
      </c>
      <c r="F112" s="147">
        <f>F111+7</f>
        <v>43941</v>
      </c>
      <c r="G112" s="146">
        <f>($CA$34/$C$109)*D112</f>
        <v>2215.0630871622461</v>
      </c>
      <c r="H112" s="146">
        <f>($CB$34/$C$109)*D112</f>
        <v>1515.996130377619</v>
      </c>
      <c r="I112" s="146">
        <f>($CC$34/$C$109)*D112</f>
        <v>295.10277079289199</v>
      </c>
      <c r="J112" s="146">
        <f>($CD$34/$C$109)*D112</f>
        <v>1131.8875203566831</v>
      </c>
      <c r="K112" s="146">
        <f>($CE$34/$C$109)*D112</f>
        <v>2487.2652628019714</v>
      </c>
      <c r="L112" s="146">
        <f>($CF$34/$C$109)*D112</f>
        <v>316.3975453138346</v>
      </c>
      <c r="M112" s="146">
        <f t="shared" si="154"/>
        <v>7961.7123168052467</v>
      </c>
      <c r="N112" s="134"/>
      <c r="O112" s="144">
        <f>'Reforecast Total Assurance Only'!O112+'Reforecast Total Non_Assurance'!O112+'Reforecast IFS'!O112</f>
        <v>8208.4023039194381</v>
      </c>
      <c r="P112" s="144">
        <f>'Reforecast Total Assurance Only'!P112+'Reforecast Total Non_Assurance'!P112+'Reforecast IFS'!P112</f>
        <v>5921.1347092800479</v>
      </c>
      <c r="Q112" s="144">
        <f>'Reforecast Total Assurance Only'!Q112+'Reforecast Total Non_Assurance'!Q112+'Reforecast IFS'!Q112</f>
        <v>1285.9583452005925</v>
      </c>
      <c r="R112" s="144">
        <f>'Reforecast Total Assurance Only'!R112+'Reforecast Total Non_Assurance'!R112+'Reforecast IFS'!R112</f>
        <v>4250.631557703111</v>
      </c>
      <c r="S112" s="144">
        <f>'Reforecast Total Assurance Only'!S112+'Reforecast Total Non_Assurance'!S112+'Reforecast IFS'!S112</f>
        <v>11014.93711691456</v>
      </c>
      <c r="T112" s="144">
        <f>'Reforecast Total Assurance Only'!T112+'Reforecast Total Non_Assurance'!T112+'Reforecast IFS'!T112</f>
        <v>1086.2924229331375</v>
      </c>
      <c r="U112" s="144">
        <f>SUM(O112:T112)</f>
        <v>31767.356455950885</v>
      </c>
      <c r="V112" s="134"/>
      <c r="W112" s="143">
        <f>O112/O$114</f>
        <v>0.26796721540487545</v>
      </c>
      <c r="X112" s="143">
        <f t="shared" si="189"/>
        <v>0.28243335073927561</v>
      </c>
      <c r="Y112" s="143">
        <f t="shared" si="189"/>
        <v>0.31511040469715257</v>
      </c>
      <c r="Z112" s="143">
        <f t="shared" si="189"/>
        <v>0.27155594823019052</v>
      </c>
      <c r="AA112" s="143">
        <f t="shared" si="189"/>
        <v>0.32023518499595188</v>
      </c>
      <c r="AB112" s="143">
        <f t="shared" si="189"/>
        <v>0.24826915971921029</v>
      </c>
      <c r="AC112" s="143">
        <f t="shared" si="189"/>
        <v>0.28852518271307565</v>
      </c>
      <c r="AE112" s="142">
        <f t="shared" si="190"/>
        <v>-5993.3392167571919</v>
      </c>
      <c r="AF112" s="142">
        <f t="shared" si="190"/>
        <v>-4405.1385789024289</v>
      </c>
      <c r="AG112" s="142">
        <f t="shared" si="190"/>
        <v>-990.85557440770049</v>
      </c>
      <c r="AH112" s="142">
        <f t="shared" si="190"/>
        <v>-3118.7440373464278</v>
      </c>
      <c r="AI112" s="142">
        <f t="shared" si="190"/>
        <v>-8527.6718541125883</v>
      </c>
      <c r="AJ112" s="142">
        <f t="shared" si="190"/>
        <v>-769.89487761930286</v>
      </c>
      <c r="AK112" s="142">
        <f t="shared" si="190"/>
        <v>-23805.644139145639</v>
      </c>
      <c r="AM112" s="136">
        <f t="shared" si="159"/>
        <v>-0.74937441433488239</v>
      </c>
      <c r="AN112" s="136">
        <f t="shared" si="160"/>
        <v>-0.74937441433488239</v>
      </c>
    </row>
    <row r="113" spans="1:40" x14ac:dyDescent="0.35">
      <c r="C113" s="378"/>
      <c r="D113" s="133">
        <v>4</v>
      </c>
      <c r="F113" s="147">
        <f>F112+7</f>
        <v>43948</v>
      </c>
      <c r="G113" s="146">
        <f>($CA$34/$C$109)*D113</f>
        <v>1772.050469729797</v>
      </c>
      <c r="H113" s="146">
        <f>($CB$34/$C$109)*D113</f>
        <v>1212.7969043020953</v>
      </c>
      <c r="I113" s="146">
        <f>($CC$34/$C$109)*D113</f>
        <v>236.0822166343136</v>
      </c>
      <c r="J113" s="146">
        <f>($CD$34/$C$109)*D113</f>
        <v>905.51001628534652</v>
      </c>
      <c r="K113" s="146">
        <f>($CE$34/$C$109)*D113</f>
        <v>1989.8122102415771</v>
      </c>
      <c r="L113" s="146">
        <f>($CF$34/$C$109)*D113</f>
        <v>253.11803625106768</v>
      </c>
      <c r="M113" s="146">
        <f t="shared" si="154"/>
        <v>6369.3698534441974</v>
      </c>
      <c r="N113" s="134"/>
      <c r="O113" s="144">
        <f>'Reforecast Total Assurance Only'!O113+'Reforecast Total Non_Assurance'!O113+'Reforecast IFS'!O113</f>
        <v>7147.9786052484078</v>
      </c>
      <c r="P113" s="144">
        <f>'Reforecast Total Assurance Only'!P113+'Reforecast Total Non_Assurance'!P113+'Reforecast IFS'!P113</f>
        <v>4742.3334384895061</v>
      </c>
      <c r="Q113" s="144">
        <f>'Reforecast Total Assurance Only'!Q113+'Reforecast Total Non_Assurance'!Q113+'Reforecast IFS'!Q113</f>
        <v>1324.2613762089104</v>
      </c>
      <c r="R113" s="144">
        <f>'Reforecast Total Assurance Only'!R113+'Reforecast Total Non_Assurance'!R113+'Reforecast IFS'!R113</f>
        <v>4300.4382391682675</v>
      </c>
      <c r="S113" s="144">
        <f>'Reforecast Total Assurance Only'!S113+'Reforecast Total Non_Assurance'!S113+'Reforecast IFS'!S113</f>
        <v>11495.071935196032</v>
      </c>
      <c r="T113" s="144">
        <f>'Reforecast Total Assurance Only'!T113+'Reforecast Total Non_Assurance'!T113+'Reforecast IFS'!T113</f>
        <v>1219.4828173854874</v>
      </c>
      <c r="U113" s="144">
        <f>SUM(O113:T113)</f>
        <v>30229.566411696611</v>
      </c>
      <c r="V113" s="134"/>
      <c r="W113" s="143">
        <f>O113/O$114</f>
        <v>0.23334917706304958</v>
      </c>
      <c r="X113" s="143">
        <f t="shared" si="189"/>
        <v>0.22620548072589935</v>
      </c>
      <c r="Y113" s="143">
        <f t="shared" si="189"/>
        <v>0.32449615474668153</v>
      </c>
      <c r="Z113" s="143">
        <f t="shared" si="189"/>
        <v>0.2747378990602875</v>
      </c>
      <c r="AA113" s="143">
        <f t="shared" si="189"/>
        <v>0.33419405382319711</v>
      </c>
      <c r="AB113" s="143">
        <f t="shared" si="189"/>
        <v>0.27870945978507056</v>
      </c>
      <c r="AC113" s="143">
        <f t="shared" si="189"/>
        <v>0.27455829333378334</v>
      </c>
      <c r="AE113" s="142">
        <f t="shared" si="190"/>
        <v>-5375.9281355186104</v>
      </c>
      <c r="AF113" s="142">
        <f t="shared" si="190"/>
        <v>-3529.5365341874108</v>
      </c>
      <c r="AG113" s="142">
        <f t="shared" si="190"/>
        <v>-1088.1791595745967</v>
      </c>
      <c r="AH113" s="142">
        <f t="shared" si="190"/>
        <v>-3394.9282228829211</v>
      </c>
      <c r="AI113" s="142">
        <f t="shared" si="190"/>
        <v>-9505.259724954456</v>
      </c>
      <c r="AJ113" s="142">
        <f t="shared" si="190"/>
        <v>-966.36478113441967</v>
      </c>
      <c r="AK113" s="142">
        <f t="shared" si="190"/>
        <v>-23860.196558252414</v>
      </c>
      <c r="AM113" s="136">
        <f t="shared" si="159"/>
        <v>-0.78929999303662779</v>
      </c>
      <c r="AN113" s="136">
        <f t="shared" si="160"/>
        <v>-0.78929999303662779</v>
      </c>
    </row>
    <row r="114" spans="1:40" x14ac:dyDescent="0.35">
      <c r="F114" s="141" t="s">
        <v>111</v>
      </c>
      <c r="G114" s="140">
        <f t="shared" ref="G114:L114" si="191">SUM(G109:G113)</f>
        <v>8860.2523486489845</v>
      </c>
      <c r="H114" s="140">
        <f t="shared" si="191"/>
        <v>6063.984521510476</v>
      </c>
      <c r="I114" s="140">
        <f t="shared" si="191"/>
        <v>1180.411083171568</v>
      </c>
      <c r="J114" s="140">
        <f t="shared" si="191"/>
        <v>4527.5500814267325</v>
      </c>
      <c r="K114" s="140">
        <f t="shared" si="191"/>
        <v>9949.0610512078856</v>
      </c>
      <c r="L114" s="140">
        <f t="shared" si="191"/>
        <v>1265.5901812553384</v>
      </c>
      <c r="M114" s="140">
        <f t="shared" si="154"/>
        <v>31846.849267220987</v>
      </c>
      <c r="O114" s="139">
        <f t="shared" ref="O114:U114" si="192">SUM(O109:O113)</f>
        <v>30632.114049911845</v>
      </c>
      <c r="P114" s="139">
        <f t="shared" si="192"/>
        <v>20964.715016060763</v>
      </c>
      <c r="Q114" s="139">
        <f t="shared" si="192"/>
        <v>4080.9770989203162</v>
      </c>
      <c r="R114" s="139">
        <f t="shared" si="192"/>
        <v>15652.875900549108</v>
      </c>
      <c r="S114" s="139">
        <f t="shared" si="192"/>
        <v>34396.398750043038</v>
      </c>
      <c r="T114" s="139">
        <f t="shared" si="192"/>
        <v>4375.4625993889949</v>
      </c>
      <c r="U114" s="139">
        <f t="shared" si="192"/>
        <v>110102.54341487406</v>
      </c>
      <c r="V114" s="134"/>
      <c r="W114" s="138">
        <f t="shared" ref="W114:AC114" si="193">SUM(W109:W113)</f>
        <v>1</v>
      </c>
      <c r="X114" s="138">
        <f t="shared" si="193"/>
        <v>0.99999999999999978</v>
      </c>
      <c r="Y114" s="138">
        <f t="shared" si="193"/>
        <v>1</v>
      </c>
      <c r="Z114" s="138">
        <f t="shared" si="193"/>
        <v>1.0000000000000002</v>
      </c>
      <c r="AA114" s="138">
        <f t="shared" si="193"/>
        <v>1</v>
      </c>
      <c r="AB114" s="138">
        <f t="shared" si="193"/>
        <v>0.99999999999999989</v>
      </c>
      <c r="AC114" s="138">
        <f t="shared" si="193"/>
        <v>1</v>
      </c>
      <c r="AE114" s="137">
        <f t="shared" si="190"/>
        <v>-21771.86170126286</v>
      </c>
      <c r="AF114" s="137">
        <f t="shared" si="190"/>
        <v>-14900.730494550287</v>
      </c>
      <c r="AG114" s="137">
        <f t="shared" si="190"/>
        <v>-2900.5660157487482</v>
      </c>
      <c r="AH114" s="137">
        <f t="shared" si="190"/>
        <v>-11125.325819122376</v>
      </c>
      <c r="AI114" s="137">
        <f t="shared" si="190"/>
        <v>-24447.337698835152</v>
      </c>
      <c r="AJ114" s="137">
        <f t="shared" si="190"/>
        <v>-3109.8724181336565</v>
      </c>
      <c r="AK114" s="137">
        <f t="shared" si="190"/>
        <v>-78255.694147653077</v>
      </c>
      <c r="AM114" s="136">
        <f t="shared" si="159"/>
        <v>-0.71075282841360132</v>
      </c>
      <c r="AN114" s="136">
        <f t="shared" si="160"/>
        <v>-0.71075282841360132</v>
      </c>
    </row>
    <row r="115" spans="1:40" x14ac:dyDescent="0.35">
      <c r="O115" s="187"/>
      <c r="P115" s="187"/>
      <c r="Q115" s="187"/>
      <c r="R115" s="187"/>
      <c r="S115" s="322"/>
      <c r="T115" s="322"/>
      <c r="U115" s="134"/>
      <c r="AM115" s="136"/>
      <c r="AN115" s="136"/>
    </row>
    <row r="116" spans="1:40" x14ac:dyDescent="0.35">
      <c r="C116" s="378">
        <f>SUM(D116:D120)</f>
        <v>19</v>
      </c>
      <c r="D116" s="133">
        <v>0</v>
      </c>
      <c r="F116" s="147">
        <f>F112+7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54"/>
        <v>0</v>
      </c>
      <c r="N116" s="134"/>
      <c r="O116" s="144">
        <f>'Reforecast Total Assurance Only'!O116+'Reforecast Total Non_Assurance'!O116+'Reforecast IFS'!O116</f>
        <v>0</v>
      </c>
      <c r="P116" s="144">
        <f>'Reforecast Total Assurance Only'!P116+'Reforecast Total Non_Assurance'!P116+'Reforecast IFS'!P116</f>
        <v>0</v>
      </c>
      <c r="Q116" s="144">
        <f>'Reforecast Total Assurance Only'!Q116+'Reforecast Total Non_Assurance'!Q116+'Reforecast IFS'!Q116</f>
        <v>0</v>
      </c>
      <c r="R116" s="144">
        <f>'Reforecast Total Assurance Only'!R116+'Reforecast Total Non_Assurance'!R116+'Reforecast IFS'!R116</f>
        <v>0</v>
      </c>
      <c r="S116" s="144">
        <f>'Reforecast Total Assurance Only'!S116+'Reforecast Total Non_Assurance'!S116+'Reforecast IFS'!S116</f>
        <v>0</v>
      </c>
      <c r="T116" s="144">
        <f>'Reforecast Total Assurance Only'!T116+'Reforecast Total Non_Assurance'!T116+'Reforecast IFS'!T116</f>
        <v>0</v>
      </c>
      <c r="U116" s="144">
        <f>SUM(O116:T116)</f>
        <v>0</v>
      </c>
      <c r="V116" s="134"/>
      <c r="W116" s="143">
        <f>O116/O$121</f>
        <v>0</v>
      </c>
      <c r="X116" s="143">
        <f t="shared" ref="X116:AC120" si="194">P116/P$121</f>
        <v>0</v>
      </c>
      <c r="Y116" s="143">
        <f t="shared" si="194"/>
        <v>0</v>
      </c>
      <c r="Z116" s="143">
        <f t="shared" si="194"/>
        <v>0</v>
      </c>
      <c r="AA116" s="143">
        <f>S116/S$121</f>
        <v>0</v>
      </c>
      <c r="AB116" s="143">
        <f t="shared" si="194"/>
        <v>0</v>
      </c>
      <c r="AC116" s="143">
        <f t="shared" si="194"/>
        <v>0</v>
      </c>
      <c r="AE116" s="142">
        <f t="shared" ref="AE116:AK121" si="195">G116-O116</f>
        <v>0</v>
      </c>
      <c r="AF116" s="142">
        <f t="shared" si="195"/>
        <v>0</v>
      </c>
      <c r="AG116" s="142">
        <f t="shared" si="195"/>
        <v>0</v>
      </c>
      <c r="AH116" s="142">
        <f t="shared" si="195"/>
        <v>0</v>
      </c>
      <c r="AI116" s="142">
        <f t="shared" si="195"/>
        <v>0</v>
      </c>
      <c r="AJ116" s="142">
        <f t="shared" si="195"/>
        <v>0</v>
      </c>
      <c r="AK116" s="142">
        <f t="shared" si="195"/>
        <v>0</v>
      </c>
      <c r="AM116" s="136">
        <f t="shared" si="159"/>
        <v>0</v>
      </c>
      <c r="AN116" s="136">
        <f t="shared" si="160"/>
        <v>0</v>
      </c>
    </row>
    <row r="117" spans="1:40" x14ac:dyDescent="0.35">
      <c r="A117" s="133">
        <f>SUM(D116:D117)</f>
        <v>5</v>
      </c>
      <c r="C117" s="378"/>
      <c r="D117" s="133">
        <v>5</v>
      </c>
      <c r="F117" s="147">
        <f>F116+7</f>
        <v>43955</v>
      </c>
      <c r="G117" s="146">
        <f>($CI$34/$C$116)*D117</f>
        <v>14975.915869745309</v>
      </c>
      <c r="H117" s="146">
        <f>($CJ$34/$C$116)*D117</f>
        <v>10769.484975976122</v>
      </c>
      <c r="I117" s="146">
        <f>($CK$34/$C$116)*D117</f>
        <v>3437.008487527035</v>
      </c>
      <c r="J117" s="146">
        <f>($CL$34/$C$116)*D117</f>
        <v>7640.519941377298</v>
      </c>
      <c r="K117" s="146">
        <f>($CM$34/$C$116)*D117</f>
        <v>15299.447508091245</v>
      </c>
      <c r="L117" s="146">
        <f>($CN$34/$C$116)*D117</f>
        <v>1233.9718234953452</v>
      </c>
      <c r="M117" s="146">
        <f t="shared" si="154"/>
        <v>53356.348606212356</v>
      </c>
      <c r="N117" s="134"/>
      <c r="O117" s="144">
        <f>'Reforecast Total Assurance Only'!O117+'Reforecast Total Non_Assurance'!O117+'Reforecast IFS'!O117</f>
        <v>5471.7631857178958</v>
      </c>
      <c r="P117" s="144">
        <f>'Reforecast Total Assurance Only'!P117+'Reforecast Total Non_Assurance'!P117+'Reforecast IFS'!P117</f>
        <v>3885.7614474705424</v>
      </c>
      <c r="Q117" s="144">
        <f>'Reforecast Total Assurance Only'!Q117+'Reforecast Total Non_Assurance'!Q117+'Reforecast IFS'!Q117</f>
        <v>1435.499434751729</v>
      </c>
      <c r="R117" s="144">
        <f>'Reforecast Total Assurance Only'!R117+'Reforecast Total Non_Assurance'!R117+'Reforecast IFS'!R117</f>
        <v>3342.0673007182459</v>
      </c>
      <c r="S117" s="144">
        <f>'Reforecast Total Assurance Only'!S117+'Reforecast Total Non_Assurance'!S117+'Reforecast IFS'!S117</f>
        <v>8359.4783033534204</v>
      </c>
      <c r="T117" s="144">
        <f>'Reforecast Total Assurance Only'!T117+'Reforecast Total Non_Assurance'!T117+'Reforecast IFS'!T117</f>
        <v>474.79677164554209</v>
      </c>
      <c r="U117" s="144">
        <f>SUM(O117:T117)</f>
        <v>22969.366443657378</v>
      </c>
      <c r="V117" s="134"/>
      <c r="W117" s="143">
        <f>O117/O$121</f>
        <v>0.19809668024817914</v>
      </c>
      <c r="X117" s="143">
        <f t="shared" si="194"/>
        <v>0.19562506378275724</v>
      </c>
      <c r="Y117" s="143">
        <f t="shared" si="194"/>
        <v>0.22644655463973604</v>
      </c>
      <c r="Z117" s="143">
        <f t="shared" si="194"/>
        <v>0.23715679568255119</v>
      </c>
      <c r="AA117" s="143">
        <f>S117/S$121</f>
        <v>0.29624206278757165</v>
      </c>
      <c r="AB117" s="143">
        <f t="shared" si="194"/>
        <v>0.20861513359167858</v>
      </c>
      <c r="AC117" s="143">
        <f t="shared" si="194"/>
        <v>0.23340288027848735</v>
      </c>
      <c r="AE117" s="142">
        <f t="shared" si="195"/>
        <v>9504.1526840274128</v>
      </c>
      <c r="AF117" s="142">
        <f t="shared" si="195"/>
        <v>6883.7235285055795</v>
      </c>
      <c r="AG117" s="142">
        <f t="shared" si="195"/>
        <v>2001.5090527753059</v>
      </c>
      <c r="AH117" s="142">
        <f t="shared" si="195"/>
        <v>4298.4526406590521</v>
      </c>
      <c r="AI117" s="142">
        <f t="shared" si="195"/>
        <v>6939.9692047378248</v>
      </c>
      <c r="AJ117" s="142">
        <f t="shared" si="195"/>
        <v>759.17505184980314</v>
      </c>
      <c r="AK117" s="142">
        <f t="shared" si="195"/>
        <v>30386.982162554978</v>
      </c>
      <c r="AM117" s="136">
        <f t="shared" si="159"/>
        <v>1.3229351465610779</v>
      </c>
      <c r="AN117" s="136">
        <f t="shared" si="160"/>
        <v>1.3229351465610779</v>
      </c>
    </row>
    <row r="118" spans="1:40" x14ac:dyDescent="0.35">
      <c r="A118" s="133">
        <f>D118</f>
        <v>5</v>
      </c>
      <c r="C118" s="378"/>
      <c r="D118" s="133">
        <v>5</v>
      </c>
      <c r="F118" s="147">
        <f>F117+7</f>
        <v>43962</v>
      </c>
      <c r="G118" s="146">
        <f>($CI$34/$C$116)*D118</f>
        <v>14975.915869745309</v>
      </c>
      <c r="H118" s="146">
        <f>($CJ$34/$C$116)*D118</f>
        <v>10769.484975976122</v>
      </c>
      <c r="I118" s="146">
        <f>($CK$34/$C$116)*D118</f>
        <v>3437.008487527035</v>
      </c>
      <c r="J118" s="146">
        <f>($CL$34/$C$116)*D118</f>
        <v>7640.519941377298</v>
      </c>
      <c r="K118" s="146">
        <f>($CM$34/$C$116)*D118</f>
        <v>15299.447508091245</v>
      </c>
      <c r="L118" s="146">
        <f>($CN$34/$C$116)*D118</f>
        <v>1233.9718234953452</v>
      </c>
      <c r="M118" s="146">
        <f t="shared" ref="M118:M123" si="196">SUM(G118:L118)</f>
        <v>53356.348606212356</v>
      </c>
      <c r="N118" s="134"/>
      <c r="O118" s="144">
        <f>'Reforecast Total Assurance Only'!O118+'Reforecast Total Non_Assurance'!O118+'Reforecast IFS'!O118</f>
        <v>7355.4853308923857</v>
      </c>
      <c r="P118" s="144">
        <f>'Reforecast Total Assurance Only'!P118+'Reforecast Total Non_Assurance'!P118+'Reforecast IFS'!P118</f>
        <v>4928.5528107433511</v>
      </c>
      <c r="Q118" s="144">
        <f>'Reforecast Total Assurance Only'!Q118+'Reforecast Total Non_Assurance'!Q118+'Reforecast IFS'!Q118</f>
        <v>1598.013578420454</v>
      </c>
      <c r="R118" s="144">
        <f>'Reforecast Total Assurance Only'!R118+'Reforecast Total Non_Assurance'!R118+'Reforecast IFS'!R118</f>
        <v>3682.022772132033</v>
      </c>
      <c r="S118" s="144">
        <f>'Reforecast Total Assurance Only'!S118+'Reforecast Total Non_Assurance'!S118+'Reforecast IFS'!S118</f>
        <v>7148.8713513914427</v>
      </c>
      <c r="T118" s="144">
        <f>'Reforecast Total Assurance Only'!T118+'Reforecast Total Non_Assurance'!T118+'Reforecast IFS'!T118</f>
        <v>652.00768981788792</v>
      </c>
      <c r="U118" s="144">
        <f>SUM(O118:T118)</f>
        <v>25364.953533397558</v>
      </c>
      <c r="V118" s="134"/>
      <c r="W118" s="143">
        <f>O118/O$121</f>
        <v>0.26629391225614413</v>
      </c>
      <c r="X118" s="143">
        <f t="shared" si="194"/>
        <v>0.24812342985850896</v>
      </c>
      <c r="Y118" s="143">
        <f t="shared" si="194"/>
        <v>0.25208276669465374</v>
      </c>
      <c r="Z118" s="143">
        <f t="shared" si="194"/>
        <v>0.26128041230089938</v>
      </c>
      <c r="AA118" s="143">
        <f>S118/S$121</f>
        <v>0.25334073717131583</v>
      </c>
      <c r="AB118" s="143">
        <f t="shared" si="194"/>
        <v>0.2864776667346523</v>
      </c>
      <c r="AC118" s="143">
        <f t="shared" si="194"/>
        <v>0.25774560336032987</v>
      </c>
      <c r="AE118" s="142">
        <f>G118-O118</f>
        <v>7620.4305388529237</v>
      </c>
      <c r="AF118" s="142">
        <f t="shared" si="195"/>
        <v>5840.9321652327708</v>
      </c>
      <c r="AG118" s="142">
        <f t="shared" si="195"/>
        <v>1838.994909106581</v>
      </c>
      <c r="AH118" s="142">
        <f t="shared" si="195"/>
        <v>3958.497169245265</v>
      </c>
      <c r="AI118" s="142">
        <f t="shared" si="195"/>
        <v>8150.5761566998026</v>
      </c>
      <c r="AJ118" s="142">
        <f t="shared" si="195"/>
        <v>581.96413367745731</v>
      </c>
      <c r="AK118" s="142">
        <f t="shared" si="195"/>
        <v>27991.395072814797</v>
      </c>
      <c r="AM118" s="136">
        <f t="shared" si="159"/>
        <v>1.1035460812478546</v>
      </c>
      <c r="AN118" s="136">
        <f t="shared" si="160"/>
        <v>1.1035460812478546</v>
      </c>
    </row>
    <row r="119" spans="1:40" x14ac:dyDescent="0.35">
      <c r="A119" s="133">
        <f>D119</f>
        <v>5</v>
      </c>
      <c r="C119" s="378"/>
      <c r="D119" s="133">
        <v>5</v>
      </c>
      <c r="F119" s="147">
        <f>F118+7</f>
        <v>43969</v>
      </c>
      <c r="G119" s="146">
        <f>($CI$34/$C$116)*D119</f>
        <v>14975.915869745309</v>
      </c>
      <c r="H119" s="146">
        <f>($CJ$34/$C$116)*D119</f>
        <v>10769.484975976122</v>
      </c>
      <c r="I119" s="146">
        <f>($CK$34/$C$116)*D119</f>
        <v>3437.008487527035</v>
      </c>
      <c r="J119" s="146">
        <f>($CL$34/$C$116)*D119</f>
        <v>7640.519941377298</v>
      </c>
      <c r="K119" s="146">
        <f>($CM$34/$C$116)*D119</f>
        <v>15299.447508091245</v>
      </c>
      <c r="L119" s="146">
        <f>($CN$34/$C$116)*D119</f>
        <v>1233.9718234953452</v>
      </c>
      <c r="M119" s="146">
        <f t="shared" si="196"/>
        <v>53356.348606212356</v>
      </c>
      <c r="N119" s="134"/>
      <c r="O119" s="144">
        <f>'Reforecast Total Assurance Only'!O119+'Reforecast Total Non_Assurance'!O119+'Reforecast IFS'!O119</f>
        <v>7528.4445328681213</v>
      </c>
      <c r="P119" s="144">
        <f>'Reforecast Total Assurance Only'!P119+'Reforecast Total Non_Assurance'!P119+'Reforecast IFS'!P119</f>
        <v>5256.8565520467127</v>
      </c>
      <c r="Q119" s="144">
        <f>'Reforecast Total Assurance Only'!Q119+'Reforecast Total Non_Assurance'!Q119+'Reforecast IFS'!Q119</f>
        <v>1666.9717507815299</v>
      </c>
      <c r="R119" s="144">
        <f>'Reforecast Total Assurance Only'!R119+'Reforecast Total Non_Assurance'!R119+'Reforecast IFS'!R119</f>
        <v>3238.1332747862589</v>
      </c>
      <c r="S119" s="144">
        <f>'Reforecast Total Assurance Only'!S119+'Reforecast Total Non_Assurance'!S119+'Reforecast IFS'!S119</f>
        <v>6820.3802739782295</v>
      </c>
      <c r="T119" s="144">
        <f>'Reforecast Total Assurance Only'!T119+'Reforecast Total Non_Assurance'!T119+'Reforecast IFS'!T119</f>
        <v>661.90431800165345</v>
      </c>
      <c r="U119" s="144">
        <f>SUM(O119:T119)</f>
        <v>25172.690702462503</v>
      </c>
      <c r="V119" s="134"/>
      <c r="W119" s="143">
        <f>O119/O$121</f>
        <v>0.27255563129749411</v>
      </c>
      <c r="X119" s="143">
        <f t="shared" si="194"/>
        <v>0.26465157786779947</v>
      </c>
      <c r="Y119" s="143">
        <f t="shared" si="194"/>
        <v>0.26296075115594292</v>
      </c>
      <c r="Z119" s="143">
        <f t="shared" si="194"/>
        <v>0.22978152213640807</v>
      </c>
      <c r="AA119" s="143">
        <f t="shared" si="194"/>
        <v>0.24169971474756421</v>
      </c>
      <c r="AB119" s="143">
        <f t="shared" si="194"/>
        <v>0.2908260248827248</v>
      </c>
      <c r="AC119" s="143">
        <f t="shared" si="194"/>
        <v>0.25579192742325896</v>
      </c>
      <c r="AE119" s="142">
        <f t="shared" si="195"/>
        <v>7447.4713368771882</v>
      </c>
      <c r="AF119" s="142">
        <f t="shared" si="195"/>
        <v>5512.6284239294091</v>
      </c>
      <c r="AG119" s="142">
        <f t="shared" si="195"/>
        <v>1770.0367367455051</v>
      </c>
      <c r="AH119" s="142">
        <f t="shared" si="195"/>
        <v>4402.3866665910391</v>
      </c>
      <c r="AI119" s="142">
        <f t="shared" si="195"/>
        <v>8479.0672341130157</v>
      </c>
      <c r="AJ119" s="142">
        <f>L119-T119</f>
        <v>572.06750549369178</v>
      </c>
      <c r="AK119" s="142">
        <f t="shared" si="195"/>
        <v>28183.657903749852</v>
      </c>
      <c r="AM119" s="136">
        <f t="shared" si="159"/>
        <v>1.1196124497327893</v>
      </c>
      <c r="AN119" s="136">
        <f t="shared" si="160"/>
        <v>1.1196124497327893</v>
      </c>
    </row>
    <row r="120" spans="1:40" x14ac:dyDescent="0.35">
      <c r="A120" s="133">
        <f>D120</f>
        <v>4</v>
      </c>
      <c r="C120" s="378"/>
      <c r="D120" s="133">
        <v>4</v>
      </c>
      <c r="F120" s="147">
        <f>F119+7</f>
        <v>43976</v>
      </c>
      <c r="G120" s="146">
        <f>($CI$34/$C$116)*D120</f>
        <v>11980.732695796247</v>
      </c>
      <c r="H120" s="146">
        <f>($CJ$34/$C$116)*D120</f>
        <v>8615.5879807808979</v>
      </c>
      <c r="I120" s="146">
        <f>($CK$34/$C$116)*D120</f>
        <v>2749.6067900216281</v>
      </c>
      <c r="J120" s="146">
        <f>($CL$34/$C$116)*D120</f>
        <v>6112.4159531018386</v>
      </c>
      <c r="K120" s="146">
        <f>($CM$34/$C$116)*D120</f>
        <v>12239.558006472997</v>
      </c>
      <c r="L120" s="146">
        <f>($CN$34/$C$116)*D120</f>
        <v>987.17745879627626</v>
      </c>
      <c r="M120" s="146">
        <f t="shared" si="196"/>
        <v>42685.078884969887</v>
      </c>
      <c r="N120" s="134"/>
      <c r="O120" s="144">
        <f>'Reforecast Total Assurance Only'!O120+'Reforecast Total Non_Assurance'!O120+'Reforecast IFS'!O120</f>
        <v>7265.9873283187953</v>
      </c>
      <c r="P120" s="144">
        <f>'Reforecast Total Assurance Only'!P120+'Reforecast Total Non_Assurance'!P120+'Reforecast IFS'!P120</f>
        <v>5792.1400167492875</v>
      </c>
      <c r="Q120" s="144">
        <f>'Reforecast Total Assurance Only'!Q120+'Reforecast Total Non_Assurance'!Q120+'Reforecast IFS'!Q120</f>
        <v>1638.7569040660521</v>
      </c>
      <c r="R120" s="144">
        <f>'Reforecast Total Assurance Only'!R120+'Reforecast Total Non_Assurance'!R120+'Reforecast IFS'!R120</f>
        <v>3830.0032364661038</v>
      </c>
      <c r="S120" s="144">
        <f>'Reforecast Total Assurance Only'!S120+'Reforecast Total Non_Assurance'!S120+'Reforecast IFS'!S120</f>
        <v>5889.6743879785827</v>
      </c>
      <c r="T120" s="144">
        <f>'Reforecast Total Assurance Only'!T120+'Reforecast Total Non_Assurance'!T120+'Reforecast IFS'!T120</f>
        <v>487.23718606040705</v>
      </c>
      <c r="U120" s="144">
        <f>SUM(O120:T120)</f>
        <v>24903.799059639226</v>
      </c>
      <c r="V120" s="134"/>
      <c r="W120" s="143">
        <f>O120/O$121</f>
        <v>0.2630537761981826</v>
      </c>
      <c r="X120" s="143">
        <f t="shared" si="194"/>
        <v>0.29159992849093441</v>
      </c>
      <c r="Y120" s="143">
        <f t="shared" si="194"/>
        <v>0.25850992750966734</v>
      </c>
      <c r="Z120" s="143">
        <f t="shared" si="194"/>
        <v>0.27178126988014145</v>
      </c>
      <c r="AA120" s="143">
        <f>S120/S$121</f>
        <v>0.20871748529354833</v>
      </c>
      <c r="AB120" s="143">
        <f t="shared" si="194"/>
        <v>0.21408117479094432</v>
      </c>
      <c r="AC120" s="143">
        <f t="shared" si="194"/>
        <v>0.25305958893792396</v>
      </c>
      <c r="AE120" s="142">
        <f t="shared" si="195"/>
        <v>4714.7453674774515</v>
      </c>
      <c r="AF120" s="142">
        <f t="shared" si="195"/>
        <v>2823.4479640316104</v>
      </c>
      <c r="AG120" s="142">
        <f t="shared" si="195"/>
        <v>1110.8498859555759</v>
      </c>
      <c r="AH120" s="142">
        <f t="shared" si="195"/>
        <v>2282.4127166357348</v>
      </c>
      <c r="AI120" s="142">
        <f t="shared" si="195"/>
        <v>6349.8836184944139</v>
      </c>
      <c r="AJ120" s="142">
        <f t="shared" si="195"/>
        <v>499.9402727358692</v>
      </c>
      <c r="AK120" s="142">
        <f t="shared" si="195"/>
        <v>17781.279825330661</v>
      </c>
      <c r="AM120" s="136">
        <f t="shared" si="159"/>
        <v>0.7139986868167516</v>
      </c>
      <c r="AN120" s="136">
        <f t="shared" si="160"/>
        <v>0.7139986868167516</v>
      </c>
    </row>
    <row r="121" spans="1:40" x14ac:dyDescent="0.35">
      <c r="F121" s="141" t="s">
        <v>111</v>
      </c>
      <c r="G121" s="140">
        <f t="shared" ref="G121:L121" si="197">SUM(G116:G120)</f>
        <v>56908.480305032179</v>
      </c>
      <c r="H121" s="140">
        <f t="shared" si="197"/>
        <v>40924.042908709263</v>
      </c>
      <c r="I121" s="140">
        <f t="shared" si="197"/>
        <v>13060.632252602732</v>
      </c>
      <c r="J121" s="140">
        <f t="shared" si="197"/>
        <v>29033.975777233733</v>
      </c>
      <c r="K121" s="140">
        <f t="shared" si="197"/>
        <v>58137.900530746731</v>
      </c>
      <c r="L121" s="140">
        <f t="shared" si="197"/>
        <v>4689.0929292823121</v>
      </c>
      <c r="M121" s="140">
        <f t="shared" si="196"/>
        <v>202754.12470360697</v>
      </c>
      <c r="O121" s="139">
        <f t="shared" ref="O121:U121" si="198">SUM(O116:O120)</f>
        <v>27621.680377797198</v>
      </c>
      <c r="P121" s="139">
        <f t="shared" si="198"/>
        <v>19863.310827009893</v>
      </c>
      <c r="Q121" s="139">
        <f t="shared" si="198"/>
        <v>6339.2416680197648</v>
      </c>
      <c r="R121" s="139">
        <f t="shared" si="198"/>
        <v>14092.22658410264</v>
      </c>
      <c r="S121" s="139">
        <f t="shared" si="198"/>
        <v>28218.404316701675</v>
      </c>
      <c r="T121" s="139">
        <f t="shared" si="198"/>
        <v>2275.9459655254905</v>
      </c>
      <c r="U121" s="139">
        <f t="shared" si="198"/>
        <v>98410.809739156655</v>
      </c>
      <c r="V121" s="134"/>
      <c r="W121" s="138">
        <f>SUM(W116:W120)</f>
        <v>1</v>
      </c>
      <c r="X121" s="138">
        <f t="shared" ref="X121:AC121" si="199">SUM(X116:X120)</f>
        <v>1</v>
      </c>
      <c r="Y121" s="138">
        <f t="shared" si="199"/>
        <v>1</v>
      </c>
      <c r="Z121" s="138">
        <f t="shared" si="199"/>
        <v>1</v>
      </c>
      <c r="AA121" s="138">
        <f t="shared" si="199"/>
        <v>1</v>
      </c>
      <c r="AB121" s="138">
        <f t="shared" si="199"/>
        <v>1</v>
      </c>
      <c r="AC121" s="138">
        <f t="shared" si="199"/>
        <v>1.0000000000000002</v>
      </c>
      <c r="AE121" s="137">
        <f t="shared" si="195"/>
        <v>29286.799927234981</v>
      </c>
      <c r="AF121" s="137">
        <f t="shared" si="195"/>
        <v>21060.732081699371</v>
      </c>
      <c r="AG121" s="137">
        <f t="shared" si="195"/>
        <v>6721.3905845829677</v>
      </c>
      <c r="AH121" s="137">
        <f t="shared" si="195"/>
        <v>14941.749193131092</v>
      </c>
      <c r="AI121" s="137">
        <f t="shared" si="195"/>
        <v>29919.496214045055</v>
      </c>
      <c r="AJ121" s="137">
        <f t="shared" si="195"/>
        <v>2413.1469637568216</v>
      </c>
      <c r="AK121" s="137">
        <f t="shared" si="195"/>
        <v>104343.31496445031</v>
      </c>
      <c r="AM121" s="136">
        <f t="shared" si="159"/>
        <v>1.060283064848446</v>
      </c>
      <c r="AN121" s="136">
        <f t="shared" si="160"/>
        <v>1.060283064848446</v>
      </c>
    </row>
    <row r="122" spans="1:40" x14ac:dyDescent="0.35">
      <c r="O122" s="134"/>
      <c r="P122" s="134"/>
      <c r="Q122" s="134"/>
      <c r="R122" s="134"/>
      <c r="S122" s="154"/>
      <c r="T122" s="154"/>
      <c r="U122" s="134"/>
      <c r="AM122" s="136"/>
      <c r="AN122" s="136"/>
    </row>
    <row r="123" spans="1:40" x14ac:dyDescent="0.35">
      <c r="A123" s="133">
        <f>D123</f>
        <v>5</v>
      </c>
      <c r="C123" s="378">
        <f>SUM(D123:D127)</f>
        <v>21</v>
      </c>
      <c r="D123" s="133">
        <v>5</v>
      </c>
      <c r="F123" s="147">
        <f>F120+7</f>
        <v>43983</v>
      </c>
      <c r="G123" s="146">
        <f>($CQ$34/$C$123)*D123</f>
        <v>1449.0516547152388</v>
      </c>
      <c r="H123" s="146">
        <f>($CR$34/$C$123)*D123</f>
        <v>1436.3187319035665</v>
      </c>
      <c r="I123" s="146">
        <f>($CS$34/$C$123)*D123</f>
        <v>370.35608015698801</v>
      </c>
      <c r="J123" s="146">
        <f>($CT$34/$C$123)*D123</f>
        <v>629.53902932666085</v>
      </c>
      <c r="K123" s="146">
        <f>($CU$34/$C$123)*D123</f>
        <v>1870.0850871999687</v>
      </c>
      <c r="L123" s="146">
        <f>($CV$34/$C$123)*D123</f>
        <v>70.141241901238303</v>
      </c>
      <c r="M123" s="146">
        <f t="shared" si="196"/>
        <v>5825.4918252036614</v>
      </c>
      <c r="N123" s="134"/>
      <c r="O123" s="144">
        <f>'Reforecast Total Assurance Only'!O123+'Reforecast Total Non_Assurance'!O123+'Reforecast IFS'!O123</f>
        <v>4863.4148049309924</v>
      </c>
      <c r="P123" s="144">
        <f>'Reforecast Total Assurance Only'!P123+'Reforecast Total Non_Assurance'!P123+'Reforecast IFS'!P123</f>
        <v>4245.0326056665763</v>
      </c>
      <c r="Q123" s="144">
        <f>'Reforecast Total Assurance Only'!Q123+'Reforecast Total Non_Assurance'!Q123+'Reforecast IFS'!Q123</f>
        <v>1408.3074119396279</v>
      </c>
      <c r="R123" s="144">
        <f>'Reforecast Total Assurance Only'!R123+'Reforecast Total Non_Assurance'!R123+'Reforecast IFS'!R123</f>
        <v>2612.0302117445094</v>
      </c>
      <c r="S123" s="144">
        <f>'Reforecast Total Assurance Only'!S123+'Reforecast Total Non_Assurance'!S123+'Reforecast IFS'!S123</f>
        <v>6105.192891097483</v>
      </c>
      <c r="T123" s="144">
        <f>'Reforecast Total Assurance Only'!T123+'Reforecast Total Non_Assurance'!T123+'Reforecast IFS'!T123</f>
        <v>298.77176684994754</v>
      </c>
      <c r="U123" s="144">
        <f>SUM(O123:T123)</f>
        <v>19532.749692229136</v>
      </c>
      <c r="V123" s="134"/>
      <c r="W123" s="143">
        <f>O123/O$128</f>
        <v>0.25423232039141108</v>
      </c>
      <c r="X123" s="143">
        <f t="shared" ref="X123:AB127" si="200">P123/P$128</f>
        <v>0.22387392935351003</v>
      </c>
      <c r="Y123" s="143">
        <f t="shared" si="200"/>
        <v>0.28803900502013718</v>
      </c>
      <c r="Z123" s="143">
        <f t="shared" si="200"/>
        <v>0.31428876160187719</v>
      </c>
      <c r="AA123" s="143">
        <f t="shared" si="200"/>
        <v>0.24729272419627757</v>
      </c>
      <c r="AB123" s="143">
        <f t="shared" si="200"/>
        <v>0.32265575833857851</v>
      </c>
      <c r="AC123" s="143">
        <f>U123/U$128</f>
        <v>0.25398268116812833</v>
      </c>
      <c r="AE123" s="142">
        <f t="shared" ref="AE123:AK128" si="201">G123-O123</f>
        <v>-3414.3631502157536</v>
      </c>
      <c r="AF123" s="142">
        <f t="shared" si="201"/>
        <v>-2808.7138737630098</v>
      </c>
      <c r="AG123" s="142">
        <f t="shared" si="201"/>
        <v>-1037.95133178264</v>
      </c>
      <c r="AH123" s="142">
        <f t="shared" si="201"/>
        <v>-1982.4911824178484</v>
      </c>
      <c r="AI123" s="142">
        <f t="shared" si="201"/>
        <v>-4235.1078038975138</v>
      </c>
      <c r="AJ123" s="142">
        <f t="shared" si="201"/>
        <v>-228.63052494870925</v>
      </c>
      <c r="AK123" s="142">
        <f t="shared" si="201"/>
        <v>-13707.257867025473</v>
      </c>
      <c r="AM123" s="136">
        <f t="shared" si="159"/>
        <v>-0.7017577188571017</v>
      </c>
      <c r="AN123" s="136">
        <f t="shared" si="160"/>
        <v>-0.7017577188571017</v>
      </c>
    </row>
    <row r="124" spans="1:40" x14ac:dyDescent="0.35">
      <c r="A124" s="133">
        <f>D124</f>
        <v>4</v>
      </c>
      <c r="C124" s="378"/>
      <c r="D124" s="133">
        <v>4</v>
      </c>
      <c r="F124" s="147">
        <f>F123+7</f>
        <v>43990</v>
      </c>
      <c r="G124" s="146">
        <f>($CQ$34/$C$123)*D124</f>
        <v>1159.241323772191</v>
      </c>
      <c r="H124" s="146">
        <f>($CR$34/$C$123)*D124</f>
        <v>1149.0549855228533</v>
      </c>
      <c r="I124" s="146">
        <f>($CS$34/$C$123)*D124</f>
        <v>296.28486412559039</v>
      </c>
      <c r="J124" s="146">
        <f>($CT$34/$C$123)*D124</f>
        <v>503.63122346132866</v>
      </c>
      <c r="K124" s="146">
        <f>($CU$34/$C$123)*D124</f>
        <v>1496.0680697599751</v>
      </c>
      <c r="L124" s="146">
        <f>($CV$34/$C$123)*D124</f>
        <v>56.112993520990642</v>
      </c>
      <c r="M124" s="146">
        <f>SUM(G124:L124)</f>
        <v>4660.3934601629289</v>
      </c>
      <c r="N124" s="134"/>
      <c r="O124" s="144">
        <f>'Reforecast Total Assurance Only'!O124+'Reforecast Total Non_Assurance'!O124+'Reforecast IFS'!O124</f>
        <v>4608.4973765463674</v>
      </c>
      <c r="P124" s="144">
        <f>'Reforecast Total Assurance Only'!P124+'Reforecast Total Non_Assurance'!P124+'Reforecast IFS'!P124</f>
        <v>3760.2558433455069</v>
      </c>
      <c r="Q124" s="144">
        <f>'Reforecast Total Assurance Only'!Q124+'Reforecast Total Non_Assurance'!Q124+'Reforecast IFS'!Q124</f>
        <v>1047.659802303225</v>
      </c>
      <c r="R124" s="144">
        <f>'Reforecast Total Assurance Only'!R124+'Reforecast Total Non_Assurance'!R124+'Reforecast IFS'!R124</f>
        <v>1857.7150014716381</v>
      </c>
      <c r="S124" s="144">
        <f>'Reforecast Total Assurance Only'!S124+'Reforecast Total Non_Assurance'!S124+'Reforecast IFS'!S124</f>
        <v>4148.1057412656874</v>
      </c>
      <c r="T124" s="144">
        <f>'Reforecast Total Assurance Only'!T124+'Reforecast Total Non_Assurance'!T124+'Reforecast IFS'!T124</f>
        <v>253.25962526426207</v>
      </c>
      <c r="U124" s="144">
        <f>SUM(O124:T124)</f>
        <v>15675.493390196687</v>
      </c>
      <c r="V124" s="134"/>
      <c r="W124" s="143">
        <f>O124/O$128</f>
        <v>0.24090665274309001</v>
      </c>
      <c r="X124" s="143">
        <f t="shared" si="200"/>
        <v>0.1983078410046907</v>
      </c>
      <c r="Y124" s="143">
        <f t="shared" si="200"/>
        <v>0.21427628974798785</v>
      </c>
      <c r="Z124" s="143">
        <f t="shared" si="200"/>
        <v>0.2235268736925542</v>
      </c>
      <c r="AA124" s="143">
        <f t="shared" si="200"/>
        <v>0.16802030456852801</v>
      </c>
      <c r="AB124" s="143">
        <f t="shared" si="200"/>
        <v>0.27350534927627496</v>
      </c>
      <c r="AC124" s="143">
        <f>U124/U$128</f>
        <v>0.20382710589177011</v>
      </c>
      <c r="AE124" s="142">
        <f t="shared" si="201"/>
        <v>-3449.2560527741762</v>
      </c>
      <c r="AF124" s="142">
        <f t="shared" si="201"/>
        <v>-2611.2008578226537</v>
      </c>
      <c r="AG124" s="142">
        <f t="shared" si="201"/>
        <v>-751.37493817763459</v>
      </c>
      <c r="AH124" s="142">
        <f t="shared" si="201"/>
        <v>-1354.0837780103093</v>
      </c>
      <c r="AI124" s="142">
        <f t="shared" si="201"/>
        <v>-2652.0376715057123</v>
      </c>
      <c r="AJ124" s="142">
        <f t="shared" si="201"/>
        <v>-197.14663174327143</v>
      </c>
      <c r="AK124" s="142">
        <f t="shared" si="201"/>
        <v>-11015.099930033757</v>
      </c>
      <c r="AM124" s="136">
        <f t="shared" si="159"/>
        <v>-0.70269558066494431</v>
      </c>
      <c r="AN124" s="136">
        <f t="shared" si="160"/>
        <v>-0.70269558066494431</v>
      </c>
    </row>
    <row r="125" spans="1:40" x14ac:dyDescent="0.35">
      <c r="A125" s="133">
        <f>D125</f>
        <v>5</v>
      </c>
      <c r="C125" s="378"/>
      <c r="D125" s="133">
        <v>5</v>
      </c>
      <c r="F125" s="147">
        <f>F124+7</f>
        <v>43997</v>
      </c>
      <c r="G125" s="146">
        <f>($CQ$34/$C$123)*D125</f>
        <v>1449.0516547152388</v>
      </c>
      <c r="H125" s="146">
        <f>($CR$34/$C$123)*D125</f>
        <v>1436.3187319035665</v>
      </c>
      <c r="I125" s="146">
        <f>($CS$34/$C$123)*D125</f>
        <v>370.35608015698801</v>
      </c>
      <c r="J125" s="146">
        <f>($CT$34/$C$123)*D125</f>
        <v>629.53902932666085</v>
      </c>
      <c r="K125" s="146">
        <f>($CU$34/$C$123)*D125</f>
        <v>1870.0850871999687</v>
      </c>
      <c r="L125" s="146">
        <f>($CV$34/$C$123)*D125</f>
        <v>70.141241901238303</v>
      </c>
      <c r="M125" s="146">
        <f>SUM(G125:L125)</f>
        <v>5825.4918252036614</v>
      </c>
      <c r="N125" s="134"/>
      <c r="O125" s="144">
        <f>'Reforecast Total Assurance Only'!O125+'Reforecast Total Non_Assurance'!O125+'Reforecast IFS'!O125</f>
        <v>5004.6195294116314</v>
      </c>
      <c r="P125" s="144">
        <f>'Reforecast Total Assurance Only'!P125+'Reforecast Total Non_Assurance'!P125+'Reforecast IFS'!P125</f>
        <v>5234.5757004052448</v>
      </c>
      <c r="Q125" s="144">
        <f>'Reforecast Total Assurance Only'!Q125+'Reforecast Total Non_Assurance'!Q125+'Reforecast IFS'!Q125</f>
        <v>1313.4146976153647</v>
      </c>
      <c r="R125" s="144">
        <f>'Reforecast Total Assurance Only'!R125+'Reforecast Total Non_Assurance'!R125+'Reforecast IFS'!R125</f>
        <v>1908.1497457207131</v>
      </c>
      <c r="S125" s="144">
        <f>'Reforecast Total Assurance Only'!S125+'Reforecast Total Non_Assurance'!S125+'Reforecast IFS'!S125</f>
        <v>8645.0199713487764</v>
      </c>
      <c r="T125" s="144">
        <f>'Reforecast Total Assurance Only'!T125+'Reforecast Total Non_Assurance'!T125+'Reforecast IFS'!T125</f>
        <v>261.2431891531694</v>
      </c>
      <c r="U125" s="144">
        <f>SUM(O125:T125)</f>
        <v>22367.022833654901</v>
      </c>
      <c r="V125" s="134"/>
      <c r="W125" s="143">
        <f>O125/O$128</f>
        <v>0.26161371930448446</v>
      </c>
      <c r="X125" s="143">
        <f t="shared" si="200"/>
        <v>0.27606031317257901</v>
      </c>
      <c r="Y125" s="143">
        <f t="shared" si="200"/>
        <v>0.26863074032885359</v>
      </c>
      <c r="Z125" s="143">
        <f t="shared" si="200"/>
        <v>0.22959536143074261</v>
      </c>
      <c r="AA125" s="143">
        <f t="shared" si="200"/>
        <v>0.35016920473773261</v>
      </c>
      <c r="AB125" s="143">
        <f t="shared" si="200"/>
        <v>0.28212712397734169</v>
      </c>
      <c r="AC125" s="143">
        <f>U125/U$128</f>
        <v>0.29083649350713126</v>
      </c>
      <c r="AE125" s="142">
        <f t="shared" si="201"/>
        <v>-3555.5678746963927</v>
      </c>
      <c r="AF125" s="142">
        <f t="shared" si="201"/>
        <v>-3798.2569685016783</v>
      </c>
      <c r="AG125" s="142">
        <f t="shared" si="201"/>
        <v>-943.05861745837672</v>
      </c>
      <c r="AH125" s="142">
        <f t="shared" si="201"/>
        <v>-1278.6107163940524</v>
      </c>
      <c r="AI125" s="142">
        <f t="shared" si="201"/>
        <v>-6774.9348841488081</v>
      </c>
      <c r="AJ125" s="142">
        <f t="shared" si="201"/>
        <v>-191.10194725193111</v>
      </c>
      <c r="AK125" s="142">
        <f t="shared" si="201"/>
        <v>-16541.531008451238</v>
      </c>
      <c r="AM125" s="136">
        <f t="shared" si="159"/>
        <v>-0.73954996744411405</v>
      </c>
      <c r="AN125" s="136">
        <f t="shared" si="160"/>
        <v>-0.73954996744411405</v>
      </c>
    </row>
    <row r="126" spans="1:40" x14ac:dyDescent="0.35">
      <c r="A126" s="133">
        <f>SUM(D126:D127)</f>
        <v>7</v>
      </c>
      <c r="C126" s="378"/>
      <c r="D126" s="133">
        <v>5</v>
      </c>
      <c r="F126" s="147">
        <f>F125+7</f>
        <v>44004</v>
      </c>
      <c r="G126" s="146">
        <f>($CQ$34/$C$123)*D126</f>
        <v>1449.0516547152388</v>
      </c>
      <c r="H126" s="146">
        <f>($CR$34/$C$123)*D126</f>
        <v>1436.3187319035665</v>
      </c>
      <c r="I126" s="146">
        <f>($CS$34/$C$123)*D126</f>
        <v>370.35608015698801</v>
      </c>
      <c r="J126" s="146">
        <f>($CT$34/$C$123)*D126</f>
        <v>629.53902932666085</v>
      </c>
      <c r="K126" s="146">
        <f>($CU$34/$C$123)*D126</f>
        <v>1870.0850871999687</v>
      </c>
      <c r="L126" s="146">
        <f>($CV$34/$C$123)*D126</f>
        <v>70.141241901238303</v>
      </c>
      <c r="M126" s="146">
        <f>SUM(G126:L126)</f>
        <v>5825.4918252036614</v>
      </c>
      <c r="N126" s="134"/>
      <c r="O126" s="144">
        <f>'Reforecast Total Assurance Only'!O126+'Reforecast Total Non_Assurance'!O126+'Reforecast IFS'!O126</f>
        <v>3323.7668911605197</v>
      </c>
      <c r="P126" s="144">
        <f>'Reforecast Total Assurance Only'!P126+'Reforecast Total Non_Assurance'!P126+'Reforecast IFS'!P126</f>
        <v>4087.0330079107071</v>
      </c>
      <c r="Q126" s="144">
        <f>'Reforecast Total Assurance Only'!Q126+'Reforecast Total Non_Assurance'!Q126+'Reforecast IFS'!Q126</f>
        <v>799.93728747290606</v>
      </c>
      <c r="R126" s="144">
        <f>'Reforecast Total Assurance Only'!R126+'Reforecast Total Non_Assurance'!R126+'Reforecast IFS'!R126</f>
        <v>1380.7354839109289</v>
      </c>
      <c r="S126" s="144">
        <f>'Reforecast Total Assurance Only'!S126+'Reforecast Total Non_Assurance'!S126+'Reforecast IFS'!S126</f>
        <v>4135.5736997512859</v>
      </c>
      <c r="T126" s="144">
        <f>'Reforecast Total Assurance Only'!T126+'Reforecast Total Non_Assurance'!T126+'Reforecast IFS'!T126</f>
        <v>80.501629620190343</v>
      </c>
      <c r="U126" s="144">
        <f>SUM(O126:T126)</f>
        <v>13807.547999826536</v>
      </c>
      <c r="V126" s="134"/>
      <c r="W126" s="143">
        <f>O126/O$128</f>
        <v>0.17374807682929597</v>
      </c>
      <c r="X126" s="143">
        <f t="shared" si="200"/>
        <v>0.21554136890658593</v>
      </c>
      <c r="Y126" s="143">
        <f t="shared" si="200"/>
        <v>0.16360997493072968</v>
      </c>
      <c r="Z126" s="143">
        <f t="shared" si="200"/>
        <v>0.16613500233916145</v>
      </c>
      <c r="AA126" s="143">
        <f t="shared" si="200"/>
        <v>0.1675126903553299</v>
      </c>
      <c r="AB126" s="143">
        <f t="shared" si="200"/>
        <v>8.6936977434146231E-2</v>
      </c>
      <c r="AC126" s="143">
        <f>U126/U$128</f>
        <v>0.17953837102355025</v>
      </c>
      <c r="AE126" s="142">
        <f t="shared" si="201"/>
        <v>-1874.7152364452809</v>
      </c>
      <c r="AF126" s="142">
        <f t="shared" si="201"/>
        <v>-2650.7142760071406</v>
      </c>
      <c r="AG126" s="142">
        <f t="shared" si="201"/>
        <v>-429.58120731591805</v>
      </c>
      <c r="AH126" s="142">
        <f t="shared" si="201"/>
        <v>-751.19645458426805</v>
      </c>
      <c r="AI126" s="142">
        <f t="shared" si="201"/>
        <v>-2265.4886125513171</v>
      </c>
      <c r="AJ126" s="142">
        <f t="shared" si="201"/>
        <v>-10.36038771895204</v>
      </c>
      <c r="AK126" s="142">
        <f t="shared" si="201"/>
        <v>-7982.056174622875</v>
      </c>
      <c r="AM126" s="136">
        <f t="shared" si="159"/>
        <v>-0.57809367562750125</v>
      </c>
      <c r="AN126" s="136">
        <f t="shared" si="160"/>
        <v>-0.57809367562750125</v>
      </c>
    </row>
    <row r="127" spans="1:40" x14ac:dyDescent="0.35">
      <c r="C127" s="378"/>
      <c r="D127" s="133">
        <v>2</v>
      </c>
      <c r="F127" s="147">
        <f>F126+7</f>
        <v>44011</v>
      </c>
      <c r="G127" s="146">
        <f>($CQ$34/$C$123)*D127</f>
        <v>579.62066188609549</v>
      </c>
      <c r="H127" s="146">
        <f>($CR$34/$C$123)*D127</f>
        <v>574.52749276142663</v>
      </c>
      <c r="I127" s="146">
        <f>($CS$34/$C$123)*D127</f>
        <v>148.14243206279519</v>
      </c>
      <c r="J127" s="146">
        <f>($CT$34/$C$123)*D127</f>
        <v>251.81561173066433</v>
      </c>
      <c r="K127" s="146">
        <f>($CU$34/$C$123)*D127</f>
        <v>748.03403487998753</v>
      </c>
      <c r="L127" s="146">
        <f>($CV$34/$C$123)*D127</f>
        <v>28.056496760495321</v>
      </c>
      <c r="M127" s="146">
        <f>SUM(G127:L127)</f>
        <v>2330.1967300814645</v>
      </c>
      <c r="N127" s="134"/>
      <c r="O127" s="144">
        <f>'Reforecast Total Assurance Only'!O127+'Reforecast Total Non_Assurance'!O127+'Reforecast IFS'!O127</f>
        <v>1329.5067564642077</v>
      </c>
      <c r="P127" s="144">
        <f>'Reforecast Total Assurance Only'!P127+'Reforecast Total Non_Assurance'!P127+'Reforecast IFS'!P127</f>
        <v>1634.8132031642826</v>
      </c>
      <c r="Q127" s="144">
        <f>'Reforecast Total Assurance Only'!Q127+'Reforecast Total Non_Assurance'!Q127+'Reforecast IFS'!Q127</f>
        <v>319.97491498916247</v>
      </c>
      <c r="R127" s="144">
        <f>'Reforecast Total Assurance Only'!R127+'Reforecast Total Non_Assurance'!R127+'Reforecast IFS'!R127</f>
        <v>552.29419356437143</v>
      </c>
      <c r="S127" s="144">
        <f>'Reforecast Total Assurance Only'!S127+'Reforecast Total Non_Assurance'!S127+'Reforecast IFS'!S127</f>
        <v>1654.2294799005144</v>
      </c>
      <c r="T127" s="144">
        <f>'Reforecast Total Assurance Only'!T127+'Reforecast Total Non_Assurance'!T127+'Reforecast IFS'!T127</f>
        <v>32.200651848076127</v>
      </c>
      <c r="U127" s="144">
        <f>SUM(O127:T127)</f>
        <v>5523.0191999306135</v>
      </c>
      <c r="V127" s="134"/>
      <c r="W127" s="143">
        <f>O127/O$128</f>
        <v>6.9499230731718376E-2</v>
      </c>
      <c r="X127" s="143">
        <f t="shared" si="200"/>
        <v>8.621654756263436E-2</v>
      </c>
      <c r="Y127" s="143">
        <f t="shared" si="200"/>
        <v>6.544398997229188E-2</v>
      </c>
      <c r="Z127" s="143">
        <f t="shared" si="200"/>
        <v>6.6454000935664559E-2</v>
      </c>
      <c r="AA127" s="143">
        <f t="shared" si="200"/>
        <v>6.7005076142131956E-2</v>
      </c>
      <c r="AB127" s="143">
        <f t="shared" si="200"/>
        <v>3.477479097365848E-2</v>
      </c>
      <c r="AC127" s="143">
        <f>U127/U$128</f>
        <v>7.1815348409420082E-2</v>
      </c>
      <c r="AE127" s="142">
        <f t="shared" si="201"/>
        <v>-749.88609457811219</v>
      </c>
      <c r="AF127" s="142">
        <f t="shared" si="201"/>
        <v>-1060.285710402856</v>
      </c>
      <c r="AG127" s="142">
        <f t="shared" si="201"/>
        <v>-171.83248292636728</v>
      </c>
      <c r="AH127" s="142">
        <f t="shared" si="201"/>
        <v>-300.4785818337071</v>
      </c>
      <c r="AI127" s="142">
        <f t="shared" si="201"/>
        <v>-906.1954450205269</v>
      </c>
      <c r="AJ127" s="142">
        <f t="shared" si="201"/>
        <v>-4.1441550875808062</v>
      </c>
      <c r="AK127" s="142">
        <f t="shared" si="201"/>
        <v>-3192.822469849149</v>
      </c>
      <c r="AM127" s="136">
        <f t="shared" si="159"/>
        <v>-0.57809367562750114</v>
      </c>
      <c r="AN127" s="136">
        <f t="shared" si="160"/>
        <v>-0.57809367562750114</v>
      </c>
    </row>
    <row r="128" spans="1:40" x14ac:dyDescent="0.35">
      <c r="F128" s="141" t="s">
        <v>111</v>
      </c>
      <c r="G128" s="140">
        <f t="shared" ref="G128:L128" si="202">SUM(G123:G127)</f>
        <v>6086.0169498040023</v>
      </c>
      <c r="H128" s="140">
        <f t="shared" si="202"/>
        <v>6032.538673994979</v>
      </c>
      <c r="I128" s="140">
        <f t="shared" si="202"/>
        <v>1555.4955366593495</v>
      </c>
      <c r="J128" s="140">
        <f t="shared" si="202"/>
        <v>2644.0639231719756</v>
      </c>
      <c r="K128" s="140">
        <f t="shared" si="202"/>
        <v>7854.3573662398685</v>
      </c>
      <c r="L128" s="140">
        <f t="shared" si="202"/>
        <v>294.59321598520091</v>
      </c>
      <c r="M128" s="140">
        <f>SUM(G128:L128)</f>
        <v>24467.065665855378</v>
      </c>
      <c r="O128" s="139">
        <f t="shared" ref="O128:U128" si="203">SUM(O123:O127)</f>
        <v>19129.80535851372</v>
      </c>
      <c r="P128" s="139">
        <f t="shared" si="203"/>
        <v>18961.710360492318</v>
      </c>
      <c r="Q128" s="139">
        <f t="shared" si="203"/>
        <v>4889.2941143202852</v>
      </c>
      <c r="R128" s="139">
        <f t="shared" si="203"/>
        <v>8310.9246364121609</v>
      </c>
      <c r="S128" s="139">
        <f t="shared" si="203"/>
        <v>24688.121783363746</v>
      </c>
      <c r="T128" s="139">
        <f t="shared" si="203"/>
        <v>925.97686273564557</v>
      </c>
      <c r="U128" s="139">
        <f t="shared" si="203"/>
        <v>76905.833115837871</v>
      </c>
      <c r="V128" s="134"/>
      <c r="W128" s="138">
        <f>SUM(W123:W127)</f>
        <v>0.99999999999999989</v>
      </c>
      <c r="X128" s="138">
        <f t="shared" ref="X128:AC128" si="204">SUM(X123:X127)</f>
        <v>1</v>
      </c>
      <c r="Y128" s="138">
        <f t="shared" si="204"/>
        <v>1.0000000000000002</v>
      </c>
      <c r="Z128" s="138">
        <f t="shared" si="204"/>
        <v>1</v>
      </c>
      <c r="AA128" s="138">
        <f t="shared" si="204"/>
        <v>1</v>
      </c>
      <c r="AB128" s="138">
        <f t="shared" si="204"/>
        <v>0.99999999999999978</v>
      </c>
      <c r="AC128" s="138">
        <f t="shared" si="204"/>
        <v>1.0000000000000002</v>
      </c>
      <c r="AE128" s="137">
        <f t="shared" si="201"/>
        <v>-13043.788408709719</v>
      </c>
      <c r="AF128" s="137">
        <f t="shared" si="201"/>
        <v>-12929.171686497339</v>
      </c>
      <c r="AG128" s="137">
        <f t="shared" si="201"/>
        <v>-3333.7985776609357</v>
      </c>
      <c r="AH128" s="137">
        <f t="shared" si="201"/>
        <v>-5666.8607132401849</v>
      </c>
      <c r="AI128" s="137">
        <f t="shared" si="201"/>
        <v>-16833.764417123879</v>
      </c>
      <c r="AJ128" s="137">
        <f t="shared" si="201"/>
        <v>-631.38364675044465</v>
      </c>
      <c r="AK128" s="137">
        <f t="shared" si="201"/>
        <v>-52438.767449982493</v>
      </c>
      <c r="AM128" s="136">
        <f t="shared" si="159"/>
        <v>-0.68185682835003747</v>
      </c>
      <c r="AN128" s="136">
        <f t="shared" si="160"/>
        <v>-0.68185682835003747</v>
      </c>
    </row>
    <row r="130" spans="13:21" x14ac:dyDescent="0.35">
      <c r="M130" s="134">
        <f>M128+M121+M114+M107+M100+M93+M86+M79+M72+M65+M58+M51</f>
        <v>1577201.5772000009</v>
      </c>
      <c r="O130" s="134">
        <f t="shared" ref="O130:T130" si="205">O128+O121+O114+O107+O100+O93+O86+O79+O72+O65+O58+O51</f>
        <v>307031.63944460661</v>
      </c>
      <c r="P130" s="134">
        <f t="shared" si="205"/>
        <v>266387.01866693812</v>
      </c>
      <c r="Q130" s="134">
        <f t="shared" si="205"/>
        <v>56483.114089013128</v>
      </c>
      <c r="R130" s="134">
        <f t="shared" si="205"/>
        <v>150054.62133224498</v>
      </c>
      <c r="S130" s="134">
        <f t="shared" si="205"/>
        <v>456885.31666724052</v>
      </c>
      <c r="T130" s="134">
        <f t="shared" si="205"/>
        <v>26858.289799956572</v>
      </c>
      <c r="U130" s="134">
        <f>U128+U121+U114+U107+U100+U93+U86+U79+U72+U65+U58+U51</f>
        <v>1263700</v>
      </c>
    </row>
    <row r="131" spans="13:21" x14ac:dyDescent="0.35">
      <c r="M131" s="135">
        <f>(M130-U130)/U130</f>
        <v>0.24808227997151291</v>
      </c>
      <c r="O131" s="134"/>
      <c r="P131" s="134"/>
      <c r="Q131" s="134"/>
      <c r="R131" s="134"/>
      <c r="S131" s="134"/>
      <c r="T131" s="134"/>
      <c r="U131" s="134">
        <f>'FY20 Demand'!O42-'Centre Reforecast'!U130</f>
        <v>95999.999999999767</v>
      </c>
    </row>
    <row r="132" spans="13:21" x14ac:dyDescent="0.35">
      <c r="O132" s="134"/>
      <c r="P132" s="134"/>
      <c r="Q132" s="134"/>
      <c r="R132" s="134"/>
      <c r="S132" s="134"/>
      <c r="T132" s="134"/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29 V33:AB33 AD33 O33:T34 U35:AA35 P27:T27 O28:T28 U34:AD34 O36:AA36 AC35:AD36 O37:AD39 AD27:AD29 V27:AB28 O24:AD26 U22:V23 AC22:AD23">
    <cfRule type="cellIs" dxfId="3333" priority="398" operator="lessThan">
      <formula>0</formula>
    </cfRule>
    <cfRule type="cellIs" dxfId="3332" priority="399" operator="greaterThan">
      <formula>0</formula>
    </cfRule>
  </conditionalFormatting>
  <conditionalFormatting sqref="O32">
    <cfRule type="cellIs" dxfId="3331" priority="396" operator="lessThan">
      <formula>0</formula>
    </cfRule>
    <cfRule type="cellIs" dxfId="3330" priority="397" operator="greaterThan">
      <formula>0</formula>
    </cfRule>
  </conditionalFormatting>
  <conditionalFormatting sqref="P31:V31 X31:AD31">
    <cfRule type="cellIs" dxfId="3329" priority="394" operator="lessThan">
      <formula>0</formula>
    </cfRule>
    <cfRule type="cellIs" dxfId="3328" priority="395" operator="greaterThan">
      <formula>0</formula>
    </cfRule>
  </conditionalFormatting>
  <conditionalFormatting sqref="P32:U32">
    <cfRule type="cellIs" dxfId="3327" priority="392" operator="lessThan">
      <formula>0</formula>
    </cfRule>
    <cfRule type="cellIs" dxfId="3326" priority="393" operator="greaterThan">
      <formula>0</formula>
    </cfRule>
  </conditionalFormatting>
  <conditionalFormatting sqref="W32">
    <cfRule type="cellIs" dxfId="3325" priority="390" operator="lessThan">
      <formula>0</formula>
    </cfRule>
    <cfRule type="cellIs" dxfId="3324" priority="391" operator="greaterThan">
      <formula>0</formula>
    </cfRule>
  </conditionalFormatting>
  <conditionalFormatting sqref="X32:AC32">
    <cfRule type="cellIs" dxfId="3323" priority="386" operator="lessThan">
      <formula>0</formula>
    </cfRule>
    <cfRule type="cellIs" dxfId="3322" priority="387" operator="greaterThan">
      <formula>0</formula>
    </cfRule>
  </conditionalFormatting>
  <conditionalFormatting sqref="O30:AD30">
    <cfRule type="cellIs" dxfId="3321" priority="388" operator="lessThan">
      <formula>0</formula>
    </cfRule>
    <cfRule type="cellIs" dxfId="3320" priority="389" operator="greaterThan">
      <formula>0</formula>
    </cfRule>
  </conditionalFormatting>
  <conditionalFormatting sqref="G32:M32">
    <cfRule type="cellIs" dxfId="3319" priority="384" operator="lessThan">
      <formula>0</formula>
    </cfRule>
    <cfRule type="cellIs" dxfId="3318" priority="385" operator="greaterThan">
      <formula>0</formula>
    </cfRule>
  </conditionalFormatting>
  <conditionalFormatting sqref="H31:M31">
    <cfRule type="cellIs" dxfId="3317" priority="382" operator="lessThan">
      <formula>0</formula>
    </cfRule>
    <cfRule type="cellIs" dxfId="3316" priority="383" operator="greaterThan">
      <formula>0</formula>
    </cfRule>
  </conditionalFormatting>
  <conditionalFormatting sqref="G38:M39">
    <cfRule type="cellIs" dxfId="3315" priority="376" operator="lessThan">
      <formula>0</formula>
    </cfRule>
    <cfRule type="cellIs" dxfId="3314" priority="377" operator="greaterThan">
      <formula>0</formula>
    </cfRule>
  </conditionalFormatting>
  <conditionalFormatting sqref="G34:M36">
    <cfRule type="cellIs" dxfId="3313" priority="380" operator="lessThan">
      <formula>0</formula>
    </cfRule>
    <cfRule type="cellIs" dxfId="3312" priority="381" operator="greaterThan">
      <formula>0</formula>
    </cfRule>
  </conditionalFormatting>
  <conditionalFormatting sqref="G27:L29 G22:M26">
    <cfRule type="cellIs" dxfId="3311" priority="378" operator="lessThan">
      <formula>0</formula>
    </cfRule>
    <cfRule type="cellIs" dxfId="3310" priority="379" operator="greaterThan">
      <formula>0</formula>
    </cfRule>
  </conditionalFormatting>
  <conditionalFormatting sqref="AE67:AK72">
    <cfRule type="iconSet" priority="373">
      <iconSet>
        <cfvo type="percent" val="0"/>
        <cfvo type="num" val="0"/>
        <cfvo type="num" val="0"/>
      </iconSet>
    </cfRule>
    <cfRule type="cellIs" dxfId="3309" priority="374" operator="lessThan">
      <formula>0</formula>
    </cfRule>
    <cfRule type="cellIs" dxfId="3308" priority="375" operator="greaterThan">
      <formula>0</formula>
    </cfRule>
  </conditionalFormatting>
  <conditionalFormatting sqref="AE74:AK79">
    <cfRule type="iconSet" priority="370">
      <iconSet>
        <cfvo type="percent" val="0"/>
        <cfvo type="num" val="0"/>
        <cfvo type="num" val="0"/>
      </iconSet>
    </cfRule>
    <cfRule type="cellIs" dxfId="3307" priority="371" operator="lessThan">
      <formula>0</formula>
    </cfRule>
    <cfRule type="cellIs" dxfId="3306" priority="372" operator="greaterThan">
      <formula>0</formula>
    </cfRule>
  </conditionalFormatting>
  <conditionalFormatting sqref="X29:AB29">
    <cfRule type="cellIs" dxfId="3305" priority="368" operator="lessThan">
      <formula>0</formula>
    </cfRule>
    <cfRule type="cellIs" dxfId="3304" priority="369" operator="greaterThan">
      <formula>0</formula>
    </cfRule>
  </conditionalFormatting>
  <conditionalFormatting sqref="AE46:AK65">
    <cfRule type="iconSet" priority="400">
      <iconSet>
        <cfvo type="percent" val="0"/>
        <cfvo type="num" val="0"/>
        <cfvo type="num" val="0"/>
      </iconSet>
    </cfRule>
    <cfRule type="cellIs" dxfId="3303" priority="401" operator="lessThan">
      <formula>0</formula>
    </cfRule>
    <cfRule type="cellIs" dxfId="3302" priority="402" operator="greaterThan">
      <formula>0</formula>
    </cfRule>
  </conditionalFormatting>
  <conditionalFormatting sqref="AE33:AJ33 AE27:AI28 AK27:AK29 AE34:AK39 AE24:AK26 AK22:AK23">
    <cfRule type="cellIs" dxfId="3301" priority="366" operator="lessThan">
      <formula>0</formula>
    </cfRule>
    <cfRule type="cellIs" dxfId="3300" priority="367" operator="greaterThan">
      <formula>0</formula>
    </cfRule>
  </conditionalFormatting>
  <conditionalFormatting sqref="AF31:AK31">
    <cfRule type="cellIs" dxfId="3299" priority="364" operator="lessThan">
      <formula>0</formula>
    </cfRule>
    <cfRule type="cellIs" dxfId="3298" priority="365" operator="greaterThan">
      <formula>0</formula>
    </cfRule>
  </conditionalFormatting>
  <conditionalFormatting sqref="AE32:AJ32">
    <cfRule type="cellIs" dxfId="3297" priority="362" operator="lessThan">
      <formula>0</formula>
    </cfRule>
    <cfRule type="cellIs" dxfId="3296" priority="363" operator="greaterThan">
      <formula>0</formula>
    </cfRule>
  </conditionalFormatting>
  <conditionalFormatting sqref="AF32:AK32">
    <cfRule type="cellIs" dxfId="3295" priority="358" operator="lessThan">
      <formula>0</formula>
    </cfRule>
    <cfRule type="cellIs" dxfId="3294" priority="359" operator="greaterThan">
      <formula>0</formula>
    </cfRule>
  </conditionalFormatting>
  <conditionalFormatting sqref="AE30:AK30">
    <cfRule type="cellIs" dxfId="3293" priority="360" operator="lessThan">
      <formula>0</formula>
    </cfRule>
    <cfRule type="cellIs" dxfId="3292" priority="361" operator="greaterThan">
      <formula>0</formula>
    </cfRule>
  </conditionalFormatting>
  <conditionalFormatting sqref="AF29:AI29">
    <cfRule type="cellIs" dxfId="3291" priority="356" operator="lessThan">
      <formula>0</formula>
    </cfRule>
    <cfRule type="cellIs" dxfId="3290" priority="357" operator="greaterThan">
      <formula>0</formula>
    </cfRule>
  </conditionalFormatting>
  <conditionalFormatting sqref="AE29:AI29 AK29">
    <cfRule type="cellIs" dxfId="3289" priority="354" operator="lessThan">
      <formula>0</formula>
    </cfRule>
    <cfRule type="cellIs" dxfId="3288" priority="355" operator="greaterThan">
      <formula>0</formula>
    </cfRule>
  </conditionalFormatting>
  <conditionalFormatting sqref="AK32">
    <cfRule type="cellIs" dxfId="3287" priority="352" operator="lessThan">
      <formula>0</formula>
    </cfRule>
    <cfRule type="cellIs" dxfId="3286" priority="353" operator="greaterThan">
      <formula>0</formula>
    </cfRule>
  </conditionalFormatting>
  <conditionalFormatting sqref="AM33:AR33 AM25:AS26 AM27:AQ28 AS28:AS29 AM34:AQ36 AS35:AS36 AM37:AS39 AQ23:AR23 AN23:AO23 AM24:AR24">
    <cfRule type="cellIs" dxfId="3285" priority="350" operator="lessThan">
      <formula>0</formula>
    </cfRule>
    <cfRule type="cellIs" dxfId="3284" priority="351" operator="greaterThan">
      <formula>0</formula>
    </cfRule>
  </conditionalFormatting>
  <conditionalFormatting sqref="AN31:AS31">
    <cfRule type="cellIs" dxfId="3283" priority="348" operator="lessThan">
      <formula>0</formula>
    </cfRule>
    <cfRule type="cellIs" dxfId="3282" priority="349" operator="greaterThan">
      <formula>0</formula>
    </cfRule>
  </conditionalFormatting>
  <conditionalFormatting sqref="AM32:AS32">
    <cfRule type="cellIs" dxfId="3281" priority="346" operator="lessThan">
      <formula>0</formula>
    </cfRule>
    <cfRule type="cellIs" dxfId="3280" priority="347" operator="greaterThan">
      <formula>0</formula>
    </cfRule>
  </conditionalFormatting>
  <conditionalFormatting sqref="AN32:AS32">
    <cfRule type="cellIs" dxfId="3279" priority="342" operator="lessThan">
      <formula>0</formula>
    </cfRule>
    <cfRule type="cellIs" dxfId="3278" priority="343" operator="greaterThan">
      <formula>0</formula>
    </cfRule>
  </conditionalFormatting>
  <conditionalFormatting sqref="AM30:AS30">
    <cfRule type="cellIs" dxfId="3277" priority="344" operator="lessThan">
      <formula>0</formula>
    </cfRule>
    <cfRule type="cellIs" dxfId="3276" priority="345" operator="greaterThan">
      <formula>0</formula>
    </cfRule>
  </conditionalFormatting>
  <conditionalFormatting sqref="AN29:AQ29">
    <cfRule type="cellIs" dxfId="3275" priority="340" operator="lessThan">
      <formula>0</formula>
    </cfRule>
    <cfRule type="cellIs" dxfId="3274" priority="341" operator="greaterThan">
      <formula>0</formula>
    </cfRule>
  </conditionalFormatting>
  <conditionalFormatting sqref="AM29:AQ29 AS29">
    <cfRule type="cellIs" dxfId="3273" priority="338" operator="lessThan">
      <formula>0</formula>
    </cfRule>
    <cfRule type="cellIs" dxfId="3272" priority="339" operator="greaterThan">
      <formula>0</formula>
    </cfRule>
  </conditionalFormatting>
  <conditionalFormatting sqref="AS32">
    <cfRule type="cellIs" dxfId="3271" priority="336" operator="lessThan">
      <formula>0</formula>
    </cfRule>
    <cfRule type="cellIs" dxfId="3270" priority="337" operator="greaterThan">
      <formula>0</formula>
    </cfRule>
  </conditionalFormatting>
  <conditionalFormatting sqref="AU33:AZ33 AU27:AY28 AU34:AY36 BA35:BA36 AU37:BA39 AU24:BA26 BA22:BA23">
    <cfRule type="cellIs" dxfId="3269" priority="334" operator="lessThan">
      <formula>0</formula>
    </cfRule>
    <cfRule type="cellIs" dxfId="3268" priority="335" operator="greaterThan">
      <formula>0</formula>
    </cfRule>
  </conditionalFormatting>
  <conditionalFormatting sqref="AV31:BA31">
    <cfRule type="cellIs" dxfId="3267" priority="332" operator="lessThan">
      <formula>0</formula>
    </cfRule>
    <cfRule type="cellIs" dxfId="3266" priority="333" operator="greaterThan">
      <formula>0</formula>
    </cfRule>
  </conditionalFormatting>
  <conditionalFormatting sqref="AU32:BA32">
    <cfRule type="cellIs" dxfId="3265" priority="330" operator="lessThan">
      <formula>0</formula>
    </cfRule>
    <cfRule type="cellIs" dxfId="3264" priority="331" operator="greaterThan">
      <formula>0</formula>
    </cfRule>
  </conditionalFormatting>
  <conditionalFormatting sqref="AV32:BA32">
    <cfRule type="cellIs" dxfId="3263" priority="326" operator="lessThan">
      <formula>0</formula>
    </cfRule>
    <cfRule type="cellIs" dxfId="3262" priority="327" operator="greaterThan">
      <formula>0</formula>
    </cfRule>
  </conditionalFormatting>
  <conditionalFormatting sqref="AU30:BA30">
    <cfRule type="cellIs" dxfId="3261" priority="328" operator="lessThan">
      <formula>0</formula>
    </cfRule>
    <cfRule type="cellIs" dxfId="3260" priority="329" operator="greaterThan">
      <formula>0</formula>
    </cfRule>
  </conditionalFormatting>
  <conditionalFormatting sqref="AV29:AY29">
    <cfRule type="cellIs" dxfId="3259" priority="324" operator="lessThan">
      <formula>0</formula>
    </cfRule>
    <cfRule type="cellIs" dxfId="3258" priority="325" operator="greaterThan">
      <formula>0</formula>
    </cfRule>
  </conditionalFormatting>
  <conditionalFormatting sqref="AU29:AY29">
    <cfRule type="cellIs" dxfId="3257" priority="322" operator="lessThan">
      <formula>0</formula>
    </cfRule>
    <cfRule type="cellIs" dxfId="3256" priority="323" operator="greaterThan">
      <formula>0</formula>
    </cfRule>
  </conditionalFormatting>
  <conditionalFormatting sqref="BA32">
    <cfRule type="cellIs" dxfId="3255" priority="320" operator="lessThan">
      <formula>0</formula>
    </cfRule>
    <cfRule type="cellIs" dxfId="3254" priority="321" operator="greaterThan">
      <formula>0</formula>
    </cfRule>
  </conditionalFormatting>
  <conditionalFormatting sqref="AS28">
    <cfRule type="cellIs" dxfId="3253" priority="318" operator="lessThan">
      <formula>0</formula>
    </cfRule>
    <cfRule type="cellIs" dxfId="3252" priority="319" operator="greaterThan">
      <formula>0</formula>
    </cfRule>
  </conditionalFormatting>
  <conditionalFormatting sqref="AE81:AK86">
    <cfRule type="iconSet" priority="315">
      <iconSet>
        <cfvo type="percent" val="0"/>
        <cfvo type="num" val="0"/>
        <cfvo type="num" val="0"/>
      </iconSet>
    </cfRule>
    <cfRule type="cellIs" dxfId="3251" priority="316" operator="lessThan">
      <formula>0</formula>
    </cfRule>
    <cfRule type="cellIs" dxfId="3250" priority="317" operator="greaterThan">
      <formula>0</formula>
    </cfRule>
  </conditionalFormatting>
  <conditionalFormatting sqref="BC33:BH33 BC27:BG28 BC34:BG36 BI35:BI36 BC37:BI39 BC24:BI26 BI22:BI23">
    <cfRule type="cellIs" dxfId="3249" priority="313" operator="lessThan">
      <formula>0</formula>
    </cfRule>
    <cfRule type="cellIs" dxfId="3248" priority="314" operator="greaterThan">
      <formula>0</formula>
    </cfRule>
  </conditionalFormatting>
  <conditionalFormatting sqref="BD31:BI31">
    <cfRule type="cellIs" dxfId="3247" priority="311" operator="lessThan">
      <formula>0</formula>
    </cfRule>
    <cfRule type="cellIs" dxfId="3246" priority="312" operator="greaterThan">
      <formula>0</formula>
    </cfRule>
  </conditionalFormatting>
  <conditionalFormatting sqref="BC32:BI32">
    <cfRule type="cellIs" dxfId="3245" priority="309" operator="lessThan">
      <formula>0</formula>
    </cfRule>
    <cfRule type="cellIs" dxfId="3244" priority="310" operator="greaterThan">
      <formula>0</formula>
    </cfRule>
  </conditionalFormatting>
  <conditionalFormatting sqref="BD32:BI32">
    <cfRule type="cellIs" dxfId="3243" priority="305" operator="lessThan">
      <formula>0</formula>
    </cfRule>
    <cfRule type="cellIs" dxfId="3242" priority="306" operator="greaterThan">
      <formula>0</formula>
    </cfRule>
  </conditionalFormatting>
  <conditionalFormatting sqref="BC30:BI30">
    <cfRule type="cellIs" dxfId="3241" priority="307" operator="lessThan">
      <formula>0</formula>
    </cfRule>
    <cfRule type="cellIs" dxfId="3240" priority="308" operator="greaterThan">
      <formula>0</formula>
    </cfRule>
  </conditionalFormatting>
  <conditionalFormatting sqref="BD29:BG29">
    <cfRule type="cellIs" dxfId="3239" priority="303" operator="lessThan">
      <formula>0</formula>
    </cfRule>
    <cfRule type="cellIs" dxfId="3238" priority="304" operator="greaterThan">
      <formula>0</formula>
    </cfRule>
  </conditionalFormatting>
  <conditionalFormatting sqref="BC29:BG29">
    <cfRule type="cellIs" dxfId="3237" priority="301" operator="lessThan">
      <formula>0</formula>
    </cfRule>
    <cfRule type="cellIs" dxfId="3236" priority="302" operator="greaterThan">
      <formula>0</formula>
    </cfRule>
  </conditionalFormatting>
  <conditionalFormatting sqref="BI32">
    <cfRule type="cellIs" dxfId="3235" priority="299" operator="lessThan">
      <formula>0</formula>
    </cfRule>
    <cfRule type="cellIs" dxfId="3234" priority="300" operator="greaterThan">
      <formula>0</formula>
    </cfRule>
  </conditionalFormatting>
  <conditionalFormatting sqref="AE88:AK93">
    <cfRule type="iconSet" priority="296">
      <iconSet>
        <cfvo type="percent" val="0"/>
        <cfvo type="num" val="0"/>
        <cfvo type="num" val="0"/>
      </iconSet>
    </cfRule>
    <cfRule type="cellIs" dxfId="3233" priority="297" operator="lessThan">
      <formula>0</formula>
    </cfRule>
    <cfRule type="cellIs" dxfId="3232" priority="298" operator="greaterThan">
      <formula>0</formula>
    </cfRule>
  </conditionalFormatting>
  <conditionalFormatting sqref="BK33:BP33 BK27:BO28 BQ28:BQ29 BK34:BO36 BQ35:BQ36 BK37:BQ39 BK24:BQ26 BQ22:BQ23">
    <cfRule type="cellIs" dxfId="3231" priority="294" operator="lessThan">
      <formula>0</formula>
    </cfRule>
    <cfRule type="cellIs" dxfId="3230" priority="295" operator="greaterThan">
      <formula>0</formula>
    </cfRule>
  </conditionalFormatting>
  <conditionalFormatting sqref="BL31:BQ31">
    <cfRule type="cellIs" dxfId="3229" priority="292" operator="lessThan">
      <formula>0</formula>
    </cfRule>
    <cfRule type="cellIs" dxfId="3228" priority="293" operator="greaterThan">
      <formula>0</formula>
    </cfRule>
  </conditionalFormatting>
  <conditionalFormatting sqref="BK32:BQ32">
    <cfRule type="cellIs" dxfId="3227" priority="290" operator="lessThan">
      <formula>0</formula>
    </cfRule>
    <cfRule type="cellIs" dxfId="3226" priority="291" operator="greaterThan">
      <formula>0</formula>
    </cfRule>
  </conditionalFormatting>
  <conditionalFormatting sqref="BL32:BQ32">
    <cfRule type="cellIs" dxfId="3225" priority="286" operator="lessThan">
      <formula>0</formula>
    </cfRule>
    <cfRule type="cellIs" dxfId="3224" priority="287" operator="greaterThan">
      <formula>0</formula>
    </cfRule>
  </conditionalFormatting>
  <conditionalFormatting sqref="BK30:BQ30">
    <cfRule type="cellIs" dxfId="3223" priority="288" operator="lessThan">
      <formula>0</formula>
    </cfRule>
    <cfRule type="cellIs" dxfId="3222" priority="289" operator="greaterThan">
      <formula>0</formula>
    </cfRule>
  </conditionalFormatting>
  <conditionalFormatting sqref="BL29:BO29">
    <cfRule type="cellIs" dxfId="3221" priority="284" operator="lessThan">
      <formula>0</formula>
    </cfRule>
    <cfRule type="cellIs" dxfId="3220" priority="285" operator="greaterThan">
      <formula>0</formula>
    </cfRule>
  </conditionalFormatting>
  <conditionalFormatting sqref="BK29:BO29 BQ29">
    <cfRule type="cellIs" dxfId="3219" priority="282" operator="lessThan">
      <formula>0</formula>
    </cfRule>
    <cfRule type="cellIs" dxfId="3218" priority="283" operator="greaterThan">
      <formula>0</formula>
    </cfRule>
  </conditionalFormatting>
  <conditionalFormatting sqref="BQ32">
    <cfRule type="cellIs" dxfId="3217" priority="280" operator="lessThan">
      <formula>0</formula>
    </cfRule>
    <cfRule type="cellIs" dxfId="3216" priority="281" operator="greaterThan">
      <formula>0</formula>
    </cfRule>
  </conditionalFormatting>
  <conditionalFormatting sqref="AE95:AK100">
    <cfRule type="iconSet" priority="277">
      <iconSet>
        <cfvo type="percent" val="0"/>
        <cfvo type="num" val="0"/>
        <cfvo type="num" val="0"/>
      </iconSet>
    </cfRule>
    <cfRule type="cellIs" dxfId="3215" priority="278" operator="lessThan">
      <formula>0</formula>
    </cfRule>
    <cfRule type="cellIs" dxfId="3214" priority="279" operator="greaterThan">
      <formula>0</formula>
    </cfRule>
  </conditionalFormatting>
  <conditionalFormatting sqref="BS33:BX33 BS27:BW28 BY28:BY29 BS34:BW36 BY35:BY36 BS37:BY39 BS24:BY26 BY22:BY23">
    <cfRule type="cellIs" dxfId="3213" priority="275" operator="lessThan">
      <formula>0</formula>
    </cfRule>
    <cfRule type="cellIs" dxfId="3212" priority="276" operator="greaterThan">
      <formula>0</formula>
    </cfRule>
  </conditionalFormatting>
  <conditionalFormatting sqref="BT31:BY31">
    <cfRule type="cellIs" dxfId="3211" priority="273" operator="lessThan">
      <formula>0</formula>
    </cfRule>
    <cfRule type="cellIs" dxfId="3210" priority="274" operator="greaterThan">
      <formula>0</formula>
    </cfRule>
  </conditionalFormatting>
  <conditionalFormatting sqref="BS32:BY32">
    <cfRule type="cellIs" dxfId="3209" priority="271" operator="lessThan">
      <formula>0</formula>
    </cfRule>
    <cfRule type="cellIs" dxfId="3208" priority="272" operator="greaterThan">
      <formula>0</formula>
    </cfRule>
  </conditionalFormatting>
  <conditionalFormatting sqref="BT32:BY32">
    <cfRule type="cellIs" dxfId="3207" priority="267" operator="lessThan">
      <formula>0</formula>
    </cfRule>
    <cfRule type="cellIs" dxfId="3206" priority="268" operator="greaterThan">
      <formula>0</formula>
    </cfRule>
  </conditionalFormatting>
  <conditionalFormatting sqref="BS30:BY30">
    <cfRule type="cellIs" dxfId="3205" priority="269" operator="lessThan">
      <formula>0</formula>
    </cfRule>
    <cfRule type="cellIs" dxfId="3204" priority="270" operator="greaterThan">
      <formula>0</formula>
    </cfRule>
  </conditionalFormatting>
  <conditionalFormatting sqref="BT29:BW29">
    <cfRule type="cellIs" dxfId="3203" priority="265" operator="lessThan">
      <formula>0</formula>
    </cfRule>
    <cfRule type="cellIs" dxfId="3202" priority="266" operator="greaterThan">
      <formula>0</formula>
    </cfRule>
  </conditionalFormatting>
  <conditionalFormatting sqref="BS29:BW29 BY29">
    <cfRule type="cellIs" dxfId="3201" priority="263" operator="lessThan">
      <formula>0</formula>
    </cfRule>
    <cfRule type="cellIs" dxfId="3200" priority="264" operator="greaterThan">
      <formula>0</formula>
    </cfRule>
  </conditionalFormatting>
  <conditionalFormatting sqref="BY32">
    <cfRule type="cellIs" dxfId="3199" priority="261" operator="lessThan">
      <formula>0</formula>
    </cfRule>
    <cfRule type="cellIs" dxfId="3198" priority="262" operator="greaterThan">
      <formula>0</formula>
    </cfRule>
  </conditionalFormatting>
  <conditionalFormatting sqref="AE102:AK107">
    <cfRule type="iconSet" priority="258">
      <iconSet>
        <cfvo type="percent" val="0"/>
        <cfvo type="num" val="0"/>
        <cfvo type="num" val="0"/>
      </iconSet>
    </cfRule>
    <cfRule type="cellIs" dxfId="3197" priority="259" operator="lessThan">
      <formula>0</formula>
    </cfRule>
    <cfRule type="cellIs" dxfId="3196" priority="260" operator="greaterThan">
      <formula>0</formula>
    </cfRule>
  </conditionalFormatting>
  <conditionalFormatting sqref="AS34">
    <cfRule type="cellIs" dxfId="3195" priority="256" operator="lessThan">
      <formula>0</formula>
    </cfRule>
    <cfRule type="cellIs" dxfId="3194" priority="257" operator="greaterThan">
      <formula>0</formula>
    </cfRule>
  </conditionalFormatting>
  <conditionalFormatting sqref="BA34">
    <cfRule type="cellIs" dxfId="3193" priority="254" operator="lessThan">
      <formula>0</formula>
    </cfRule>
    <cfRule type="cellIs" dxfId="3192" priority="255" operator="greaterThan">
      <formula>0</formula>
    </cfRule>
  </conditionalFormatting>
  <conditionalFormatting sqref="BI34">
    <cfRule type="cellIs" dxfId="3191" priority="252" operator="lessThan">
      <formula>0</formula>
    </cfRule>
    <cfRule type="cellIs" dxfId="3190" priority="253" operator="greaterThan">
      <formula>0</formula>
    </cfRule>
  </conditionalFormatting>
  <conditionalFormatting sqref="BQ34">
    <cfRule type="cellIs" dxfId="3189" priority="250" operator="lessThan">
      <formula>0</formula>
    </cfRule>
    <cfRule type="cellIs" dxfId="3188" priority="251" operator="greaterThan">
      <formula>0</formula>
    </cfRule>
  </conditionalFormatting>
  <conditionalFormatting sqref="BY34">
    <cfRule type="cellIs" dxfId="3187" priority="248" operator="lessThan">
      <formula>0</formula>
    </cfRule>
    <cfRule type="cellIs" dxfId="3186" priority="249" operator="greaterThan">
      <formula>0</formula>
    </cfRule>
  </conditionalFormatting>
  <conditionalFormatting sqref="CA33:CF33 CA27:CE28 CA34:CE36 CG35:CG36 CA37:CG39 CA24:CG26 CG22:CG23">
    <cfRule type="cellIs" dxfId="3185" priority="246" operator="lessThan">
      <formula>0</formula>
    </cfRule>
    <cfRule type="cellIs" dxfId="3184" priority="247" operator="greaterThan">
      <formula>0</formula>
    </cfRule>
  </conditionalFormatting>
  <conditionalFormatting sqref="CB31:CG31">
    <cfRule type="cellIs" dxfId="3183" priority="244" operator="lessThan">
      <formula>0</formula>
    </cfRule>
    <cfRule type="cellIs" dxfId="3182" priority="245" operator="greaterThan">
      <formula>0</formula>
    </cfRule>
  </conditionalFormatting>
  <conditionalFormatting sqref="CA32:CG32">
    <cfRule type="cellIs" dxfId="3181" priority="242" operator="lessThan">
      <formula>0</formula>
    </cfRule>
    <cfRule type="cellIs" dxfId="3180" priority="243" operator="greaterThan">
      <formula>0</formula>
    </cfRule>
  </conditionalFormatting>
  <conditionalFormatting sqref="CB32:CG32">
    <cfRule type="cellIs" dxfId="3179" priority="238" operator="lessThan">
      <formula>0</formula>
    </cfRule>
    <cfRule type="cellIs" dxfId="3178" priority="239" operator="greaterThan">
      <formula>0</formula>
    </cfRule>
  </conditionalFormatting>
  <conditionalFormatting sqref="CA30:CG30">
    <cfRule type="cellIs" dxfId="3177" priority="240" operator="lessThan">
      <formula>0</formula>
    </cfRule>
    <cfRule type="cellIs" dxfId="3176" priority="241" operator="greaterThan">
      <formula>0</formula>
    </cfRule>
  </conditionalFormatting>
  <conditionalFormatting sqref="CB29:CE29">
    <cfRule type="cellIs" dxfId="3175" priority="236" operator="lessThan">
      <formula>0</formula>
    </cfRule>
    <cfRule type="cellIs" dxfId="3174" priority="237" operator="greaterThan">
      <formula>0</formula>
    </cfRule>
  </conditionalFormatting>
  <conditionalFormatting sqref="CA29:CE29">
    <cfRule type="cellIs" dxfId="3173" priority="234" operator="lessThan">
      <formula>0</formula>
    </cfRule>
    <cfRule type="cellIs" dxfId="3172" priority="235" operator="greaterThan">
      <formula>0</formula>
    </cfRule>
  </conditionalFormatting>
  <conditionalFormatting sqref="CG32">
    <cfRule type="cellIs" dxfId="3171" priority="232" operator="lessThan">
      <formula>0</formula>
    </cfRule>
    <cfRule type="cellIs" dxfId="3170" priority="233" operator="greaterThan">
      <formula>0</formula>
    </cfRule>
  </conditionalFormatting>
  <conditionalFormatting sqref="CG34">
    <cfRule type="cellIs" dxfId="3169" priority="230" operator="lessThan">
      <formula>0</formula>
    </cfRule>
    <cfRule type="cellIs" dxfId="3168" priority="231" operator="greaterThan">
      <formula>0</formula>
    </cfRule>
  </conditionalFormatting>
  <conditionalFormatting sqref="AE109:AK114">
    <cfRule type="iconSet" priority="227">
      <iconSet>
        <cfvo type="percent" val="0"/>
        <cfvo type="num" val="0"/>
        <cfvo type="num" val="0"/>
      </iconSet>
    </cfRule>
    <cfRule type="cellIs" dxfId="3167" priority="228" operator="lessThan">
      <formula>0</formula>
    </cfRule>
    <cfRule type="cellIs" dxfId="3166" priority="229" operator="greaterThan">
      <formula>0</formula>
    </cfRule>
  </conditionalFormatting>
  <conditionalFormatting sqref="CI33:CN33 CI27:CM28 CI34:CM36 CO35:CO36 CI37:CO39 CI24:CO26 CO22:CO23">
    <cfRule type="cellIs" dxfId="3165" priority="225" operator="lessThan">
      <formula>0</formula>
    </cfRule>
    <cfRule type="cellIs" dxfId="3164" priority="226" operator="greaterThan">
      <formula>0</formula>
    </cfRule>
  </conditionalFormatting>
  <conditionalFormatting sqref="CJ31:CO31">
    <cfRule type="cellIs" dxfId="3163" priority="223" operator="lessThan">
      <formula>0</formula>
    </cfRule>
    <cfRule type="cellIs" dxfId="3162" priority="224" operator="greaterThan">
      <formula>0</formula>
    </cfRule>
  </conditionalFormatting>
  <conditionalFormatting sqref="CI32:CO32">
    <cfRule type="cellIs" dxfId="3161" priority="221" operator="lessThan">
      <formula>0</formula>
    </cfRule>
    <cfRule type="cellIs" dxfId="3160" priority="222" operator="greaterThan">
      <formula>0</formula>
    </cfRule>
  </conditionalFormatting>
  <conditionalFormatting sqref="CJ32:CO32">
    <cfRule type="cellIs" dxfId="3159" priority="217" operator="lessThan">
      <formula>0</formula>
    </cfRule>
    <cfRule type="cellIs" dxfId="3158" priority="218" operator="greaterThan">
      <formula>0</formula>
    </cfRule>
  </conditionalFormatting>
  <conditionalFormatting sqref="CI30:CO30">
    <cfRule type="cellIs" dxfId="3157" priority="219" operator="lessThan">
      <formula>0</formula>
    </cfRule>
    <cfRule type="cellIs" dxfId="3156" priority="220" operator="greaterThan">
      <formula>0</formula>
    </cfRule>
  </conditionalFormatting>
  <conditionalFormatting sqref="CJ29:CM29">
    <cfRule type="cellIs" dxfId="3155" priority="215" operator="lessThan">
      <formula>0</formula>
    </cfRule>
    <cfRule type="cellIs" dxfId="3154" priority="216" operator="greaterThan">
      <formula>0</formula>
    </cfRule>
  </conditionalFormatting>
  <conditionalFormatting sqref="CI29:CM29">
    <cfRule type="cellIs" dxfId="3153" priority="213" operator="lessThan">
      <formula>0</formula>
    </cfRule>
    <cfRule type="cellIs" dxfId="3152" priority="214" operator="greaterThan">
      <formula>0</formula>
    </cfRule>
  </conditionalFormatting>
  <conditionalFormatting sqref="CO32">
    <cfRule type="cellIs" dxfId="3151" priority="211" operator="lessThan">
      <formula>0</formula>
    </cfRule>
    <cfRule type="cellIs" dxfId="3150" priority="212" operator="greaterThan">
      <formula>0</formula>
    </cfRule>
  </conditionalFormatting>
  <conditionalFormatting sqref="CO34">
    <cfRule type="cellIs" dxfId="3149" priority="209" operator="lessThan">
      <formula>0</formula>
    </cfRule>
    <cfRule type="cellIs" dxfId="3148" priority="210" operator="greaterThan">
      <formula>0</formula>
    </cfRule>
  </conditionalFormatting>
  <conditionalFormatting sqref="AE116:AK121">
    <cfRule type="iconSet" priority="206">
      <iconSet>
        <cfvo type="percent" val="0"/>
        <cfvo type="num" val="0"/>
        <cfvo type="num" val="0"/>
      </iconSet>
    </cfRule>
    <cfRule type="cellIs" dxfId="3147" priority="207" operator="lessThan">
      <formula>0</formula>
    </cfRule>
    <cfRule type="cellIs" dxfId="3146" priority="208" operator="greaterThan">
      <formula>0</formula>
    </cfRule>
  </conditionalFormatting>
  <conditionalFormatting sqref="CQ33:CV33 CQ27:CU28 CQ34:CU36 CW35:CW36 CQ37:CW39 CQ24:CW26 CW22:CW23">
    <cfRule type="cellIs" dxfId="3145" priority="204" operator="lessThan">
      <formula>0</formula>
    </cfRule>
    <cfRule type="cellIs" dxfId="3144" priority="205" operator="greaterThan">
      <formula>0</formula>
    </cfRule>
  </conditionalFormatting>
  <conditionalFormatting sqref="CR31:CW31">
    <cfRule type="cellIs" dxfId="3143" priority="202" operator="lessThan">
      <formula>0</formula>
    </cfRule>
    <cfRule type="cellIs" dxfId="3142" priority="203" operator="greaterThan">
      <formula>0</formula>
    </cfRule>
  </conditionalFormatting>
  <conditionalFormatting sqref="CQ32:CW32">
    <cfRule type="cellIs" dxfId="3141" priority="200" operator="lessThan">
      <formula>0</formula>
    </cfRule>
    <cfRule type="cellIs" dxfId="3140" priority="201" operator="greaterThan">
      <formula>0</formula>
    </cfRule>
  </conditionalFormatting>
  <conditionalFormatting sqref="CR32:CW32">
    <cfRule type="cellIs" dxfId="3139" priority="196" operator="lessThan">
      <formula>0</formula>
    </cfRule>
    <cfRule type="cellIs" dxfId="3138" priority="197" operator="greaterThan">
      <formula>0</formula>
    </cfRule>
  </conditionalFormatting>
  <conditionalFormatting sqref="CQ30:CW30">
    <cfRule type="cellIs" dxfId="3137" priority="198" operator="lessThan">
      <formula>0</formula>
    </cfRule>
    <cfRule type="cellIs" dxfId="3136" priority="199" operator="greaterThan">
      <formula>0</formula>
    </cfRule>
  </conditionalFormatting>
  <conditionalFormatting sqref="CR29:CU29">
    <cfRule type="cellIs" dxfId="3135" priority="194" operator="lessThan">
      <formula>0</formula>
    </cfRule>
    <cfRule type="cellIs" dxfId="3134" priority="195" operator="greaterThan">
      <formula>0</formula>
    </cfRule>
  </conditionalFormatting>
  <conditionalFormatting sqref="CQ29:CU29">
    <cfRule type="cellIs" dxfId="3133" priority="192" operator="lessThan">
      <formula>0</formula>
    </cfRule>
    <cfRule type="cellIs" dxfId="3132" priority="193" operator="greaterThan">
      <formula>0</formula>
    </cfRule>
  </conditionalFormatting>
  <conditionalFormatting sqref="CW32">
    <cfRule type="cellIs" dxfId="3131" priority="190" operator="lessThan">
      <formula>0</formula>
    </cfRule>
    <cfRule type="cellIs" dxfId="3130" priority="191" operator="greaterThan">
      <formula>0</formula>
    </cfRule>
  </conditionalFormatting>
  <conditionalFormatting sqref="CW34">
    <cfRule type="cellIs" dxfId="3129" priority="188" operator="lessThan">
      <formula>0</formula>
    </cfRule>
    <cfRule type="cellIs" dxfId="3128" priority="189" operator="greaterThan">
      <formula>0</formula>
    </cfRule>
  </conditionalFormatting>
  <conditionalFormatting sqref="AE123:AK128">
    <cfRule type="iconSet" priority="185">
      <iconSet>
        <cfvo type="percent" val="0"/>
        <cfvo type="num" val="0"/>
        <cfvo type="num" val="0"/>
      </iconSet>
    </cfRule>
    <cfRule type="cellIs" dxfId="3127" priority="186" operator="lessThan">
      <formula>0</formula>
    </cfRule>
    <cfRule type="cellIs" dxfId="3126" priority="187" operator="greaterThan">
      <formula>0</formula>
    </cfRule>
  </conditionalFormatting>
  <conditionalFormatting sqref="AM67:AM128">
    <cfRule type="iconSet" priority="183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184">
      <iconSet iconSet="3Symbols">
        <cfvo type="percent" val="0"/>
        <cfvo type="num" val="0.1"/>
        <cfvo type="num" val="0.2"/>
      </iconSet>
    </cfRule>
  </conditionalFormatting>
  <conditionalFormatting sqref="O27:T28">
    <cfRule type="cellIs" dxfId="3125" priority="181" operator="lessThan">
      <formula>0</formula>
    </cfRule>
    <cfRule type="cellIs" dxfId="3124" priority="182" operator="greaterThan">
      <formula>0</formula>
    </cfRule>
  </conditionalFormatting>
  <conditionalFormatting sqref="O29:T29">
    <cfRule type="cellIs" dxfId="3123" priority="179" operator="lessThan">
      <formula>0</formula>
    </cfRule>
    <cfRule type="cellIs" dxfId="3122" priority="180" operator="greaterThan">
      <formula>0</formula>
    </cfRule>
  </conditionalFormatting>
  <conditionalFormatting sqref="O35:T35">
    <cfRule type="cellIs" dxfId="3121" priority="177" operator="lessThan">
      <formula>0</formula>
    </cfRule>
    <cfRule type="cellIs" dxfId="3120" priority="178" operator="greaterThan">
      <formula>0</formula>
    </cfRule>
  </conditionalFormatting>
  <conditionalFormatting sqref="W27:AB27">
    <cfRule type="cellIs" dxfId="3119" priority="175" operator="lessThan">
      <formula>0</formula>
    </cfRule>
    <cfRule type="cellIs" dxfId="3118" priority="176" operator="greaterThan">
      <formula>0</formula>
    </cfRule>
  </conditionalFormatting>
  <conditionalFormatting sqref="W28:AB28">
    <cfRule type="cellIs" dxfId="3117" priority="173" operator="lessThan">
      <formula>0</formula>
    </cfRule>
    <cfRule type="cellIs" dxfId="3116" priority="174" operator="greaterThan">
      <formula>0</formula>
    </cfRule>
  </conditionalFormatting>
  <conditionalFormatting sqref="W29:AB29">
    <cfRule type="cellIs" dxfId="3115" priority="171" operator="lessThan">
      <formula>0</formula>
    </cfRule>
    <cfRule type="cellIs" dxfId="3114" priority="172" operator="greaterThan">
      <formula>0</formula>
    </cfRule>
  </conditionalFormatting>
  <conditionalFormatting sqref="AB35:AB36">
    <cfRule type="cellIs" dxfId="3113" priority="169" operator="lessThan">
      <formula>0</formula>
    </cfRule>
    <cfRule type="cellIs" dxfId="3112" priority="170" operator="greaterThan">
      <formula>0</formula>
    </cfRule>
  </conditionalFormatting>
  <conditionalFormatting sqref="AJ27:AJ28">
    <cfRule type="cellIs" dxfId="3111" priority="167" operator="lessThan">
      <formula>0</formula>
    </cfRule>
    <cfRule type="cellIs" dxfId="3110" priority="168" operator="greaterThan">
      <formula>0</formula>
    </cfRule>
  </conditionalFormatting>
  <conditionalFormatting sqref="AJ29">
    <cfRule type="cellIs" dxfId="3109" priority="165" operator="lessThan">
      <formula>0</formula>
    </cfRule>
    <cfRule type="cellIs" dxfId="3108" priority="166" operator="greaterThan">
      <formula>0</formula>
    </cfRule>
  </conditionalFormatting>
  <conditionalFormatting sqref="AJ29">
    <cfRule type="cellIs" dxfId="3107" priority="163" operator="lessThan">
      <formula>0</formula>
    </cfRule>
    <cfRule type="cellIs" dxfId="3106" priority="164" operator="greaterThan">
      <formula>0</formula>
    </cfRule>
  </conditionalFormatting>
  <conditionalFormatting sqref="AC27:AC29">
    <cfRule type="cellIs" dxfId="3105" priority="161" operator="lessThan">
      <formula>0</formula>
    </cfRule>
    <cfRule type="cellIs" dxfId="3104" priority="162" operator="greaterThan">
      <formula>0</formula>
    </cfRule>
  </conditionalFormatting>
  <conditionalFormatting sqref="U27:U29">
    <cfRule type="cellIs" dxfId="3103" priority="159" operator="lessThan">
      <formula>0</formula>
    </cfRule>
    <cfRule type="cellIs" dxfId="3102" priority="160" operator="greaterThan">
      <formula>0</formula>
    </cfRule>
  </conditionalFormatting>
  <conditionalFormatting sqref="M27:M29">
    <cfRule type="cellIs" dxfId="3101" priority="157" operator="lessThan">
      <formula>0</formula>
    </cfRule>
    <cfRule type="cellIs" dxfId="3100" priority="158" operator="greaterThan">
      <formula>0</formula>
    </cfRule>
  </conditionalFormatting>
  <conditionalFormatting sqref="AR27:AR28">
    <cfRule type="cellIs" dxfId="3099" priority="155" operator="lessThan">
      <formula>0</formula>
    </cfRule>
    <cfRule type="cellIs" dxfId="3098" priority="156" operator="greaterThan">
      <formula>0</formula>
    </cfRule>
  </conditionalFormatting>
  <conditionalFormatting sqref="AR29">
    <cfRule type="cellIs" dxfId="3097" priority="153" operator="lessThan">
      <formula>0</formula>
    </cfRule>
    <cfRule type="cellIs" dxfId="3096" priority="154" operator="greaterThan">
      <formula>0</formula>
    </cfRule>
  </conditionalFormatting>
  <conditionalFormatting sqref="AR29">
    <cfRule type="cellIs" dxfId="3095" priority="151" operator="lessThan">
      <formula>0</formula>
    </cfRule>
    <cfRule type="cellIs" dxfId="3094" priority="152" operator="greaterThan">
      <formula>0</formula>
    </cfRule>
  </conditionalFormatting>
  <conditionalFormatting sqref="AS27:AS29">
    <cfRule type="cellIs" dxfId="3093" priority="149" operator="lessThan">
      <formula>0</formula>
    </cfRule>
    <cfRule type="cellIs" dxfId="3092" priority="150" operator="greaterThan">
      <formula>0</formula>
    </cfRule>
  </conditionalFormatting>
  <conditionalFormatting sqref="AR34:AR36">
    <cfRule type="cellIs" dxfId="3091" priority="147" operator="lessThan">
      <formula>0</formula>
    </cfRule>
    <cfRule type="cellIs" dxfId="3090" priority="148" operator="greaterThan">
      <formula>0</formula>
    </cfRule>
  </conditionalFormatting>
  <conditionalFormatting sqref="AZ27:AZ28">
    <cfRule type="cellIs" dxfId="3089" priority="145" operator="lessThan">
      <formula>0</formula>
    </cfRule>
    <cfRule type="cellIs" dxfId="3088" priority="146" operator="greaterThan">
      <formula>0</formula>
    </cfRule>
  </conditionalFormatting>
  <conditionalFormatting sqref="AZ29">
    <cfRule type="cellIs" dxfId="3087" priority="143" operator="lessThan">
      <formula>0</formula>
    </cfRule>
    <cfRule type="cellIs" dxfId="3086" priority="144" operator="greaterThan">
      <formula>0</formula>
    </cfRule>
  </conditionalFormatting>
  <conditionalFormatting sqref="AZ29">
    <cfRule type="cellIs" dxfId="3085" priority="141" operator="lessThan">
      <formula>0</formula>
    </cfRule>
    <cfRule type="cellIs" dxfId="3084" priority="142" operator="greaterThan">
      <formula>0</formula>
    </cfRule>
  </conditionalFormatting>
  <conditionalFormatting sqref="BA27:BA29">
    <cfRule type="cellIs" dxfId="3083" priority="139" operator="lessThan">
      <formula>0</formula>
    </cfRule>
    <cfRule type="cellIs" dxfId="3082" priority="140" operator="greaterThan">
      <formula>0</formula>
    </cfRule>
  </conditionalFormatting>
  <conditionalFormatting sqref="AZ34:AZ36">
    <cfRule type="cellIs" dxfId="3081" priority="137" operator="lessThan">
      <formula>0</formula>
    </cfRule>
    <cfRule type="cellIs" dxfId="3080" priority="138" operator="greaterThan">
      <formula>0</formula>
    </cfRule>
  </conditionalFormatting>
  <conditionalFormatting sqref="BH27:BH28">
    <cfRule type="cellIs" dxfId="3079" priority="135" operator="lessThan">
      <formula>0</formula>
    </cfRule>
    <cfRule type="cellIs" dxfId="3078" priority="136" operator="greaterThan">
      <formula>0</formula>
    </cfRule>
  </conditionalFormatting>
  <conditionalFormatting sqref="BH29">
    <cfRule type="cellIs" dxfId="3077" priority="133" operator="lessThan">
      <formula>0</formula>
    </cfRule>
    <cfRule type="cellIs" dxfId="3076" priority="134" operator="greaterThan">
      <formula>0</formula>
    </cfRule>
  </conditionalFormatting>
  <conditionalFormatting sqref="BH29">
    <cfRule type="cellIs" dxfId="3075" priority="131" operator="lessThan">
      <formula>0</formula>
    </cfRule>
    <cfRule type="cellIs" dxfId="3074" priority="132" operator="greaterThan">
      <formula>0</formula>
    </cfRule>
  </conditionalFormatting>
  <conditionalFormatting sqref="BI27:BI29">
    <cfRule type="cellIs" dxfId="3073" priority="129" operator="lessThan">
      <formula>0</formula>
    </cfRule>
    <cfRule type="cellIs" dxfId="3072" priority="130" operator="greaterThan">
      <formula>0</formula>
    </cfRule>
  </conditionalFormatting>
  <conditionalFormatting sqref="BH34:BH36">
    <cfRule type="cellIs" dxfId="3071" priority="127" operator="lessThan">
      <formula>0</formula>
    </cfRule>
    <cfRule type="cellIs" dxfId="3070" priority="128" operator="greaterThan">
      <formula>0</formula>
    </cfRule>
  </conditionalFormatting>
  <conditionalFormatting sqref="BP27:BP28">
    <cfRule type="cellIs" dxfId="3069" priority="125" operator="lessThan">
      <formula>0</formula>
    </cfRule>
    <cfRule type="cellIs" dxfId="3068" priority="126" operator="greaterThan">
      <formula>0</formula>
    </cfRule>
  </conditionalFormatting>
  <conditionalFormatting sqref="BP29">
    <cfRule type="cellIs" dxfId="3067" priority="123" operator="lessThan">
      <formula>0</formula>
    </cfRule>
    <cfRule type="cellIs" dxfId="3066" priority="124" operator="greaterThan">
      <formula>0</formula>
    </cfRule>
  </conditionalFormatting>
  <conditionalFormatting sqref="BP29">
    <cfRule type="cellIs" dxfId="3065" priority="121" operator="lessThan">
      <formula>0</formula>
    </cfRule>
    <cfRule type="cellIs" dxfId="3064" priority="122" operator="greaterThan">
      <formula>0</formula>
    </cfRule>
  </conditionalFormatting>
  <conditionalFormatting sqref="BQ27:BQ29">
    <cfRule type="cellIs" dxfId="3063" priority="119" operator="lessThan">
      <formula>0</formula>
    </cfRule>
    <cfRule type="cellIs" dxfId="3062" priority="120" operator="greaterThan">
      <formula>0</formula>
    </cfRule>
  </conditionalFormatting>
  <conditionalFormatting sqref="BP34:BP36">
    <cfRule type="cellIs" dxfId="3061" priority="117" operator="lessThan">
      <formula>0</formula>
    </cfRule>
    <cfRule type="cellIs" dxfId="3060" priority="118" operator="greaterThan">
      <formula>0</formula>
    </cfRule>
  </conditionalFormatting>
  <conditionalFormatting sqref="BX27:BX28">
    <cfRule type="cellIs" dxfId="3059" priority="115" operator="lessThan">
      <formula>0</formula>
    </cfRule>
    <cfRule type="cellIs" dxfId="3058" priority="116" operator="greaterThan">
      <formula>0</formula>
    </cfRule>
  </conditionalFormatting>
  <conditionalFormatting sqref="BX29">
    <cfRule type="cellIs" dxfId="3057" priority="113" operator="lessThan">
      <formula>0</formula>
    </cfRule>
    <cfRule type="cellIs" dxfId="3056" priority="114" operator="greaterThan">
      <formula>0</formula>
    </cfRule>
  </conditionalFormatting>
  <conditionalFormatting sqref="BX29">
    <cfRule type="cellIs" dxfId="3055" priority="111" operator="lessThan">
      <formula>0</formula>
    </cfRule>
    <cfRule type="cellIs" dxfId="3054" priority="112" operator="greaterThan">
      <formula>0</formula>
    </cfRule>
  </conditionalFormatting>
  <conditionalFormatting sqref="BY27:BY29">
    <cfRule type="cellIs" dxfId="3053" priority="109" operator="lessThan">
      <formula>0</formula>
    </cfRule>
    <cfRule type="cellIs" dxfId="3052" priority="110" operator="greaterThan">
      <formula>0</formula>
    </cfRule>
  </conditionalFormatting>
  <conditionalFormatting sqref="BX34:BX36">
    <cfRule type="cellIs" dxfId="3051" priority="107" operator="lessThan">
      <formula>0</formula>
    </cfRule>
    <cfRule type="cellIs" dxfId="3050" priority="108" operator="greaterThan">
      <formula>0</formula>
    </cfRule>
  </conditionalFormatting>
  <conditionalFormatting sqref="CF27:CF28">
    <cfRule type="cellIs" dxfId="3049" priority="105" operator="lessThan">
      <formula>0</formula>
    </cfRule>
    <cfRule type="cellIs" dxfId="3048" priority="106" operator="greaterThan">
      <formula>0</formula>
    </cfRule>
  </conditionalFormatting>
  <conditionalFormatting sqref="CF29">
    <cfRule type="cellIs" dxfId="3047" priority="103" operator="lessThan">
      <formula>0</formula>
    </cfRule>
    <cfRule type="cellIs" dxfId="3046" priority="104" operator="greaterThan">
      <formula>0</formula>
    </cfRule>
  </conditionalFormatting>
  <conditionalFormatting sqref="CF29">
    <cfRule type="cellIs" dxfId="3045" priority="101" operator="lessThan">
      <formula>0</formula>
    </cfRule>
    <cfRule type="cellIs" dxfId="3044" priority="102" operator="greaterThan">
      <formula>0</formula>
    </cfRule>
  </conditionalFormatting>
  <conditionalFormatting sqref="CG27:CG29">
    <cfRule type="cellIs" dxfId="3043" priority="99" operator="lessThan">
      <formula>0</formula>
    </cfRule>
    <cfRule type="cellIs" dxfId="3042" priority="100" operator="greaterThan">
      <formula>0</formula>
    </cfRule>
  </conditionalFormatting>
  <conditionalFormatting sqref="CF34:CF36">
    <cfRule type="cellIs" dxfId="3041" priority="97" operator="lessThan">
      <formula>0</formula>
    </cfRule>
    <cfRule type="cellIs" dxfId="3040" priority="98" operator="greaterThan">
      <formula>0</formula>
    </cfRule>
  </conditionalFormatting>
  <conditionalFormatting sqref="CN27:CN28">
    <cfRule type="cellIs" dxfId="3039" priority="95" operator="lessThan">
      <formula>0</formula>
    </cfRule>
    <cfRule type="cellIs" dxfId="3038" priority="96" operator="greaterThan">
      <formula>0</formula>
    </cfRule>
  </conditionalFormatting>
  <conditionalFormatting sqref="CN29">
    <cfRule type="cellIs" dxfId="3037" priority="93" operator="lessThan">
      <formula>0</formula>
    </cfRule>
    <cfRule type="cellIs" dxfId="3036" priority="94" operator="greaterThan">
      <formula>0</formula>
    </cfRule>
  </conditionalFormatting>
  <conditionalFormatting sqref="CN29">
    <cfRule type="cellIs" dxfId="3035" priority="91" operator="lessThan">
      <formula>0</formula>
    </cfRule>
    <cfRule type="cellIs" dxfId="3034" priority="92" operator="greaterThan">
      <formula>0</formula>
    </cfRule>
  </conditionalFormatting>
  <conditionalFormatting sqref="CO27:CO29">
    <cfRule type="cellIs" dxfId="3033" priority="89" operator="lessThan">
      <formula>0</formula>
    </cfRule>
    <cfRule type="cellIs" dxfId="3032" priority="90" operator="greaterThan">
      <formula>0</formula>
    </cfRule>
  </conditionalFormatting>
  <conditionalFormatting sqref="CN34:CN36">
    <cfRule type="cellIs" dxfId="3031" priority="87" operator="lessThan">
      <formula>0</formula>
    </cfRule>
    <cfRule type="cellIs" dxfId="3030" priority="88" operator="greaterThan">
      <formula>0</formula>
    </cfRule>
  </conditionalFormatting>
  <conditionalFormatting sqref="CV27:CV28">
    <cfRule type="cellIs" dxfId="3029" priority="85" operator="lessThan">
      <formula>0</formula>
    </cfRule>
    <cfRule type="cellIs" dxfId="3028" priority="86" operator="greaterThan">
      <formula>0</formula>
    </cfRule>
  </conditionalFormatting>
  <conditionalFormatting sqref="CV29">
    <cfRule type="cellIs" dxfId="3027" priority="83" operator="lessThan">
      <formula>0</formula>
    </cfRule>
    <cfRule type="cellIs" dxfId="3026" priority="84" operator="greaterThan">
      <formula>0</formula>
    </cfRule>
  </conditionalFormatting>
  <conditionalFormatting sqref="CV29">
    <cfRule type="cellIs" dxfId="3025" priority="81" operator="lessThan">
      <formula>0</formula>
    </cfRule>
    <cfRule type="cellIs" dxfId="3024" priority="82" operator="greaterThan">
      <formula>0</formula>
    </cfRule>
  </conditionalFormatting>
  <conditionalFormatting sqref="CV34:CV36">
    <cfRule type="cellIs" dxfId="3023" priority="79" operator="lessThan">
      <formula>0</formula>
    </cfRule>
    <cfRule type="cellIs" dxfId="3022" priority="80" operator="greaterThan">
      <formula>0</formula>
    </cfRule>
  </conditionalFormatting>
  <conditionalFormatting sqref="CW27:CW29">
    <cfRule type="cellIs" dxfId="3021" priority="77" operator="lessThan">
      <formula>0</formula>
    </cfRule>
    <cfRule type="cellIs" dxfId="3020" priority="78" operator="greaterThan">
      <formula>0</formula>
    </cfRule>
  </conditionalFormatting>
  <conditionalFormatting sqref="CI23:CN23">
    <cfRule type="cellIs" dxfId="3019" priority="29" operator="lessThan">
      <formula>0</formula>
    </cfRule>
    <cfRule type="cellIs" dxfId="3018" priority="30" operator="greaterThan">
      <formula>0</formula>
    </cfRule>
  </conditionalFormatting>
  <conditionalFormatting sqref="AP23">
    <cfRule type="cellIs" dxfId="3017" priority="75" operator="lessThan">
      <formula>0</formula>
    </cfRule>
    <cfRule type="cellIs" dxfId="3016" priority="76" operator="greaterThan">
      <formula>0</formula>
    </cfRule>
  </conditionalFormatting>
  <conditionalFormatting sqref="O23:T23">
    <cfRule type="cellIs" dxfId="3015" priority="73" operator="lessThan">
      <formula>0</formula>
    </cfRule>
    <cfRule type="cellIs" dxfId="3014" priority="74" operator="greaterThan">
      <formula>0</formula>
    </cfRule>
  </conditionalFormatting>
  <conditionalFormatting sqref="W23:AB23">
    <cfRule type="cellIs" dxfId="3013" priority="71" operator="lessThan">
      <formula>0</formula>
    </cfRule>
    <cfRule type="cellIs" dxfId="3012" priority="72" operator="greaterThan">
      <formula>0</formula>
    </cfRule>
  </conditionalFormatting>
  <conditionalFormatting sqref="AE23:AJ23">
    <cfRule type="cellIs" dxfId="3011" priority="69" operator="lessThan">
      <formula>0</formula>
    </cfRule>
    <cfRule type="cellIs" dxfId="3010" priority="70" operator="greaterThan">
      <formula>0</formula>
    </cfRule>
  </conditionalFormatting>
  <conditionalFormatting sqref="AM23:AR23">
    <cfRule type="cellIs" dxfId="3009" priority="67" operator="lessThan">
      <formula>0</formula>
    </cfRule>
    <cfRule type="cellIs" dxfId="3008" priority="68" operator="greaterThan">
      <formula>0</formula>
    </cfRule>
  </conditionalFormatting>
  <conditionalFormatting sqref="AS22:AS24">
    <cfRule type="cellIs" dxfId="3007" priority="65" operator="lessThan">
      <formula>0</formula>
    </cfRule>
    <cfRule type="cellIs" dxfId="3006" priority="66" operator="greaterThan">
      <formula>0</formula>
    </cfRule>
  </conditionalFormatting>
  <conditionalFormatting sqref="AY23:AZ23 AV23:AW23">
    <cfRule type="cellIs" dxfId="3005" priority="63" operator="lessThan">
      <formula>0</formula>
    </cfRule>
    <cfRule type="cellIs" dxfId="3004" priority="64" operator="greaterThan">
      <formula>0</formula>
    </cfRule>
  </conditionalFormatting>
  <conditionalFormatting sqref="AX23">
    <cfRule type="cellIs" dxfId="3003" priority="61" operator="lessThan">
      <formula>0</formula>
    </cfRule>
    <cfRule type="cellIs" dxfId="3002" priority="62" operator="greaterThan">
      <formula>0</formula>
    </cfRule>
  </conditionalFormatting>
  <conditionalFormatting sqref="AU23:AZ23">
    <cfRule type="cellIs" dxfId="3001" priority="59" operator="lessThan">
      <formula>0</formula>
    </cfRule>
    <cfRule type="cellIs" dxfId="3000" priority="60" operator="greaterThan">
      <formula>0</formula>
    </cfRule>
  </conditionalFormatting>
  <conditionalFormatting sqref="BG23:BH23 BD23:BE23">
    <cfRule type="cellIs" dxfId="2999" priority="57" operator="lessThan">
      <formula>0</formula>
    </cfRule>
    <cfRule type="cellIs" dxfId="2998" priority="58" operator="greaterThan">
      <formula>0</formula>
    </cfRule>
  </conditionalFormatting>
  <conditionalFormatting sqref="BF23">
    <cfRule type="cellIs" dxfId="2997" priority="55" operator="lessThan">
      <formula>0</formula>
    </cfRule>
    <cfRule type="cellIs" dxfId="2996" priority="56" operator="greaterThan">
      <formula>0</formula>
    </cfRule>
  </conditionalFormatting>
  <conditionalFormatting sqref="BC23:BH23">
    <cfRule type="cellIs" dxfId="2995" priority="53" operator="lessThan">
      <formula>0</formula>
    </cfRule>
    <cfRule type="cellIs" dxfId="2994" priority="54" operator="greaterThan">
      <formula>0</formula>
    </cfRule>
  </conditionalFormatting>
  <conditionalFormatting sqref="BO23:BP23 BL23:BM23">
    <cfRule type="cellIs" dxfId="2993" priority="51" operator="lessThan">
      <formula>0</formula>
    </cfRule>
    <cfRule type="cellIs" dxfId="2992" priority="52" operator="greaterThan">
      <formula>0</formula>
    </cfRule>
  </conditionalFormatting>
  <conditionalFormatting sqref="BN23">
    <cfRule type="cellIs" dxfId="2991" priority="49" operator="lessThan">
      <formula>0</formula>
    </cfRule>
    <cfRule type="cellIs" dxfId="2990" priority="50" operator="greaterThan">
      <formula>0</formula>
    </cfRule>
  </conditionalFormatting>
  <conditionalFormatting sqref="BK23:BP23">
    <cfRule type="cellIs" dxfId="2989" priority="47" operator="lessThan">
      <formula>0</formula>
    </cfRule>
    <cfRule type="cellIs" dxfId="2988" priority="48" operator="greaterThan">
      <formula>0</formula>
    </cfRule>
  </conditionalFormatting>
  <conditionalFormatting sqref="BW23:BX23 BT23:BU23">
    <cfRule type="cellIs" dxfId="2987" priority="45" operator="lessThan">
      <formula>0</formula>
    </cfRule>
    <cfRule type="cellIs" dxfId="2986" priority="46" operator="greaterThan">
      <formula>0</formula>
    </cfRule>
  </conditionalFormatting>
  <conditionalFormatting sqref="BV23">
    <cfRule type="cellIs" dxfId="2985" priority="43" operator="lessThan">
      <formula>0</formula>
    </cfRule>
    <cfRule type="cellIs" dxfId="2984" priority="44" operator="greaterThan">
      <formula>0</formula>
    </cfRule>
  </conditionalFormatting>
  <conditionalFormatting sqref="BS23:BX23">
    <cfRule type="cellIs" dxfId="2983" priority="41" operator="lessThan">
      <formula>0</formula>
    </cfRule>
    <cfRule type="cellIs" dxfId="2982" priority="42" operator="greaterThan">
      <formula>0</formula>
    </cfRule>
  </conditionalFormatting>
  <conditionalFormatting sqref="CE23:CF23 CB23:CC23">
    <cfRule type="cellIs" dxfId="2981" priority="39" operator="lessThan">
      <formula>0</formula>
    </cfRule>
    <cfRule type="cellIs" dxfId="2980" priority="40" operator="greaterThan">
      <formula>0</formula>
    </cfRule>
  </conditionalFormatting>
  <conditionalFormatting sqref="CD23">
    <cfRule type="cellIs" dxfId="2979" priority="37" operator="lessThan">
      <formula>0</formula>
    </cfRule>
    <cfRule type="cellIs" dxfId="2978" priority="38" operator="greaterThan">
      <formula>0</formula>
    </cfRule>
  </conditionalFormatting>
  <conditionalFormatting sqref="CA23:CF23">
    <cfRule type="cellIs" dxfId="2977" priority="35" operator="lessThan">
      <formula>0</formula>
    </cfRule>
    <cfRule type="cellIs" dxfId="2976" priority="36" operator="greaterThan">
      <formula>0</formula>
    </cfRule>
  </conditionalFormatting>
  <conditionalFormatting sqref="CM23:CN23 CJ23:CK23">
    <cfRule type="cellIs" dxfId="2975" priority="33" operator="lessThan">
      <formula>0</formula>
    </cfRule>
    <cfRule type="cellIs" dxfId="2974" priority="34" operator="greaterThan">
      <formula>0</formula>
    </cfRule>
  </conditionalFormatting>
  <conditionalFormatting sqref="CL23">
    <cfRule type="cellIs" dxfId="2973" priority="31" operator="lessThan">
      <formula>0</formula>
    </cfRule>
    <cfRule type="cellIs" dxfId="2972" priority="32" operator="greaterThan">
      <formula>0</formula>
    </cfRule>
  </conditionalFormatting>
  <conditionalFormatting sqref="CU23:CV23 CR23:CS23">
    <cfRule type="cellIs" dxfId="2971" priority="27" operator="lessThan">
      <formula>0</formula>
    </cfRule>
    <cfRule type="cellIs" dxfId="2970" priority="28" operator="greaterThan">
      <formula>0</formula>
    </cfRule>
  </conditionalFormatting>
  <conditionalFormatting sqref="CT23">
    <cfRule type="cellIs" dxfId="2969" priority="25" operator="lessThan">
      <formula>0</formula>
    </cfRule>
    <cfRule type="cellIs" dxfId="2968" priority="26" operator="greaterThan">
      <formula>0</formula>
    </cfRule>
  </conditionalFormatting>
  <conditionalFormatting sqref="CQ23:CV23">
    <cfRule type="cellIs" dxfId="2967" priority="23" operator="lessThan">
      <formula>0</formula>
    </cfRule>
    <cfRule type="cellIs" dxfId="2966" priority="24" operator="greaterThan">
      <formula>0</formula>
    </cfRule>
  </conditionalFormatting>
  <conditionalFormatting sqref="O22:T22">
    <cfRule type="cellIs" dxfId="2965" priority="21" operator="lessThan">
      <formula>0</formula>
    </cfRule>
    <cfRule type="cellIs" dxfId="2964" priority="22" operator="greaterThan">
      <formula>0</formula>
    </cfRule>
  </conditionalFormatting>
  <conditionalFormatting sqref="W22:AB22">
    <cfRule type="cellIs" dxfId="2963" priority="19" operator="lessThan">
      <formula>0</formula>
    </cfRule>
    <cfRule type="cellIs" dxfId="2962" priority="20" operator="greaterThan">
      <formula>0</formula>
    </cfRule>
  </conditionalFormatting>
  <conditionalFormatting sqref="AE22:AJ22">
    <cfRule type="cellIs" dxfId="2961" priority="17" operator="lessThan">
      <formula>0</formula>
    </cfRule>
    <cfRule type="cellIs" dxfId="2960" priority="18" operator="greaterThan">
      <formula>0</formula>
    </cfRule>
  </conditionalFormatting>
  <conditionalFormatting sqref="AM22:AR22">
    <cfRule type="cellIs" dxfId="2959" priority="15" operator="lessThan">
      <formula>0</formula>
    </cfRule>
    <cfRule type="cellIs" dxfId="2958" priority="16" operator="greaterThan">
      <formula>0</formula>
    </cfRule>
  </conditionalFormatting>
  <conditionalFormatting sqref="AU22:AZ22">
    <cfRule type="cellIs" dxfId="2957" priority="13" operator="lessThan">
      <formula>0</formula>
    </cfRule>
    <cfRule type="cellIs" dxfId="2956" priority="14" operator="greaterThan">
      <formula>0</formula>
    </cfRule>
  </conditionalFormatting>
  <conditionalFormatting sqref="BC22:BH22">
    <cfRule type="cellIs" dxfId="2955" priority="11" operator="lessThan">
      <formula>0</formula>
    </cfRule>
    <cfRule type="cellIs" dxfId="2954" priority="12" operator="greaterThan">
      <formula>0</formula>
    </cfRule>
  </conditionalFormatting>
  <conditionalFormatting sqref="BK22:BP22">
    <cfRule type="cellIs" dxfId="2953" priority="9" operator="lessThan">
      <formula>0</formula>
    </cfRule>
    <cfRule type="cellIs" dxfId="2952" priority="10" operator="greaterThan">
      <formula>0</formula>
    </cfRule>
  </conditionalFormatting>
  <conditionalFormatting sqref="BS22:BX22">
    <cfRule type="cellIs" dxfId="2951" priority="7" operator="lessThan">
      <formula>0</formula>
    </cfRule>
    <cfRule type="cellIs" dxfId="2950" priority="8" operator="greaterThan">
      <formula>0</formula>
    </cfRule>
  </conditionalFormatting>
  <conditionalFormatting sqref="CA22:CF22">
    <cfRule type="cellIs" dxfId="2949" priority="5" operator="lessThan">
      <formula>0</formula>
    </cfRule>
    <cfRule type="cellIs" dxfId="2948" priority="6" operator="greaterThan">
      <formula>0</formula>
    </cfRule>
  </conditionalFormatting>
  <conditionalFormatting sqref="CI22:CN22">
    <cfRule type="cellIs" dxfId="2947" priority="3" operator="lessThan">
      <formula>0</formula>
    </cfRule>
    <cfRule type="cellIs" dxfId="2946" priority="4" operator="greaterThan">
      <formula>0</formula>
    </cfRule>
  </conditionalFormatting>
  <conditionalFormatting sqref="CQ22:CV22">
    <cfRule type="cellIs" dxfId="2945" priority="1" operator="lessThan">
      <formula>0</formula>
    </cfRule>
    <cfRule type="cellIs" dxfId="2944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9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18</xdr:row>
                    <xdr:rowOff>19050</xdr:rowOff>
                  </from>
                  <to>
                    <xdr:col>5</xdr:col>
                    <xdr:colOff>247650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outlinePr summaryBelow="0"/>
  </sheetPr>
  <dimension ref="A1:AZ23"/>
  <sheetViews>
    <sheetView showGridLines="0" zoomScale="85" zoomScaleNormal="85" workbookViewId="0">
      <pane xSplit="1" ySplit="2" topLeftCell="B3" activePane="bottomRight" state="frozen"/>
      <selection activeCell="A10" sqref="A10"/>
      <selection pane="topRight" activeCell="A10" sqref="A10"/>
      <selection pane="bottomLeft" activeCell="A10" sqref="A10"/>
      <selection pane="bottomRight" activeCell="G22" sqref="G22"/>
    </sheetView>
  </sheetViews>
  <sheetFormatPr defaultColWidth="9.1796875" defaultRowHeight="14.5" x14ac:dyDescent="0.35"/>
  <cols>
    <col min="1" max="1" width="17" style="79" bestFit="1" customWidth="1"/>
    <col min="2" max="2" width="11.1796875" style="79" customWidth="1"/>
    <col min="3" max="5" width="9.7265625" style="79" customWidth="1"/>
    <col min="6" max="6" width="9.453125" style="79" customWidth="1"/>
    <col min="7" max="22" width="9.7265625" style="79" customWidth="1"/>
    <col min="23" max="23" width="8.26953125" style="79" customWidth="1"/>
    <col min="24" max="24" width="9.1796875" style="79" bestFit="1" customWidth="1"/>
    <col min="25" max="25" width="9.7265625" style="79" customWidth="1"/>
    <col min="26" max="26" width="8.81640625" style="79" bestFit="1" customWidth="1"/>
    <col min="27" max="28" width="9.7265625" style="79" customWidth="1"/>
    <col min="29" max="29" width="9.1796875" style="79" customWidth="1"/>
    <col min="30" max="37" width="9.7265625" style="79" customWidth="1"/>
    <col min="38" max="39" width="9.7265625" style="79" bestFit="1" customWidth="1"/>
    <col min="40" max="40" width="11.1796875" style="79" bestFit="1" customWidth="1"/>
    <col min="41" max="49" width="9.7265625" style="79" bestFit="1" customWidth="1"/>
    <col min="50" max="50" width="10.1796875" style="79" bestFit="1" customWidth="1"/>
    <col min="51" max="51" width="7.453125" style="79" customWidth="1"/>
    <col min="52" max="16384" width="9.1796875" style="79"/>
  </cols>
  <sheetData>
    <row r="1" spans="1:52" ht="15" thickBot="1" x14ac:dyDescent="0.4">
      <c r="A1" s="376"/>
      <c r="B1" s="373">
        <v>43647</v>
      </c>
      <c r="C1" s="380"/>
      <c r="D1" s="380"/>
      <c r="E1" s="381"/>
      <c r="F1" s="373">
        <v>43678</v>
      </c>
      <c r="G1" s="380"/>
      <c r="H1" s="380"/>
      <c r="I1" s="381"/>
      <c r="J1" s="373">
        <v>43709</v>
      </c>
      <c r="K1" s="380"/>
      <c r="L1" s="380"/>
      <c r="M1" s="381"/>
      <c r="N1" s="373">
        <v>43739</v>
      </c>
      <c r="O1" s="380"/>
      <c r="P1" s="380"/>
      <c r="Q1" s="381"/>
      <c r="R1" s="373">
        <v>43770</v>
      </c>
      <c r="S1" s="380"/>
      <c r="T1" s="380"/>
      <c r="U1" s="381"/>
      <c r="V1" s="373">
        <v>43800</v>
      </c>
      <c r="W1" s="380"/>
      <c r="X1" s="380"/>
      <c r="Y1" s="381"/>
      <c r="Z1" s="373">
        <v>43831</v>
      </c>
      <c r="AA1" s="380"/>
      <c r="AB1" s="380"/>
      <c r="AC1" s="381"/>
      <c r="AD1" s="373">
        <v>43862</v>
      </c>
      <c r="AE1" s="380"/>
      <c r="AF1" s="380"/>
      <c r="AG1" s="381"/>
      <c r="AH1" s="373">
        <v>43891</v>
      </c>
      <c r="AI1" s="380"/>
      <c r="AJ1" s="380"/>
      <c r="AK1" s="381"/>
      <c r="AL1" s="373">
        <v>43922</v>
      </c>
      <c r="AM1" s="380"/>
      <c r="AN1" s="380"/>
      <c r="AO1" s="381"/>
      <c r="AP1" s="373">
        <v>43952</v>
      </c>
      <c r="AQ1" s="380"/>
      <c r="AR1" s="380"/>
      <c r="AS1" s="381"/>
      <c r="AT1" s="373">
        <v>43983</v>
      </c>
      <c r="AU1" s="380"/>
      <c r="AV1" s="380"/>
      <c r="AW1" s="381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  <c r="C3" s="209"/>
      <c r="D3" s="209"/>
      <c r="E3" s="209"/>
      <c r="AA3" s="211"/>
      <c r="AX3" s="207"/>
    </row>
    <row r="4" spans="1:52" s="209" customFormat="1" x14ac:dyDescent="0.35">
      <c r="A4" s="79" t="s">
        <v>183</v>
      </c>
      <c r="B4" s="209">
        <f>'Reforecast IFS'!$P$46</f>
        <v>1478.636370495841</v>
      </c>
      <c r="C4" s="209">
        <f>'Reforecast IFS'!$P$47</f>
        <v>1798.3815890886519</v>
      </c>
      <c r="D4" s="209">
        <f>'Reforecast IFS'!$P$48</f>
        <v>2025.0000184034759</v>
      </c>
      <c r="E4" s="209">
        <f>'Reforecast IFS'!$P$49+'Reforecast IFS'!$P$50</f>
        <v>2281.315355345364</v>
      </c>
      <c r="F4" s="209">
        <f>'Reforecast IFS'!$P$53</f>
        <v>740.04419725237881</v>
      </c>
      <c r="G4" s="209">
        <f>'Reforecast IFS'!$P$54</f>
        <v>1233.4069954206318</v>
      </c>
      <c r="H4" s="209">
        <f>'Reforecast IFS'!$P$55</f>
        <v>2127.5088671603517</v>
      </c>
      <c r="I4" s="209">
        <f>'Reforecast IFS'!$P$56+'Reforecast IFS'!$P$57</f>
        <v>3482.3732734999708</v>
      </c>
      <c r="J4" s="209">
        <f>'Reforecast IFS'!$P$60</f>
        <v>2114.775252067057</v>
      </c>
      <c r="K4" s="209">
        <f>'Reforecast IFS'!$P$61</f>
        <v>1836.7094442428379</v>
      </c>
      <c r="L4" s="209">
        <f>'Reforecast IFS'!$P$62</f>
        <v>1887.800141242938</v>
      </c>
      <c r="M4" s="209">
        <f>'Reforecast IFS'!$P$63+'Reforecast IFS'!$P$64</f>
        <v>1744.0484957805004</v>
      </c>
      <c r="N4" s="209">
        <f>'Reforecast IFS'!$P$67</f>
        <v>1674.4467396482105</v>
      </c>
      <c r="O4" s="209">
        <f>'Reforecast IFS'!$P$68</f>
        <v>2040.9964696402419</v>
      </c>
      <c r="P4" s="209">
        <f>'Reforecast IFS'!$P$69</f>
        <v>1961.2547097432887</v>
      </c>
      <c r="Q4" s="209">
        <f>'Reforecast IFS'!$P$70+'Reforecast IFS'!$P$71</f>
        <v>1906.6354143015922</v>
      </c>
      <c r="R4" s="209">
        <f>'Reforecast IFS'!$P$74+'Reforecast IFS'!$P$75</f>
        <v>1603.4095560038991</v>
      </c>
      <c r="S4" s="209">
        <f>'Reforecast IFS'!$P$76</f>
        <v>2088.7444862785323</v>
      </c>
      <c r="T4" s="209">
        <f>'Reforecast IFS'!$P$77</f>
        <v>2002.9636252888474</v>
      </c>
      <c r="U4" s="214">
        <f>'Reforecast IFS'!$P$78</f>
        <v>1888.2156657620535</v>
      </c>
      <c r="V4" s="209">
        <f>'Reforecast IFS'!$P$81</f>
        <v>1367.0999528814045</v>
      </c>
      <c r="W4" s="209">
        <f>'Reforecast IFS'!$P$82</f>
        <v>2646.8683205976545</v>
      </c>
      <c r="X4" s="209">
        <f>'Reforecast IFS'!$P$83</f>
        <v>3569.3650598542731</v>
      </c>
      <c r="Y4" s="209">
        <f>'Reforecast IFS'!$P$84+'Reforecast IFS'!$P$85</f>
        <v>0</v>
      </c>
      <c r="Z4" s="209">
        <f>'Reforecast IFS'!$P$88+'Reforecast IFS'!$P$89</f>
        <v>1211.4388204420541</v>
      </c>
      <c r="AA4" s="209">
        <f>'Reforecast IFS'!$P$90</f>
        <v>2071.0020881864216</v>
      </c>
      <c r="AB4" s="209">
        <f>'Reforecast IFS'!$P$91</f>
        <v>2504.2554461101827</v>
      </c>
      <c r="AC4" s="209">
        <f>'Reforecast IFS'!$P$92</f>
        <v>1796.6369785946763</v>
      </c>
      <c r="AD4" s="209">
        <f>'Reforecast IFS'!$P$95+'Reforecast IFS'!$P$96</f>
        <v>1822.2912929856466</v>
      </c>
      <c r="AE4" s="209">
        <f>'Reforecast IFS'!$P$97</f>
        <v>2073.8313774384064</v>
      </c>
      <c r="AF4" s="209">
        <f>'Reforecast IFS'!$P$98</f>
        <v>2038.4259722168376</v>
      </c>
      <c r="AG4" s="209">
        <f>'Reforecast IFS'!$P$99</f>
        <v>1648.7846906924433</v>
      </c>
      <c r="AH4" s="209">
        <f>'Reforecast IFS'!$P$102+'Reforecast IFS'!$P$103</f>
        <v>3900.1123284741325</v>
      </c>
      <c r="AI4" s="209">
        <f>'Reforecast IFS'!$P$104</f>
        <v>2029.1984094057914</v>
      </c>
      <c r="AJ4" s="209">
        <f>'Reforecast IFS'!$P$105</f>
        <v>1181.44471103815</v>
      </c>
      <c r="AK4" s="209">
        <f>'Reforecast IFS'!$P$106</f>
        <v>472.57788441525992</v>
      </c>
      <c r="AL4" s="209">
        <f>'Reforecast IFS'!$P$109</f>
        <v>1017.19102067969</v>
      </c>
      <c r="AM4" s="209">
        <f>'Reforecast IFS'!$P$110</f>
        <v>1017.19102067969</v>
      </c>
      <c r="AN4" s="209">
        <f>'Reforecast IFS'!$P$111</f>
        <v>1691.7734866963754</v>
      </c>
      <c r="AO4" s="209">
        <f>'Reforecast IFS'!$P$112+'Reforecast IFS'!$P$113</f>
        <v>3857.1778052775771</v>
      </c>
      <c r="AP4" s="209">
        <f>'Reforecast IFS'!$P$116+'Reforecast IFS'!$P$117</f>
        <v>1483.4900670192419</v>
      </c>
      <c r="AQ4" s="209">
        <f>'Reforecast IFS'!$P$118</f>
        <v>1881.6026764270262</v>
      </c>
      <c r="AR4" s="209">
        <f>'Reforecast IFS'!$P$119</f>
        <v>2006.9411321641455</v>
      </c>
      <c r="AS4" s="209">
        <f>'Reforecast IFS'!$P$120</f>
        <v>2211.2994577229188</v>
      </c>
      <c r="AT4" s="209">
        <f>'Reforecast IFS'!$P$123</f>
        <v>1697.7106309307842</v>
      </c>
      <c r="AU4" s="209">
        <f>'Reforecast IFS'!$P$124</f>
        <v>1503.8344609522376</v>
      </c>
      <c r="AV4" s="209">
        <f>'Reforecast IFS'!$P$125</f>
        <v>2093.4573748920575</v>
      </c>
      <c r="AW4" s="209">
        <f>'Reforecast IFS'!$P$126+'Reforecast IFS'!$P$127</f>
        <v>2288.3308665582535</v>
      </c>
      <c r="AX4" s="207">
        <f>SUM(B4:AW4)</f>
        <v>90999.999999999985</v>
      </c>
      <c r="AY4" s="215">
        <v>90999.999999999985</v>
      </c>
      <c r="AZ4" s="207">
        <f>AX4-AY4</f>
        <v>0</v>
      </c>
    </row>
    <row r="5" spans="1:52" s="209" customFormat="1" x14ac:dyDescent="0.35">
      <c r="A5" s="79" t="s">
        <v>184</v>
      </c>
      <c r="B5" s="209">
        <f>'Reforecast IFS'!$O$46</f>
        <v>0</v>
      </c>
      <c r="C5" s="209">
        <f>'Reforecast IFS'!$O$47</f>
        <v>0</v>
      </c>
      <c r="D5" s="209">
        <f>'Reforecast IFS'!$O$48</f>
        <v>0</v>
      </c>
      <c r="E5" s="209">
        <f>'Reforecast IFS'!O49+'Reforecast IFS'!$O$50</f>
        <v>0</v>
      </c>
      <c r="F5" s="209">
        <f>'Reforecast IFS'!$O$53</f>
        <v>0</v>
      </c>
      <c r="G5" s="209">
        <f>'Reforecast IFS'!$O$54</f>
        <v>0</v>
      </c>
      <c r="H5" s="209">
        <f>'Reforecast IFS'!$O$55</f>
        <v>0</v>
      </c>
      <c r="I5" s="209">
        <f>'Reforecast IFS'!$O$56+'Reforecast IFS'!$O$57</f>
        <v>0</v>
      </c>
      <c r="J5" s="209">
        <f>'Reforecast IFS'!$O$60</f>
        <v>0</v>
      </c>
      <c r="K5" s="209">
        <f>'Reforecast IFS'!$O$61</f>
        <v>0</v>
      </c>
      <c r="L5" s="209">
        <f>'Reforecast IFS'!$O$62</f>
        <v>0</v>
      </c>
      <c r="M5" s="209">
        <f>'Reforecast IFS'!$O$63+'Reforecast IFS'!$O$64</f>
        <v>0</v>
      </c>
      <c r="N5" s="209">
        <f>'Reforecast IFS'!$O$67</f>
        <v>0</v>
      </c>
      <c r="O5" s="209">
        <f>'Reforecast IFS'!$O$68</f>
        <v>0</v>
      </c>
      <c r="P5" s="209">
        <f>'Reforecast IFS'!$O$69</f>
        <v>0</v>
      </c>
      <c r="Q5" s="209">
        <f>'Reforecast IFS'!$O$70+'Reforecast IFS'!$O$71</f>
        <v>0</v>
      </c>
      <c r="R5" s="209">
        <f>'Reforecast IFS'!$O$74+'Reforecast IFS'!$O$75</f>
        <v>0</v>
      </c>
      <c r="S5" s="209">
        <f>'Reforecast IFS'!$O$76</f>
        <v>0</v>
      </c>
      <c r="T5" s="209">
        <f>'Reforecast IFS'!$O$77</f>
        <v>0</v>
      </c>
      <c r="U5" s="209">
        <f>+'Reforecast IFS'!$O$78</f>
        <v>0</v>
      </c>
      <c r="V5" s="209">
        <f>'Reforecast IFS'!$O$81</f>
        <v>0</v>
      </c>
      <c r="W5" s="209">
        <f>'Reforecast IFS'!$O$82</f>
        <v>0</v>
      </c>
      <c r="X5" s="209">
        <f>'Reforecast IFS'!$O$83</f>
        <v>0</v>
      </c>
      <c r="Y5" s="209">
        <f>'Reforecast IFS'!$O$84+'Reforecast IFS'!$O$85</f>
        <v>0</v>
      </c>
      <c r="Z5" s="209">
        <f>'Reforecast IFS'!$O$88+'Reforecast IFS'!$O$89</f>
        <v>0</v>
      </c>
      <c r="AA5" s="209">
        <f>'Reforecast IFS'!$O$90</f>
        <v>0</v>
      </c>
      <c r="AB5" s="209">
        <f>'Reforecast IFS'!$O$91</f>
        <v>0</v>
      </c>
      <c r="AC5" s="209">
        <f>'Reforecast IFS'!$O$92</f>
        <v>0</v>
      </c>
      <c r="AD5" s="209">
        <f>'Reforecast IFS'!$O$95+'Reforecast IFS'!$O$96</f>
        <v>0</v>
      </c>
      <c r="AE5" s="209">
        <f>'Reforecast IFS'!$O$97</f>
        <v>0</v>
      </c>
      <c r="AF5" s="209">
        <f>'Reforecast IFS'!$O$98</f>
        <v>0</v>
      </c>
      <c r="AG5" s="209">
        <f>'Reforecast IFS'!$O$99</f>
        <v>0</v>
      </c>
      <c r="AH5" s="209">
        <f>'Reforecast IFS'!$O$102+'Reforecast IFS'!$O$103</f>
        <v>0</v>
      </c>
      <c r="AI5" s="209">
        <f>'Reforecast IFS'!$O$104</f>
        <v>0</v>
      </c>
      <c r="AJ5" s="209">
        <f>'Reforecast IFS'!$O$105</f>
        <v>0</v>
      </c>
      <c r="AK5" s="209">
        <f>'Reforecast IFS'!$O$106</f>
        <v>0</v>
      </c>
      <c r="AL5" s="209">
        <f>'Reforecast IFS'!$O$109</f>
        <v>0</v>
      </c>
      <c r="AM5" s="209">
        <f>'Reforecast IFS'!$O$110</f>
        <v>0</v>
      </c>
      <c r="AN5" s="209">
        <f>'Reforecast IFS'!$O$111</f>
        <v>0</v>
      </c>
      <c r="AO5" s="209">
        <f>'Reforecast IFS'!$O$112+'Reforecast IFS'!$O$113</f>
        <v>0</v>
      </c>
      <c r="AP5" s="209">
        <f>'Reforecast IFS'!$O$116+'Reforecast IFS'!$O$117</f>
        <v>0</v>
      </c>
      <c r="AQ5" s="209">
        <f>'Reforecast IFS'!$O$118</f>
        <v>0</v>
      </c>
      <c r="AR5" s="209">
        <f>'Reforecast IFS'!$O$119</f>
        <v>0</v>
      </c>
      <c r="AS5" s="209">
        <f>'Reforecast IFS'!$O$120</f>
        <v>0</v>
      </c>
      <c r="AT5" s="209">
        <f>'Reforecast IFS'!$O$123</f>
        <v>0</v>
      </c>
      <c r="AU5" s="209">
        <f>'Reforecast IFS'!$O$124</f>
        <v>0</v>
      </c>
      <c r="AV5" s="209">
        <f>'Reforecast IFS'!$O$125</f>
        <v>0</v>
      </c>
      <c r="AW5" s="209">
        <f>'Reforecast IFS'!$O$126+'Reforecast IFS'!$O$127</f>
        <v>0</v>
      </c>
      <c r="AX5" s="207">
        <f>SUM(B5:AW5)</f>
        <v>0</v>
      </c>
    </row>
    <row r="6" spans="1:52" x14ac:dyDescent="0.35">
      <c r="A6" s="79" t="s">
        <v>185</v>
      </c>
      <c r="B6" s="209">
        <f>'Reforecast IFS'!$R$46</f>
        <v>0</v>
      </c>
      <c r="C6" s="209">
        <f>'Reforecast IFS'!$R$47</f>
        <v>0</v>
      </c>
      <c r="D6" s="209">
        <f>'Reforecast IFS'!$R$48</f>
        <v>0</v>
      </c>
      <c r="E6" s="209">
        <f>'Reforecast IFS'!$R$49+'Reforecast IFS'!$R$50</f>
        <v>0</v>
      </c>
      <c r="F6" s="209">
        <f>'Reforecast IFS'!$R$53</f>
        <v>0</v>
      </c>
      <c r="G6" s="209">
        <f>'Reforecast IFS'!$R$54</f>
        <v>0</v>
      </c>
      <c r="H6" s="209">
        <f>'Reforecast IFS'!$R$55</f>
        <v>0</v>
      </c>
      <c r="I6" s="209">
        <f>'Reforecast IFS'!$R$56+'Reforecast IFS'!$R$57</f>
        <v>0</v>
      </c>
      <c r="J6" s="209">
        <f>'Reforecast IFS'!$R$60</f>
        <v>0</v>
      </c>
      <c r="K6" s="209">
        <f>'Reforecast IFS'!$R$61</f>
        <v>0</v>
      </c>
      <c r="L6" s="209">
        <f>'Reforecast IFS'!$R$62</f>
        <v>0</v>
      </c>
      <c r="M6" s="209">
        <f>'Reforecast IFS'!$R$63+'Reforecast IFS'!$R$64</f>
        <v>0</v>
      </c>
      <c r="N6" s="209">
        <f>'Reforecast IFS'!$R$67</f>
        <v>0</v>
      </c>
      <c r="O6" s="209">
        <f>'Reforecast IFS'!$R$68</f>
        <v>0</v>
      </c>
      <c r="P6" s="209">
        <f>'Reforecast IFS'!$R$69</f>
        <v>0</v>
      </c>
      <c r="Q6" s="209">
        <f>'Reforecast IFS'!$R$70+'Reforecast IFS'!$R$71</f>
        <v>0</v>
      </c>
      <c r="R6" s="209">
        <f>'Reforecast IFS'!$R$74+'Reforecast IFS'!$R$75</f>
        <v>0</v>
      </c>
      <c r="S6" s="209">
        <f>'Reforecast IFS'!$R$76</f>
        <v>0</v>
      </c>
      <c r="T6" s="209">
        <f>'Reforecast IFS'!$R$77</f>
        <v>0</v>
      </c>
      <c r="U6" s="209">
        <f>'Reforecast IFS'!$R$78</f>
        <v>0</v>
      </c>
      <c r="V6" s="209">
        <f>'Reforecast IFS'!$R$81</f>
        <v>0</v>
      </c>
      <c r="W6" s="209">
        <f>'Reforecast IFS'!$R$82</f>
        <v>0</v>
      </c>
      <c r="X6" s="209">
        <f>'Reforecast IFS'!$R$83</f>
        <v>0</v>
      </c>
      <c r="Y6" s="209">
        <f>'Reforecast IFS'!$R$84+'Reforecast IFS'!$R$85</f>
        <v>0</v>
      </c>
      <c r="Z6" s="209">
        <f>'Reforecast IFS'!$R$88+'Reforecast IFS'!$R$89</f>
        <v>0</v>
      </c>
      <c r="AA6" s="209">
        <f>'Reforecast IFS'!$R$90</f>
        <v>0</v>
      </c>
      <c r="AB6" s="209">
        <f>'Reforecast IFS'!$R$91</f>
        <v>0</v>
      </c>
      <c r="AC6" s="209">
        <f>'Reforecast IFS'!$R$92</f>
        <v>0</v>
      </c>
      <c r="AD6" s="209">
        <f>'Reforecast IFS'!$R$95+'Reforecast IFS'!$R$96</f>
        <v>0</v>
      </c>
      <c r="AE6" s="209">
        <f>'Reforecast IFS'!$R$97</f>
        <v>0</v>
      </c>
      <c r="AF6" s="209">
        <f>'Reforecast IFS'!$R$98</f>
        <v>0</v>
      </c>
      <c r="AG6" s="209">
        <f>'Reforecast IFS'!$R$99</f>
        <v>0</v>
      </c>
      <c r="AH6" s="209">
        <f>'Reforecast IFS'!$R$102+'Reforecast IFS'!$R$103</f>
        <v>0</v>
      </c>
      <c r="AI6" s="209">
        <f>'Reforecast IFS'!$R$104</f>
        <v>0</v>
      </c>
      <c r="AJ6" s="209">
        <f>'Reforecast IFS'!$R$105</f>
        <v>0</v>
      </c>
      <c r="AK6" s="209">
        <f>'Reforecast IFS'!$R$106</f>
        <v>0</v>
      </c>
      <c r="AL6" s="209">
        <f>'Reforecast IFS'!$R$109</f>
        <v>0</v>
      </c>
      <c r="AM6" s="209">
        <f>'Reforecast IFS'!$R$110</f>
        <v>0</v>
      </c>
      <c r="AN6" s="209">
        <f>'Reforecast IFS'!$R$111</f>
        <v>0</v>
      </c>
      <c r="AO6" s="209">
        <f>'Reforecast IFS'!$R$112+'Reforecast IFS'!$R$113</f>
        <v>0</v>
      </c>
      <c r="AP6" s="209">
        <f>'Reforecast IFS'!$R$116+'Reforecast IFS'!$R$117</f>
        <v>0</v>
      </c>
      <c r="AQ6" s="209">
        <f>'Reforecast IFS'!$R$118</f>
        <v>0</v>
      </c>
      <c r="AR6" s="209">
        <f>'Reforecast IFS'!$R$119</f>
        <v>0</v>
      </c>
      <c r="AS6" s="209">
        <f>'Reforecast IFS'!$R$120</f>
        <v>0</v>
      </c>
      <c r="AT6" s="209">
        <f>'Reforecast IFS'!$R$123</f>
        <v>0</v>
      </c>
      <c r="AU6" s="209">
        <f>'Reforecast IFS'!$R$124</f>
        <v>0</v>
      </c>
      <c r="AV6" s="209">
        <f>'Reforecast IFS'!$R$125</f>
        <v>0</v>
      </c>
      <c r="AW6" s="209">
        <f>'Reforecast IFS'!$R$126+'Reforecast IFS'!$R$127</f>
        <v>0</v>
      </c>
      <c r="AX6" s="207">
        <f>SUM(B6:AW6)</f>
        <v>0</v>
      </c>
    </row>
    <row r="7" spans="1:52" x14ac:dyDescent="0.35">
      <c r="A7" s="79" t="s">
        <v>186</v>
      </c>
      <c r="B7" s="209">
        <f>'Reforecast IFS'!$S$46</f>
        <v>184.83711225856305</v>
      </c>
      <c r="C7" s="209">
        <f>'Reforecast IFS'!$S$47</f>
        <v>328.69960797095052</v>
      </c>
      <c r="D7" s="209">
        <f>'Reforecast IFS'!$S$48</f>
        <v>768.18622076374049</v>
      </c>
      <c r="E7" s="209">
        <f>'Reforecast IFS'!$S$49+'Reforecast IFS'!$S$50</f>
        <v>891.87705900674587</v>
      </c>
      <c r="F7" s="209">
        <f>'Reforecast IFS'!$S$53</f>
        <v>252.11899163253713</v>
      </c>
      <c r="G7" s="209">
        <f>'Reforecast IFS'!$S$54</f>
        <v>420.19831938756198</v>
      </c>
      <c r="H7" s="209">
        <f>'Reforecast IFS'!$S$55</f>
        <v>654.87677708232889</v>
      </c>
      <c r="I7" s="209">
        <f>'Reforecast IFS'!$S$56+'Reforecast IFS'!$S$57</f>
        <v>1010.2059118975722</v>
      </c>
      <c r="J7" s="209">
        <f>'Reforecast IFS'!$S$60</f>
        <v>519.53613652237186</v>
      </c>
      <c r="K7" s="209">
        <f>'Reforecast IFS'!$S$61</f>
        <v>509.0960478502318</v>
      </c>
      <c r="L7" s="209">
        <f>'Reforecast IFS'!$S$62</f>
        <v>563.45006086899161</v>
      </c>
      <c r="M7" s="209">
        <f>'Reforecast IFS'!$S$63+'Reforecast IFS'!$S$64</f>
        <v>542.51775475840452</v>
      </c>
      <c r="N7" s="209">
        <f>'Reforecast IFS'!$S$67</f>
        <v>369.08250045964365</v>
      </c>
      <c r="O7" s="209">
        <f>'Reforecast IFS'!$S$68</f>
        <v>581.98564441993062</v>
      </c>
      <c r="P7" s="209">
        <f>'Reforecast IFS'!$S$69</f>
        <v>889.27332965618757</v>
      </c>
      <c r="Q7" s="209">
        <f>'Reforecast IFS'!$S$70+'Reforecast IFS'!$S$71</f>
        <v>980.65852546423787</v>
      </c>
      <c r="R7" s="209">
        <f>'Reforecast IFS'!$S$74+'Reforecast IFS'!$S$75</f>
        <v>890.1258438789846</v>
      </c>
      <c r="S7" s="209">
        <f>'Reforecast IFS'!$S$76</f>
        <v>803.35777717300959</v>
      </c>
      <c r="T7" s="209">
        <f>'Reforecast IFS'!$S$77</f>
        <v>608.51427011989585</v>
      </c>
      <c r="U7" s="209">
        <f>'Reforecast IFS'!$S$78</f>
        <v>495.60210882811032</v>
      </c>
      <c r="V7" s="209">
        <f>'Reforecast IFS'!$S$81</f>
        <v>218.06258643928524</v>
      </c>
      <c r="W7" s="209">
        <f>'Reforecast IFS'!$S$82</f>
        <v>767.34248104131598</v>
      </c>
      <c r="X7" s="209">
        <f>'Reforecast IFS'!$S$83</f>
        <v>1328.5949325193992</v>
      </c>
      <c r="Y7" s="209">
        <f>'Reforecast IFS'!$S$84+'Reforecast IFS'!$S$85</f>
        <v>0</v>
      </c>
      <c r="Z7" s="209">
        <f>'Reforecast IFS'!$S$88+'Reforecast IFS'!$S$89</f>
        <v>560.08193309722822</v>
      </c>
      <c r="AA7" s="209">
        <f>'Reforecast IFS'!$S$90</f>
        <v>850.17139507057584</v>
      </c>
      <c r="AB7" s="209">
        <f>'Reforecast IFS'!$S$91</f>
        <v>1155.3649550701602</v>
      </c>
      <c r="AC7" s="209">
        <f>'Reforecast IFS'!$S$92</f>
        <v>918.38171676203581</v>
      </c>
      <c r="AD7" s="209">
        <f>'Reforecast IFS'!$S$95+'Reforecast IFS'!$S$96</f>
        <v>942.12012718600874</v>
      </c>
      <c r="AE7" s="209">
        <f>'Reforecast IFS'!$S$97</f>
        <v>1033.4574244833061</v>
      </c>
      <c r="AF7" s="209">
        <f>'Reforecast IFS'!$S$98</f>
        <v>932.31090922855719</v>
      </c>
      <c r="AG7" s="209">
        <f>'Reforecast IFS'!$S$99</f>
        <v>576.11153910212875</v>
      </c>
      <c r="AH7" s="209">
        <f>'Reforecast IFS'!$S$102</f>
        <v>755.53552378920426</v>
      </c>
      <c r="AI7" s="209">
        <f>'Reforecast IFS'!$S$103</f>
        <v>853.19820780883231</v>
      </c>
      <c r="AJ7" s="209">
        <f>'Reforecast IFS'!$S$104</f>
        <v>686.50757414124189</v>
      </c>
      <c r="AK7" s="209">
        <f>'Reforecast IFS'!$S$105+'Reforecast IFS'!$S$106</f>
        <v>510.15869426072152</v>
      </c>
      <c r="AL7" s="209">
        <f>'Reforecast IFS'!$S$109+'Reforecast IFS'!$S$110</f>
        <v>444.63067623546806</v>
      </c>
      <c r="AM7" s="209">
        <f>'Reforecast IFS'!$S$111</f>
        <v>408.92910388123408</v>
      </c>
      <c r="AN7" s="209">
        <f>'Reforecast IFS'!$S$112</f>
        <v>790.98090694000098</v>
      </c>
      <c r="AO7" s="209">
        <f>'Reforecast IFS'!$S$113</f>
        <v>825.45931294329682</v>
      </c>
      <c r="AP7" s="209">
        <f>'Reforecast IFS'!$S$116+'Reforecast IFS'!$S$117</f>
        <v>667.01862857249637</v>
      </c>
      <c r="AQ7" s="209">
        <f>'Reforecast IFS'!$S$118</f>
        <v>570.42200381493467</v>
      </c>
      <c r="AR7" s="209">
        <f>'Reforecast IFS'!$S$119</f>
        <v>544.21107772561561</v>
      </c>
      <c r="AS7" s="209">
        <f>'Reforecast IFS'!$S$120</f>
        <v>469.94828988695343</v>
      </c>
      <c r="AT7" s="209">
        <f>'Reforecast IFS'!$S$123</f>
        <v>525.94216582064314</v>
      </c>
      <c r="AU7" s="209">
        <f>'Reforecast IFS'!$S$124</f>
        <v>357.34558375634543</v>
      </c>
      <c r="AV7" s="209">
        <f>'Reforecast IFS'!$S$125</f>
        <v>744.73986463620975</v>
      </c>
      <c r="AW7" s="209">
        <f>'Reforecast IFS'!$S$126+'Reforecast IFS'!$S$127</f>
        <v>498.77238578680192</v>
      </c>
      <c r="AX7" s="207">
        <f>SUM(B7:AW7)</f>
        <v>31200</v>
      </c>
      <c r="AY7" s="215">
        <v>31200</v>
      </c>
      <c r="AZ7" s="207">
        <f>AX7-AY7</f>
        <v>0</v>
      </c>
    </row>
    <row r="8" spans="1:52" ht="15" thickBot="1" x14ac:dyDescent="0.4">
      <c r="B8" s="210">
        <f>SUM(B4:B7)</f>
        <v>1663.4734827544041</v>
      </c>
      <c r="C8" s="210">
        <f t="shared" ref="C8:AW8" si="0">SUM(C4:C7)</f>
        <v>2127.0811970596023</v>
      </c>
      <c r="D8" s="210">
        <f t="shared" si="0"/>
        <v>2793.1862391672166</v>
      </c>
      <c r="E8" s="210">
        <f t="shared" si="0"/>
        <v>3173.1924143521101</v>
      </c>
      <c r="F8" s="210">
        <f t="shared" si="0"/>
        <v>992.16318888491594</v>
      </c>
      <c r="G8" s="210">
        <f t="shared" si="0"/>
        <v>1653.6053148081937</v>
      </c>
      <c r="H8" s="210">
        <f t="shared" si="0"/>
        <v>2782.3856442426804</v>
      </c>
      <c r="I8" s="210">
        <f t="shared" si="0"/>
        <v>4492.5791853975425</v>
      </c>
      <c r="J8" s="210">
        <f t="shared" si="0"/>
        <v>2634.311388589429</v>
      </c>
      <c r="K8" s="210">
        <f t="shared" si="0"/>
        <v>2345.8054920930699</v>
      </c>
      <c r="L8" s="210">
        <f t="shared" si="0"/>
        <v>2451.2502021119299</v>
      </c>
      <c r="M8" s="210">
        <f t="shared" si="0"/>
        <v>2286.566250538905</v>
      </c>
      <c r="N8" s="210">
        <f t="shared" si="0"/>
        <v>2043.5292401078541</v>
      </c>
      <c r="O8" s="210">
        <f t="shared" si="0"/>
        <v>2622.9821140601725</v>
      </c>
      <c r="P8" s="210">
        <f t="shared" si="0"/>
        <v>2850.5280393994763</v>
      </c>
      <c r="Q8" s="210">
        <f t="shared" si="0"/>
        <v>2887.2939397658301</v>
      </c>
      <c r="R8" s="210">
        <f t="shared" si="0"/>
        <v>2493.5353998828837</v>
      </c>
      <c r="S8" s="210">
        <f t="shared" si="0"/>
        <v>2892.1022634515421</v>
      </c>
      <c r="T8" s="210">
        <f t="shared" si="0"/>
        <v>2611.4778954087433</v>
      </c>
      <c r="U8" s="210">
        <f t="shared" si="0"/>
        <v>2383.8177745901639</v>
      </c>
      <c r="V8" s="210">
        <f t="shared" si="0"/>
        <v>1585.1625393206898</v>
      </c>
      <c r="W8" s="210">
        <f t="shared" si="0"/>
        <v>3414.2108016389702</v>
      </c>
      <c r="X8" s="210">
        <f t="shared" si="0"/>
        <v>4897.9599923736723</v>
      </c>
      <c r="Y8" s="210">
        <f t="shared" si="0"/>
        <v>0</v>
      </c>
      <c r="Z8" s="210">
        <f t="shared" si="0"/>
        <v>1771.5207535392824</v>
      </c>
      <c r="AA8" s="210">
        <f t="shared" si="0"/>
        <v>2921.1734832569973</v>
      </c>
      <c r="AB8" s="210">
        <f t="shared" si="0"/>
        <v>3659.6204011803429</v>
      </c>
      <c r="AC8" s="210">
        <f t="shared" si="0"/>
        <v>2715.0186953567122</v>
      </c>
      <c r="AD8" s="210">
        <f t="shared" si="0"/>
        <v>2764.4114201716552</v>
      </c>
      <c r="AE8" s="210">
        <f t="shared" si="0"/>
        <v>3107.2888019217125</v>
      </c>
      <c r="AF8" s="210">
        <f t="shared" si="0"/>
        <v>2970.7368814453948</v>
      </c>
      <c r="AG8" s="210">
        <f t="shared" si="0"/>
        <v>2224.8962297945718</v>
      </c>
      <c r="AH8" s="210">
        <f t="shared" si="0"/>
        <v>4655.647852263337</v>
      </c>
      <c r="AI8" s="210">
        <f t="shared" si="0"/>
        <v>2882.3966172146238</v>
      </c>
      <c r="AJ8" s="210">
        <f t="shared" si="0"/>
        <v>1867.9522851793918</v>
      </c>
      <c r="AK8" s="210">
        <f t="shared" si="0"/>
        <v>982.73657867598149</v>
      </c>
      <c r="AL8" s="210">
        <f t="shared" si="0"/>
        <v>1461.8216969151581</v>
      </c>
      <c r="AM8" s="210">
        <f t="shared" si="0"/>
        <v>1426.1201245609241</v>
      </c>
      <c r="AN8" s="210">
        <f t="shared" si="0"/>
        <v>2482.7543936363763</v>
      </c>
      <c r="AO8" s="210">
        <f t="shared" si="0"/>
        <v>4682.6371182208741</v>
      </c>
      <c r="AP8" s="210">
        <f t="shared" si="0"/>
        <v>2150.5086955917382</v>
      </c>
      <c r="AQ8" s="210">
        <f t="shared" si="0"/>
        <v>2452.0246802419606</v>
      </c>
      <c r="AR8" s="210">
        <f t="shared" si="0"/>
        <v>2551.1522098897613</v>
      </c>
      <c r="AS8" s="210">
        <f t="shared" si="0"/>
        <v>2681.247747609872</v>
      </c>
      <c r="AT8" s="210">
        <f t="shared" si="0"/>
        <v>2223.6527967514276</v>
      </c>
      <c r="AU8" s="210">
        <f t="shared" si="0"/>
        <v>1861.180044708583</v>
      </c>
      <c r="AV8" s="210">
        <f t="shared" si="0"/>
        <v>2838.1972395282673</v>
      </c>
      <c r="AW8" s="210">
        <f t="shared" si="0"/>
        <v>2787.1032523450554</v>
      </c>
      <c r="AX8" s="209">
        <f>SUM(B8:AW8)</f>
        <v>122199.99999999999</v>
      </c>
    </row>
    <row r="9" spans="1:52" x14ac:dyDescent="0.35">
      <c r="E9" s="216">
        <f>SUM(B8:E8)</f>
        <v>9756.9333333333343</v>
      </c>
      <c r="I9" s="216">
        <f>SUM(F8:I8)</f>
        <v>9920.7333333333336</v>
      </c>
      <c r="M9" s="216">
        <f>SUM(J8:M8)</f>
        <v>9717.9333333333343</v>
      </c>
      <c r="Q9" s="216">
        <f>SUM(N8:Q8)</f>
        <v>10404.333333333332</v>
      </c>
      <c r="U9" s="216">
        <f>SUM(R8:U8)</f>
        <v>10380.933333333334</v>
      </c>
      <c r="Y9" s="216">
        <f>SUM(V8:Y8)</f>
        <v>9897.3333333333321</v>
      </c>
      <c r="AC9" s="216">
        <f>SUM(Z8:AC8)</f>
        <v>11067.333333333334</v>
      </c>
      <c r="AG9" s="216">
        <f>SUM(AD8:AG8)</f>
        <v>11067.333333333336</v>
      </c>
      <c r="AK9" s="216">
        <f>SUM(AH8:AK8)</f>
        <v>10388.733333333335</v>
      </c>
      <c r="AO9" s="216">
        <f>SUM(AL8:AO8)</f>
        <v>10053.333333333332</v>
      </c>
      <c r="AS9" s="216">
        <f>SUM(AP8:AS8)</f>
        <v>9834.9333333333307</v>
      </c>
      <c r="AW9" s="216">
        <f>SUM(AT8:AW8)</f>
        <v>9710.1333333333332</v>
      </c>
    </row>
    <row r="10" spans="1:52" x14ac:dyDescent="0.35">
      <c r="B10" s="217"/>
      <c r="Y10" s="217"/>
    </row>
    <row r="11" spans="1:52" x14ac:dyDescent="0.35">
      <c r="B11" s="211"/>
      <c r="Y11" s="211"/>
    </row>
    <row r="13" spans="1:52" x14ac:dyDescent="0.35">
      <c r="B13" s="212"/>
      <c r="Y13" s="212"/>
    </row>
    <row r="14" spans="1:52" x14ac:dyDescent="0.35">
      <c r="B14" s="212"/>
      <c r="Y14" s="212"/>
    </row>
    <row r="15" spans="1:52" x14ac:dyDescent="0.35">
      <c r="B15" s="212"/>
      <c r="Y15" s="212"/>
    </row>
    <row r="16" spans="1:52" x14ac:dyDescent="0.35">
      <c r="B16" s="212"/>
      <c r="Y16" s="212"/>
    </row>
    <row r="17" spans="2:25" x14ac:dyDescent="0.35">
      <c r="B17" s="212"/>
      <c r="Y17" s="212"/>
    </row>
    <row r="19" spans="2:25" x14ac:dyDescent="0.35">
      <c r="B19" s="212"/>
      <c r="Y19" s="212"/>
    </row>
    <row r="20" spans="2:25" x14ac:dyDescent="0.35">
      <c r="B20" s="212"/>
      <c r="Y20" s="212"/>
    </row>
    <row r="21" spans="2:25" x14ac:dyDescent="0.35">
      <c r="B21" s="212"/>
      <c r="Y21" s="212"/>
    </row>
    <row r="22" spans="2:25" x14ac:dyDescent="0.35">
      <c r="B22" s="212"/>
      <c r="Y22" s="212"/>
    </row>
    <row r="23" spans="2:25" x14ac:dyDescent="0.35">
      <c r="B23" s="212"/>
      <c r="Y23" s="212"/>
    </row>
  </sheetData>
  <mergeCells count="13">
    <mergeCell ref="R1:U1"/>
    <mergeCell ref="A1:A2"/>
    <mergeCell ref="B1:E1"/>
    <mergeCell ref="F1:I1"/>
    <mergeCell ref="J1:M1"/>
    <mergeCell ref="N1:Q1"/>
    <mergeCell ref="AT1:AW1"/>
    <mergeCell ref="V1:Y1"/>
    <mergeCell ref="Z1:AC1"/>
    <mergeCell ref="AD1:AG1"/>
    <mergeCell ref="AH1:AK1"/>
    <mergeCell ref="AL1:AO1"/>
    <mergeCell ref="AP1:AS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00B050"/>
  </sheetPr>
  <dimension ref="A1:DA136"/>
  <sheetViews>
    <sheetView topLeftCell="L29" zoomScale="85" zoomScaleNormal="85" workbookViewId="0">
      <selection activeCell="X42" sqref="X42"/>
    </sheetView>
  </sheetViews>
  <sheetFormatPr defaultColWidth="9.1796875" defaultRowHeight="14.5" x14ac:dyDescent="0.35"/>
  <cols>
    <col min="1" max="1" width="6" style="133" bestFit="1" customWidth="1"/>
    <col min="2" max="2" width="12.26953125" style="133" bestFit="1" customWidth="1"/>
    <col min="3" max="3" width="3.1796875" style="133" customWidth="1"/>
    <col min="4" max="4" width="3.81640625" style="133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8.7265625" style="133" bestFit="1" customWidth="1"/>
    <col min="20" max="20" width="9.54296875" style="133" customWidth="1"/>
    <col min="21" max="21" width="9.7265625" style="133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8.7265625" style="133" customWidth="1"/>
    <col min="36" max="36" width="10.26953125" style="133" customWidth="1"/>
    <col min="37" max="37" width="10" style="133" customWidth="1"/>
    <col min="38" max="38" width="1.54296875" style="133" customWidth="1"/>
    <col min="39" max="40" width="8.7265625" style="133" customWidth="1"/>
    <col min="41" max="42" width="7.7265625" style="133" customWidth="1"/>
    <col min="43" max="43" width="8" style="133" customWidth="1"/>
    <col min="44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3" width="10.54296875" style="133" bestFit="1" customWidth="1"/>
    <col min="104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/>
      <c r="H22" s="174">
        <f>'FY20 Demand'!C7</f>
        <v>7583.333333333333</v>
      </c>
      <c r="I22" s="174"/>
      <c r="J22" s="174"/>
      <c r="K22" s="174">
        <f>'FY20 Demand'!C25</f>
        <v>2173.6</v>
      </c>
      <c r="L22" s="174"/>
      <c r="M22" s="174">
        <f>SUM(G22:L22)</f>
        <v>9756.9333333333325</v>
      </c>
      <c r="O22" s="174"/>
      <c r="P22" s="174">
        <f>'FY20 Demand'!D7</f>
        <v>7583.333333333333</v>
      </c>
      <c r="Q22" s="174"/>
      <c r="R22" s="174"/>
      <c r="S22" s="174">
        <f>'FY20 Demand'!D25</f>
        <v>2337.4</v>
      </c>
      <c r="T22" s="174"/>
      <c r="U22" s="174">
        <f>SUM(O22:T22)</f>
        <v>9920.7333333333336</v>
      </c>
      <c r="V22" s="174"/>
      <c r="W22" s="174"/>
      <c r="X22" s="174">
        <f>'FY20 Demand'!E7</f>
        <v>7583.333333333333</v>
      </c>
      <c r="Y22" s="174"/>
      <c r="Z22" s="174"/>
      <c r="AA22" s="174">
        <f>'FY20 Demand'!E25</f>
        <v>2134.6</v>
      </c>
      <c r="AB22" s="174"/>
      <c r="AC22" s="174">
        <f>SUM(W22:AB22)</f>
        <v>9717.9333333333325</v>
      </c>
      <c r="AD22" s="174"/>
      <c r="AE22" s="174"/>
      <c r="AF22" s="174">
        <f>'FY20 Demand'!F7</f>
        <v>7583.333333333333</v>
      </c>
      <c r="AG22" s="174"/>
      <c r="AH22" s="174"/>
      <c r="AI22" s="174">
        <f>'FY20 Demand'!F25</f>
        <v>2821</v>
      </c>
      <c r="AJ22" s="174"/>
      <c r="AK22" s="174">
        <f>SUM(AE22:AJ22)</f>
        <v>10404.333333333332</v>
      </c>
      <c r="AL22" s="164"/>
      <c r="AM22" s="174"/>
      <c r="AN22" s="174">
        <f>'FY20 Demand'!G7</f>
        <v>7583.333333333333</v>
      </c>
      <c r="AO22" s="174"/>
      <c r="AP22" s="174"/>
      <c r="AQ22" s="174">
        <f>'FY20 Demand'!G25</f>
        <v>2797.6000000000004</v>
      </c>
      <c r="AR22" s="174"/>
      <c r="AS22" s="174">
        <f>SUM(AM22:AR22)</f>
        <v>10380.933333333334</v>
      </c>
      <c r="AT22" s="164"/>
      <c r="AU22" s="174"/>
      <c r="AV22" s="174">
        <f>'FY20 Demand'!H7</f>
        <v>7583.333333333333</v>
      </c>
      <c r="AW22" s="174"/>
      <c r="AX22" s="174"/>
      <c r="AY22" s="174">
        <f>'FY20 Demand'!H25</f>
        <v>2314</v>
      </c>
      <c r="AZ22" s="174"/>
      <c r="BA22" s="174">
        <f>SUM(AU22:AZ22)</f>
        <v>9897.3333333333321</v>
      </c>
      <c r="BB22" s="164"/>
      <c r="BC22" s="174"/>
      <c r="BD22" s="174">
        <f>'FY20 Demand'!I7</f>
        <v>7583.333333333333</v>
      </c>
      <c r="BE22" s="174"/>
      <c r="BF22" s="174"/>
      <c r="BG22" s="174">
        <f>'FY20 Demand'!I25</f>
        <v>3484</v>
      </c>
      <c r="BH22" s="174"/>
      <c r="BI22" s="174">
        <f>SUM(BC22:BH22)</f>
        <v>11067.333333333332</v>
      </c>
      <c r="BJ22" s="164"/>
      <c r="BK22" s="174"/>
      <c r="BL22" s="174">
        <f>'FY20 Demand'!J7</f>
        <v>7583.333333333333</v>
      </c>
      <c r="BM22" s="174"/>
      <c r="BN22" s="174"/>
      <c r="BO22" s="174">
        <f>'FY20 Demand'!J25</f>
        <v>3484</v>
      </c>
      <c r="BP22" s="174"/>
      <c r="BQ22" s="174">
        <f>SUM(BK22:BP22)</f>
        <v>11067.333333333332</v>
      </c>
      <c r="BR22" s="164"/>
      <c r="BS22" s="174"/>
      <c r="BT22" s="174">
        <f>'FY20 Demand'!K7</f>
        <v>7583.333333333333</v>
      </c>
      <c r="BU22" s="174"/>
      <c r="BV22" s="174"/>
      <c r="BW22" s="174">
        <f>'FY20 Demand'!K25</f>
        <v>2805.4</v>
      </c>
      <c r="BX22" s="174"/>
      <c r="BY22" s="174">
        <f>SUM(BS22:BX22)</f>
        <v>10388.733333333334</v>
      </c>
      <c r="BZ22" s="164"/>
      <c r="CA22" s="174"/>
      <c r="CB22" s="174">
        <f>'FY20 Demand'!L7</f>
        <v>7583.333333333333</v>
      </c>
      <c r="CC22" s="174"/>
      <c r="CD22" s="174"/>
      <c r="CE22" s="174">
        <f>'FY20 Demand'!L25</f>
        <v>2470</v>
      </c>
      <c r="CF22" s="174"/>
      <c r="CG22" s="174">
        <f>SUM(CA22:CF22)</f>
        <v>10053.333333333332</v>
      </c>
      <c r="CH22" s="164"/>
      <c r="CI22" s="174"/>
      <c r="CJ22" s="174">
        <f>'FY20 Demand'!M7</f>
        <v>7583.333333333333</v>
      </c>
      <c r="CK22" s="174"/>
      <c r="CL22" s="174"/>
      <c r="CM22" s="174">
        <f>'FY20 Demand'!M25</f>
        <v>2251.6</v>
      </c>
      <c r="CN22" s="174"/>
      <c r="CO22" s="174">
        <f>SUM(CI22:CN22)</f>
        <v>9834.9333333333325</v>
      </c>
      <c r="CP22" s="164"/>
      <c r="CQ22" s="174"/>
      <c r="CR22" s="174">
        <f>'FY20 Demand'!N7</f>
        <v>7583.333333333333</v>
      </c>
      <c r="CS22" s="174"/>
      <c r="CT22" s="174"/>
      <c r="CU22" s="174">
        <f>'FY20 Demand'!N25</f>
        <v>2126.8000000000002</v>
      </c>
      <c r="CV22" s="174"/>
      <c r="CW22" s="174">
        <f>SUM(CQ22:CV22)</f>
        <v>9710.1333333333332</v>
      </c>
      <c r="CY22" s="134">
        <f>SUM(CW22,CO22,CG22,BY22,BQ22,BI22,BA22,AS22,AK22,AC22,U22,M22)</f>
        <v>122199.99999999999</v>
      </c>
      <c r="CZ22" s="134">
        <f>'FY20 Demand'!O39</f>
        <v>122199.99999999999</v>
      </c>
      <c r="DA22" s="182" t="str">
        <f>IF(CY22=CZ22,"","Check")</f>
        <v/>
      </c>
    </row>
    <row r="23" spans="6:105" x14ac:dyDescent="0.35">
      <c r="F23" s="170" t="s">
        <v>164</v>
      </c>
      <c r="G23" s="194">
        <f t="shared" ref="G23:L23" si="0">G22</f>
        <v>0</v>
      </c>
      <c r="H23" s="194">
        <f t="shared" si="0"/>
        <v>7583.333333333333</v>
      </c>
      <c r="I23" s="194">
        <f t="shared" si="0"/>
        <v>0</v>
      </c>
      <c r="J23" s="194">
        <f t="shared" si="0"/>
        <v>0</v>
      </c>
      <c r="K23" s="194">
        <f t="shared" si="0"/>
        <v>2173.6</v>
      </c>
      <c r="L23" s="194">
        <f t="shared" si="0"/>
        <v>0</v>
      </c>
      <c r="M23" s="174">
        <f>SUM(G23:L23)</f>
        <v>9756.9333333333325</v>
      </c>
      <c r="O23" s="194">
        <f t="shared" ref="O23:T23" si="1">O22</f>
        <v>0</v>
      </c>
      <c r="P23" s="194">
        <f t="shared" si="1"/>
        <v>7583.333333333333</v>
      </c>
      <c r="Q23" s="194">
        <f t="shared" si="1"/>
        <v>0</v>
      </c>
      <c r="R23" s="194">
        <f t="shared" si="1"/>
        <v>0</v>
      </c>
      <c r="S23" s="194">
        <f t="shared" si="1"/>
        <v>2337.4</v>
      </c>
      <c r="T23" s="194">
        <f t="shared" si="1"/>
        <v>0</v>
      </c>
      <c r="U23" s="174">
        <f>SUM(O23:T23)</f>
        <v>9920.7333333333336</v>
      </c>
      <c r="V23" s="174"/>
      <c r="W23" s="194">
        <f t="shared" ref="W23:AB23" si="2">W22</f>
        <v>0</v>
      </c>
      <c r="X23" s="194">
        <f t="shared" si="2"/>
        <v>7583.333333333333</v>
      </c>
      <c r="Y23" s="194">
        <f t="shared" si="2"/>
        <v>0</v>
      </c>
      <c r="Z23" s="194">
        <f t="shared" si="2"/>
        <v>0</v>
      </c>
      <c r="AA23" s="194">
        <f t="shared" si="2"/>
        <v>2134.6</v>
      </c>
      <c r="AB23" s="194">
        <f t="shared" si="2"/>
        <v>0</v>
      </c>
      <c r="AC23" s="174">
        <f>SUM(W23:AB23)</f>
        <v>9717.9333333333325</v>
      </c>
      <c r="AD23" s="174"/>
      <c r="AE23" s="194">
        <f t="shared" ref="AE23:AJ23" si="3">AE22</f>
        <v>0</v>
      </c>
      <c r="AF23" s="194">
        <f t="shared" si="3"/>
        <v>7583.333333333333</v>
      </c>
      <c r="AG23" s="194">
        <f t="shared" si="3"/>
        <v>0</v>
      </c>
      <c r="AH23" s="194">
        <f t="shared" si="3"/>
        <v>0</v>
      </c>
      <c r="AI23" s="194">
        <f t="shared" si="3"/>
        <v>2821</v>
      </c>
      <c r="AJ23" s="194">
        <f t="shared" si="3"/>
        <v>0</v>
      </c>
      <c r="AK23" s="174">
        <f>SUM(AE23:AJ23)</f>
        <v>10404.333333333332</v>
      </c>
      <c r="AL23" s="164"/>
      <c r="AM23" s="194">
        <f t="shared" ref="AM23:AR23" si="4">AM22</f>
        <v>0</v>
      </c>
      <c r="AN23" s="194">
        <f t="shared" si="4"/>
        <v>7583.333333333333</v>
      </c>
      <c r="AO23" s="194">
        <f t="shared" si="4"/>
        <v>0</v>
      </c>
      <c r="AP23" s="194">
        <f t="shared" si="4"/>
        <v>0</v>
      </c>
      <c r="AQ23" s="194">
        <f t="shared" si="4"/>
        <v>2797.6000000000004</v>
      </c>
      <c r="AR23" s="194">
        <f t="shared" si="4"/>
        <v>0</v>
      </c>
      <c r="AS23" s="174">
        <f>SUM(AM23:AR23)</f>
        <v>10380.933333333334</v>
      </c>
      <c r="AT23" s="164"/>
      <c r="AU23" s="194">
        <f t="shared" ref="AU23:AZ23" si="5">AU22</f>
        <v>0</v>
      </c>
      <c r="AV23" s="194">
        <f t="shared" si="5"/>
        <v>7583.333333333333</v>
      </c>
      <c r="AW23" s="194">
        <f t="shared" si="5"/>
        <v>0</v>
      </c>
      <c r="AX23" s="194">
        <f t="shared" si="5"/>
        <v>0</v>
      </c>
      <c r="AY23" s="194">
        <f t="shared" si="5"/>
        <v>2314</v>
      </c>
      <c r="AZ23" s="194">
        <f t="shared" si="5"/>
        <v>0</v>
      </c>
      <c r="BA23" s="174">
        <f>SUM(AU23:AZ23)</f>
        <v>9897.3333333333321</v>
      </c>
      <c r="BB23" s="164"/>
      <c r="BC23" s="194">
        <f t="shared" ref="BC23:BH23" si="6">BC22</f>
        <v>0</v>
      </c>
      <c r="BD23" s="194">
        <f t="shared" si="6"/>
        <v>7583.333333333333</v>
      </c>
      <c r="BE23" s="194">
        <f t="shared" si="6"/>
        <v>0</v>
      </c>
      <c r="BF23" s="194">
        <f t="shared" si="6"/>
        <v>0</v>
      </c>
      <c r="BG23" s="194">
        <f t="shared" si="6"/>
        <v>3484</v>
      </c>
      <c r="BH23" s="194">
        <f t="shared" si="6"/>
        <v>0</v>
      </c>
      <c r="BI23" s="174">
        <f>SUM(BC23:BH23)</f>
        <v>11067.333333333332</v>
      </c>
      <c r="BJ23" s="164"/>
      <c r="BK23" s="194">
        <f t="shared" ref="BK23:BP23" si="7">BK22</f>
        <v>0</v>
      </c>
      <c r="BL23" s="194">
        <f t="shared" si="7"/>
        <v>7583.333333333333</v>
      </c>
      <c r="BM23" s="194">
        <f t="shared" si="7"/>
        <v>0</v>
      </c>
      <c r="BN23" s="194">
        <f t="shared" si="7"/>
        <v>0</v>
      </c>
      <c r="BO23" s="194">
        <f t="shared" si="7"/>
        <v>3484</v>
      </c>
      <c r="BP23" s="194">
        <f t="shared" si="7"/>
        <v>0</v>
      </c>
      <c r="BQ23" s="174">
        <f>SUM(BK23:BP23)</f>
        <v>11067.333333333332</v>
      </c>
      <c r="BR23" s="164"/>
      <c r="BS23" s="194">
        <f t="shared" ref="BS23:BX23" si="8">BS22</f>
        <v>0</v>
      </c>
      <c r="BT23" s="194">
        <f t="shared" si="8"/>
        <v>7583.333333333333</v>
      </c>
      <c r="BU23" s="194">
        <f t="shared" si="8"/>
        <v>0</v>
      </c>
      <c r="BV23" s="194">
        <f t="shared" si="8"/>
        <v>0</v>
      </c>
      <c r="BW23" s="194">
        <f t="shared" si="8"/>
        <v>2805.4</v>
      </c>
      <c r="BX23" s="194">
        <f t="shared" si="8"/>
        <v>0</v>
      </c>
      <c r="BY23" s="174">
        <f>SUM(BS23:BX23)</f>
        <v>10388.733333333334</v>
      </c>
      <c r="BZ23" s="164"/>
      <c r="CA23" s="194">
        <f t="shared" ref="CA23:CF23" si="9">CA22</f>
        <v>0</v>
      </c>
      <c r="CB23" s="194">
        <f t="shared" si="9"/>
        <v>7583.333333333333</v>
      </c>
      <c r="CC23" s="194">
        <f t="shared" si="9"/>
        <v>0</v>
      </c>
      <c r="CD23" s="194">
        <f t="shared" si="9"/>
        <v>0</v>
      </c>
      <c r="CE23" s="194">
        <f t="shared" si="9"/>
        <v>2470</v>
      </c>
      <c r="CF23" s="194">
        <f t="shared" si="9"/>
        <v>0</v>
      </c>
      <c r="CG23" s="174">
        <f>SUM(CA23:CF23)</f>
        <v>10053.333333333332</v>
      </c>
      <c r="CH23" s="164"/>
      <c r="CI23" s="194">
        <f t="shared" ref="CI23:CN23" si="10">CI22</f>
        <v>0</v>
      </c>
      <c r="CJ23" s="194">
        <f t="shared" si="10"/>
        <v>7583.333333333333</v>
      </c>
      <c r="CK23" s="194">
        <f t="shared" si="10"/>
        <v>0</v>
      </c>
      <c r="CL23" s="194">
        <f t="shared" si="10"/>
        <v>0</v>
      </c>
      <c r="CM23" s="194">
        <f t="shared" si="10"/>
        <v>2251.6</v>
      </c>
      <c r="CN23" s="194">
        <f t="shared" si="10"/>
        <v>0</v>
      </c>
      <c r="CO23" s="174">
        <f>SUM(CI23:CN23)</f>
        <v>9834.9333333333325</v>
      </c>
      <c r="CP23" s="164"/>
      <c r="CQ23" s="194">
        <f t="shared" ref="CQ23:CV23" si="11">CQ22</f>
        <v>0</v>
      </c>
      <c r="CR23" s="194">
        <f t="shared" si="11"/>
        <v>7583.333333333333</v>
      </c>
      <c r="CS23" s="194">
        <f t="shared" si="11"/>
        <v>0</v>
      </c>
      <c r="CT23" s="194">
        <f t="shared" si="11"/>
        <v>0</v>
      </c>
      <c r="CU23" s="194">
        <f t="shared" si="11"/>
        <v>2126.8000000000002</v>
      </c>
      <c r="CV23" s="194">
        <f t="shared" si="11"/>
        <v>0</v>
      </c>
      <c r="CW23" s="174">
        <f>SUM(CQ23:CV23)</f>
        <v>9710.1333333333332</v>
      </c>
    </row>
    <row r="24" spans="6:105" x14ac:dyDescent="0.35">
      <c r="F24" s="170" t="s">
        <v>167</v>
      </c>
      <c r="G24" s="174">
        <f>G23-G22</f>
        <v>0</v>
      </c>
      <c r="H24" s="174">
        <f t="shared" ref="H24:M24" si="12">H23-H22</f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IFERROR(G24/G22,"0.00"%)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IFERROR(O24/O22,"0.00"%)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IFERROR(W24/W22,"0.00"%)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IFERROR(AE24/AE22,"0.00"%)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IFERROR(AM24/AM22,"0.00"%)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IFERROR(AU24/AU22,"0.00"%)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IFERROR(BC24/BC22,"0.00"%)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IFERROR(BK24/BK22,"0.00"%)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IFERROR(BS24/BS22,"0.00"%)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IFERROR(CA24/CA22,"0.00"%)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IFERROR(CI24/CI22,"0.00"%)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IFERROR(CQ24/CQ22,"0.00"%)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IFERROR(G22/$M22,"0%")</f>
        <v>0</v>
      </c>
      <c r="H27" s="172">
        <f t="shared" ref="H27:L28" si="36">IFERROR(H22/$M22,"0%")</f>
        <v>0.77722508438443771</v>
      </c>
      <c r="I27" s="172">
        <f t="shared" si="36"/>
        <v>0</v>
      </c>
      <c r="J27" s="172">
        <f t="shared" si="36"/>
        <v>0</v>
      </c>
      <c r="K27" s="172">
        <f t="shared" si="36"/>
        <v>0.22277491561556229</v>
      </c>
      <c r="L27" s="172">
        <f t="shared" si="36"/>
        <v>0</v>
      </c>
      <c r="M27" s="172">
        <f>SUM(G27:L27)</f>
        <v>1</v>
      </c>
      <c r="O27" s="172">
        <f>IFERROR(O22/$U22,"0%")</f>
        <v>0</v>
      </c>
      <c r="P27" s="172">
        <f t="shared" ref="P27:T28" si="37">IFERROR(P22/$U22,"0%")</f>
        <v>0.76439241722722107</v>
      </c>
      <c r="Q27" s="172">
        <f t="shared" si="37"/>
        <v>0</v>
      </c>
      <c r="R27" s="172">
        <f t="shared" si="37"/>
        <v>0</v>
      </c>
      <c r="S27" s="172">
        <f t="shared" si="37"/>
        <v>0.23560758277277891</v>
      </c>
      <c r="T27" s="172">
        <f t="shared" si="37"/>
        <v>0</v>
      </c>
      <c r="U27" s="172">
        <f>SUM(O27:T27)</f>
        <v>1</v>
      </c>
      <c r="V27" s="173"/>
      <c r="W27" s="172">
        <f>IFERROR(W22/$AC22,"0%")</f>
        <v>0</v>
      </c>
      <c r="X27" s="172">
        <f t="shared" ref="X27:AB28" si="38">IFERROR(X22/$AC22,"0%")</f>
        <v>0.78034424328903951</v>
      </c>
      <c r="Y27" s="172">
        <f t="shared" si="38"/>
        <v>0</v>
      </c>
      <c r="Z27" s="172">
        <f>IFERROR(Z22/$AC22,"0%")</f>
        <v>0</v>
      </c>
      <c r="AA27" s="172">
        <f t="shared" si="38"/>
        <v>0.21965575671096049</v>
      </c>
      <c r="AB27" s="172">
        <f t="shared" si="38"/>
        <v>0</v>
      </c>
      <c r="AC27" s="172">
        <f>SUM(W27:AB27)</f>
        <v>1</v>
      </c>
      <c r="AD27" s="173"/>
      <c r="AE27" s="172">
        <f t="shared" ref="AE27:AJ27" si="39">IFERROR(AE22/$AK$22,"0%")</f>
        <v>0</v>
      </c>
      <c r="AF27" s="172">
        <f t="shared" si="39"/>
        <v>0.72886297376093301</v>
      </c>
      <c r="AG27" s="172">
        <f t="shared" si="39"/>
        <v>0</v>
      </c>
      <c r="AH27" s="172">
        <f t="shared" si="39"/>
        <v>0</v>
      </c>
      <c r="AI27" s="172">
        <f t="shared" si="39"/>
        <v>0.2711370262390671</v>
      </c>
      <c r="AJ27" s="172">
        <f t="shared" si="39"/>
        <v>0</v>
      </c>
      <c r="AK27" s="172">
        <f>SUM(AE27:AJ27)</f>
        <v>1</v>
      </c>
      <c r="AL27" s="164"/>
      <c r="AM27" s="172">
        <f t="shared" ref="AM27:AR27" si="40">IFERROR(AM22/$AS$22,"0%")</f>
        <v>0</v>
      </c>
      <c r="AN27" s="172">
        <f t="shared" si="40"/>
        <v>0.73050592753381194</v>
      </c>
      <c r="AO27" s="172">
        <f t="shared" si="40"/>
        <v>0</v>
      </c>
      <c r="AP27" s="172">
        <f t="shared" si="40"/>
        <v>0</v>
      </c>
      <c r="AQ27" s="172">
        <f t="shared" si="40"/>
        <v>0.26949407246618801</v>
      </c>
      <c r="AR27" s="172">
        <f t="shared" si="40"/>
        <v>0</v>
      </c>
      <c r="AS27" s="172">
        <f>SUM(AM27:AR27)</f>
        <v>1</v>
      </c>
      <c r="AT27" s="164"/>
      <c r="AU27" s="172">
        <f t="shared" ref="AU27:AZ27" si="41">IFERROR(AU22/$BA$22,"0%")</f>
        <v>0</v>
      </c>
      <c r="AV27" s="172">
        <f t="shared" si="41"/>
        <v>0.76619964973730303</v>
      </c>
      <c r="AW27" s="172">
        <f t="shared" si="41"/>
        <v>0</v>
      </c>
      <c r="AX27" s="172">
        <f t="shared" si="41"/>
        <v>0</v>
      </c>
      <c r="AY27" s="172">
        <f t="shared" si="41"/>
        <v>0.23380035026269705</v>
      </c>
      <c r="AZ27" s="172">
        <f t="shared" si="41"/>
        <v>0</v>
      </c>
      <c r="BA27" s="172">
        <f>SUM(AU27:AZ27)</f>
        <v>1</v>
      </c>
      <c r="BB27" s="164"/>
      <c r="BC27" s="172">
        <f t="shared" ref="BC27:BH27" si="42">IFERROR(BC22/$BI$22,"0%")</f>
        <v>0</v>
      </c>
      <c r="BD27" s="172">
        <f t="shared" si="42"/>
        <v>0.68519968676585752</v>
      </c>
      <c r="BE27" s="172">
        <f t="shared" si="42"/>
        <v>0</v>
      </c>
      <c r="BF27" s="172">
        <f t="shared" si="42"/>
        <v>0</v>
      </c>
      <c r="BG27" s="172">
        <f t="shared" si="42"/>
        <v>0.31480031323414254</v>
      </c>
      <c r="BH27" s="172">
        <f t="shared" si="42"/>
        <v>0</v>
      </c>
      <c r="BI27" s="172">
        <f>SUM(BC27:BH27)</f>
        <v>1</v>
      </c>
      <c r="BJ27" s="164"/>
      <c r="BK27" s="172">
        <f t="shared" ref="BK27:BP27" si="43">IFERROR(BK22/$BQ$22,"0%")</f>
        <v>0</v>
      </c>
      <c r="BL27" s="172">
        <f t="shared" si="43"/>
        <v>0.68519968676585752</v>
      </c>
      <c r="BM27" s="172">
        <f t="shared" si="43"/>
        <v>0</v>
      </c>
      <c r="BN27" s="172">
        <f t="shared" si="43"/>
        <v>0</v>
      </c>
      <c r="BO27" s="172">
        <f t="shared" si="43"/>
        <v>0.31480031323414254</v>
      </c>
      <c r="BP27" s="172">
        <f t="shared" si="43"/>
        <v>0</v>
      </c>
      <c r="BQ27" s="172">
        <f>SUM(BK27:BP27)</f>
        <v>1</v>
      </c>
      <c r="BR27" s="164"/>
      <c r="BS27" s="172">
        <f t="shared" ref="BS27:BX27" si="44">IFERROR(BS22/$BY$22,"0%")</f>
        <v>0</v>
      </c>
      <c r="BT27" s="172">
        <f t="shared" si="44"/>
        <v>0.72995745390840072</v>
      </c>
      <c r="BU27" s="172">
        <f t="shared" si="44"/>
        <v>0</v>
      </c>
      <c r="BV27" s="172">
        <f t="shared" si="44"/>
        <v>0</v>
      </c>
      <c r="BW27" s="172">
        <f t="shared" si="44"/>
        <v>0.27004254609159922</v>
      </c>
      <c r="BX27" s="172">
        <f t="shared" si="44"/>
        <v>0</v>
      </c>
      <c r="BY27" s="172">
        <f>SUM(BS27:BX27)</f>
        <v>1</v>
      </c>
      <c r="BZ27" s="164"/>
      <c r="CA27" s="172">
        <f t="shared" ref="CA27:CF27" si="45">IFERROR(CA22/$CG$22,"0%")</f>
        <v>0</v>
      </c>
      <c r="CB27" s="172">
        <f t="shared" si="45"/>
        <v>0.7543103448275863</v>
      </c>
      <c r="CC27" s="172">
        <f t="shared" si="45"/>
        <v>0</v>
      </c>
      <c r="CD27" s="172">
        <f t="shared" si="45"/>
        <v>0</v>
      </c>
      <c r="CE27" s="172">
        <f t="shared" si="45"/>
        <v>0.24568965517241381</v>
      </c>
      <c r="CF27" s="172">
        <f t="shared" si="45"/>
        <v>0</v>
      </c>
      <c r="CG27" s="172">
        <f>SUM(CA27:CF27)</f>
        <v>1</v>
      </c>
      <c r="CH27" s="164"/>
      <c r="CI27" s="172">
        <f t="shared" ref="CI27:CN27" si="46">IFERROR(CI22/$CO$22,"0%")</f>
        <v>0</v>
      </c>
      <c r="CJ27" s="172">
        <f t="shared" si="46"/>
        <v>0.77106097990835398</v>
      </c>
      <c r="CK27" s="172">
        <f t="shared" si="46"/>
        <v>0</v>
      </c>
      <c r="CL27" s="172">
        <f t="shared" si="46"/>
        <v>0</v>
      </c>
      <c r="CM27" s="172">
        <f t="shared" si="46"/>
        <v>0.22893902009164613</v>
      </c>
      <c r="CN27" s="172">
        <f t="shared" si="46"/>
        <v>0</v>
      </c>
      <c r="CO27" s="172">
        <f>SUM(CI27:CN27)</f>
        <v>1</v>
      </c>
      <c r="CP27" s="164"/>
      <c r="CQ27" s="172">
        <f t="shared" ref="CQ27:CV27" si="47">IFERROR(CQ22/$CW$22,"0%")</f>
        <v>0</v>
      </c>
      <c r="CR27" s="172">
        <f t="shared" si="47"/>
        <v>0.78097108175651553</v>
      </c>
      <c r="CS27" s="172">
        <f t="shared" si="47"/>
        <v>0</v>
      </c>
      <c r="CT27" s="172">
        <f t="shared" si="47"/>
        <v>0</v>
      </c>
      <c r="CU27" s="172">
        <f t="shared" si="47"/>
        <v>0.2190289182434845</v>
      </c>
      <c r="CV27" s="172">
        <f t="shared" si="47"/>
        <v>0</v>
      </c>
      <c r="CW27" s="172">
        <f>SUM(CQ27:CV27)</f>
        <v>1</v>
      </c>
    </row>
    <row r="28" spans="6:105" x14ac:dyDescent="0.35">
      <c r="F28" s="170" t="s">
        <v>164</v>
      </c>
      <c r="G28" s="172">
        <f>IFERROR(G23/$M23,"0%")</f>
        <v>0</v>
      </c>
      <c r="H28" s="172">
        <f t="shared" si="36"/>
        <v>0.77722508438443771</v>
      </c>
      <c r="I28" s="172">
        <f t="shared" si="36"/>
        <v>0</v>
      </c>
      <c r="J28" s="172">
        <f t="shared" si="36"/>
        <v>0</v>
      </c>
      <c r="K28" s="172">
        <f t="shared" si="36"/>
        <v>0.22277491561556229</v>
      </c>
      <c r="L28" s="172">
        <f t="shared" si="36"/>
        <v>0</v>
      </c>
      <c r="M28" s="172">
        <f>SUM(G28:L28)</f>
        <v>1</v>
      </c>
      <c r="O28" s="172">
        <f>IFERROR(O23/$U23,"0%")</f>
        <v>0</v>
      </c>
      <c r="P28" s="172">
        <f t="shared" si="37"/>
        <v>0.76439241722722107</v>
      </c>
      <c r="Q28" s="172">
        <f t="shared" si="37"/>
        <v>0</v>
      </c>
      <c r="R28" s="172">
        <f t="shared" si="37"/>
        <v>0</v>
      </c>
      <c r="S28" s="172">
        <f t="shared" si="37"/>
        <v>0.23560758277277891</v>
      </c>
      <c r="T28" s="172">
        <f t="shared" si="37"/>
        <v>0</v>
      </c>
      <c r="U28" s="172">
        <f>SUM(O28:T28)</f>
        <v>1</v>
      </c>
      <c r="V28" s="173"/>
      <c r="W28" s="172">
        <f>IFERROR(W23/$AC23,"0%")</f>
        <v>0</v>
      </c>
      <c r="X28" s="172">
        <f t="shared" si="38"/>
        <v>0.78034424328903951</v>
      </c>
      <c r="Y28" s="172">
        <f t="shared" si="38"/>
        <v>0</v>
      </c>
      <c r="Z28" s="172">
        <f>IFERROR(Z23/$AC23,"0%")</f>
        <v>0</v>
      </c>
      <c r="AA28" s="172">
        <f t="shared" si="38"/>
        <v>0.21965575671096049</v>
      </c>
      <c r="AB28" s="172">
        <f t="shared" si="38"/>
        <v>0</v>
      </c>
      <c r="AC28" s="172">
        <f>SUM(W28:AB28)</f>
        <v>1</v>
      </c>
      <c r="AD28" s="173"/>
      <c r="AE28" s="172">
        <f t="shared" ref="AE28:AJ28" si="48">IFERROR(AE23/$AK$23,"0%")</f>
        <v>0</v>
      </c>
      <c r="AF28" s="172">
        <f t="shared" si="48"/>
        <v>0.72886297376093301</v>
      </c>
      <c r="AG28" s="172">
        <f t="shared" si="48"/>
        <v>0</v>
      </c>
      <c r="AH28" s="172">
        <f t="shared" si="48"/>
        <v>0</v>
      </c>
      <c r="AI28" s="172">
        <f t="shared" si="48"/>
        <v>0.2711370262390671</v>
      </c>
      <c r="AJ28" s="172">
        <f t="shared" si="48"/>
        <v>0</v>
      </c>
      <c r="AK28" s="172">
        <f>SUM(AE28:AJ28)</f>
        <v>1</v>
      </c>
      <c r="AL28" s="164"/>
      <c r="AM28" s="172">
        <f t="shared" ref="AM28:AR28" si="49">IFERROR(AM23/$AS$23,"0%")</f>
        <v>0</v>
      </c>
      <c r="AN28" s="172">
        <f t="shared" si="49"/>
        <v>0.73050592753381194</v>
      </c>
      <c r="AO28" s="172">
        <f t="shared" si="49"/>
        <v>0</v>
      </c>
      <c r="AP28" s="172">
        <f t="shared" si="49"/>
        <v>0</v>
      </c>
      <c r="AQ28" s="172">
        <f t="shared" si="49"/>
        <v>0.26949407246618801</v>
      </c>
      <c r="AR28" s="172">
        <f t="shared" si="49"/>
        <v>0</v>
      </c>
      <c r="AS28" s="172">
        <f>SUM(AM28:AR28)</f>
        <v>1</v>
      </c>
      <c r="AT28" s="164"/>
      <c r="AU28" s="172">
        <f t="shared" ref="AU28:AZ28" si="50">IFERROR(AU23/$BA$23,"0%")</f>
        <v>0</v>
      </c>
      <c r="AV28" s="172">
        <f t="shared" si="50"/>
        <v>0.76619964973730303</v>
      </c>
      <c r="AW28" s="172">
        <f t="shared" si="50"/>
        <v>0</v>
      </c>
      <c r="AX28" s="172">
        <f t="shared" si="50"/>
        <v>0</v>
      </c>
      <c r="AY28" s="172">
        <f t="shared" si="50"/>
        <v>0.23380035026269705</v>
      </c>
      <c r="AZ28" s="172">
        <f t="shared" si="50"/>
        <v>0</v>
      </c>
      <c r="BA28" s="172">
        <f>SUM(AU28:AZ28)</f>
        <v>1</v>
      </c>
      <c r="BB28" s="164"/>
      <c r="BC28" s="172">
        <f t="shared" ref="BC28:BH28" si="51">IFERROR(BC23/$BI$23,"0%")</f>
        <v>0</v>
      </c>
      <c r="BD28" s="172">
        <f t="shared" si="51"/>
        <v>0.68519968676585752</v>
      </c>
      <c r="BE28" s="172">
        <f t="shared" si="51"/>
        <v>0</v>
      </c>
      <c r="BF28" s="172">
        <f t="shared" si="51"/>
        <v>0</v>
      </c>
      <c r="BG28" s="172">
        <f t="shared" si="51"/>
        <v>0.31480031323414254</v>
      </c>
      <c r="BH28" s="172">
        <f t="shared" si="51"/>
        <v>0</v>
      </c>
      <c r="BI28" s="172">
        <f>SUM(BC28:BH28)</f>
        <v>1</v>
      </c>
      <c r="BJ28" s="164"/>
      <c r="BK28" s="172">
        <f t="shared" ref="BK28:BP28" si="52">IFERROR(BK23/$BQ$23,"0%")</f>
        <v>0</v>
      </c>
      <c r="BL28" s="172">
        <f t="shared" si="52"/>
        <v>0.68519968676585752</v>
      </c>
      <c r="BM28" s="172">
        <f t="shared" si="52"/>
        <v>0</v>
      </c>
      <c r="BN28" s="172">
        <f t="shared" si="52"/>
        <v>0</v>
      </c>
      <c r="BO28" s="172">
        <f t="shared" si="52"/>
        <v>0.31480031323414254</v>
      </c>
      <c r="BP28" s="172">
        <f t="shared" si="52"/>
        <v>0</v>
      </c>
      <c r="BQ28" s="172">
        <f>SUM(BK28:BP28)</f>
        <v>1</v>
      </c>
      <c r="BR28" s="164"/>
      <c r="BS28" s="172">
        <f t="shared" ref="BS28:BX28" si="53">IFERROR(BS23/$BY$23,"0%")</f>
        <v>0</v>
      </c>
      <c r="BT28" s="172">
        <f t="shared" si="53"/>
        <v>0.72995745390840072</v>
      </c>
      <c r="BU28" s="172">
        <f t="shared" si="53"/>
        <v>0</v>
      </c>
      <c r="BV28" s="172">
        <f t="shared" si="53"/>
        <v>0</v>
      </c>
      <c r="BW28" s="172">
        <f t="shared" si="53"/>
        <v>0.27004254609159922</v>
      </c>
      <c r="BX28" s="172">
        <f t="shared" si="53"/>
        <v>0</v>
      </c>
      <c r="BY28" s="172">
        <f>SUM(BS28:BX28)</f>
        <v>1</v>
      </c>
      <c r="BZ28" s="164"/>
      <c r="CA28" s="172">
        <f t="shared" ref="CA28:CF28" si="54">IFERROR(CA23/$CG$23,"0%")</f>
        <v>0</v>
      </c>
      <c r="CB28" s="172">
        <f t="shared" si="54"/>
        <v>0.7543103448275863</v>
      </c>
      <c r="CC28" s="172">
        <f t="shared" si="54"/>
        <v>0</v>
      </c>
      <c r="CD28" s="172">
        <f t="shared" si="54"/>
        <v>0</v>
      </c>
      <c r="CE28" s="172">
        <f t="shared" si="54"/>
        <v>0.24568965517241381</v>
      </c>
      <c r="CF28" s="172">
        <f t="shared" si="54"/>
        <v>0</v>
      </c>
      <c r="CG28" s="172">
        <f>SUM(CA28:CF28)</f>
        <v>1</v>
      </c>
      <c r="CH28" s="164"/>
      <c r="CI28" s="172">
        <f t="shared" ref="CI28:CN28" si="55">IFERROR(CI23/$CO$23,"0%")</f>
        <v>0</v>
      </c>
      <c r="CJ28" s="172">
        <f t="shared" si="55"/>
        <v>0.77106097990835398</v>
      </c>
      <c r="CK28" s="172">
        <f t="shared" si="55"/>
        <v>0</v>
      </c>
      <c r="CL28" s="172">
        <f t="shared" si="55"/>
        <v>0</v>
      </c>
      <c r="CM28" s="172">
        <f t="shared" si="55"/>
        <v>0.22893902009164613</v>
      </c>
      <c r="CN28" s="172">
        <f t="shared" si="55"/>
        <v>0</v>
      </c>
      <c r="CO28" s="172">
        <f>SUM(CI28:CN28)</f>
        <v>1</v>
      </c>
      <c r="CP28" s="164"/>
      <c r="CQ28" s="172">
        <f t="shared" ref="CQ28:CV28" si="56">IFERROR(CQ23/$CW$23,"0%")</f>
        <v>0</v>
      </c>
      <c r="CR28" s="172">
        <f t="shared" si="56"/>
        <v>0.78097108175651553</v>
      </c>
      <c r="CS28" s="172">
        <f t="shared" si="56"/>
        <v>0</v>
      </c>
      <c r="CT28" s="172">
        <f t="shared" si="56"/>
        <v>0</v>
      </c>
      <c r="CU28" s="172">
        <f t="shared" si="56"/>
        <v>0.2190289182434845</v>
      </c>
      <c r="CV28" s="172">
        <f t="shared" si="56"/>
        <v>0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7">IFERROR(AVERAGE(G27:G28),"0%")</f>
        <v>0</v>
      </c>
      <c r="H29" s="190">
        <f t="shared" si="57"/>
        <v>0.77722508438443771</v>
      </c>
      <c r="I29" s="190">
        <f t="shared" si="57"/>
        <v>0</v>
      </c>
      <c r="J29" s="190">
        <f t="shared" si="57"/>
        <v>0</v>
      </c>
      <c r="K29" s="190">
        <f t="shared" si="57"/>
        <v>0.22277491561556229</v>
      </c>
      <c r="L29" s="190">
        <f t="shared" si="57"/>
        <v>0</v>
      </c>
      <c r="M29" s="172">
        <f>SUM(G29:L29)</f>
        <v>1</v>
      </c>
      <c r="N29" s="192"/>
      <c r="O29" s="190">
        <f t="shared" ref="O29:T29" si="58">IFERROR(AVERAGE(O27:O28),"0%")</f>
        <v>0</v>
      </c>
      <c r="P29" s="190">
        <f t="shared" si="58"/>
        <v>0.76439241722722107</v>
      </c>
      <c r="Q29" s="190">
        <f t="shared" si="58"/>
        <v>0</v>
      </c>
      <c r="R29" s="190">
        <f t="shared" si="58"/>
        <v>0</v>
      </c>
      <c r="S29" s="190">
        <f t="shared" si="58"/>
        <v>0.23560758277277891</v>
      </c>
      <c r="T29" s="190">
        <f t="shared" si="58"/>
        <v>0</v>
      </c>
      <c r="U29" s="172">
        <f>SUM(O29:T29)</f>
        <v>1</v>
      </c>
      <c r="V29" s="191"/>
      <c r="W29" s="190">
        <f t="shared" ref="W29:AB29" si="59">IFERROR(AVERAGE(W27:W28),"0%")</f>
        <v>0</v>
      </c>
      <c r="X29" s="190">
        <f t="shared" si="59"/>
        <v>0.78034424328903951</v>
      </c>
      <c r="Y29" s="190">
        <f t="shared" si="59"/>
        <v>0</v>
      </c>
      <c r="Z29" s="190">
        <f t="shared" si="59"/>
        <v>0</v>
      </c>
      <c r="AA29" s="190">
        <f t="shared" si="59"/>
        <v>0.21965575671096049</v>
      </c>
      <c r="AB29" s="190">
        <f t="shared" si="59"/>
        <v>0</v>
      </c>
      <c r="AC29" s="172">
        <f>SUM(W29:AB29)</f>
        <v>1</v>
      </c>
      <c r="AD29" s="191"/>
      <c r="AE29" s="190">
        <f t="shared" ref="AE29:AJ29" si="60">IFERROR(AVERAGE(AE27:AE28),"0%")</f>
        <v>0</v>
      </c>
      <c r="AF29" s="190">
        <f t="shared" si="60"/>
        <v>0.72886297376093301</v>
      </c>
      <c r="AG29" s="190">
        <f t="shared" si="60"/>
        <v>0</v>
      </c>
      <c r="AH29" s="190">
        <f t="shared" si="60"/>
        <v>0</v>
      </c>
      <c r="AI29" s="190">
        <f t="shared" si="60"/>
        <v>0.2711370262390671</v>
      </c>
      <c r="AJ29" s="190">
        <f t="shared" si="60"/>
        <v>0</v>
      </c>
      <c r="AK29" s="172">
        <f>SUM(AE29:AJ29)</f>
        <v>1</v>
      </c>
      <c r="AL29" s="164"/>
      <c r="AM29" s="190">
        <f t="shared" ref="AM29:AR29" si="61">IFERROR(AVERAGE(AM27:AM28),"0%")</f>
        <v>0</v>
      </c>
      <c r="AN29" s="190">
        <f t="shared" si="61"/>
        <v>0.73050592753381194</v>
      </c>
      <c r="AO29" s="190">
        <f t="shared" si="61"/>
        <v>0</v>
      </c>
      <c r="AP29" s="190">
        <f t="shared" si="61"/>
        <v>0</v>
      </c>
      <c r="AQ29" s="190">
        <f t="shared" si="61"/>
        <v>0.26949407246618801</v>
      </c>
      <c r="AR29" s="190">
        <f t="shared" si="61"/>
        <v>0</v>
      </c>
      <c r="AS29" s="172">
        <f>SUM(AM29:AR29)</f>
        <v>1</v>
      </c>
      <c r="AT29" s="164"/>
      <c r="AU29" s="190">
        <f t="shared" ref="AU29:AZ29" si="62">IFERROR(AVERAGE(AU27:AU28),"0%")</f>
        <v>0</v>
      </c>
      <c r="AV29" s="190">
        <f t="shared" si="62"/>
        <v>0.76619964973730303</v>
      </c>
      <c r="AW29" s="190">
        <f t="shared" si="62"/>
        <v>0</v>
      </c>
      <c r="AX29" s="190">
        <f t="shared" si="62"/>
        <v>0</v>
      </c>
      <c r="AY29" s="190">
        <f t="shared" si="62"/>
        <v>0.23380035026269705</v>
      </c>
      <c r="AZ29" s="190">
        <f t="shared" si="62"/>
        <v>0</v>
      </c>
      <c r="BA29" s="172">
        <f>SUM(AU29:AZ29)</f>
        <v>1</v>
      </c>
      <c r="BB29" s="164"/>
      <c r="BC29" s="190">
        <f t="shared" ref="BC29:BH29" si="63">IFERROR(AVERAGE(BC27:BC28),"0%")</f>
        <v>0</v>
      </c>
      <c r="BD29" s="190">
        <f t="shared" si="63"/>
        <v>0.68519968676585752</v>
      </c>
      <c r="BE29" s="190">
        <f t="shared" si="63"/>
        <v>0</v>
      </c>
      <c r="BF29" s="190">
        <f t="shared" si="63"/>
        <v>0</v>
      </c>
      <c r="BG29" s="190">
        <f t="shared" si="63"/>
        <v>0.31480031323414254</v>
      </c>
      <c r="BH29" s="190">
        <f t="shared" si="63"/>
        <v>0</v>
      </c>
      <c r="BI29" s="172">
        <f>SUM(BC29:BH29)</f>
        <v>1</v>
      </c>
      <c r="BJ29" s="164"/>
      <c r="BK29" s="190">
        <f t="shared" ref="BK29:BP29" si="64">IFERROR(AVERAGE(BK27:BK28),"0%")</f>
        <v>0</v>
      </c>
      <c r="BL29" s="190">
        <f t="shared" si="64"/>
        <v>0.68519968676585752</v>
      </c>
      <c r="BM29" s="190">
        <f t="shared" si="64"/>
        <v>0</v>
      </c>
      <c r="BN29" s="190">
        <f t="shared" si="64"/>
        <v>0</v>
      </c>
      <c r="BO29" s="190">
        <f t="shared" si="64"/>
        <v>0.31480031323414254</v>
      </c>
      <c r="BP29" s="190">
        <f t="shared" si="64"/>
        <v>0</v>
      </c>
      <c r="BQ29" s="172">
        <f>SUM(BK29:BP29)</f>
        <v>1</v>
      </c>
      <c r="BR29" s="164"/>
      <c r="BS29" s="190">
        <f t="shared" ref="BS29:BX29" si="65">IFERROR(AVERAGE(BS27:BS28),"0%")</f>
        <v>0</v>
      </c>
      <c r="BT29" s="190">
        <f t="shared" si="65"/>
        <v>0.72995745390840072</v>
      </c>
      <c r="BU29" s="190">
        <f t="shared" si="65"/>
        <v>0</v>
      </c>
      <c r="BV29" s="190">
        <f t="shared" si="65"/>
        <v>0</v>
      </c>
      <c r="BW29" s="190">
        <f t="shared" si="65"/>
        <v>0.27004254609159922</v>
      </c>
      <c r="BX29" s="190">
        <f t="shared" si="65"/>
        <v>0</v>
      </c>
      <c r="BY29" s="172">
        <f>SUM(BS29:BX29)</f>
        <v>1</v>
      </c>
      <c r="BZ29" s="164"/>
      <c r="CA29" s="190">
        <f t="shared" ref="CA29:CF29" si="66">IFERROR(AVERAGE(CA27:CA28),"0%")</f>
        <v>0</v>
      </c>
      <c r="CB29" s="190">
        <f t="shared" si="66"/>
        <v>0.7543103448275863</v>
      </c>
      <c r="CC29" s="190">
        <f t="shared" si="66"/>
        <v>0</v>
      </c>
      <c r="CD29" s="190">
        <f t="shared" si="66"/>
        <v>0</v>
      </c>
      <c r="CE29" s="190">
        <f t="shared" si="66"/>
        <v>0.24568965517241381</v>
      </c>
      <c r="CF29" s="190">
        <f t="shared" si="66"/>
        <v>0</v>
      </c>
      <c r="CG29" s="172">
        <f>SUM(CA29:CF29)</f>
        <v>1</v>
      </c>
      <c r="CH29" s="164"/>
      <c r="CI29" s="190">
        <f t="shared" ref="CI29:CN29" si="67">IFERROR(AVERAGE(CI27:CI28),"0%")</f>
        <v>0</v>
      </c>
      <c r="CJ29" s="190">
        <f t="shared" si="67"/>
        <v>0.77106097990835398</v>
      </c>
      <c r="CK29" s="190">
        <f t="shared" si="67"/>
        <v>0</v>
      </c>
      <c r="CL29" s="190">
        <f t="shared" si="67"/>
        <v>0</v>
      </c>
      <c r="CM29" s="190">
        <f t="shared" si="67"/>
        <v>0.22893902009164613</v>
      </c>
      <c r="CN29" s="190">
        <f t="shared" si="67"/>
        <v>0</v>
      </c>
      <c r="CO29" s="172">
        <f>SUM(CI29:CN29)</f>
        <v>1</v>
      </c>
      <c r="CP29" s="164"/>
      <c r="CQ29" s="190">
        <f t="shared" ref="CQ29:CV29" si="68">IFERROR(AVERAGE(CQ27:CQ28),"0%")</f>
        <v>0</v>
      </c>
      <c r="CR29" s="190">
        <f t="shared" si="68"/>
        <v>0.78097108175651553</v>
      </c>
      <c r="CS29" s="190">
        <f t="shared" si="68"/>
        <v>0</v>
      </c>
      <c r="CT29" s="190">
        <f t="shared" si="68"/>
        <v>0</v>
      </c>
      <c r="CU29" s="190">
        <f t="shared" si="68"/>
        <v>0.2190289182434845</v>
      </c>
      <c r="CV29" s="190">
        <f t="shared" si="68"/>
        <v>0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0.98</v>
      </c>
      <c r="H31" s="175"/>
      <c r="I31" s="175"/>
      <c r="J31" s="175"/>
      <c r="K31" s="175"/>
      <c r="L31" s="175"/>
      <c r="M31" s="173"/>
      <c r="O31" s="189">
        <v>0.98</v>
      </c>
      <c r="P31" s="175"/>
      <c r="Q31" s="175"/>
      <c r="R31" s="175"/>
      <c r="S31" s="175"/>
      <c r="T31" s="175"/>
      <c r="U31" s="173"/>
      <c r="V31" s="173"/>
      <c r="W31" s="189">
        <v>0.98</v>
      </c>
      <c r="X31" s="173"/>
      <c r="Y31" s="173"/>
      <c r="Z31" s="173"/>
      <c r="AA31" s="173"/>
      <c r="AB31" s="173"/>
      <c r="AC31" s="173"/>
      <c r="AD31" s="173"/>
      <c r="AE31" s="189">
        <v>0.98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0.98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0.98</v>
      </c>
      <c r="AV31" s="173"/>
      <c r="AW31" s="173"/>
      <c r="AX31" s="173"/>
      <c r="AY31" s="173"/>
      <c r="AZ31" s="173"/>
      <c r="BA31" s="173"/>
      <c r="BB31" s="164"/>
      <c r="BC31" s="189">
        <v>0.98</v>
      </c>
      <c r="BD31" s="173"/>
      <c r="BE31" s="173"/>
      <c r="BF31" s="173"/>
      <c r="BG31" s="173"/>
      <c r="BH31" s="173"/>
      <c r="BI31" s="173"/>
      <c r="BJ31" s="164"/>
      <c r="BK31" s="189">
        <v>0.98</v>
      </c>
      <c r="BL31" s="173"/>
      <c r="BM31" s="173"/>
      <c r="BN31" s="173"/>
      <c r="BO31" s="173"/>
      <c r="BP31" s="173"/>
      <c r="BQ31" s="173"/>
      <c r="BR31" s="164"/>
      <c r="BS31" s="189">
        <v>0.98</v>
      </c>
      <c r="BT31" s="173"/>
      <c r="BU31" s="173"/>
      <c r="BV31" s="173"/>
      <c r="BW31" s="173"/>
      <c r="BX31" s="173"/>
      <c r="BY31" s="173"/>
      <c r="BZ31" s="164"/>
      <c r="CA31" s="189">
        <v>0.98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0.98</v>
      </c>
      <c r="CJ31" s="173"/>
      <c r="CK31" s="173"/>
      <c r="CL31" s="173"/>
      <c r="CM31" s="173"/>
      <c r="CN31" s="173"/>
      <c r="CO31" s="173"/>
      <c r="CP31" s="164"/>
      <c r="CQ31" s="189">
        <v>0.98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9">$G$31</f>
        <v>0.98</v>
      </c>
      <c r="H32" s="188">
        <f t="shared" si="69"/>
        <v>0.98</v>
      </c>
      <c r="I32" s="188">
        <f t="shared" si="69"/>
        <v>0.98</v>
      </c>
      <c r="J32" s="188">
        <f t="shared" si="69"/>
        <v>0.98</v>
      </c>
      <c r="K32" s="188">
        <f t="shared" si="69"/>
        <v>0.98</v>
      </c>
      <c r="L32" s="188">
        <f t="shared" si="69"/>
        <v>0.98</v>
      </c>
      <c r="M32" s="188">
        <f t="shared" si="69"/>
        <v>0.98</v>
      </c>
      <c r="O32" s="188">
        <f t="shared" ref="O32:U32" si="70">$O$31</f>
        <v>0.98</v>
      </c>
      <c r="P32" s="188">
        <f t="shared" si="70"/>
        <v>0.98</v>
      </c>
      <c r="Q32" s="188">
        <f t="shared" si="70"/>
        <v>0.98</v>
      </c>
      <c r="R32" s="188">
        <f t="shared" si="70"/>
        <v>0.98</v>
      </c>
      <c r="S32" s="188">
        <f t="shared" si="70"/>
        <v>0.98</v>
      </c>
      <c r="T32" s="188">
        <f t="shared" si="70"/>
        <v>0.98</v>
      </c>
      <c r="U32" s="188">
        <f t="shared" si="70"/>
        <v>0.98</v>
      </c>
      <c r="V32" s="164"/>
      <c r="W32" s="188">
        <f t="shared" ref="W32:AC32" si="71">$W$31</f>
        <v>0.98</v>
      </c>
      <c r="X32" s="188">
        <f t="shared" si="71"/>
        <v>0.98</v>
      </c>
      <c r="Y32" s="188">
        <f t="shared" si="71"/>
        <v>0.98</v>
      </c>
      <c r="Z32" s="188">
        <f t="shared" si="71"/>
        <v>0.98</v>
      </c>
      <c r="AA32" s="188">
        <f t="shared" si="71"/>
        <v>0.98</v>
      </c>
      <c r="AB32" s="188">
        <f t="shared" si="71"/>
        <v>0.98</v>
      </c>
      <c r="AC32" s="188">
        <f t="shared" si="71"/>
        <v>0.98</v>
      </c>
      <c r="AD32" s="164"/>
      <c r="AE32" s="188">
        <f>$AE$31</f>
        <v>0.98</v>
      </c>
      <c r="AF32" s="188">
        <f t="shared" ref="AF32:AK32" si="72">$AE$31</f>
        <v>0.98</v>
      </c>
      <c r="AG32" s="188">
        <f t="shared" si="72"/>
        <v>0.98</v>
      </c>
      <c r="AH32" s="188">
        <f t="shared" si="72"/>
        <v>0.98</v>
      </c>
      <c r="AI32" s="188">
        <f t="shared" si="72"/>
        <v>0.98</v>
      </c>
      <c r="AJ32" s="188">
        <f t="shared" si="72"/>
        <v>0.98</v>
      </c>
      <c r="AK32" s="188">
        <f t="shared" si="72"/>
        <v>0.98</v>
      </c>
      <c r="AL32" s="164"/>
      <c r="AM32" s="188">
        <f>$AM$31</f>
        <v>0.98</v>
      </c>
      <c r="AN32" s="188">
        <f t="shared" ref="AN32:AS32" si="73">$AM$31</f>
        <v>0.98</v>
      </c>
      <c r="AO32" s="188">
        <f t="shared" si="73"/>
        <v>0.98</v>
      </c>
      <c r="AP32" s="188">
        <f t="shared" si="73"/>
        <v>0.98</v>
      </c>
      <c r="AQ32" s="188">
        <f t="shared" si="73"/>
        <v>0.98</v>
      </c>
      <c r="AR32" s="188">
        <f t="shared" si="73"/>
        <v>0.98</v>
      </c>
      <c r="AS32" s="188">
        <f t="shared" si="73"/>
        <v>0.98</v>
      </c>
      <c r="AT32" s="164"/>
      <c r="AU32" s="188">
        <f>$AU$31</f>
        <v>0.98</v>
      </c>
      <c r="AV32" s="188">
        <f t="shared" ref="AV32:BA32" si="74">$AU$31</f>
        <v>0.98</v>
      </c>
      <c r="AW32" s="188">
        <f t="shared" si="74"/>
        <v>0.98</v>
      </c>
      <c r="AX32" s="188">
        <f t="shared" si="74"/>
        <v>0.98</v>
      </c>
      <c r="AY32" s="188">
        <f t="shared" si="74"/>
        <v>0.98</v>
      </c>
      <c r="AZ32" s="188">
        <f t="shared" si="74"/>
        <v>0.98</v>
      </c>
      <c r="BA32" s="188">
        <f t="shared" si="74"/>
        <v>0.98</v>
      </c>
      <c r="BB32" s="164"/>
      <c r="BC32" s="188">
        <f t="shared" ref="BC32:BI32" si="75">$BC$31</f>
        <v>0.98</v>
      </c>
      <c r="BD32" s="188">
        <f t="shared" si="75"/>
        <v>0.98</v>
      </c>
      <c r="BE32" s="188">
        <f t="shared" si="75"/>
        <v>0.98</v>
      </c>
      <c r="BF32" s="188">
        <f t="shared" si="75"/>
        <v>0.98</v>
      </c>
      <c r="BG32" s="188">
        <f t="shared" si="75"/>
        <v>0.98</v>
      </c>
      <c r="BH32" s="188">
        <f t="shared" si="75"/>
        <v>0.98</v>
      </c>
      <c r="BI32" s="188">
        <f t="shared" si="75"/>
        <v>0.98</v>
      </c>
      <c r="BJ32" s="164"/>
      <c r="BK32" s="188">
        <f t="shared" ref="BK32:BQ32" si="76">$BK$31</f>
        <v>0.98</v>
      </c>
      <c r="BL32" s="188">
        <f t="shared" si="76"/>
        <v>0.98</v>
      </c>
      <c r="BM32" s="188">
        <f t="shared" si="76"/>
        <v>0.98</v>
      </c>
      <c r="BN32" s="188">
        <f t="shared" si="76"/>
        <v>0.98</v>
      </c>
      <c r="BO32" s="188">
        <f t="shared" si="76"/>
        <v>0.98</v>
      </c>
      <c r="BP32" s="188">
        <f t="shared" si="76"/>
        <v>0.98</v>
      </c>
      <c r="BQ32" s="188">
        <f t="shared" si="76"/>
        <v>0.98</v>
      </c>
      <c r="BR32" s="164"/>
      <c r="BS32" s="188">
        <f t="shared" ref="BS32:BY32" si="77">$BS$31</f>
        <v>0.98</v>
      </c>
      <c r="BT32" s="188">
        <f t="shared" si="77"/>
        <v>0.98</v>
      </c>
      <c r="BU32" s="188">
        <f t="shared" si="77"/>
        <v>0.98</v>
      </c>
      <c r="BV32" s="188">
        <f t="shared" si="77"/>
        <v>0.98</v>
      </c>
      <c r="BW32" s="188">
        <f t="shared" si="77"/>
        <v>0.98</v>
      </c>
      <c r="BX32" s="188">
        <f t="shared" si="77"/>
        <v>0.98</v>
      </c>
      <c r="BY32" s="188">
        <f t="shared" si="77"/>
        <v>0.98</v>
      </c>
      <c r="BZ32" s="164"/>
      <c r="CA32" s="188">
        <f t="shared" ref="CA32:CG32" si="78">$CA$31</f>
        <v>0.98</v>
      </c>
      <c r="CB32" s="188">
        <f t="shared" si="78"/>
        <v>0.98</v>
      </c>
      <c r="CC32" s="188">
        <f t="shared" si="78"/>
        <v>0.98</v>
      </c>
      <c r="CD32" s="188">
        <f t="shared" si="78"/>
        <v>0.98</v>
      </c>
      <c r="CE32" s="188">
        <f t="shared" si="78"/>
        <v>0.98</v>
      </c>
      <c r="CF32" s="188">
        <f t="shared" si="78"/>
        <v>0.98</v>
      </c>
      <c r="CG32" s="188">
        <f t="shared" si="78"/>
        <v>0.98</v>
      </c>
      <c r="CH32" s="164"/>
      <c r="CI32" s="188">
        <f t="shared" ref="CI32:CO32" si="79">$CI$31</f>
        <v>0.98</v>
      </c>
      <c r="CJ32" s="188">
        <f t="shared" si="79"/>
        <v>0.98</v>
      </c>
      <c r="CK32" s="188">
        <f t="shared" si="79"/>
        <v>0.98</v>
      </c>
      <c r="CL32" s="188">
        <f t="shared" si="79"/>
        <v>0.98</v>
      </c>
      <c r="CM32" s="188">
        <f t="shared" si="79"/>
        <v>0.98</v>
      </c>
      <c r="CN32" s="188">
        <f t="shared" si="79"/>
        <v>0.98</v>
      </c>
      <c r="CO32" s="188">
        <f t="shared" si="79"/>
        <v>0.98</v>
      </c>
      <c r="CP32" s="164"/>
      <c r="CQ32" s="188">
        <f t="shared" ref="CQ32:CW32" si="80">$CQ$31</f>
        <v>0.98</v>
      </c>
      <c r="CR32" s="188">
        <f t="shared" si="80"/>
        <v>0.98</v>
      </c>
      <c r="CS32" s="188">
        <f t="shared" si="80"/>
        <v>0.98</v>
      </c>
      <c r="CT32" s="188">
        <f t="shared" si="80"/>
        <v>0.98</v>
      </c>
      <c r="CU32" s="188">
        <f t="shared" si="80"/>
        <v>0.98</v>
      </c>
      <c r="CV32" s="188">
        <f t="shared" si="80"/>
        <v>0.98</v>
      </c>
      <c r="CW32" s="188">
        <f t="shared" si="80"/>
        <v>0.98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148.0158829783777</v>
      </c>
      <c r="O33" s="173"/>
      <c r="P33" s="175"/>
      <c r="Q33" s="175"/>
      <c r="R33" s="175"/>
      <c r="S33" s="175"/>
      <c r="T33" s="175"/>
      <c r="U33" s="187">
        <f>U34-SUM(O34:S34)</f>
        <v>174.41713930586229</v>
      </c>
      <c r="V33" s="173"/>
      <c r="W33" s="173"/>
      <c r="X33" s="173"/>
      <c r="Y33" s="173"/>
      <c r="Z33" s="173"/>
      <c r="AA33" s="173"/>
      <c r="AB33" s="173"/>
      <c r="AC33" s="187">
        <f>AC34-SUM(W34:AA34)</f>
        <v>140.41557528697376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170.32667749024949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179.72749939336791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118.68795500049691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168.2722234010289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188.56024620184508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234.47512415189158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93.617480695906124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240.53834685176844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94.480491701946448</v>
      </c>
    </row>
    <row r="34" spans="3:105" x14ac:dyDescent="0.35">
      <c r="F34" s="186" t="s">
        <v>161</v>
      </c>
      <c r="G34" s="184">
        <f t="shared" ref="G34:L34" si="81">G29*$M$34*G32</f>
        <v>0</v>
      </c>
      <c r="H34" s="184">
        <f t="shared" si="81"/>
        <v>5637.0411997672063</v>
      </c>
      <c r="I34" s="184">
        <f t="shared" si="81"/>
        <v>0</v>
      </c>
      <c r="J34" s="184">
        <f t="shared" si="81"/>
        <v>0</v>
      </c>
      <c r="K34" s="184">
        <f t="shared" si="81"/>
        <v>1615.737066173275</v>
      </c>
      <c r="L34" s="184">
        <f t="shared" si="81"/>
        <v>0</v>
      </c>
      <c r="M34" s="183">
        <f>SUM('FY20 - IFS UI'!B157:E157)</f>
        <v>7400.7941489188588</v>
      </c>
      <c r="O34" s="184">
        <f t="shared" ref="O34:T34" si="82">O29*$U$34*O32</f>
        <v>0</v>
      </c>
      <c r="P34" s="184">
        <f t="shared" si="82"/>
        <v>6532.8337972733898</v>
      </c>
      <c r="Q34" s="184">
        <f t="shared" si="82"/>
        <v>0</v>
      </c>
      <c r="R34" s="184">
        <f t="shared" si="82"/>
        <v>0</v>
      </c>
      <c r="S34" s="184">
        <f t="shared" si="82"/>
        <v>2013.6060287138664</v>
      </c>
      <c r="T34" s="184">
        <f t="shared" si="82"/>
        <v>0</v>
      </c>
      <c r="U34" s="183">
        <f>SUM('FY20 - IFS UI'!F157:I157)</f>
        <v>8720.8569652931183</v>
      </c>
      <c r="V34" s="185"/>
      <c r="W34" s="184">
        <f t="shared" ref="W34:AB34" si="83">W29*$AC$34*W32</f>
        <v>0</v>
      </c>
      <c r="X34" s="184">
        <f t="shared" si="83"/>
        <v>5369.0518063221361</v>
      </c>
      <c r="Y34" s="184">
        <f t="shared" si="83"/>
        <v>0</v>
      </c>
      <c r="Z34" s="184">
        <f t="shared" si="83"/>
        <v>0</v>
      </c>
      <c r="AA34" s="184">
        <f t="shared" si="83"/>
        <v>1511.311382739591</v>
      </c>
      <c r="AB34" s="184">
        <f t="shared" si="83"/>
        <v>0</v>
      </c>
      <c r="AC34" s="183">
        <f>SUM('FY20 - IFS UI'!J157:M157)</f>
        <v>7020.7787643487009</v>
      </c>
      <c r="AD34" s="185"/>
      <c r="AE34" s="184">
        <f t="shared" ref="AE34:AJ34" si="84">AE29*$AK$34*AE32</f>
        <v>0</v>
      </c>
      <c r="AF34" s="184">
        <f t="shared" si="84"/>
        <v>6083.0956246518017</v>
      </c>
      <c r="AG34" s="184">
        <f t="shared" si="84"/>
        <v>0</v>
      </c>
      <c r="AH34" s="184">
        <f t="shared" si="84"/>
        <v>0</v>
      </c>
      <c r="AI34" s="184">
        <f t="shared" si="84"/>
        <v>2262.9115723704704</v>
      </c>
      <c r="AJ34" s="184">
        <f t="shared" si="84"/>
        <v>0</v>
      </c>
      <c r="AK34" s="183">
        <f>SUM('FY20 - IFS UI'!N157:Q157)</f>
        <v>8516.333874512522</v>
      </c>
      <c r="AL34" s="164"/>
      <c r="AM34" s="184">
        <f t="shared" ref="AM34:AR34" si="85">AM29*$AS$34*AM32</f>
        <v>0</v>
      </c>
      <c r="AN34" s="184">
        <f t="shared" si="85"/>
        <v>6433.3081787365782</v>
      </c>
      <c r="AO34" s="184">
        <f t="shared" si="85"/>
        <v>0</v>
      </c>
      <c r="AP34" s="184">
        <f t="shared" si="85"/>
        <v>0</v>
      </c>
      <c r="AQ34" s="184">
        <f t="shared" si="85"/>
        <v>2373.3392915384775</v>
      </c>
      <c r="AR34" s="184">
        <f t="shared" si="85"/>
        <v>0</v>
      </c>
      <c r="AS34" s="183">
        <f>SUM('FY20 - IFS UI'!R157:U157)</f>
        <v>8986.3749696684245</v>
      </c>
      <c r="AT34" s="164"/>
      <c r="AU34" s="184">
        <f t="shared" ref="AU34:AZ34" si="86">AU29*$BA$34*AU32</f>
        <v>0</v>
      </c>
      <c r="AV34" s="184">
        <f>AV29*$BA$34*AV32</f>
        <v>4455.9948079214437</v>
      </c>
      <c r="AW34" s="184">
        <f>AW29*$BA$34*AW32</f>
        <v>0</v>
      </c>
      <c r="AX34" s="184">
        <f t="shared" si="86"/>
        <v>0</v>
      </c>
      <c r="AY34" s="184">
        <f t="shared" si="86"/>
        <v>1359.7149871028864</v>
      </c>
      <c r="AZ34" s="184">
        <f t="shared" si="86"/>
        <v>0</v>
      </c>
      <c r="BA34" s="183">
        <f>SUM('FY20 - IFS UI'!V157:Y157)</f>
        <v>5934.3977500248266</v>
      </c>
      <c r="BB34" s="164"/>
      <c r="BC34" s="184">
        <f t="shared" ref="BC34:BH34" si="87">BC29*$BI$34*BC32</f>
        <v>0</v>
      </c>
      <c r="BD34" s="184">
        <f t="shared" si="87"/>
        <v>5649.7036635231862</v>
      </c>
      <c r="BE34" s="184">
        <f t="shared" si="87"/>
        <v>0</v>
      </c>
      <c r="BF34" s="184">
        <f t="shared" si="87"/>
        <v>0</v>
      </c>
      <c r="BG34" s="184">
        <f t="shared" si="87"/>
        <v>2595.6352831272238</v>
      </c>
      <c r="BH34" s="184">
        <f t="shared" si="87"/>
        <v>0</v>
      </c>
      <c r="BI34" s="183">
        <f>SUM('FY20 - IFS UI'!Z157:AC157)</f>
        <v>8413.6111700514393</v>
      </c>
      <c r="BJ34" s="164"/>
      <c r="BK34" s="184">
        <f t="shared" ref="BK34:BP34" si="88">BK29*$BQ$34*BK32</f>
        <v>0</v>
      </c>
      <c r="BL34" s="184">
        <f t="shared" si="88"/>
        <v>6330.8696600659214</v>
      </c>
      <c r="BM34" s="184">
        <f t="shared" si="88"/>
        <v>0</v>
      </c>
      <c r="BN34" s="184">
        <f t="shared" si="88"/>
        <v>0</v>
      </c>
      <c r="BO34" s="184">
        <f t="shared" si="88"/>
        <v>2908.5824038245719</v>
      </c>
      <c r="BP34" s="184">
        <f t="shared" si="88"/>
        <v>0</v>
      </c>
      <c r="BQ34" s="183">
        <f>SUM('FY20 - IFS UI'!AD157:AG157)</f>
        <v>9428.0123100923392</v>
      </c>
      <c r="BR34" s="164"/>
      <c r="BS34" s="184">
        <f t="shared" ref="BS34:BX34" si="89">BS29*$BY$34*BS32</f>
        <v>0</v>
      </c>
      <c r="BT34" s="184">
        <f t="shared" si="89"/>
        <v>8386.6863669077557</v>
      </c>
      <c r="BU34" s="184">
        <f t="shared" si="89"/>
        <v>0</v>
      </c>
      <c r="BV34" s="184">
        <f t="shared" si="89"/>
        <v>0</v>
      </c>
      <c r="BW34" s="184">
        <f t="shared" si="89"/>
        <v>3102.5947165349035</v>
      </c>
      <c r="BX34" s="184">
        <f t="shared" si="89"/>
        <v>0</v>
      </c>
      <c r="BY34" s="183">
        <f>SUM('FY20 - IFS UI'!AH157:AK157)</f>
        <v>11723.756207594552</v>
      </c>
      <c r="BZ34" s="164"/>
      <c r="CA34" s="184">
        <f t="shared" ref="CA34:CF34" si="90">CA29*$CG$34*CA32</f>
        <v>0</v>
      </c>
      <c r="CB34" s="184">
        <f t="shared" si="90"/>
        <v>3460.2150731353304</v>
      </c>
      <c r="CC34" s="184">
        <f t="shared" si="90"/>
        <v>0</v>
      </c>
      <c r="CD34" s="184">
        <f t="shared" si="90"/>
        <v>0</v>
      </c>
      <c r="CE34" s="184">
        <f t="shared" si="90"/>
        <v>1127.041480964079</v>
      </c>
      <c r="CF34" s="184">
        <f t="shared" si="90"/>
        <v>0</v>
      </c>
      <c r="CG34" s="183">
        <f>SUM('FY20 - IFS UI'!AL157:AO157)</f>
        <v>4680.8740347953153</v>
      </c>
      <c r="CH34" s="164"/>
      <c r="CI34" s="184">
        <f t="shared" ref="CI34:CN34" si="91">CI29*$CO$34*CI32</f>
        <v>0</v>
      </c>
      <c r="CJ34" s="184">
        <f t="shared" si="91"/>
        <v>9088.016938023964</v>
      </c>
      <c r="CK34" s="184">
        <f t="shared" si="91"/>
        <v>0</v>
      </c>
      <c r="CL34" s="184">
        <f t="shared" si="91"/>
        <v>0</v>
      </c>
      <c r="CM34" s="184">
        <f t="shared" si="91"/>
        <v>2698.3620577127153</v>
      </c>
      <c r="CN34" s="184">
        <f t="shared" si="91"/>
        <v>0</v>
      </c>
      <c r="CO34" s="183">
        <f>SUM('FY20 - IFS UI'!AP157:AS157)</f>
        <v>12026.917342588447</v>
      </c>
      <c r="CP34" s="164"/>
      <c r="CQ34" s="184">
        <f t="shared" ref="CQ34:CV34" si="92">CQ29*$CW$34*CQ32</f>
        <v>0</v>
      </c>
      <c r="CR34" s="184">
        <f t="shared" si="92"/>
        <v>3615.5400586584892</v>
      </c>
      <c r="CS34" s="184">
        <f t="shared" si="92"/>
        <v>0</v>
      </c>
      <c r="CT34" s="184">
        <f t="shared" si="92"/>
        <v>0</v>
      </c>
      <c r="CU34" s="184">
        <f t="shared" si="92"/>
        <v>1014.0040347369066</v>
      </c>
      <c r="CV34" s="184">
        <f t="shared" si="92"/>
        <v>0</v>
      </c>
      <c r="CW34" s="183">
        <f>SUM('FY20 - IFS UI'!AT157:AW157)</f>
        <v>4724.0245850973424</v>
      </c>
      <c r="CY34" s="134">
        <f>SUM(CW34,CO34,CG34,BY34,BQ34,BI34,BA34,AS34,AK34,AC34,U34,M34)</f>
        <v>97576.732122985864</v>
      </c>
      <c r="CZ34" s="134">
        <f>SUM('FY20 - IFS UI'!B157:AW157)</f>
        <v>97576.732122985879</v>
      </c>
      <c r="DA34" s="182" t="str">
        <f>IF(CY34=CZ34,"","Check")</f>
        <v/>
      </c>
    </row>
    <row r="35" spans="3:105" x14ac:dyDescent="0.35">
      <c r="F35" s="181" t="s">
        <v>160</v>
      </c>
      <c r="G35" s="179">
        <f>G34-G23</f>
        <v>0</v>
      </c>
      <c r="H35" s="179">
        <f t="shared" ref="H35:U35" si="93">H34-H23</f>
        <v>-1946.2921335661267</v>
      </c>
      <c r="I35" s="179">
        <f t="shared" si="93"/>
        <v>0</v>
      </c>
      <c r="J35" s="179">
        <f t="shared" si="93"/>
        <v>0</v>
      </c>
      <c r="K35" s="179">
        <f t="shared" si="93"/>
        <v>-557.86293382672488</v>
      </c>
      <c r="L35" s="179">
        <f t="shared" si="93"/>
        <v>0</v>
      </c>
      <c r="M35" s="179">
        <f t="shared" si="93"/>
        <v>-2356.1391844144737</v>
      </c>
      <c r="O35" s="179">
        <f t="shared" si="93"/>
        <v>0</v>
      </c>
      <c r="P35" s="179">
        <f t="shared" si="93"/>
        <v>-1050.4995360599432</v>
      </c>
      <c r="Q35" s="179">
        <f t="shared" si="93"/>
        <v>0</v>
      </c>
      <c r="R35" s="179">
        <f t="shared" si="93"/>
        <v>0</v>
      </c>
      <c r="S35" s="179">
        <f t="shared" si="93"/>
        <v>-323.79397128613368</v>
      </c>
      <c r="T35" s="179">
        <f t="shared" si="93"/>
        <v>0</v>
      </c>
      <c r="U35" s="179">
        <f t="shared" si="93"/>
        <v>-1199.8763680402153</v>
      </c>
      <c r="V35" s="180"/>
      <c r="W35" s="179">
        <f t="shared" ref="W35:AC35" si="94">W34-W23</f>
        <v>0</v>
      </c>
      <c r="X35" s="179">
        <f t="shared" si="94"/>
        <v>-2214.2815270111969</v>
      </c>
      <c r="Y35" s="179">
        <f t="shared" si="94"/>
        <v>0</v>
      </c>
      <c r="Z35" s="179">
        <f t="shared" si="94"/>
        <v>0</v>
      </c>
      <c r="AA35" s="179">
        <f t="shared" si="94"/>
        <v>-623.28861726040896</v>
      </c>
      <c r="AB35" s="179">
        <f t="shared" si="94"/>
        <v>0</v>
      </c>
      <c r="AC35" s="179">
        <f t="shared" si="94"/>
        <v>-2697.1545689846316</v>
      </c>
      <c r="AD35" s="180"/>
      <c r="AE35" s="179">
        <f t="shared" ref="AE35:AK35" si="95">AE34-AE23</f>
        <v>0</v>
      </c>
      <c r="AF35" s="179">
        <f t="shared" si="95"/>
        <v>-1500.2377086815313</v>
      </c>
      <c r="AG35" s="179">
        <f t="shared" si="95"/>
        <v>0</v>
      </c>
      <c r="AH35" s="179">
        <f t="shared" si="95"/>
        <v>0</v>
      </c>
      <c r="AI35" s="179">
        <f t="shared" si="95"/>
        <v>-558.08842762952963</v>
      </c>
      <c r="AJ35" s="179">
        <f t="shared" si="95"/>
        <v>0</v>
      </c>
      <c r="AK35" s="179">
        <f t="shared" si="95"/>
        <v>-1887.9994588208101</v>
      </c>
      <c r="AL35" s="164"/>
      <c r="AM35" s="179">
        <f t="shared" ref="AM35:AS35" si="96">AM34-AM23</f>
        <v>0</v>
      </c>
      <c r="AN35" s="179">
        <f t="shared" si="96"/>
        <v>-1150.0251545967549</v>
      </c>
      <c r="AO35" s="179">
        <f t="shared" si="96"/>
        <v>0</v>
      </c>
      <c r="AP35" s="179">
        <f t="shared" si="96"/>
        <v>0</v>
      </c>
      <c r="AQ35" s="179">
        <f t="shared" si="96"/>
        <v>-424.26070846152288</v>
      </c>
      <c r="AR35" s="179">
        <f t="shared" si="96"/>
        <v>0</v>
      </c>
      <c r="AS35" s="179">
        <f t="shared" si="96"/>
        <v>-1394.5583636649098</v>
      </c>
      <c r="AT35" s="164"/>
      <c r="AU35" s="179">
        <f t="shared" ref="AU35:BA35" si="97">AU34-AU23</f>
        <v>0</v>
      </c>
      <c r="AV35" s="179">
        <f>AV34-AV23</f>
        <v>-3127.3385254118893</v>
      </c>
      <c r="AW35" s="179">
        <f>AW34-AW23</f>
        <v>0</v>
      </c>
      <c r="AX35" s="179">
        <f t="shared" si="97"/>
        <v>0</v>
      </c>
      <c r="AY35" s="179">
        <f t="shared" si="97"/>
        <v>-954.28501289711357</v>
      </c>
      <c r="AZ35" s="179">
        <f t="shared" si="97"/>
        <v>0</v>
      </c>
      <c r="BA35" s="179">
        <f t="shared" si="97"/>
        <v>-3962.9355833085056</v>
      </c>
      <c r="BB35" s="164"/>
      <c r="BC35" s="179">
        <f t="shared" ref="BC35:BI35" si="98">BC34-BC23</f>
        <v>0</v>
      </c>
      <c r="BD35" s="179">
        <f t="shared" si="98"/>
        <v>-1933.6296698101469</v>
      </c>
      <c r="BE35" s="179">
        <f t="shared" si="98"/>
        <v>0</v>
      </c>
      <c r="BF35" s="179">
        <f t="shared" si="98"/>
        <v>0</v>
      </c>
      <c r="BG35" s="179">
        <f t="shared" si="98"/>
        <v>-888.36471687277617</v>
      </c>
      <c r="BH35" s="179">
        <f t="shared" si="98"/>
        <v>0</v>
      </c>
      <c r="BI35" s="179">
        <f t="shared" si="98"/>
        <v>-2653.7221632818928</v>
      </c>
      <c r="BJ35" s="164"/>
      <c r="BK35" s="179">
        <f t="shared" ref="BK35:BP35" si="99">BK34-BK23</f>
        <v>0</v>
      </c>
      <c r="BL35" s="179">
        <f t="shared" si="99"/>
        <v>-1252.4636732674117</v>
      </c>
      <c r="BM35" s="179">
        <f t="shared" si="99"/>
        <v>0</v>
      </c>
      <c r="BN35" s="179">
        <f t="shared" si="99"/>
        <v>0</v>
      </c>
      <c r="BO35" s="179">
        <f t="shared" si="99"/>
        <v>-575.41759617542812</v>
      </c>
      <c r="BP35" s="179">
        <f t="shared" si="99"/>
        <v>0</v>
      </c>
      <c r="BQ35" s="179">
        <f>BQ34-BQ23</f>
        <v>-1639.3210232409929</v>
      </c>
      <c r="BR35" s="164"/>
      <c r="BS35" s="179">
        <f t="shared" ref="BS35:BY35" si="100">BS34-BS23</f>
        <v>0</v>
      </c>
      <c r="BT35" s="179">
        <f t="shared" si="100"/>
        <v>803.35303357442262</v>
      </c>
      <c r="BU35" s="179">
        <f t="shared" si="100"/>
        <v>0</v>
      </c>
      <c r="BV35" s="179">
        <f t="shared" si="100"/>
        <v>0</v>
      </c>
      <c r="BW35" s="179">
        <f t="shared" si="100"/>
        <v>297.19471653490336</v>
      </c>
      <c r="BX35" s="179">
        <f t="shared" si="100"/>
        <v>0</v>
      </c>
      <c r="BY35" s="179">
        <f t="shared" si="100"/>
        <v>1335.022874261218</v>
      </c>
      <c r="BZ35" s="164"/>
      <c r="CA35" s="179">
        <f t="shared" ref="CA35:CG35" si="101">CA34-CA23</f>
        <v>0</v>
      </c>
      <c r="CB35" s="179">
        <f t="shared" si="101"/>
        <v>-4123.1182601980026</v>
      </c>
      <c r="CC35" s="179">
        <f t="shared" si="101"/>
        <v>0</v>
      </c>
      <c r="CD35" s="179">
        <f t="shared" si="101"/>
        <v>0</v>
      </c>
      <c r="CE35" s="179">
        <f t="shared" si="101"/>
        <v>-1342.958519035921</v>
      </c>
      <c r="CF35" s="179">
        <f t="shared" si="101"/>
        <v>0</v>
      </c>
      <c r="CG35" s="179">
        <f t="shared" si="101"/>
        <v>-5372.4592985380168</v>
      </c>
      <c r="CH35" s="164"/>
      <c r="CI35" s="179">
        <f t="shared" ref="CI35:CO35" si="102">CI34-CI23</f>
        <v>0</v>
      </c>
      <c r="CJ35" s="179">
        <f t="shared" si="102"/>
        <v>1504.683604690631</v>
      </c>
      <c r="CK35" s="179">
        <f t="shared" si="102"/>
        <v>0</v>
      </c>
      <c r="CL35" s="179">
        <f t="shared" si="102"/>
        <v>0</v>
      </c>
      <c r="CM35" s="179">
        <f t="shared" si="102"/>
        <v>446.76205771271543</v>
      </c>
      <c r="CN35" s="179">
        <f t="shared" si="102"/>
        <v>0</v>
      </c>
      <c r="CO35" s="179">
        <f t="shared" si="102"/>
        <v>2191.9840092551149</v>
      </c>
      <c r="CP35" s="164"/>
      <c r="CQ35" s="179">
        <f t="shared" ref="CQ35:CW35" si="103">CQ34-CQ23</f>
        <v>0</v>
      </c>
      <c r="CR35" s="179">
        <f t="shared" si="103"/>
        <v>-3967.7932746748438</v>
      </c>
      <c r="CS35" s="179">
        <f t="shared" si="103"/>
        <v>0</v>
      </c>
      <c r="CT35" s="179">
        <f t="shared" si="103"/>
        <v>0</v>
      </c>
      <c r="CU35" s="179">
        <f t="shared" si="103"/>
        <v>-1112.7959652630934</v>
      </c>
      <c r="CV35" s="179">
        <f t="shared" si="103"/>
        <v>0</v>
      </c>
      <c r="CW35" s="179">
        <f t="shared" si="103"/>
        <v>-4986.1087482359908</v>
      </c>
    </row>
    <row r="36" spans="3:105" ht="15" thickBot="1" x14ac:dyDescent="0.4">
      <c r="F36" s="178" t="s">
        <v>158</v>
      </c>
      <c r="G36" s="176" t="str">
        <f>IFERROR(G35/G22,"0%")</f>
        <v>0%</v>
      </c>
      <c r="H36" s="176">
        <f t="shared" ref="H36:M36" si="104">IFERROR(H35/H22,"0%")</f>
        <v>-0.25665390772300573</v>
      </c>
      <c r="I36" s="176" t="str">
        <f t="shared" si="104"/>
        <v>0%</v>
      </c>
      <c r="J36" s="176" t="str">
        <f t="shared" si="104"/>
        <v>0%</v>
      </c>
      <c r="K36" s="176">
        <f t="shared" si="104"/>
        <v>-0.25665390772300556</v>
      </c>
      <c r="L36" s="176" t="str">
        <f t="shared" si="104"/>
        <v>0%</v>
      </c>
      <c r="M36" s="176">
        <f t="shared" si="104"/>
        <v>-0.24148357930918943</v>
      </c>
      <c r="O36" s="176" t="str">
        <f>IFERROR(O35/O22,"0%")</f>
        <v>0%</v>
      </c>
      <c r="P36" s="176">
        <f t="shared" ref="P36:U36" si="105">IFERROR(P35/P22,"0%")</f>
        <v>-0.13852741134856394</v>
      </c>
      <c r="Q36" s="176" t="str">
        <f t="shared" si="105"/>
        <v>0%</v>
      </c>
      <c r="R36" s="176" t="str">
        <f t="shared" si="105"/>
        <v>0%</v>
      </c>
      <c r="S36" s="176">
        <f t="shared" si="105"/>
        <v>-0.13852741134856408</v>
      </c>
      <c r="T36" s="176" t="str">
        <f t="shared" si="105"/>
        <v>0%</v>
      </c>
      <c r="U36" s="176">
        <f t="shared" si="105"/>
        <v>-0.12094633811077964</v>
      </c>
      <c r="V36" s="177"/>
      <c r="W36" s="176" t="str">
        <f>IFERROR(W35/W22,"0%")</f>
        <v>0%</v>
      </c>
      <c r="X36" s="176">
        <f t="shared" ref="X36:AC36" si="106">IFERROR(X35/X22,"0%")</f>
        <v>-0.29199316839708089</v>
      </c>
      <c r="Y36" s="176" t="str">
        <f t="shared" si="106"/>
        <v>0%</v>
      </c>
      <c r="Z36" s="176" t="str">
        <f t="shared" si="106"/>
        <v>0%</v>
      </c>
      <c r="AA36" s="176">
        <f t="shared" si="106"/>
        <v>-0.29199316839708095</v>
      </c>
      <c r="AB36" s="176" t="str">
        <f t="shared" si="106"/>
        <v>0%</v>
      </c>
      <c r="AC36" s="176">
        <f t="shared" si="106"/>
        <v>-0.27754404938477645</v>
      </c>
      <c r="AD36" s="177"/>
      <c r="AE36" s="176" t="str">
        <f>IFERROR(AE35/AE22,"0%")</f>
        <v>0%</v>
      </c>
      <c r="AF36" s="176">
        <f t="shared" ref="AF36:AK36" si="107">IFERROR(AF35/AF22,"0%")</f>
        <v>-0.19783354400196018</v>
      </c>
      <c r="AG36" s="176" t="str">
        <f t="shared" si="107"/>
        <v>0%</v>
      </c>
      <c r="AH36" s="176" t="str">
        <f t="shared" si="107"/>
        <v>0%</v>
      </c>
      <c r="AI36" s="176">
        <f t="shared" si="107"/>
        <v>-0.19783354400196015</v>
      </c>
      <c r="AJ36" s="176" t="str">
        <f t="shared" si="107"/>
        <v>0%</v>
      </c>
      <c r="AK36" s="176">
        <f t="shared" si="107"/>
        <v>-0.18146280000200016</v>
      </c>
      <c r="AL36" s="164"/>
      <c r="AM36" s="176" t="str">
        <f>IFERROR(AM35/AM22,"0%")</f>
        <v>0%</v>
      </c>
      <c r="AN36" s="176">
        <f t="shared" ref="AN36:AS36" si="108">IFERROR(AN35/AN22,"0%")</f>
        <v>-0.15165166873803362</v>
      </c>
      <c r="AO36" s="176" t="str">
        <f t="shared" si="108"/>
        <v>0%</v>
      </c>
      <c r="AP36" s="176" t="str">
        <f t="shared" si="108"/>
        <v>0%</v>
      </c>
      <c r="AQ36" s="176">
        <f t="shared" si="108"/>
        <v>-0.1516516687380336</v>
      </c>
      <c r="AR36" s="176" t="str">
        <f t="shared" si="108"/>
        <v>0%</v>
      </c>
      <c r="AS36" s="176">
        <f t="shared" si="108"/>
        <v>-0.13433843748778945</v>
      </c>
      <c r="AT36" s="164"/>
      <c r="AU36" s="176" t="str">
        <f>IFERROR(AU35/AU22,"0%")</f>
        <v>0%</v>
      </c>
      <c r="AV36" s="176">
        <f t="shared" ref="AV36:BA36" si="109">IFERROR(AV35/AV22,"0%")</f>
        <v>-0.41239628906530412</v>
      </c>
      <c r="AW36" s="176" t="str">
        <f t="shared" si="109"/>
        <v>0%</v>
      </c>
      <c r="AX36" s="176" t="str">
        <f t="shared" si="109"/>
        <v>0%</v>
      </c>
      <c r="AY36" s="176">
        <f t="shared" si="109"/>
        <v>-0.41239628906530407</v>
      </c>
      <c r="AZ36" s="176" t="str">
        <f t="shared" si="109"/>
        <v>0%</v>
      </c>
      <c r="BA36" s="176">
        <f t="shared" si="109"/>
        <v>-0.40040437659724903</v>
      </c>
      <c r="BB36" s="164"/>
      <c r="BC36" s="176" t="str">
        <f>IFERROR(BC35/BC22,"0%")</f>
        <v>0%</v>
      </c>
      <c r="BD36" s="176">
        <f t="shared" ref="BD36:BI36" si="110">IFERROR(BD35/BD22,"0%")</f>
        <v>-0.25498413228265676</v>
      </c>
      <c r="BE36" s="176" t="str">
        <f t="shared" si="110"/>
        <v>0%</v>
      </c>
      <c r="BF36" s="176" t="str">
        <f t="shared" si="110"/>
        <v>0%</v>
      </c>
      <c r="BG36" s="176">
        <f t="shared" si="110"/>
        <v>-0.25498413228265676</v>
      </c>
      <c r="BH36" s="176" t="str">
        <f t="shared" si="110"/>
        <v>0%</v>
      </c>
      <c r="BI36" s="176">
        <f t="shared" si="110"/>
        <v>-0.23977972681903739</v>
      </c>
      <c r="BJ36" s="164"/>
      <c r="BK36" s="176" t="str">
        <f>IFERROR(BK35/BK22,"0%")</f>
        <v>0%</v>
      </c>
      <c r="BL36" s="176">
        <f t="shared" ref="BL36:BQ36" si="111">IFERROR(BL35/BL22,"0%")</f>
        <v>-0.16516004482647187</v>
      </c>
      <c r="BM36" s="176" t="str">
        <f t="shared" si="111"/>
        <v>0%</v>
      </c>
      <c r="BN36" s="176" t="str">
        <f t="shared" si="111"/>
        <v>0%</v>
      </c>
      <c r="BO36" s="176">
        <f t="shared" si="111"/>
        <v>-0.1651600448264719</v>
      </c>
      <c r="BP36" s="176" t="str">
        <f t="shared" si="111"/>
        <v>0%</v>
      </c>
      <c r="BQ36" s="176">
        <f t="shared" si="111"/>
        <v>-0.14812249472088967</v>
      </c>
      <c r="BR36" s="164"/>
      <c r="BS36" s="176" t="str">
        <f>IFERROR(BS35/BS22,"0%")</f>
        <v>0%</v>
      </c>
      <c r="BT36" s="176">
        <f t="shared" ref="BT36:BY36" si="112">IFERROR(BT35/BT22,"0%")</f>
        <v>0.10593666376805573</v>
      </c>
      <c r="BU36" s="176" t="str">
        <f t="shared" si="112"/>
        <v>0%</v>
      </c>
      <c r="BV36" s="176" t="str">
        <f t="shared" si="112"/>
        <v>0%</v>
      </c>
      <c r="BW36" s="176">
        <f t="shared" si="112"/>
        <v>0.10593666376805566</v>
      </c>
      <c r="BX36" s="176" t="str">
        <f t="shared" si="112"/>
        <v>0%</v>
      </c>
      <c r="BY36" s="176">
        <f t="shared" si="112"/>
        <v>0.12850679976332224</v>
      </c>
      <c r="BZ36" s="164"/>
      <c r="CA36" s="176" t="str">
        <f>IFERROR(CA35/CA22,"0%")</f>
        <v>0%</v>
      </c>
      <c r="CB36" s="176">
        <f t="shared" ref="CB36:CG36" si="113">IFERROR(CB35/CB22,"0%")</f>
        <v>-0.54370790244369271</v>
      </c>
      <c r="CC36" s="176" t="str">
        <f t="shared" si="113"/>
        <v>0%</v>
      </c>
      <c r="CD36" s="176" t="str">
        <f t="shared" si="113"/>
        <v>0%</v>
      </c>
      <c r="CE36" s="176">
        <f t="shared" si="113"/>
        <v>-0.54370790244369271</v>
      </c>
      <c r="CF36" s="176" t="str">
        <f t="shared" si="113"/>
        <v>0%</v>
      </c>
      <c r="CG36" s="176">
        <f t="shared" si="113"/>
        <v>-0.53439581882009457</v>
      </c>
      <c r="CH36" s="164"/>
      <c r="CI36" s="176" t="str">
        <f>IFERROR(CI35/CI22,"0%")</f>
        <v>0%</v>
      </c>
      <c r="CJ36" s="176">
        <f t="shared" ref="CJ36:CO36" si="114">IFERROR(CJ35/CJ22,"0%")</f>
        <v>0.19841981600316014</v>
      </c>
      <c r="CK36" s="176" t="str">
        <f t="shared" si="114"/>
        <v>0%</v>
      </c>
      <c r="CL36" s="176" t="str">
        <f t="shared" si="114"/>
        <v>0%</v>
      </c>
      <c r="CM36" s="176">
        <f t="shared" si="114"/>
        <v>0.19841981600316017</v>
      </c>
      <c r="CN36" s="176" t="str">
        <f t="shared" si="114"/>
        <v>0%</v>
      </c>
      <c r="CO36" s="176">
        <f t="shared" si="114"/>
        <v>0.22287736326853072</v>
      </c>
      <c r="CP36" s="164"/>
      <c r="CQ36" s="176" t="str">
        <f>IFERROR(CQ35/CQ22,"0%")</f>
        <v>0%</v>
      </c>
      <c r="CR36" s="176">
        <f t="shared" ref="CR36:CW36" si="115">IFERROR(CR35/CR22,"0%")</f>
        <v>-0.52322548677030911</v>
      </c>
      <c r="CS36" s="176" t="str">
        <f t="shared" si="115"/>
        <v>0%</v>
      </c>
      <c r="CT36" s="176" t="str">
        <f t="shared" si="115"/>
        <v>0%</v>
      </c>
      <c r="CU36" s="176">
        <f t="shared" si="115"/>
        <v>-0.52322548677030911</v>
      </c>
      <c r="CV36" s="176" t="str">
        <f t="shared" si="115"/>
        <v>0%</v>
      </c>
      <c r="CW36" s="176">
        <f t="shared" si="115"/>
        <v>-0.51349539466358074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>G34-G22</f>
        <v>0</v>
      </c>
      <c r="H38" s="174">
        <f t="shared" ref="H38:M38" si="116">H34-H22</f>
        <v>-1946.2921335661267</v>
      </c>
      <c r="I38" s="174">
        <f t="shared" si="116"/>
        <v>0</v>
      </c>
      <c r="J38" s="174">
        <f t="shared" si="116"/>
        <v>0</v>
      </c>
      <c r="K38" s="174">
        <f t="shared" si="116"/>
        <v>-557.86293382672488</v>
      </c>
      <c r="L38" s="174">
        <f t="shared" si="116"/>
        <v>0</v>
      </c>
      <c r="M38" s="174">
        <f t="shared" si="116"/>
        <v>-2356.1391844144737</v>
      </c>
      <c r="O38" s="174">
        <f t="shared" ref="O38:U38" si="117">O34-O22</f>
        <v>0</v>
      </c>
      <c r="P38" s="174">
        <f t="shared" si="117"/>
        <v>-1050.4995360599432</v>
      </c>
      <c r="Q38" s="174">
        <f t="shared" si="117"/>
        <v>0</v>
      </c>
      <c r="R38" s="174">
        <f t="shared" si="117"/>
        <v>0</v>
      </c>
      <c r="S38" s="174">
        <f t="shared" si="117"/>
        <v>-323.79397128613368</v>
      </c>
      <c r="T38" s="174">
        <f t="shared" si="117"/>
        <v>0</v>
      </c>
      <c r="U38" s="174">
        <f t="shared" si="117"/>
        <v>-1199.8763680402153</v>
      </c>
      <c r="V38" s="173"/>
      <c r="W38" s="174">
        <f t="shared" ref="W38:AC38" si="118">W34-W22</f>
        <v>0</v>
      </c>
      <c r="X38" s="174">
        <f t="shared" si="118"/>
        <v>-2214.2815270111969</v>
      </c>
      <c r="Y38" s="174">
        <f t="shared" si="118"/>
        <v>0</v>
      </c>
      <c r="Z38" s="174">
        <f t="shared" si="118"/>
        <v>0</v>
      </c>
      <c r="AA38" s="174">
        <f t="shared" si="118"/>
        <v>-623.28861726040896</v>
      </c>
      <c r="AB38" s="174">
        <f t="shared" si="118"/>
        <v>0</v>
      </c>
      <c r="AC38" s="174">
        <f t="shared" si="118"/>
        <v>-2697.1545689846316</v>
      </c>
      <c r="AD38" s="173"/>
      <c r="AE38" s="174">
        <f t="shared" ref="AE38:AK38" si="119">AE34-AE22</f>
        <v>0</v>
      </c>
      <c r="AF38" s="174">
        <f t="shared" si="119"/>
        <v>-1500.2377086815313</v>
      </c>
      <c r="AG38" s="174">
        <f t="shared" si="119"/>
        <v>0</v>
      </c>
      <c r="AH38" s="174">
        <f t="shared" si="119"/>
        <v>0</v>
      </c>
      <c r="AI38" s="174">
        <f t="shared" si="119"/>
        <v>-558.08842762952963</v>
      </c>
      <c r="AJ38" s="174">
        <f t="shared" si="119"/>
        <v>0</v>
      </c>
      <c r="AK38" s="174">
        <f t="shared" si="119"/>
        <v>-1887.9994588208101</v>
      </c>
      <c r="AL38" s="164"/>
      <c r="AM38" s="174">
        <f t="shared" ref="AM38:AS38" si="120">AM34-AM22</f>
        <v>0</v>
      </c>
      <c r="AN38" s="174">
        <f t="shared" si="120"/>
        <v>-1150.0251545967549</v>
      </c>
      <c r="AO38" s="174">
        <f t="shared" si="120"/>
        <v>0</v>
      </c>
      <c r="AP38" s="174">
        <f t="shared" si="120"/>
        <v>0</v>
      </c>
      <c r="AQ38" s="174">
        <f t="shared" si="120"/>
        <v>-424.26070846152288</v>
      </c>
      <c r="AR38" s="174">
        <f t="shared" si="120"/>
        <v>0</v>
      </c>
      <c r="AS38" s="174">
        <f t="shared" si="120"/>
        <v>-1394.5583636649098</v>
      </c>
      <c r="AT38" s="164"/>
      <c r="AU38" s="174">
        <f t="shared" ref="AU38:BA38" si="121">AU34-AU22</f>
        <v>0</v>
      </c>
      <c r="AV38" s="174">
        <f t="shared" si="121"/>
        <v>-3127.3385254118893</v>
      </c>
      <c r="AW38" s="174">
        <f t="shared" si="121"/>
        <v>0</v>
      </c>
      <c r="AX38" s="174">
        <f t="shared" si="121"/>
        <v>0</v>
      </c>
      <c r="AY38" s="174">
        <f t="shared" si="121"/>
        <v>-954.28501289711357</v>
      </c>
      <c r="AZ38" s="174">
        <f t="shared" si="121"/>
        <v>0</v>
      </c>
      <c r="BA38" s="174">
        <f t="shared" si="121"/>
        <v>-3962.9355833085056</v>
      </c>
      <c r="BB38" s="164"/>
      <c r="BC38" s="174">
        <f t="shared" ref="BC38:BI38" si="122">BC34-BC22</f>
        <v>0</v>
      </c>
      <c r="BD38" s="174">
        <f t="shared" si="122"/>
        <v>-1933.6296698101469</v>
      </c>
      <c r="BE38" s="174">
        <f t="shared" si="122"/>
        <v>0</v>
      </c>
      <c r="BF38" s="174">
        <f t="shared" si="122"/>
        <v>0</v>
      </c>
      <c r="BG38" s="174">
        <f t="shared" si="122"/>
        <v>-888.36471687277617</v>
      </c>
      <c r="BH38" s="174">
        <f t="shared" si="122"/>
        <v>0</v>
      </c>
      <c r="BI38" s="174">
        <f t="shared" si="122"/>
        <v>-2653.7221632818928</v>
      </c>
      <c r="BJ38" s="164"/>
      <c r="BK38" s="174">
        <f t="shared" ref="BK38:BQ38" si="123">BK34-BK22</f>
        <v>0</v>
      </c>
      <c r="BL38" s="174">
        <f t="shared" si="123"/>
        <v>-1252.4636732674117</v>
      </c>
      <c r="BM38" s="174">
        <f t="shared" si="123"/>
        <v>0</v>
      </c>
      <c r="BN38" s="174">
        <f t="shared" si="123"/>
        <v>0</v>
      </c>
      <c r="BO38" s="174">
        <f t="shared" si="123"/>
        <v>-575.41759617542812</v>
      </c>
      <c r="BP38" s="174">
        <f t="shared" si="123"/>
        <v>0</v>
      </c>
      <c r="BQ38" s="174">
        <f t="shared" si="123"/>
        <v>-1639.3210232409929</v>
      </c>
      <c r="BR38" s="164"/>
      <c r="BS38" s="174">
        <f t="shared" ref="BS38:BY38" si="124">BS34-BS22</f>
        <v>0</v>
      </c>
      <c r="BT38" s="174">
        <f t="shared" si="124"/>
        <v>803.35303357442262</v>
      </c>
      <c r="BU38" s="174">
        <f t="shared" si="124"/>
        <v>0</v>
      </c>
      <c r="BV38" s="174">
        <f t="shared" si="124"/>
        <v>0</v>
      </c>
      <c r="BW38" s="174">
        <f t="shared" si="124"/>
        <v>297.19471653490336</v>
      </c>
      <c r="BX38" s="174">
        <f>BX34-BX22</f>
        <v>0</v>
      </c>
      <c r="BY38" s="174">
        <f t="shared" si="124"/>
        <v>1335.022874261218</v>
      </c>
      <c r="BZ38" s="164"/>
      <c r="CA38" s="174">
        <f t="shared" ref="CA38:CG38" si="125">CA34-CA22</f>
        <v>0</v>
      </c>
      <c r="CB38" s="174">
        <f t="shared" si="125"/>
        <v>-4123.1182601980026</v>
      </c>
      <c r="CC38" s="174">
        <f t="shared" si="125"/>
        <v>0</v>
      </c>
      <c r="CD38" s="174">
        <f t="shared" si="125"/>
        <v>0</v>
      </c>
      <c r="CE38" s="174">
        <f>CE34-CE22</f>
        <v>-1342.958519035921</v>
      </c>
      <c r="CF38" s="174">
        <f t="shared" si="125"/>
        <v>0</v>
      </c>
      <c r="CG38" s="174">
        <f t="shared" si="125"/>
        <v>-5372.4592985380168</v>
      </c>
      <c r="CH38" s="164"/>
      <c r="CI38" s="174">
        <f t="shared" ref="CI38:CO38" si="126">CI34-CI22</f>
        <v>0</v>
      </c>
      <c r="CJ38" s="174">
        <f t="shared" si="126"/>
        <v>1504.683604690631</v>
      </c>
      <c r="CK38" s="174">
        <f t="shared" si="126"/>
        <v>0</v>
      </c>
      <c r="CL38" s="174">
        <f t="shared" si="126"/>
        <v>0</v>
      </c>
      <c r="CM38" s="174">
        <f t="shared" si="126"/>
        <v>446.76205771271543</v>
      </c>
      <c r="CN38" s="174">
        <f t="shared" si="126"/>
        <v>0</v>
      </c>
      <c r="CO38" s="174">
        <f t="shared" si="126"/>
        <v>2191.9840092551149</v>
      </c>
      <c r="CP38" s="164"/>
      <c r="CQ38" s="174">
        <f t="shared" ref="CQ38:CW38" si="127">CQ34-CQ22</f>
        <v>0</v>
      </c>
      <c r="CR38" s="174">
        <f t="shared" si="127"/>
        <v>-3967.7932746748438</v>
      </c>
      <c r="CS38" s="174">
        <f t="shared" si="127"/>
        <v>0</v>
      </c>
      <c r="CT38" s="174">
        <f t="shared" si="127"/>
        <v>0</v>
      </c>
      <c r="CU38" s="174">
        <f t="shared" si="127"/>
        <v>-1112.7959652630934</v>
      </c>
      <c r="CV38" s="174">
        <f t="shared" si="127"/>
        <v>0</v>
      </c>
      <c r="CW38" s="174">
        <f t="shared" si="127"/>
        <v>-4986.1087482359908</v>
      </c>
    </row>
    <row r="39" spans="3:105" x14ac:dyDescent="0.35">
      <c r="F39" s="170" t="s">
        <v>158</v>
      </c>
      <c r="G39" s="172" t="str">
        <f t="shared" ref="G39:M39" si="128">IFERROR(G38/G22,"0%")</f>
        <v>0%</v>
      </c>
      <c r="H39" s="172">
        <f t="shared" si="128"/>
        <v>-0.25665390772300573</v>
      </c>
      <c r="I39" s="172" t="str">
        <f t="shared" si="128"/>
        <v>0%</v>
      </c>
      <c r="J39" s="172" t="str">
        <f t="shared" si="128"/>
        <v>0%</v>
      </c>
      <c r="K39" s="172">
        <f t="shared" si="128"/>
        <v>-0.25665390772300556</v>
      </c>
      <c r="L39" s="172" t="str">
        <f t="shared" si="128"/>
        <v>0%</v>
      </c>
      <c r="M39" s="172">
        <f t="shared" si="128"/>
        <v>-0.24148357930918943</v>
      </c>
      <c r="O39" s="172" t="str">
        <f t="shared" ref="O39:U39" si="129">IFERROR(O38/O22,"0%")</f>
        <v>0%</v>
      </c>
      <c r="P39" s="172">
        <f t="shared" si="129"/>
        <v>-0.13852741134856394</v>
      </c>
      <c r="Q39" s="172" t="str">
        <f t="shared" si="129"/>
        <v>0%</v>
      </c>
      <c r="R39" s="172" t="str">
        <f t="shared" si="129"/>
        <v>0%</v>
      </c>
      <c r="S39" s="172">
        <f t="shared" si="129"/>
        <v>-0.13852741134856408</v>
      </c>
      <c r="T39" s="172" t="str">
        <f t="shared" si="129"/>
        <v>0%</v>
      </c>
      <c r="U39" s="172">
        <f t="shared" si="129"/>
        <v>-0.12094633811077964</v>
      </c>
      <c r="V39" s="173"/>
      <c r="W39" s="172" t="str">
        <f t="shared" ref="W39:AC39" si="130">IFERROR(W38/W22,"0%")</f>
        <v>0%</v>
      </c>
      <c r="X39" s="172">
        <f t="shared" si="130"/>
        <v>-0.29199316839708089</v>
      </c>
      <c r="Y39" s="172" t="str">
        <f t="shared" si="130"/>
        <v>0%</v>
      </c>
      <c r="Z39" s="172" t="str">
        <f t="shared" si="130"/>
        <v>0%</v>
      </c>
      <c r="AA39" s="172">
        <f t="shared" si="130"/>
        <v>-0.29199316839708095</v>
      </c>
      <c r="AB39" s="172" t="str">
        <f t="shared" si="130"/>
        <v>0%</v>
      </c>
      <c r="AC39" s="172">
        <f t="shared" si="130"/>
        <v>-0.27754404938477645</v>
      </c>
      <c r="AD39" s="173"/>
      <c r="AE39" s="172" t="str">
        <f t="shared" ref="AE39:AK39" si="131">IFERROR(AE38/AE22,"0%")</f>
        <v>0%</v>
      </c>
      <c r="AF39" s="172">
        <f t="shared" si="131"/>
        <v>-0.19783354400196018</v>
      </c>
      <c r="AG39" s="172" t="str">
        <f t="shared" si="131"/>
        <v>0%</v>
      </c>
      <c r="AH39" s="172" t="str">
        <f t="shared" si="131"/>
        <v>0%</v>
      </c>
      <c r="AI39" s="172">
        <f t="shared" si="131"/>
        <v>-0.19783354400196015</v>
      </c>
      <c r="AJ39" s="172" t="str">
        <f t="shared" si="131"/>
        <v>0%</v>
      </c>
      <c r="AK39" s="172">
        <f t="shared" si="131"/>
        <v>-0.18146280000200016</v>
      </c>
      <c r="AL39" s="164"/>
      <c r="AM39" s="172" t="str">
        <f t="shared" ref="AM39:AS39" si="132">IFERROR(AM38/AM22,"0%")</f>
        <v>0%</v>
      </c>
      <c r="AN39" s="172">
        <f t="shared" si="132"/>
        <v>-0.15165166873803362</v>
      </c>
      <c r="AO39" s="172" t="str">
        <f t="shared" si="132"/>
        <v>0%</v>
      </c>
      <c r="AP39" s="172" t="str">
        <f t="shared" si="132"/>
        <v>0%</v>
      </c>
      <c r="AQ39" s="172">
        <f t="shared" si="132"/>
        <v>-0.1516516687380336</v>
      </c>
      <c r="AR39" s="172" t="str">
        <f t="shared" si="132"/>
        <v>0%</v>
      </c>
      <c r="AS39" s="172">
        <f t="shared" si="132"/>
        <v>-0.13433843748778945</v>
      </c>
      <c r="AT39" s="164"/>
      <c r="AU39" s="172" t="str">
        <f t="shared" ref="AU39:BA39" si="133">IFERROR(AU38/AU22,"0%")</f>
        <v>0%</v>
      </c>
      <c r="AV39" s="172">
        <f t="shared" si="133"/>
        <v>-0.41239628906530412</v>
      </c>
      <c r="AW39" s="172" t="str">
        <f t="shared" si="133"/>
        <v>0%</v>
      </c>
      <c r="AX39" s="172" t="str">
        <f t="shared" si="133"/>
        <v>0%</v>
      </c>
      <c r="AY39" s="172">
        <f t="shared" si="133"/>
        <v>-0.41239628906530407</v>
      </c>
      <c r="AZ39" s="172" t="str">
        <f t="shared" si="133"/>
        <v>0%</v>
      </c>
      <c r="BA39" s="172">
        <f t="shared" si="133"/>
        <v>-0.40040437659724903</v>
      </c>
      <c r="BB39" s="164"/>
      <c r="BC39" s="172" t="str">
        <f t="shared" ref="BC39:BI39" si="134">IFERROR(BC38/BC22,"0%")</f>
        <v>0%</v>
      </c>
      <c r="BD39" s="172">
        <f t="shared" si="134"/>
        <v>-0.25498413228265676</v>
      </c>
      <c r="BE39" s="172" t="str">
        <f t="shared" si="134"/>
        <v>0%</v>
      </c>
      <c r="BF39" s="172" t="str">
        <f t="shared" si="134"/>
        <v>0%</v>
      </c>
      <c r="BG39" s="172">
        <f t="shared" si="134"/>
        <v>-0.25498413228265676</v>
      </c>
      <c r="BH39" s="172" t="str">
        <f t="shared" si="134"/>
        <v>0%</v>
      </c>
      <c r="BI39" s="172">
        <f t="shared" si="134"/>
        <v>-0.23977972681903739</v>
      </c>
      <c r="BJ39" s="164"/>
      <c r="BK39" s="172" t="str">
        <f t="shared" ref="BK39:BQ39" si="135">IFERROR(BK38/BK22,"0%")</f>
        <v>0%</v>
      </c>
      <c r="BL39" s="172">
        <f t="shared" si="135"/>
        <v>-0.16516004482647187</v>
      </c>
      <c r="BM39" s="172" t="str">
        <f t="shared" si="135"/>
        <v>0%</v>
      </c>
      <c r="BN39" s="172" t="str">
        <f t="shared" si="135"/>
        <v>0%</v>
      </c>
      <c r="BO39" s="172">
        <f t="shared" si="135"/>
        <v>-0.1651600448264719</v>
      </c>
      <c r="BP39" s="172" t="str">
        <f t="shared" si="135"/>
        <v>0%</v>
      </c>
      <c r="BQ39" s="172">
        <f t="shared" si="135"/>
        <v>-0.14812249472088967</v>
      </c>
      <c r="BR39" s="164"/>
      <c r="BS39" s="172" t="str">
        <f t="shared" ref="BS39:BY39" si="136">IFERROR(BS38/BS22,"0%")</f>
        <v>0%</v>
      </c>
      <c r="BT39" s="172">
        <f t="shared" si="136"/>
        <v>0.10593666376805573</v>
      </c>
      <c r="BU39" s="172" t="str">
        <f t="shared" si="136"/>
        <v>0%</v>
      </c>
      <c r="BV39" s="172" t="str">
        <f t="shared" si="136"/>
        <v>0%</v>
      </c>
      <c r="BW39" s="172">
        <f t="shared" si="136"/>
        <v>0.10593666376805566</v>
      </c>
      <c r="BX39" s="172" t="str">
        <f>IFERROR(BX38/BX22,"0%")</f>
        <v>0%</v>
      </c>
      <c r="BY39" s="172">
        <f t="shared" si="136"/>
        <v>0.12850679976332224</v>
      </c>
      <c r="BZ39" s="164"/>
      <c r="CA39" s="172" t="str">
        <f t="shared" ref="CA39:CG39" si="137">IFERROR(CA38/CA22,"0%")</f>
        <v>0%</v>
      </c>
      <c r="CB39" s="172">
        <f t="shared" si="137"/>
        <v>-0.54370790244369271</v>
      </c>
      <c r="CC39" s="172" t="str">
        <f t="shared" si="137"/>
        <v>0%</v>
      </c>
      <c r="CD39" s="172" t="str">
        <f t="shared" si="137"/>
        <v>0%</v>
      </c>
      <c r="CE39" s="172">
        <f t="shared" si="137"/>
        <v>-0.54370790244369271</v>
      </c>
      <c r="CF39" s="172" t="str">
        <f t="shared" si="137"/>
        <v>0%</v>
      </c>
      <c r="CG39" s="172">
        <f t="shared" si="137"/>
        <v>-0.53439581882009457</v>
      </c>
      <c r="CH39" s="164"/>
      <c r="CI39" s="172" t="str">
        <f t="shared" ref="CI39:CO39" si="138">IFERROR(CI38/CI22,"0%")</f>
        <v>0%</v>
      </c>
      <c r="CJ39" s="172">
        <f t="shared" si="138"/>
        <v>0.19841981600316014</v>
      </c>
      <c r="CK39" s="172" t="str">
        <f t="shared" si="138"/>
        <v>0%</v>
      </c>
      <c r="CL39" s="172" t="str">
        <f t="shared" si="138"/>
        <v>0%</v>
      </c>
      <c r="CM39" s="172">
        <f t="shared" si="138"/>
        <v>0.19841981600316017</v>
      </c>
      <c r="CN39" s="172" t="str">
        <f t="shared" si="138"/>
        <v>0%</v>
      </c>
      <c r="CO39" s="172">
        <f t="shared" si="138"/>
        <v>0.22287736326853072</v>
      </c>
      <c r="CP39" s="164"/>
      <c r="CQ39" s="172" t="str">
        <f t="shared" ref="CQ39:CW39" si="139">IFERROR(CQ38/CQ22,"0%")</f>
        <v>0%</v>
      </c>
      <c r="CR39" s="172">
        <f t="shared" si="139"/>
        <v>-0.52322548677030911</v>
      </c>
      <c r="CS39" s="172" t="str">
        <f t="shared" si="139"/>
        <v>0%</v>
      </c>
      <c r="CT39" s="172" t="str">
        <f t="shared" si="139"/>
        <v>0%</v>
      </c>
      <c r="CU39" s="172">
        <f t="shared" si="139"/>
        <v>-0.52322548677030911</v>
      </c>
      <c r="CV39" s="172" t="str">
        <f t="shared" si="139"/>
        <v>0%</v>
      </c>
      <c r="CW39" s="172">
        <f t="shared" si="139"/>
        <v>-0.51349539466358074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3:105" x14ac:dyDescent="0.35">
      <c r="F45" s="158"/>
      <c r="P45" s="149"/>
      <c r="Q45" s="163"/>
      <c r="R45" s="149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0</v>
      </c>
      <c r="H46" s="146">
        <f>($H$34/$C$46)*D46</f>
        <v>1281.1457272198197</v>
      </c>
      <c r="I46" s="146">
        <f>($I$34/$C$46)*D46</f>
        <v>0</v>
      </c>
      <c r="J46" s="146">
        <f>($J$34/$C$46)*D46</f>
        <v>0</v>
      </c>
      <c r="K46" s="146">
        <f>($K$34/$C$46)*D46</f>
        <v>367.21296958483521</v>
      </c>
      <c r="L46" s="146">
        <f>($L$34/$C$46)*D46</f>
        <v>0</v>
      </c>
      <c r="M46" s="146">
        <f t="shared" ref="M46:M51" si="140">SUM(G46:L46)</f>
        <v>1648.358696804655</v>
      </c>
      <c r="N46" s="134"/>
      <c r="O46" s="150">
        <f>W46*$G$22</f>
        <v>0</v>
      </c>
      <c r="P46" s="150">
        <f>X46*$H$22</f>
        <v>1478.636370495841</v>
      </c>
      <c r="Q46" s="150">
        <f>Y46*$I$22</f>
        <v>0</v>
      </c>
      <c r="R46" s="150">
        <f>Z46*$J$22</f>
        <v>0</v>
      </c>
      <c r="S46" s="150">
        <f>AA46*$K$22</f>
        <v>184.83711225856305</v>
      </c>
      <c r="T46" s="144">
        <f>AB46*$L$22</f>
        <v>0</v>
      </c>
      <c r="U46" s="144">
        <f>SUM(O46:T46)</f>
        <v>1663.4734827544041</v>
      </c>
      <c r="V46" s="134"/>
      <c r="W46" s="143">
        <f>'Reforecast Total Assurance Only'!W46</f>
        <v>0.22555707910379214</v>
      </c>
      <c r="X46" s="143">
        <f>'Reforecast Total Assurance Only'!X46</f>
        <v>0.19498501588956146</v>
      </c>
      <c r="Y46" s="143"/>
      <c r="Z46" s="143">
        <f>'Reforecast Total Assurance Only'!Z46</f>
        <v>0.17799976114326907</v>
      </c>
      <c r="AA46" s="143">
        <f>'Reforecast Total Assurance Only'!AA46</f>
        <v>8.503731701258882E-2</v>
      </c>
      <c r="AB46" s="143"/>
      <c r="AC46" s="143">
        <f>U46/U$51</f>
        <v>0.17049142655011862</v>
      </c>
      <c r="AE46" s="142">
        <f t="shared" ref="AE46:AK51" si="141">G46-O46</f>
        <v>0</v>
      </c>
      <c r="AF46" s="142">
        <f t="shared" si="141"/>
        <v>-197.49064327602127</v>
      </c>
      <c r="AG46" s="142">
        <f t="shared" si="141"/>
        <v>0</v>
      </c>
      <c r="AH46" s="142">
        <f t="shared" si="141"/>
        <v>0</v>
      </c>
      <c r="AI46" s="142">
        <f t="shared" si="141"/>
        <v>182.37585732627215</v>
      </c>
      <c r="AJ46" s="142">
        <f t="shared" si="141"/>
        <v>0</v>
      </c>
      <c r="AK46" s="142">
        <f t="shared" si="141"/>
        <v>-15.114785949749148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0</v>
      </c>
      <c r="H47" s="146">
        <f>($H$34/$C$46)*D47</f>
        <v>1281.1457272198197</v>
      </c>
      <c r="I47" s="146">
        <f>($I$34/$C$46)*D47</f>
        <v>0</v>
      </c>
      <c r="J47" s="146">
        <f>($J$34/$C$46)*D47</f>
        <v>0</v>
      </c>
      <c r="K47" s="146">
        <f>($K$34/$C$46)*D47</f>
        <v>367.21296958483521</v>
      </c>
      <c r="L47" s="146">
        <f>($L$34/$C$46)*D47</f>
        <v>0</v>
      </c>
      <c r="M47" s="146">
        <f t="shared" si="140"/>
        <v>1648.358696804655</v>
      </c>
      <c r="N47" s="134"/>
      <c r="O47" s="150">
        <f>W47*$G$22</f>
        <v>0</v>
      </c>
      <c r="P47" s="150">
        <f>X47*$H$22</f>
        <v>1798.3815890886519</v>
      </c>
      <c r="Q47" s="150">
        <f>Y47*$I$22</f>
        <v>0</v>
      </c>
      <c r="R47" s="150">
        <f>Z47*$J$22</f>
        <v>0</v>
      </c>
      <c r="S47" s="150">
        <f>AA47*$K$22</f>
        <v>328.69960797095052</v>
      </c>
      <c r="T47" s="144">
        <f>AB47*$L$22</f>
        <v>0</v>
      </c>
      <c r="U47" s="144">
        <f>SUM(O47:T47)</f>
        <v>2127.0811970596023</v>
      </c>
      <c r="V47" s="134"/>
      <c r="W47" s="143">
        <f>'Reforecast Total Assurance Only'!W47</f>
        <v>0.25652559815275899</v>
      </c>
      <c r="X47" s="143">
        <f>'Reforecast Total Assurance Only'!X47</f>
        <v>0.2371492205391629</v>
      </c>
      <c r="Y47" s="143"/>
      <c r="Z47" s="143">
        <f>'Reforecast Total Assurance Only'!Z47</f>
        <v>0.24028220155782798</v>
      </c>
      <c r="AA47" s="143">
        <f>'Reforecast Total Assurance Only'!AA47</f>
        <v>0.15122359586444173</v>
      </c>
      <c r="AB47" s="143"/>
      <c r="AC47" s="143">
        <f>U47/U$51</f>
        <v>0.21800714675303737</v>
      </c>
      <c r="AE47" s="142">
        <f t="shared" si="141"/>
        <v>0</v>
      </c>
      <c r="AF47" s="142">
        <f t="shared" si="141"/>
        <v>-517.23586186883222</v>
      </c>
      <c r="AG47" s="142">
        <f t="shared" si="141"/>
        <v>0</v>
      </c>
      <c r="AH47" s="142">
        <f t="shared" si="141"/>
        <v>0</v>
      </c>
      <c r="AI47" s="142">
        <f t="shared" si="141"/>
        <v>38.513361613884683</v>
      </c>
      <c r="AJ47" s="142">
        <f t="shared" si="141"/>
        <v>0</v>
      </c>
      <c r="AK47" s="142">
        <f t="shared" si="141"/>
        <v>-478.72250025494736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0</v>
      </c>
      <c r="H48" s="146">
        <f>($H$34/$C$46)*D48</f>
        <v>1281.1457272198197</v>
      </c>
      <c r="I48" s="146">
        <f>($I$34/$C$46)*D48</f>
        <v>0</v>
      </c>
      <c r="J48" s="146">
        <f>($J$34/$C$46)*D48</f>
        <v>0</v>
      </c>
      <c r="K48" s="146">
        <f>($K$34/$C$46)*D48</f>
        <v>367.21296958483521</v>
      </c>
      <c r="L48" s="146">
        <f>($L$34/$C$46)*D48</f>
        <v>0</v>
      </c>
      <c r="M48" s="146">
        <f t="shared" si="140"/>
        <v>1648.358696804655</v>
      </c>
      <c r="N48" s="134"/>
      <c r="O48" s="150">
        <f>W48*$G$22</f>
        <v>0</v>
      </c>
      <c r="P48" s="150">
        <f>X48*$H$22</f>
        <v>2025.0000184034759</v>
      </c>
      <c r="Q48" s="150">
        <f>Y48*$I$22</f>
        <v>0</v>
      </c>
      <c r="R48" s="150">
        <f>Z48*$J$22</f>
        <v>0</v>
      </c>
      <c r="S48" s="150">
        <f>AA48*$K$22</f>
        <v>768.18622076374049</v>
      </c>
      <c r="T48" s="144">
        <f>AB48*$L$22</f>
        <v>0</v>
      </c>
      <c r="U48" s="144">
        <f>SUM(O48:T48)</f>
        <v>2793.1862391672166</v>
      </c>
      <c r="V48" s="134"/>
      <c r="W48" s="143">
        <f>'Reforecast Total Assurance Only'!W48</f>
        <v>0.27805000138418773</v>
      </c>
      <c r="X48" s="143">
        <f>'Reforecast Total Assurance Only'!X48</f>
        <v>0.26703296945979904</v>
      </c>
      <c r="Y48" s="143"/>
      <c r="Z48" s="143">
        <f>'Reforecast Total Assurance Only'!Z48</f>
        <v>0.27274809051574433</v>
      </c>
      <c r="AA48" s="143">
        <f>'Reforecast Total Assurance Only'!AA48</f>
        <v>0.35341655353502971</v>
      </c>
      <c r="AB48" s="143"/>
      <c r="AC48" s="143">
        <f>U48/U$51</f>
        <v>0.28627706511272838</v>
      </c>
      <c r="AE48" s="142">
        <f t="shared" si="141"/>
        <v>0</v>
      </c>
      <c r="AF48" s="142">
        <f t="shared" si="141"/>
        <v>-743.85429118365619</v>
      </c>
      <c r="AG48" s="142">
        <f t="shared" si="141"/>
        <v>0</v>
      </c>
      <c r="AH48" s="142">
        <f t="shared" si="141"/>
        <v>0</v>
      </c>
      <c r="AI48" s="142">
        <f t="shared" si="141"/>
        <v>-400.97325117890529</v>
      </c>
      <c r="AJ48" s="142">
        <f t="shared" si="141"/>
        <v>0</v>
      </c>
      <c r="AK48" s="142">
        <f t="shared" si="141"/>
        <v>-1144.8275423625616</v>
      </c>
    </row>
    <row r="49" spans="1:37" x14ac:dyDescent="0.35">
      <c r="A49" s="151" t="e">
        <f>+B49/$O$51</f>
        <v>#DIV/0!</v>
      </c>
      <c r="B49" s="133">
        <f>+O49*(5/7)</f>
        <v>0</v>
      </c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0</v>
      </c>
      <c r="H49" s="146">
        <f>($H$34/$C$46)*D49</f>
        <v>1024.9165817758558</v>
      </c>
      <c r="I49" s="146">
        <f>($I$34/$C$46)*D49</f>
        <v>0</v>
      </c>
      <c r="J49" s="146">
        <f>($J$34/$C$46)*D49</f>
        <v>0</v>
      </c>
      <c r="K49" s="146">
        <f>($K$34/$C$46)*D49</f>
        <v>293.77037566786817</v>
      </c>
      <c r="L49" s="146">
        <f>($L$34/$C$46)*D49</f>
        <v>0</v>
      </c>
      <c r="M49" s="146">
        <f t="shared" si="140"/>
        <v>1318.6869574437239</v>
      </c>
      <c r="N49" s="134"/>
      <c r="O49" s="150">
        <f>W49*$G$22</f>
        <v>0</v>
      </c>
      <c r="P49" s="150">
        <f>X49*$H$22</f>
        <v>1629.5109681038314</v>
      </c>
      <c r="Q49" s="150">
        <f>Y49*$I$22</f>
        <v>0</v>
      </c>
      <c r="R49" s="150">
        <f>Z49*$J$22</f>
        <v>0</v>
      </c>
      <c r="S49" s="150">
        <f>AA49*$K$22</f>
        <v>637.05504214767564</v>
      </c>
      <c r="T49" s="144">
        <f>AB49*$L$22</f>
        <v>0</v>
      </c>
      <c r="U49" s="144">
        <f>SUM(O49:T49)</f>
        <v>2266.5660102515071</v>
      </c>
      <c r="V49" s="134"/>
      <c r="W49" s="143">
        <f>'Reforecast Total Assurance Only'!W49</f>
        <v>0.17133380097090084</v>
      </c>
      <c r="X49" s="143">
        <f>'Reforecast Total Assurance Only'!X49</f>
        <v>0.21488056722248328</v>
      </c>
      <c r="Y49" s="143"/>
      <c r="Z49" s="143">
        <f>'Reforecast Total Assurance Only'!Z49</f>
        <v>0.22069281913082756</v>
      </c>
      <c r="AA49" s="143">
        <f>'Reforecast Total Assurance Only'!AA49</f>
        <v>0.29308752399138555</v>
      </c>
      <c r="AB49" s="143"/>
      <c r="AC49" s="143">
        <f>U49/U$51</f>
        <v>0.23230311541722537</v>
      </c>
      <c r="AE49" s="142">
        <f t="shared" si="141"/>
        <v>0</v>
      </c>
      <c r="AF49" s="142">
        <f t="shared" si="141"/>
        <v>-604.5943863279756</v>
      </c>
      <c r="AG49" s="142">
        <f t="shared" si="141"/>
        <v>0</v>
      </c>
      <c r="AH49" s="142">
        <f t="shared" si="141"/>
        <v>0</v>
      </c>
      <c r="AI49" s="142">
        <f t="shared" si="141"/>
        <v>-343.28466647980747</v>
      </c>
      <c r="AJ49" s="142">
        <f t="shared" si="141"/>
        <v>0</v>
      </c>
      <c r="AK49" s="142">
        <f t="shared" si="141"/>
        <v>-947.87905280778318</v>
      </c>
    </row>
    <row r="50" spans="1:37" ht="14.25" customHeight="1" x14ac:dyDescent="0.35">
      <c r="A50" s="151" t="e">
        <f>+B50/$O$51</f>
        <v>#DIV/0!</v>
      </c>
      <c r="B50" s="133">
        <f>+O49*(2/7)</f>
        <v>0</v>
      </c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0</v>
      </c>
      <c r="H50" s="146">
        <f>($H$34/$C$46)*D50</f>
        <v>768.68743633189183</v>
      </c>
      <c r="I50" s="146">
        <f>($I$34/$C$46)*D50</f>
        <v>0</v>
      </c>
      <c r="J50" s="146">
        <f>($J$34/$C$46)*D50</f>
        <v>0</v>
      </c>
      <c r="K50" s="146">
        <f>($K$34/$C$46)*D50</f>
        <v>220.32778175090112</v>
      </c>
      <c r="L50" s="146">
        <f>($L$34/$C$46)*D50</f>
        <v>0</v>
      </c>
      <c r="M50" s="146">
        <f t="shared" si="140"/>
        <v>989.0152180827929</v>
      </c>
      <c r="N50" s="134"/>
      <c r="O50" s="150">
        <f>W50*$G$22</f>
        <v>0</v>
      </c>
      <c r="P50" s="150">
        <f>X50*$H$22</f>
        <v>651.80438724153271</v>
      </c>
      <c r="Q50" s="150">
        <f>Y50*$I$22</f>
        <v>0</v>
      </c>
      <c r="R50" s="150">
        <f>Z50*$J$22</f>
        <v>0</v>
      </c>
      <c r="S50" s="150">
        <f>AA50*$K$22</f>
        <v>254.82201685907026</v>
      </c>
      <c r="T50" s="144">
        <f>AB50*$L$22</f>
        <v>0</v>
      </c>
      <c r="U50" s="144">
        <f>SUM(O50:T50)</f>
        <v>906.62640410060294</v>
      </c>
      <c r="V50" s="134"/>
      <c r="W50" s="143">
        <f>'Reforecast Total Assurance Only'!W50</f>
        <v>6.8533520388360331E-2</v>
      </c>
      <c r="X50" s="143">
        <f>'Reforecast Total Assurance Only'!X50</f>
        <v>8.595222688899333E-2</v>
      </c>
      <c r="Y50" s="143"/>
      <c r="Z50" s="143">
        <f>'Reforecast Total Assurance Only'!Z50</f>
        <v>8.8277127652331019E-2</v>
      </c>
      <c r="AA50" s="143">
        <f>'Reforecast Total Assurance Only'!AA50</f>
        <v>0.11723500959655422</v>
      </c>
      <c r="AB50" s="143"/>
      <c r="AC50" s="143">
        <f>U50/U$51</f>
        <v>9.2921246166890167E-2</v>
      </c>
      <c r="AE50" s="142">
        <f t="shared" si="141"/>
        <v>0</v>
      </c>
      <c r="AF50" s="142">
        <f t="shared" si="141"/>
        <v>116.88304909035912</v>
      </c>
      <c r="AG50" s="142">
        <f t="shared" si="141"/>
        <v>0</v>
      </c>
      <c r="AH50" s="142">
        <f t="shared" si="141"/>
        <v>0</v>
      </c>
      <c r="AI50" s="142">
        <f t="shared" si="141"/>
        <v>-34.494235108169136</v>
      </c>
      <c r="AJ50" s="142">
        <f t="shared" si="141"/>
        <v>0</v>
      </c>
      <c r="AK50" s="142">
        <f t="shared" si="141"/>
        <v>82.388813982189959</v>
      </c>
    </row>
    <row r="51" spans="1:37" x14ac:dyDescent="0.35">
      <c r="F51" s="141" t="s">
        <v>111</v>
      </c>
      <c r="G51" s="140">
        <f t="shared" ref="G51:L51" si="142">SUM(G46:G50)</f>
        <v>0</v>
      </c>
      <c r="H51" s="140">
        <f t="shared" si="142"/>
        <v>5637.0411997672072</v>
      </c>
      <c r="I51" s="140">
        <f t="shared" si="142"/>
        <v>0</v>
      </c>
      <c r="J51" s="140">
        <f t="shared" si="142"/>
        <v>0</v>
      </c>
      <c r="K51" s="140">
        <f t="shared" si="142"/>
        <v>1615.7370661732748</v>
      </c>
      <c r="L51" s="140">
        <f t="shared" si="142"/>
        <v>0</v>
      </c>
      <c r="M51" s="140">
        <f t="shared" si="140"/>
        <v>7252.778265940482</v>
      </c>
      <c r="O51" s="139">
        <f>SUM(O46:O50)</f>
        <v>0</v>
      </c>
      <c r="P51" s="139">
        <f t="shared" ref="P51:U51" si="143">SUM(P46:P50)</f>
        <v>7583.333333333333</v>
      </c>
      <c r="Q51" s="139">
        <f>SUM(Q46:Q50)</f>
        <v>0</v>
      </c>
      <c r="R51" s="139">
        <f t="shared" si="143"/>
        <v>0</v>
      </c>
      <c r="S51" s="139">
        <f t="shared" si="143"/>
        <v>2173.6</v>
      </c>
      <c r="T51" s="139">
        <f t="shared" si="143"/>
        <v>0</v>
      </c>
      <c r="U51" s="139">
        <f t="shared" si="143"/>
        <v>9756.9333333333343</v>
      </c>
      <c r="V51" s="134"/>
      <c r="W51" s="138">
        <f t="shared" ref="W51:AC51" si="144">SUM(W46:W50)</f>
        <v>1</v>
      </c>
      <c r="X51" s="138">
        <f t="shared" si="144"/>
        <v>1</v>
      </c>
      <c r="Y51" s="138">
        <f t="shared" si="144"/>
        <v>0</v>
      </c>
      <c r="Z51" s="138">
        <f t="shared" si="144"/>
        <v>0.99999999999999989</v>
      </c>
      <c r="AA51" s="138">
        <f t="shared" si="144"/>
        <v>1</v>
      </c>
      <c r="AB51" s="138">
        <f t="shared" si="144"/>
        <v>0</v>
      </c>
      <c r="AC51" s="138">
        <f t="shared" si="144"/>
        <v>0.99999999999999978</v>
      </c>
      <c r="AE51" s="137">
        <f t="shared" si="141"/>
        <v>0</v>
      </c>
      <c r="AF51" s="137">
        <f t="shared" si="141"/>
        <v>-1946.2921335661258</v>
      </c>
      <c r="AG51" s="137">
        <f t="shared" si="141"/>
        <v>0</v>
      </c>
      <c r="AH51" s="137">
        <f t="shared" si="141"/>
        <v>0</v>
      </c>
      <c r="AI51" s="137">
        <f t="shared" si="141"/>
        <v>-557.86293382672511</v>
      </c>
      <c r="AJ51" s="137">
        <f t="shared" si="141"/>
        <v>0</v>
      </c>
      <c r="AK51" s="137">
        <f>M51-U51</f>
        <v>-2504.1550673928523</v>
      </c>
    </row>
    <row r="52" spans="1:37" x14ac:dyDescent="0.35">
      <c r="F52" s="158"/>
      <c r="M52" s="148">
        <f>M51-SUM(G34:L34)</f>
        <v>0</v>
      </c>
      <c r="O52" s="149"/>
      <c r="P52" s="149"/>
      <c r="Q52" s="323"/>
      <c r="R52" s="149"/>
      <c r="S52" s="149"/>
      <c r="T52" s="149"/>
      <c r="U52" s="134"/>
      <c r="V52" s="134"/>
      <c r="Y52" s="134">
        <f>SUM(S46:S50)</f>
        <v>2173.6</v>
      </c>
      <c r="AE52" s="160"/>
      <c r="AF52" s="160"/>
      <c r="AG52" s="160"/>
      <c r="AH52" s="160"/>
      <c r="AI52" s="160"/>
      <c r="AJ52" s="160"/>
      <c r="AK52" s="159"/>
    </row>
    <row r="53" spans="1:37" x14ac:dyDescent="0.35"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0</v>
      </c>
      <c r="H53" s="146">
        <f>($P$34/$C$53)*D53</f>
        <v>687.66671550246213</v>
      </c>
      <c r="I53" s="146">
        <f>($Q$34/$C$53)*D53</f>
        <v>0</v>
      </c>
      <c r="J53" s="146">
        <f>($R$34/$C$53)*D53</f>
        <v>0</v>
      </c>
      <c r="K53" s="146">
        <f>($S$34/$C$53)*D53</f>
        <v>211.95852933830173</v>
      </c>
      <c r="L53" s="146">
        <f>($T$34/$C$53)*D53</f>
        <v>0</v>
      </c>
      <c r="M53" s="146">
        <f>SUM(G53:L53)</f>
        <v>899.6252448407638</v>
      </c>
      <c r="N53" s="134"/>
      <c r="O53" s="144">
        <f>W53*$O$22</f>
        <v>0</v>
      </c>
      <c r="P53" s="150">
        <f>X53*$P$22</f>
        <v>740.04419725237881</v>
      </c>
      <c r="Q53" s="150">
        <f>Y53*$Q$22</f>
        <v>0</v>
      </c>
      <c r="R53" s="150">
        <f>Z53*$R$22</f>
        <v>0</v>
      </c>
      <c r="S53" s="150">
        <f>AA53*$S$22</f>
        <v>252.11899163253713</v>
      </c>
      <c r="T53" s="144">
        <f>AB53*$T$22</f>
        <v>0</v>
      </c>
      <c r="U53" s="144">
        <f>SUM(O53:T53)</f>
        <v>992.16318888491594</v>
      </c>
      <c r="V53" s="134"/>
      <c r="W53" s="143">
        <f>'Reforecast Total Assurance Only'!W53</f>
        <v>9.1426863820378429E-2</v>
      </c>
      <c r="X53" s="143">
        <f>'Reforecast Total Assurance Only'!X53</f>
        <v>9.758824579152249E-2</v>
      </c>
      <c r="Y53" s="143"/>
      <c r="Z53" s="143">
        <f>'Reforecast Total Assurance Only'!Z53</f>
        <v>9.4495467102150399E-2</v>
      </c>
      <c r="AA53" s="143">
        <f>'Reforecast Total Assurance Only'!AA53</f>
        <v>0.10786300660243738</v>
      </c>
      <c r="AB53" s="143"/>
      <c r="AC53" s="143">
        <f>U53/U$58</f>
        <v>0.10000905734975062</v>
      </c>
      <c r="AE53" s="142">
        <f t="shared" ref="AE53:AK58" si="145">G53-O53</f>
        <v>0</v>
      </c>
      <c r="AF53" s="142">
        <f t="shared" si="145"/>
        <v>-52.377481749916683</v>
      </c>
      <c r="AG53" s="142">
        <f t="shared" si="145"/>
        <v>0</v>
      </c>
      <c r="AH53" s="142">
        <f t="shared" si="145"/>
        <v>0</v>
      </c>
      <c r="AI53" s="142">
        <f t="shared" si="145"/>
        <v>-40.160462294235401</v>
      </c>
      <c r="AJ53" s="142">
        <f t="shared" si="145"/>
        <v>0</v>
      </c>
      <c r="AK53" s="142">
        <f t="shared" si="145"/>
        <v>-92.537944044152141</v>
      </c>
    </row>
    <row r="54" spans="1:37" x14ac:dyDescent="0.35"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0</v>
      </c>
      <c r="H54" s="146">
        <f>($P$34/$C$53)*D54</f>
        <v>1719.1667887561553</v>
      </c>
      <c r="I54" s="146">
        <f>($Q$34/$C$53)*D54</f>
        <v>0</v>
      </c>
      <c r="J54" s="146">
        <f>($R$34/$C$53)*D54</f>
        <v>0</v>
      </c>
      <c r="K54" s="146">
        <f>($S$34/$C$53)*D54</f>
        <v>529.89632334575435</v>
      </c>
      <c r="L54" s="146">
        <f>($T$34/$C$53)*D54</f>
        <v>0</v>
      </c>
      <c r="M54" s="146">
        <f t="shared" ref="M54:M117" si="146">SUM(G54:L54)</f>
        <v>2249.0631121019096</v>
      </c>
      <c r="N54" s="134"/>
      <c r="O54" s="144">
        <f>W54*$O$22</f>
        <v>0</v>
      </c>
      <c r="P54" s="150">
        <f>X54*$P$22</f>
        <v>1233.4069954206318</v>
      </c>
      <c r="Q54" s="150">
        <f>Y54*$Q$22</f>
        <v>0</v>
      </c>
      <c r="R54" s="150">
        <f>Z54*$R$22</f>
        <v>0</v>
      </c>
      <c r="S54" s="150">
        <f>AA54*$S$22</f>
        <v>420.19831938756198</v>
      </c>
      <c r="T54" s="144">
        <f>AB54*$T$22</f>
        <v>0</v>
      </c>
      <c r="U54" s="144">
        <f>SUM(O54:T54)</f>
        <v>1653.6053148081937</v>
      </c>
      <c r="V54" s="134"/>
      <c r="W54" s="143">
        <f>'Reforecast Total Assurance Only'!W54</f>
        <v>0.15237810636729737</v>
      </c>
      <c r="X54" s="143">
        <f>'Reforecast Total Assurance Only'!X54</f>
        <v>0.16264707631920419</v>
      </c>
      <c r="Y54" s="143"/>
      <c r="Z54" s="143">
        <f>'Reforecast Total Assurance Only'!Z54</f>
        <v>0.15749244517025066</v>
      </c>
      <c r="AA54" s="143">
        <f>'Reforecast Total Assurance Only'!AA54</f>
        <v>0.17977167767072899</v>
      </c>
      <c r="AB54" s="143"/>
      <c r="AC54" s="143">
        <f>U54/U$58</f>
        <v>0.16668176224958442</v>
      </c>
      <c r="AE54" s="142">
        <f t="shared" si="145"/>
        <v>0</v>
      </c>
      <c r="AF54" s="142">
        <f t="shared" si="145"/>
        <v>485.75979333552345</v>
      </c>
      <c r="AG54" s="142">
        <f t="shared" si="145"/>
        <v>0</v>
      </c>
      <c r="AH54" s="142">
        <f t="shared" si="145"/>
        <v>0</v>
      </c>
      <c r="AI54" s="142">
        <f t="shared" si="145"/>
        <v>109.69800395819237</v>
      </c>
      <c r="AJ54" s="142">
        <f t="shared" si="145"/>
        <v>0</v>
      </c>
      <c r="AK54" s="142">
        <f t="shared" si="145"/>
        <v>595.45779729371588</v>
      </c>
    </row>
    <row r="55" spans="1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0</v>
      </c>
      <c r="H55" s="146">
        <f>($P$34/$C$53)*D55</f>
        <v>1375.3334310049243</v>
      </c>
      <c r="I55" s="146">
        <f>($Q$34/$C$53)*D55</f>
        <v>0</v>
      </c>
      <c r="J55" s="146">
        <f>($R$34/$C$53)*D55</f>
        <v>0</v>
      </c>
      <c r="K55" s="146">
        <f>($S$34/$C$53)*D55</f>
        <v>423.91705867660346</v>
      </c>
      <c r="L55" s="146">
        <f>($T$34/$C$53)*D55</f>
        <v>0</v>
      </c>
      <c r="M55" s="146">
        <f t="shared" si="146"/>
        <v>1799.2504896815276</v>
      </c>
      <c r="N55" s="134"/>
      <c r="O55" s="144">
        <f>W55*$O$22</f>
        <v>0</v>
      </c>
      <c r="P55" s="150">
        <f>X55*$P$22</f>
        <v>2127.5088671603517</v>
      </c>
      <c r="Q55" s="150">
        <f>Y55*$Q$22</f>
        <v>0</v>
      </c>
      <c r="R55" s="150">
        <f>Z55*$R$22</f>
        <v>0</v>
      </c>
      <c r="S55" s="150">
        <f>AA55*$S$22</f>
        <v>654.87677708232889</v>
      </c>
      <c r="T55" s="144">
        <f>AB55*$T$22</f>
        <v>0</v>
      </c>
      <c r="U55" s="144">
        <f>SUM(O55:T55)</f>
        <v>2782.3856442426804</v>
      </c>
      <c r="V55" s="134"/>
      <c r="W55" s="143">
        <f>'Reforecast Total Assurance Only'!W55</f>
        <v>0.26916681800040165</v>
      </c>
      <c r="X55" s="143">
        <f>'Reforecast Total Assurance Only'!X55</f>
        <v>0.28055061984532109</v>
      </c>
      <c r="Y55" s="143"/>
      <c r="Z55" s="143">
        <f>'Reforecast Total Assurance Only'!Z55</f>
        <v>0.27066725002501335</v>
      </c>
      <c r="AA55" s="143">
        <f>'Reforecast Total Assurance Only'!AA55</f>
        <v>0.28017317407475351</v>
      </c>
      <c r="AB55" s="143"/>
      <c r="AC55" s="143">
        <f>U55/U$58</f>
        <v>0.28046169075968985</v>
      </c>
      <c r="AE55" s="142">
        <f t="shared" si="145"/>
        <v>0</v>
      </c>
      <c r="AF55" s="142">
        <f t="shared" si="145"/>
        <v>-752.17543615542741</v>
      </c>
      <c r="AG55" s="142">
        <f t="shared" si="145"/>
        <v>0</v>
      </c>
      <c r="AH55" s="142">
        <f t="shared" si="145"/>
        <v>0</v>
      </c>
      <c r="AI55" s="142">
        <f t="shared" si="145"/>
        <v>-230.95971840572543</v>
      </c>
      <c r="AJ55" s="142">
        <f t="shared" si="145"/>
        <v>0</v>
      </c>
      <c r="AK55" s="142">
        <f t="shared" si="145"/>
        <v>-983.13515456115283</v>
      </c>
    </row>
    <row r="56" spans="1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0</v>
      </c>
      <c r="H56" s="146">
        <f>($P$34/$C$53)*D56</f>
        <v>1375.3334310049243</v>
      </c>
      <c r="I56" s="146">
        <f>($Q$34/$C$53)*D56</f>
        <v>0</v>
      </c>
      <c r="J56" s="146">
        <f>($R$34/$C$53)*D56</f>
        <v>0</v>
      </c>
      <c r="K56" s="146">
        <f>($S$34/$C$53)*D56</f>
        <v>423.91705867660346</v>
      </c>
      <c r="L56" s="146">
        <f>($T$34/$C$53)*D56</f>
        <v>0</v>
      </c>
      <c r="M56" s="146">
        <f t="shared" si="146"/>
        <v>1799.2504896815276</v>
      </c>
      <c r="N56" s="134"/>
      <c r="O56" s="144">
        <f>W56*$O$22</f>
        <v>0</v>
      </c>
      <c r="P56" s="150">
        <f>X56*$P$22</f>
        <v>1792.5029557201167</v>
      </c>
      <c r="Q56" s="150">
        <f>Y56*$Q$22</f>
        <v>0</v>
      </c>
      <c r="R56" s="150">
        <f>Z56*$R$22</f>
        <v>0</v>
      </c>
      <c r="S56" s="150">
        <f>AA56*$S$22</f>
        <v>552.5737252056997</v>
      </c>
      <c r="T56" s="144">
        <f>AB56*$T$22</f>
        <v>0</v>
      </c>
      <c r="U56" s="144">
        <f>SUM(O56:T56)</f>
        <v>2345.0766809258166</v>
      </c>
      <c r="V56" s="134"/>
      <c r="W56" s="143">
        <f>'Reforecast Total Assurance Only'!W56</f>
        <v>0.2351503667166279</v>
      </c>
      <c r="X56" s="143">
        <f>'Reforecast Total Assurance Only'!X56</f>
        <v>0.23637401613891651</v>
      </c>
      <c r="Y56" s="143"/>
      <c r="Z56" s="143">
        <f>'Reforecast Total Assurance Only'!Z56</f>
        <v>0.24101433128310001</v>
      </c>
      <c r="AA56" s="143">
        <f>'Reforecast Total Assurance Only'!AA56</f>
        <v>0.23640529015388881</v>
      </c>
      <c r="AB56" s="143"/>
      <c r="AC56" s="143">
        <f>U56/U$58</f>
        <v>0.23638138453398774</v>
      </c>
      <c r="AE56" s="142">
        <f t="shared" si="145"/>
        <v>0</v>
      </c>
      <c r="AF56" s="142">
        <f t="shared" si="145"/>
        <v>-417.16952471519244</v>
      </c>
      <c r="AG56" s="142">
        <f t="shared" si="145"/>
        <v>0</v>
      </c>
      <c r="AH56" s="142">
        <f t="shared" si="145"/>
        <v>0</v>
      </c>
      <c r="AI56" s="142">
        <f t="shared" si="145"/>
        <v>-128.65666652909624</v>
      </c>
      <c r="AJ56" s="142">
        <f t="shared" si="145"/>
        <v>0</v>
      </c>
      <c r="AK56" s="142">
        <f t="shared" si="145"/>
        <v>-545.82619124428902</v>
      </c>
    </row>
    <row r="57" spans="1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0</v>
      </c>
      <c r="H57" s="146">
        <f>($P$34/$C$53)*D57</f>
        <v>1375.3334310049243</v>
      </c>
      <c r="I57" s="146">
        <f>($Q$34/$C$53)*D57</f>
        <v>0</v>
      </c>
      <c r="J57" s="146">
        <f>($R$34/$C$53)*D57</f>
        <v>0</v>
      </c>
      <c r="K57" s="146">
        <f>($S$34/$C$53)*D57</f>
        <v>423.91705867660346</v>
      </c>
      <c r="L57" s="146">
        <f>($T$34/$C$53)*D57</f>
        <v>0</v>
      </c>
      <c r="M57" s="146">
        <f t="shared" si="146"/>
        <v>1799.2504896815276</v>
      </c>
      <c r="N57" s="134"/>
      <c r="O57" s="144">
        <f>W57*$O$22</f>
        <v>0</v>
      </c>
      <c r="P57" s="150">
        <f>X57*$P$22</f>
        <v>1689.8703177798541</v>
      </c>
      <c r="Q57" s="150">
        <f>Y57*$Q$22</f>
        <v>0</v>
      </c>
      <c r="R57" s="150">
        <f>Z57*$R$22</f>
        <v>0</v>
      </c>
      <c r="S57" s="150">
        <f>AA57*$S$22</f>
        <v>457.63218669187245</v>
      </c>
      <c r="T57" s="144">
        <f>AB57*$T$22</f>
        <v>0</v>
      </c>
      <c r="U57" s="144">
        <f>SUM(O57:T57)</f>
        <v>2147.5025044717268</v>
      </c>
      <c r="V57" s="134"/>
      <c r="W57" s="143">
        <f>'Reforecast Total Assurance Only'!W57</f>
        <v>0.25187784509529471</v>
      </c>
      <c r="X57" s="143">
        <f>'Reforecast Total Assurance Only'!X57</f>
        <v>0.2228400419050357</v>
      </c>
      <c r="Y57" s="143"/>
      <c r="Z57" s="143">
        <f>'Reforecast Total Assurance Only'!Z57</f>
        <v>0.23633050641948566</v>
      </c>
      <c r="AA57" s="143">
        <f>'Reforecast Total Assurance Only'!AA57</f>
        <v>0.19578685149819133</v>
      </c>
      <c r="AB57" s="143"/>
      <c r="AC57" s="143">
        <f>U57/U$58</f>
        <v>0.21646610510698738</v>
      </c>
      <c r="AE57" s="142">
        <f t="shared" si="145"/>
        <v>0</v>
      </c>
      <c r="AF57" s="142">
        <f t="shared" si="145"/>
        <v>-314.53688677492983</v>
      </c>
      <c r="AG57" s="142">
        <f t="shared" si="145"/>
        <v>0</v>
      </c>
      <c r="AH57" s="142">
        <f t="shared" si="145"/>
        <v>0</v>
      </c>
      <c r="AI57" s="142">
        <f t="shared" si="145"/>
        <v>-33.715128015268988</v>
      </c>
      <c r="AJ57" s="142">
        <f t="shared" si="145"/>
        <v>0</v>
      </c>
      <c r="AK57" s="142">
        <f t="shared" si="145"/>
        <v>-348.25201479019915</v>
      </c>
    </row>
    <row r="58" spans="1:37" x14ac:dyDescent="0.35">
      <c r="F58" s="141" t="s">
        <v>111</v>
      </c>
      <c r="G58" s="140">
        <f t="shared" ref="G58:L58" si="147">SUM(G53:G57)</f>
        <v>0</v>
      </c>
      <c r="H58" s="140">
        <f t="shared" si="147"/>
        <v>6532.8337972733898</v>
      </c>
      <c r="I58" s="140">
        <f t="shared" si="147"/>
        <v>0</v>
      </c>
      <c r="J58" s="140">
        <f t="shared" si="147"/>
        <v>0</v>
      </c>
      <c r="K58" s="140">
        <f t="shared" si="147"/>
        <v>2013.6060287138666</v>
      </c>
      <c r="L58" s="140">
        <f t="shared" si="147"/>
        <v>0</v>
      </c>
      <c r="M58" s="140">
        <f t="shared" si="146"/>
        <v>8546.439825987256</v>
      </c>
      <c r="O58" s="139">
        <f>SUM(O53:O57)</f>
        <v>0</v>
      </c>
      <c r="P58" s="139">
        <f t="shared" ref="P58:U58" si="148">SUM(P53:P57)</f>
        <v>7583.333333333333</v>
      </c>
      <c r="Q58" s="139">
        <f t="shared" si="148"/>
        <v>0</v>
      </c>
      <c r="R58" s="139">
        <f t="shared" si="148"/>
        <v>0</v>
      </c>
      <c r="S58" s="139">
        <f>SUM(S53:S57)</f>
        <v>2337.4</v>
      </c>
      <c r="T58" s="139">
        <f t="shared" si="148"/>
        <v>0</v>
      </c>
      <c r="U58" s="139">
        <f t="shared" si="148"/>
        <v>9920.7333333333336</v>
      </c>
      <c r="V58" s="134"/>
      <c r="W58" s="138">
        <f t="shared" ref="W58:AC58" si="149">SUM(W53:W57)</f>
        <v>1</v>
      </c>
      <c r="X58" s="138">
        <f t="shared" si="149"/>
        <v>1</v>
      </c>
      <c r="Y58" s="138">
        <f t="shared" si="149"/>
        <v>0</v>
      </c>
      <c r="Z58" s="138">
        <f t="shared" si="149"/>
        <v>1</v>
      </c>
      <c r="AA58" s="138">
        <f t="shared" si="149"/>
        <v>0.99999999999999989</v>
      </c>
      <c r="AB58" s="138">
        <f t="shared" si="149"/>
        <v>0</v>
      </c>
      <c r="AC58" s="138">
        <f t="shared" si="149"/>
        <v>1</v>
      </c>
      <c r="AE58" s="137">
        <f t="shared" si="145"/>
        <v>0</v>
      </c>
      <c r="AF58" s="137">
        <f t="shared" si="145"/>
        <v>-1050.4995360599432</v>
      </c>
      <c r="AG58" s="137">
        <f t="shared" si="145"/>
        <v>0</v>
      </c>
      <c r="AH58" s="137">
        <f t="shared" si="145"/>
        <v>0</v>
      </c>
      <c r="AI58" s="137">
        <f t="shared" si="145"/>
        <v>-323.79397128613346</v>
      </c>
      <c r="AJ58" s="137">
        <f t="shared" si="145"/>
        <v>0</v>
      </c>
      <c r="AK58" s="137">
        <f>M58-U58</f>
        <v>-1374.2935073460776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1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0</v>
      </c>
      <c r="H60" s="146">
        <f>($X$34/$C$60)*D60</f>
        <v>1342.262951580534</v>
      </c>
      <c r="I60" s="146">
        <f>($Y$34/$C$60)*D60</f>
        <v>0</v>
      </c>
      <c r="J60" s="146">
        <f>($Z$34/$C$60)*D60</f>
        <v>0</v>
      </c>
      <c r="K60" s="146">
        <f>($AA$34/$C$60)*D60</f>
        <v>377.82784568489774</v>
      </c>
      <c r="L60" s="146">
        <f>($AB$34/$C$60)*D60</f>
        <v>0</v>
      </c>
      <c r="M60" s="146">
        <f t="shared" ref="M60:M65" si="150">SUM(G60:L60)</f>
        <v>1720.0907972654318</v>
      </c>
      <c r="N60" s="134"/>
      <c r="O60" s="150">
        <f t="shared" ref="O60:T64" si="151">W60*W$22</f>
        <v>0</v>
      </c>
      <c r="P60" s="150">
        <f t="shared" si="151"/>
        <v>2114.775252067057</v>
      </c>
      <c r="Q60" s="150">
        <f t="shared" si="151"/>
        <v>0</v>
      </c>
      <c r="R60" s="150">
        <f t="shared" si="151"/>
        <v>0</v>
      </c>
      <c r="S60" s="150">
        <f>AA60*$AA$22</f>
        <v>519.53613652237186</v>
      </c>
      <c r="T60" s="150">
        <f t="shared" si="151"/>
        <v>0</v>
      </c>
      <c r="U60" s="144">
        <f>SUM(O60:T60)</f>
        <v>2634.311388589429</v>
      </c>
      <c r="V60" s="134"/>
      <c r="W60" s="143">
        <f>'Reforecast Total Assurance Only'!W60</f>
        <v>0.2636358202017231</v>
      </c>
      <c r="X60" s="143">
        <f>'Reforecast Total Assurance Only'!X60</f>
        <v>0.2788714618110405</v>
      </c>
      <c r="Y60" s="143"/>
      <c r="Z60" s="143">
        <f>'Reforecast Total Assurance Only'!Z60</f>
        <v>0.29364257571035163</v>
      </c>
      <c r="AA60" s="143">
        <f>'Reforecast Total Assurance Only'!AA60</f>
        <v>0.24338805233878566</v>
      </c>
      <c r="AB60" s="143"/>
      <c r="AC60" s="143">
        <f>U60/U$65</f>
        <v>0.27107732665272749</v>
      </c>
      <c r="AE60" s="142">
        <f t="shared" ref="AE60:AK65" si="152">G60-O60</f>
        <v>0</v>
      </c>
      <c r="AF60" s="142">
        <f t="shared" si="152"/>
        <v>-772.51230048652292</v>
      </c>
      <c r="AG60" s="142">
        <f t="shared" si="152"/>
        <v>0</v>
      </c>
      <c r="AH60" s="142">
        <f t="shared" si="152"/>
        <v>0</v>
      </c>
      <c r="AI60" s="142">
        <f t="shared" si="152"/>
        <v>-141.70829083747412</v>
      </c>
      <c r="AJ60" s="142">
        <f t="shared" si="152"/>
        <v>0</v>
      </c>
      <c r="AK60" s="142">
        <f t="shared" si="152"/>
        <v>-914.22059132399727</v>
      </c>
    </row>
    <row r="61" spans="1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0</v>
      </c>
      <c r="H61" s="146">
        <f>($X$34/$C$60)*D61</f>
        <v>1342.262951580534</v>
      </c>
      <c r="I61" s="146">
        <f>($Y$34/$C$60)*D61</f>
        <v>0</v>
      </c>
      <c r="J61" s="146">
        <f>($Z$34/$C$60)*D61</f>
        <v>0</v>
      </c>
      <c r="K61" s="146">
        <f>($AA$34/$C$60)*D61</f>
        <v>377.82784568489774</v>
      </c>
      <c r="L61" s="146">
        <f>($AB$34/$C$60)*D61</f>
        <v>0</v>
      </c>
      <c r="M61" s="146">
        <f t="shared" si="150"/>
        <v>1720.0907972654318</v>
      </c>
      <c r="N61" s="134"/>
      <c r="O61" s="150">
        <f t="shared" si="151"/>
        <v>0</v>
      </c>
      <c r="P61" s="150">
        <f t="shared" si="151"/>
        <v>1836.7094442428379</v>
      </c>
      <c r="Q61" s="150">
        <f t="shared" si="151"/>
        <v>0</v>
      </c>
      <c r="R61" s="150">
        <f t="shared" si="151"/>
        <v>0</v>
      </c>
      <c r="S61" s="150">
        <f>AA61*$AA$22</f>
        <v>509.0960478502318</v>
      </c>
      <c r="T61" s="150">
        <f t="shared" si="151"/>
        <v>0</v>
      </c>
      <c r="U61" s="144">
        <f>SUM(O61:T61)</f>
        <v>2345.8054920930699</v>
      </c>
      <c r="V61" s="134"/>
      <c r="W61" s="143">
        <f>'Reforecast Total Assurance Only'!W61</f>
        <v>0.25921142617314996</v>
      </c>
      <c r="X61" s="143">
        <f>'Reforecast Total Assurance Only'!X61</f>
        <v>0.24220344319685774</v>
      </c>
      <c r="Y61" s="143"/>
      <c r="Z61" s="143">
        <f>'Reforecast Total Assurance Only'!Z61</f>
        <v>0.23690161420049285</v>
      </c>
      <c r="AA61" s="143">
        <f>'Reforecast Total Assurance Only'!AA61</f>
        <v>0.23849716473823285</v>
      </c>
      <c r="AB61" s="143"/>
      <c r="AC61" s="143">
        <f>U61/U$65</f>
        <v>0.24138933779744695</v>
      </c>
      <c r="AE61" s="142">
        <f t="shared" si="152"/>
        <v>0</v>
      </c>
      <c r="AF61" s="142">
        <f t="shared" si="152"/>
        <v>-494.44649266230385</v>
      </c>
      <c r="AG61" s="142">
        <f t="shared" si="152"/>
        <v>0</v>
      </c>
      <c r="AH61" s="142">
        <f t="shared" si="152"/>
        <v>0</v>
      </c>
      <c r="AI61" s="142">
        <f t="shared" si="152"/>
        <v>-131.26820216533406</v>
      </c>
      <c r="AJ61" s="142">
        <f t="shared" si="152"/>
        <v>0</v>
      </c>
      <c r="AK61" s="142">
        <f t="shared" si="152"/>
        <v>-625.71469482763814</v>
      </c>
    </row>
    <row r="62" spans="1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0</v>
      </c>
      <c r="H62" s="146">
        <f>($X$34/$C$60)*D62</f>
        <v>1342.262951580534</v>
      </c>
      <c r="I62" s="146">
        <f>($Y$34/$C$60)*D62</f>
        <v>0</v>
      </c>
      <c r="J62" s="146">
        <f>($Z$34/$C$60)*D62</f>
        <v>0</v>
      </c>
      <c r="K62" s="146">
        <f>($AA$34/$C$60)*D62</f>
        <v>377.82784568489774</v>
      </c>
      <c r="L62" s="146">
        <f>($AB$34/$C$60)*D62</f>
        <v>0</v>
      </c>
      <c r="M62" s="146">
        <f t="shared" si="150"/>
        <v>1720.0907972654318</v>
      </c>
      <c r="N62" s="134"/>
      <c r="O62" s="150">
        <f t="shared" si="151"/>
        <v>0</v>
      </c>
      <c r="P62" s="150">
        <f t="shared" si="151"/>
        <v>1887.800141242938</v>
      </c>
      <c r="Q62" s="150">
        <f t="shared" si="151"/>
        <v>0</v>
      </c>
      <c r="R62" s="150">
        <f t="shared" si="151"/>
        <v>0</v>
      </c>
      <c r="S62" s="150">
        <f>AA62*$AA$22</f>
        <v>563.45006086899161</v>
      </c>
      <c r="T62" s="150">
        <f t="shared" si="151"/>
        <v>0</v>
      </c>
      <c r="U62" s="144">
        <f>SUM(O62:T62)</f>
        <v>2451.2502021119299</v>
      </c>
      <c r="V62" s="134"/>
      <c r="W62" s="143">
        <f>'Reforecast Total Assurance Only'!W62</f>
        <v>0.23591877240622833</v>
      </c>
      <c r="X62" s="143">
        <f>'Reforecast Total Assurance Only'!X62</f>
        <v>0.24894067796610173</v>
      </c>
      <c r="Y62" s="143"/>
      <c r="Z62" s="143">
        <f>'Reforecast Total Assurance Only'!Z62</f>
        <v>0.26048131386958129</v>
      </c>
      <c r="AA62" s="143">
        <f>'Reforecast Total Assurance Only'!AA62</f>
        <v>0.26396048949170414</v>
      </c>
      <c r="AB62" s="143"/>
      <c r="AC62" s="143">
        <f>U62/U$65</f>
        <v>0.25223986603241394</v>
      </c>
      <c r="AE62" s="142">
        <f t="shared" si="152"/>
        <v>0</v>
      </c>
      <c r="AF62" s="142">
        <f t="shared" si="152"/>
        <v>-545.53718966240399</v>
      </c>
      <c r="AG62" s="142">
        <f t="shared" si="152"/>
        <v>0</v>
      </c>
      <c r="AH62" s="142">
        <f t="shared" si="152"/>
        <v>0</v>
      </c>
      <c r="AI62" s="142">
        <f t="shared" si="152"/>
        <v>-185.62221518409387</v>
      </c>
      <c r="AJ62" s="142">
        <f t="shared" si="152"/>
        <v>0</v>
      </c>
      <c r="AK62" s="142">
        <f t="shared" si="152"/>
        <v>-731.15940484649809</v>
      </c>
    </row>
    <row r="63" spans="1:37" x14ac:dyDescent="0.35"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0</v>
      </c>
      <c r="H63" s="146">
        <f>($X$34/$C$60)*D63</f>
        <v>1073.8103612644272</v>
      </c>
      <c r="I63" s="146">
        <f>($Y$34/$C$60)*D63</f>
        <v>0</v>
      </c>
      <c r="J63" s="146">
        <f>($Z$34/$C$60)*D63</f>
        <v>0</v>
      </c>
      <c r="K63" s="146">
        <f>($AA$34/$C$60)*D63</f>
        <v>302.26227654791819</v>
      </c>
      <c r="L63" s="146">
        <f>($AB$34/$C$60)*D63</f>
        <v>0</v>
      </c>
      <c r="M63" s="146">
        <f t="shared" si="150"/>
        <v>1376.0726378123454</v>
      </c>
      <c r="N63" s="134"/>
      <c r="O63" s="150">
        <f t="shared" si="151"/>
        <v>0</v>
      </c>
      <c r="P63" s="150">
        <f t="shared" si="151"/>
        <v>1395.2387966244003</v>
      </c>
      <c r="Q63" s="150">
        <f t="shared" si="151"/>
        <v>0</v>
      </c>
      <c r="R63" s="150">
        <f t="shared" si="151"/>
        <v>0</v>
      </c>
      <c r="S63" s="150">
        <f>AA63*$AA$22</f>
        <v>434.01420380672363</v>
      </c>
      <c r="T63" s="150">
        <f t="shared" si="151"/>
        <v>0</v>
      </c>
      <c r="U63" s="144">
        <f>SUM(O63:T63)</f>
        <v>1829.2530004311238</v>
      </c>
      <c r="V63" s="134"/>
      <c r="W63" s="143">
        <f>'Reforecast Total Assurance Only'!W63</f>
        <v>0.19298718497511896</v>
      </c>
      <c r="X63" s="143">
        <f>'Reforecast Total Assurance Only'!X63</f>
        <v>0.18398753362080003</v>
      </c>
      <c r="Y63" s="143"/>
      <c r="Z63" s="143">
        <f>'Reforecast Total Assurance Only'!Z63</f>
        <v>0.16717959697565951</v>
      </c>
      <c r="AA63" s="143">
        <f>'Reforecast Total Assurance Only'!AA63</f>
        <v>0.20332343474502185</v>
      </c>
      <c r="AB63" s="143"/>
      <c r="AC63" s="143">
        <f>U63/U$65</f>
        <v>0.18823477561392926</v>
      </c>
      <c r="AE63" s="142">
        <f t="shared" si="152"/>
        <v>0</v>
      </c>
      <c r="AF63" s="142">
        <f t="shared" si="152"/>
        <v>-321.42843535997304</v>
      </c>
      <c r="AG63" s="142">
        <f t="shared" si="152"/>
        <v>0</v>
      </c>
      <c r="AH63" s="142">
        <f t="shared" si="152"/>
        <v>0</v>
      </c>
      <c r="AI63" s="142">
        <f t="shared" si="152"/>
        <v>-131.75192725880544</v>
      </c>
      <c r="AJ63" s="142">
        <f t="shared" si="152"/>
        <v>0</v>
      </c>
      <c r="AK63" s="142">
        <f t="shared" si="152"/>
        <v>-453.18036261877842</v>
      </c>
    </row>
    <row r="64" spans="1:37" x14ac:dyDescent="0.35"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0</v>
      </c>
      <c r="H64" s="146">
        <f>($X$34/$C$60)*D64</f>
        <v>268.45259031610681</v>
      </c>
      <c r="I64" s="146">
        <f>($Y$34/$C$60)*D64</f>
        <v>0</v>
      </c>
      <c r="J64" s="146">
        <f>($Z$34/$C$60)*D64</f>
        <v>0</v>
      </c>
      <c r="K64" s="146">
        <f>($AA$34/$C$60)*D64</f>
        <v>75.565569136979548</v>
      </c>
      <c r="L64" s="146">
        <f>($AB$34/$C$60)*D64</f>
        <v>0</v>
      </c>
      <c r="M64" s="146">
        <f t="shared" si="150"/>
        <v>344.01815945308635</v>
      </c>
      <c r="N64" s="134"/>
      <c r="O64" s="150">
        <f t="shared" si="151"/>
        <v>0</v>
      </c>
      <c r="P64" s="150">
        <f t="shared" si="151"/>
        <v>348.80969915610007</v>
      </c>
      <c r="Q64" s="150">
        <f t="shared" si="151"/>
        <v>0</v>
      </c>
      <c r="R64" s="150">
        <f t="shared" si="151"/>
        <v>0</v>
      </c>
      <c r="S64" s="150">
        <f>AA64*$AA$22</f>
        <v>108.50355095168091</v>
      </c>
      <c r="T64" s="150">
        <f t="shared" si="151"/>
        <v>0</v>
      </c>
      <c r="U64" s="144">
        <f>SUM(O64:T64)</f>
        <v>457.31325010778096</v>
      </c>
      <c r="V64" s="134"/>
      <c r="W64" s="143">
        <f>'Reforecast Total Assurance Only'!W64</f>
        <v>4.8246796243779741E-2</v>
      </c>
      <c r="X64" s="143">
        <f>'Reforecast Total Assurance Only'!X64</f>
        <v>4.5996883405200008E-2</v>
      </c>
      <c r="Y64" s="143"/>
      <c r="Z64" s="143">
        <f>'Reforecast Total Assurance Only'!Z64</f>
        <v>4.1794899243914878E-2</v>
      </c>
      <c r="AA64" s="143">
        <f>'Reforecast Total Assurance Only'!AA64</f>
        <v>5.0830858686255462E-2</v>
      </c>
      <c r="AB64" s="143"/>
      <c r="AC64" s="143">
        <f>U64/U$65</f>
        <v>4.7058693903482315E-2</v>
      </c>
      <c r="AE64" s="142">
        <f t="shared" si="152"/>
        <v>0</v>
      </c>
      <c r="AF64" s="142">
        <f t="shared" si="152"/>
        <v>-80.357108839993259</v>
      </c>
      <c r="AG64" s="142">
        <f t="shared" si="152"/>
        <v>0</v>
      </c>
      <c r="AH64" s="142">
        <f t="shared" si="152"/>
        <v>0</v>
      </c>
      <c r="AI64" s="142">
        <f t="shared" si="152"/>
        <v>-32.937981814701359</v>
      </c>
      <c r="AJ64" s="142">
        <f t="shared" si="152"/>
        <v>0</v>
      </c>
      <c r="AK64" s="142">
        <f t="shared" si="152"/>
        <v>-113.2950906546946</v>
      </c>
    </row>
    <row r="65" spans="3:50" x14ac:dyDescent="0.35">
      <c r="F65" s="141" t="s">
        <v>111</v>
      </c>
      <c r="G65" s="140">
        <f t="shared" ref="G65:L65" si="153">SUM(G60:G64)</f>
        <v>0</v>
      </c>
      <c r="H65" s="140">
        <f t="shared" si="153"/>
        <v>5369.0518063221361</v>
      </c>
      <c r="I65" s="140">
        <f t="shared" si="153"/>
        <v>0</v>
      </c>
      <c r="J65" s="140">
        <f t="shared" si="153"/>
        <v>0</v>
      </c>
      <c r="K65" s="140">
        <f t="shared" si="153"/>
        <v>1511.311382739591</v>
      </c>
      <c r="L65" s="140">
        <f t="shared" si="153"/>
        <v>0</v>
      </c>
      <c r="M65" s="140">
        <f t="shared" si="150"/>
        <v>6880.3631890617271</v>
      </c>
      <c r="O65" s="139">
        <f>SUM(O60:O64)</f>
        <v>0</v>
      </c>
      <c r="P65" s="139">
        <f t="shared" ref="P65:U65" si="154">SUM(P60:P64)</f>
        <v>7583.333333333333</v>
      </c>
      <c r="Q65" s="139">
        <f t="shared" si="154"/>
        <v>0</v>
      </c>
      <c r="R65" s="139">
        <f t="shared" si="154"/>
        <v>0</v>
      </c>
      <c r="S65" s="139">
        <f>SUM(S60:S64)</f>
        <v>2134.6</v>
      </c>
      <c r="T65" s="139">
        <f t="shared" si="154"/>
        <v>0</v>
      </c>
      <c r="U65" s="139">
        <f t="shared" si="154"/>
        <v>9717.9333333333343</v>
      </c>
      <c r="V65" s="134"/>
      <c r="W65" s="138">
        <f t="shared" ref="W65:AC65" si="155">SUM(W60:W64)</f>
        <v>1.0000000000000002</v>
      </c>
      <c r="X65" s="138">
        <f t="shared" si="155"/>
        <v>1</v>
      </c>
      <c r="Y65" s="138">
        <f t="shared" si="155"/>
        <v>0</v>
      </c>
      <c r="Z65" s="138">
        <f t="shared" si="155"/>
        <v>1.0000000000000002</v>
      </c>
      <c r="AA65" s="138">
        <f t="shared" si="155"/>
        <v>0.99999999999999989</v>
      </c>
      <c r="AB65" s="138">
        <f t="shared" si="155"/>
        <v>0</v>
      </c>
      <c r="AC65" s="138">
        <f t="shared" si="155"/>
        <v>1</v>
      </c>
      <c r="AE65" s="137">
        <f t="shared" si="152"/>
        <v>0</v>
      </c>
      <c r="AF65" s="137">
        <f t="shared" si="152"/>
        <v>-2214.2815270111969</v>
      </c>
      <c r="AG65" s="137">
        <f t="shared" si="152"/>
        <v>0</v>
      </c>
      <c r="AH65" s="137">
        <f t="shared" si="152"/>
        <v>0</v>
      </c>
      <c r="AI65" s="137">
        <f t="shared" si="152"/>
        <v>-623.28861726040896</v>
      </c>
      <c r="AJ65" s="137">
        <f t="shared" si="152"/>
        <v>0</v>
      </c>
      <c r="AK65" s="137">
        <f>M65-U65</f>
        <v>-2837.5701442716072</v>
      </c>
    </row>
    <row r="66" spans="3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3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0</v>
      </c>
      <c r="H67" s="146">
        <f>($AF$34/$C$67)*D67</f>
        <v>1106.0173863003276</v>
      </c>
      <c r="I67" s="146">
        <f>($AG$34/$C$67)*D67</f>
        <v>0</v>
      </c>
      <c r="J67" s="146">
        <f>($AH$34/$C$67)*D67</f>
        <v>0</v>
      </c>
      <c r="K67" s="146">
        <f>($AI$34/$C$67)*D67</f>
        <v>411.43846770372187</v>
      </c>
      <c r="L67" s="146">
        <f>($AJ$34/$C$67)*D67</f>
        <v>0</v>
      </c>
      <c r="M67" s="146">
        <f t="shared" si="146"/>
        <v>1517.4558540040496</v>
      </c>
      <c r="N67" s="134"/>
      <c r="O67" s="150">
        <f t="shared" ref="O67:T71" si="156">W67*AE$22</f>
        <v>0</v>
      </c>
      <c r="P67" s="150">
        <f t="shared" si="156"/>
        <v>1674.4467396482105</v>
      </c>
      <c r="Q67" s="150">
        <f t="shared" si="156"/>
        <v>0</v>
      </c>
      <c r="R67" s="150">
        <f>Z67*AH$22</f>
        <v>0</v>
      </c>
      <c r="S67" s="150">
        <f>AA67*AI$22</f>
        <v>369.08250045964365</v>
      </c>
      <c r="T67" s="150">
        <f>AB67*AJ$22</f>
        <v>0</v>
      </c>
      <c r="U67" s="144">
        <f>SUM(O67:T67)</f>
        <v>2043.5292401078541</v>
      </c>
      <c r="V67" s="134"/>
      <c r="W67" s="143">
        <f>'Reforecast Total Assurance Only'!W67</f>
        <v>0.24627826162816061</v>
      </c>
      <c r="X67" s="143">
        <f>'Reforecast Total Assurance Only'!X67</f>
        <v>0.22080616347009369</v>
      </c>
      <c r="Y67" s="143"/>
      <c r="Z67" s="143">
        <f>'Reforecast Total Assurance Only'!Z67</f>
        <v>0.24909687229385571</v>
      </c>
      <c r="AA67" s="143">
        <f>'Reforecast Total Assurance Only'!AA67</f>
        <v>0.13083392430331217</v>
      </c>
      <c r="AB67" s="143"/>
      <c r="AC67" s="143">
        <f>U67/U$72</f>
        <v>0.19641135809834243</v>
      </c>
      <c r="AE67" s="142">
        <f t="shared" ref="AE67:AK72" si="157">G67-O67</f>
        <v>0</v>
      </c>
      <c r="AF67" s="142">
        <f t="shared" si="157"/>
        <v>-568.42935334788285</v>
      </c>
      <c r="AG67" s="142">
        <f t="shared" si="157"/>
        <v>0</v>
      </c>
      <c r="AH67" s="142">
        <f t="shared" si="157"/>
        <v>0</v>
      </c>
      <c r="AI67" s="142">
        <f t="shared" si="157"/>
        <v>42.355967244078215</v>
      </c>
      <c r="AJ67" s="142">
        <f t="shared" si="157"/>
        <v>0</v>
      </c>
      <c r="AK67" s="142">
        <f t="shared" si="157"/>
        <v>-526.07338610380452</v>
      </c>
      <c r="AM67" s="136">
        <f>IFERROR(AK67/U67,0)</f>
        <v>-0.25743374539433517</v>
      </c>
      <c r="AN67" s="136">
        <f>IFERROR(AK67/U67,0)</f>
        <v>-0.25743374539433517</v>
      </c>
      <c r="AO67" s="148"/>
      <c r="AP67" s="136"/>
    </row>
    <row r="68" spans="3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0</v>
      </c>
      <c r="H68" s="146">
        <f>($AF$34/$C$67)*D68</f>
        <v>1382.5217328754095</v>
      </c>
      <c r="I68" s="146">
        <f>($AG$34/$C$67)*D68</f>
        <v>0</v>
      </c>
      <c r="J68" s="146">
        <f>($AH$34/$C$67)*D68</f>
        <v>0</v>
      </c>
      <c r="K68" s="146">
        <f>($AI$34/$C$67)*D68</f>
        <v>514.29808462965229</v>
      </c>
      <c r="L68" s="146">
        <f>($AJ$34/$C$67)*D68</f>
        <v>0</v>
      </c>
      <c r="M68" s="146">
        <f t="shared" si="146"/>
        <v>1896.8198175050618</v>
      </c>
      <c r="N68" s="134"/>
      <c r="O68" s="150">
        <f t="shared" si="156"/>
        <v>0</v>
      </c>
      <c r="P68" s="150">
        <f t="shared" si="156"/>
        <v>2040.9964696402419</v>
      </c>
      <c r="Q68" s="150">
        <f t="shared" si="156"/>
        <v>0</v>
      </c>
      <c r="R68" s="150">
        <f t="shared" si="156"/>
        <v>0</v>
      </c>
      <c r="S68" s="150">
        <f>AA68*AI$22</f>
        <v>581.98564441993062</v>
      </c>
      <c r="T68" s="150">
        <f t="shared" si="156"/>
        <v>0</v>
      </c>
      <c r="U68" s="144">
        <f>SUM(O68:T68)</f>
        <v>2622.9821140601725</v>
      </c>
      <c r="V68" s="134"/>
      <c r="W68" s="143">
        <f>'Reforecast Total Assurance Only'!W68</f>
        <v>0.2623103653837765</v>
      </c>
      <c r="X68" s="143">
        <f>'Reforecast Total Assurance Only'!X68</f>
        <v>0.26914239160091102</v>
      </c>
      <c r="Y68" s="143"/>
      <c r="Z68" s="143">
        <f>'Reforecast Total Assurance Only'!Z68</f>
        <v>0.27542360746503747</v>
      </c>
      <c r="AA68" s="143">
        <f>'Reforecast Total Assurance Only'!AA68</f>
        <v>0.20630473038636321</v>
      </c>
      <c r="AB68" s="143"/>
      <c r="AC68" s="143">
        <f>U68/U$72</f>
        <v>0.25210477500338058</v>
      </c>
      <c r="AE68" s="142">
        <f t="shared" si="157"/>
        <v>0</v>
      </c>
      <c r="AF68" s="142">
        <f t="shared" si="157"/>
        <v>-658.47473676483241</v>
      </c>
      <c r="AG68" s="142">
        <f t="shared" si="157"/>
        <v>0</v>
      </c>
      <c r="AH68" s="142">
        <f t="shared" si="157"/>
        <v>0</v>
      </c>
      <c r="AI68" s="142">
        <f t="shared" si="157"/>
        <v>-67.687559790278328</v>
      </c>
      <c r="AJ68" s="142">
        <f t="shared" si="157"/>
        <v>0</v>
      </c>
      <c r="AK68" s="142">
        <f t="shared" si="157"/>
        <v>-726.16229655511074</v>
      </c>
      <c r="AM68" s="136">
        <f t="shared" ref="AM68:AM128" si="158">IFERROR(AK68/U68,0)</f>
        <v>-0.27684607251517546</v>
      </c>
      <c r="AN68" s="136">
        <f>IFERROR(AK68/U68,0)</f>
        <v>-0.27684607251517546</v>
      </c>
    </row>
    <row r="69" spans="3:50" x14ac:dyDescent="0.35">
      <c r="C69" s="378"/>
      <c r="D69" s="133">
        <f>'Centre Reforecast'!D69</f>
        <v>5</v>
      </c>
      <c r="F69" s="147">
        <f>'Centre Reforecast'!F69</f>
        <v>43752</v>
      </c>
      <c r="G69" s="146">
        <f>($AE$34/$C$67)*D69</f>
        <v>0</v>
      </c>
      <c r="H69" s="146">
        <f>($AF$34/$C$67)*D69</f>
        <v>1382.5217328754095</v>
      </c>
      <c r="I69" s="146">
        <f>($AG$34/$C$67)*D69</f>
        <v>0</v>
      </c>
      <c r="J69" s="146">
        <f>($AH$34/$C$67)*D69</f>
        <v>0</v>
      </c>
      <c r="K69" s="146">
        <f>($AI$34/$C$67)*D69</f>
        <v>514.29808462965229</v>
      </c>
      <c r="L69" s="146">
        <f>($AJ$34/$C$67)*D69</f>
        <v>0</v>
      </c>
      <c r="M69" s="146">
        <f t="shared" si="146"/>
        <v>1896.8198175050618</v>
      </c>
      <c r="N69" s="134"/>
      <c r="O69" s="150">
        <f t="shared" si="156"/>
        <v>0</v>
      </c>
      <c r="P69" s="150">
        <f t="shared" si="156"/>
        <v>1961.2547097432887</v>
      </c>
      <c r="Q69" s="150">
        <f t="shared" si="156"/>
        <v>0</v>
      </c>
      <c r="R69" s="150">
        <f t="shared" si="156"/>
        <v>0</v>
      </c>
      <c r="S69" s="150">
        <f>AA69*AI$22</f>
        <v>889.27332965618757</v>
      </c>
      <c r="T69" s="150">
        <f t="shared" si="156"/>
        <v>0</v>
      </c>
      <c r="U69" s="144">
        <f>SUM(O69:T69)</f>
        <v>2850.5280393994763</v>
      </c>
      <c r="V69" s="134"/>
      <c r="W69" s="143">
        <f>'Reforecast Total Assurance Only'!W69</f>
        <v>0.24478590226383823</v>
      </c>
      <c r="X69" s="143">
        <f>'Reforecast Total Assurance Only'!X69</f>
        <v>0.2586269946914227</v>
      </c>
      <c r="Y69" s="143"/>
      <c r="Z69" s="143">
        <f>'Reforecast Total Assurance Only'!Z69</f>
        <v>0.23244304738266841</v>
      </c>
      <c r="AA69" s="143">
        <f>'Reforecast Total Assurance Only'!AA69</f>
        <v>0.31523336747826569</v>
      </c>
      <c r="AB69" s="143"/>
      <c r="AC69" s="143">
        <f>U69/U$72</f>
        <v>0.27397507827502732</v>
      </c>
      <c r="AE69" s="142">
        <f t="shared" si="157"/>
        <v>0</v>
      </c>
      <c r="AF69" s="142">
        <f t="shared" si="157"/>
        <v>-578.73297686787919</v>
      </c>
      <c r="AG69" s="142">
        <f t="shared" si="157"/>
        <v>0</v>
      </c>
      <c r="AH69" s="142">
        <f t="shared" si="157"/>
        <v>0</v>
      </c>
      <c r="AI69" s="142">
        <f t="shared" si="157"/>
        <v>-374.97524502653528</v>
      </c>
      <c r="AJ69" s="142">
        <f t="shared" si="157"/>
        <v>0</v>
      </c>
      <c r="AK69" s="142">
        <f t="shared" si="157"/>
        <v>-953.70822189441446</v>
      </c>
      <c r="AM69" s="136">
        <f t="shared" si="158"/>
        <v>-0.33457247524403694</v>
      </c>
      <c r="AN69" s="136">
        <f t="shared" ref="AN69:AN128" si="159">IFERROR(AK69/U69,0)</f>
        <v>-0.33457247524403694</v>
      </c>
    </row>
    <row r="70" spans="3:50" x14ac:dyDescent="0.35">
      <c r="C70" s="378"/>
      <c r="D70" s="133">
        <f>'Centre Reforecast'!D70</f>
        <v>4</v>
      </c>
      <c r="F70" s="147">
        <f>'Centre Reforecast'!F70</f>
        <v>43759</v>
      </c>
      <c r="G70" s="146">
        <f>($AE$34/$C$67)*D70</f>
        <v>0</v>
      </c>
      <c r="H70" s="146">
        <f>($AF$34/$C$67)*D70</f>
        <v>1106.0173863003276</v>
      </c>
      <c r="I70" s="146">
        <f>($AG$34/$C$67)*D70</f>
        <v>0</v>
      </c>
      <c r="J70" s="146">
        <f>($AH$34/$C$67)*D70</f>
        <v>0</v>
      </c>
      <c r="K70" s="146">
        <f>($AI$34/$C$67)*D70</f>
        <v>411.43846770372187</v>
      </c>
      <c r="L70" s="146">
        <f>($AJ$34/$C$67)*D70</f>
        <v>0</v>
      </c>
      <c r="M70" s="146">
        <f t="shared" si="146"/>
        <v>1517.4558540040496</v>
      </c>
      <c r="N70" s="134"/>
      <c r="O70" s="150">
        <f t="shared" si="156"/>
        <v>0</v>
      </c>
      <c r="P70" s="150">
        <f t="shared" si="156"/>
        <v>953.31770715079608</v>
      </c>
      <c r="Q70" s="150">
        <f t="shared" si="156"/>
        <v>0</v>
      </c>
      <c r="R70" s="150">
        <f t="shared" si="156"/>
        <v>0</v>
      </c>
      <c r="S70" s="150">
        <f>AA70*AI$22</f>
        <v>490.32926273211893</v>
      </c>
      <c r="T70" s="150">
        <f t="shared" si="156"/>
        <v>0</v>
      </c>
      <c r="U70" s="144">
        <f>SUM(O70:T70)</f>
        <v>1443.6469698829151</v>
      </c>
      <c r="V70" s="134"/>
      <c r="W70" s="143">
        <f>'Reforecast Total Assurance Only'!W70</f>
        <v>0.12331273536211236</v>
      </c>
      <c r="X70" s="143">
        <f>'Reforecast Total Assurance Only'!X70</f>
        <v>0.1257122251187863</v>
      </c>
      <c r="Y70" s="143"/>
      <c r="Z70" s="143">
        <f>'Reforecast Total Assurance Only'!Z70</f>
        <v>0.12151823642921912</v>
      </c>
      <c r="AA70" s="143">
        <f>'Reforecast Total Assurance Only'!AA70</f>
        <v>0.17381398891602939</v>
      </c>
      <c r="AB70" s="143"/>
      <c r="AC70" s="143">
        <f>U70/U$72</f>
        <v>0.13875439431162481</v>
      </c>
      <c r="AE70" s="142">
        <f t="shared" si="157"/>
        <v>0</v>
      </c>
      <c r="AF70" s="142">
        <f t="shared" si="157"/>
        <v>152.69967914953156</v>
      </c>
      <c r="AG70" s="142">
        <f t="shared" si="157"/>
        <v>0</v>
      </c>
      <c r="AH70" s="142">
        <f t="shared" si="157"/>
        <v>0</v>
      </c>
      <c r="AI70" s="142">
        <f t="shared" si="157"/>
        <v>-78.890795028397065</v>
      </c>
      <c r="AJ70" s="142">
        <f t="shared" si="157"/>
        <v>0</v>
      </c>
      <c r="AK70" s="142">
        <f t="shared" si="157"/>
        <v>73.808884121134497</v>
      </c>
      <c r="AM70" s="136">
        <f t="shared" si="158"/>
        <v>5.1126685166748669E-2</v>
      </c>
      <c r="AN70" s="136">
        <f t="shared" si="159"/>
        <v>5.1126685166748669E-2</v>
      </c>
    </row>
    <row r="71" spans="3:50" x14ac:dyDescent="0.35"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0</v>
      </c>
      <c r="H71" s="146">
        <f>($AF$34/$C$67)*D71</f>
        <v>1106.0173863003276</v>
      </c>
      <c r="I71" s="146">
        <f>($AG$34/$C$67)*D71</f>
        <v>0</v>
      </c>
      <c r="J71" s="146">
        <f>($AH$34/$C$67)*D71</f>
        <v>0</v>
      </c>
      <c r="K71" s="146">
        <f>($AI$34/$C$67)*D71</f>
        <v>411.43846770372187</v>
      </c>
      <c r="L71" s="146">
        <f>($AJ$34/$C$67)*D71</f>
        <v>0</v>
      </c>
      <c r="M71" s="146">
        <f t="shared" si="146"/>
        <v>1517.4558540040496</v>
      </c>
      <c r="N71" s="134"/>
      <c r="O71" s="150">
        <f t="shared" si="156"/>
        <v>0</v>
      </c>
      <c r="P71" s="150">
        <f t="shared" si="156"/>
        <v>953.31770715079608</v>
      </c>
      <c r="Q71" s="150">
        <f t="shared" si="156"/>
        <v>0</v>
      </c>
      <c r="R71" s="150">
        <f t="shared" si="156"/>
        <v>0</v>
      </c>
      <c r="S71" s="150">
        <f>AA71*AI$22</f>
        <v>490.32926273211893</v>
      </c>
      <c r="T71" s="150">
        <f t="shared" si="156"/>
        <v>0</v>
      </c>
      <c r="U71" s="144">
        <f>SUM(O71:T71)</f>
        <v>1443.6469698829151</v>
      </c>
      <c r="V71" s="134"/>
      <c r="W71" s="143">
        <f>'Reforecast Total Assurance Only'!W71</f>
        <v>0.12331273536211236</v>
      </c>
      <c r="X71" s="143">
        <f>'Reforecast Total Assurance Only'!X71</f>
        <v>0.1257122251187863</v>
      </c>
      <c r="Y71" s="143"/>
      <c r="Z71" s="143">
        <f>'Reforecast Total Assurance Only'!Z71</f>
        <v>0.12151823642921912</v>
      </c>
      <c r="AA71" s="143">
        <f>'Reforecast Total Assurance Only'!AA71</f>
        <v>0.17381398891602939</v>
      </c>
      <c r="AB71" s="143"/>
      <c r="AC71" s="143">
        <f>U71/U$72</f>
        <v>0.13875439431162481</v>
      </c>
      <c r="AE71" s="142">
        <f t="shared" si="157"/>
        <v>0</v>
      </c>
      <c r="AF71" s="142">
        <f t="shared" si="157"/>
        <v>152.69967914953156</v>
      </c>
      <c r="AG71" s="142">
        <f t="shared" si="157"/>
        <v>0</v>
      </c>
      <c r="AH71" s="142">
        <f t="shared" si="157"/>
        <v>0</v>
      </c>
      <c r="AI71" s="142">
        <f t="shared" si="157"/>
        <v>-78.890795028397065</v>
      </c>
      <c r="AJ71" s="142">
        <f t="shared" si="157"/>
        <v>0</v>
      </c>
      <c r="AK71" s="142">
        <f t="shared" si="157"/>
        <v>73.808884121134497</v>
      </c>
      <c r="AM71" s="136">
        <f t="shared" si="158"/>
        <v>5.1126685166748669E-2</v>
      </c>
      <c r="AN71" s="136">
        <f t="shared" si="159"/>
        <v>5.1126685166748669E-2</v>
      </c>
    </row>
    <row r="72" spans="3:50" x14ac:dyDescent="0.35">
      <c r="F72" s="141" t="s">
        <v>111</v>
      </c>
      <c r="G72" s="140">
        <f t="shared" ref="G72:L72" si="160">SUM(G67:G71)</f>
        <v>0</v>
      </c>
      <c r="H72" s="140">
        <f t="shared" si="160"/>
        <v>6083.0956246518017</v>
      </c>
      <c r="I72" s="140">
        <f t="shared" si="160"/>
        <v>0</v>
      </c>
      <c r="J72" s="140">
        <f t="shared" si="160"/>
        <v>0</v>
      </c>
      <c r="K72" s="140">
        <f t="shared" si="160"/>
        <v>2262.9115723704704</v>
      </c>
      <c r="L72" s="140">
        <f t="shared" si="160"/>
        <v>0</v>
      </c>
      <c r="M72" s="140">
        <f t="shared" si="146"/>
        <v>8346.0071970222725</v>
      </c>
      <c r="O72" s="139">
        <f t="shared" ref="O72:U72" si="161">SUM(O67:O71)</f>
        <v>0</v>
      </c>
      <c r="P72" s="139">
        <f t="shared" si="161"/>
        <v>7583.3333333333339</v>
      </c>
      <c r="Q72" s="139">
        <f t="shared" si="161"/>
        <v>0</v>
      </c>
      <c r="R72" s="139">
        <f t="shared" si="161"/>
        <v>0</v>
      </c>
      <c r="S72" s="139">
        <f>SUM(S67:S71)</f>
        <v>2820.9999999999995</v>
      </c>
      <c r="T72" s="139">
        <f t="shared" si="161"/>
        <v>0</v>
      </c>
      <c r="U72" s="139">
        <f t="shared" si="161"/>
        <v>10404.333333333334</v>
      </c>
      <c r="V72" s="134"/>
      <c r="W72" s="138">
        <f t="shared" ref="W72:AB72" si="162">SUM(W67:W71)</f>
        <v>1</v>
      </c>
      <c r="X72" s="138">
        <f t="shared" si="162"/>
        <v>1</v>
      </c>
      <c r="Y72" s="138">
        <f t="shared" si="162"/>
        <v>0</v>
      </c>
      <c r="Z72" s="138">
        <f t="shared" si="162"/>
        <v>0.99999999999999978</v>
      </c>
      <c r="AA72" s="138">
        <f t="shared" si="162"/>
        <v>0.99999999999999989</v>
      </c>
      <c r="AB72" s="138">
        <f t="shared" si="162"/>
        <v>0</v>
      </c>
      <c r="AC72" s="138">
        <f>SUM(AC67:AC71)</f>
        <v>1</v>
      </c>
      <c r="AE72" s="137">
        <f t="shared" si="157"/>
        <v>0</v>
      </c>
      <c r="AF72" s="137">
        <f t="shared" si="157"/>
        <v>-1500.2377086815322</v>
      </c>
      <c r="AG72" s="137">
        <f t="shared" si="157"/>
        <v>0</v>
      </c>
      <c r="AH72" s="137">
        <f t="shared" si="157"/>
        <v>0</v>
      </c>
      <c r="AI72" s="137">
        <f t="shared" si="157"/>
        <v>-558.08842762952918</v>
      </c>
      <c r="AJ72" s="137">
        <f t="shared" si="157"/>
        <v>0</v>
      </c>
      <c r="AK72" s="137">
        <f>M72-U72</f>
        <v>-2058.3261363110614</v>
      </c>
      <c r="AM72" s="136">
        <f t="shared" si="158"/>
        <v>-0.19783354400196021</v>
      </c>
      <c r="AN72" s="136">
        <f t="shared" si="159"/>
        <v>-0.19783354400196021</v>
      </c>
      <c r="AO72" s="148"/>
      <c r="AP72" s="148"/>
    </row>
    <row r="73" spans="3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3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6"/>
        <v>0</v>
      </c>
      <c r="N74" s="134"/>
      <c r="O74" s="144">
        <f t="shared" ref="O74:T78" si="163">W74*AM$22</f>
        <v>0</v>
      </c>
      <c r="P74" s="144">
        <f t="shared" si="163"/>
        <v>0</v>
      </c>
      <c r="Q74" s="144">
        <f t="shared" si="163"/>
        <v>0</v>
      </c>
      <c r="R74" s="144">
        <f t="shared" si="163"/>
        <v>0</v>
      </c>
      <c r="S74" s="144">
        <f>AA74*$AQ$22</f>
        <v>0</v>
      </c>
      <c r="T74" s="144">
        <f t="shared" si="163"/>
        <v>0</v>
      </c>
      <c r="U74" s="144">
        <f>SUM(O74:T74)</f>
        <v>0</v>
      </c>
      <c r="V74" s="134"/>
      <c r="W74" s="143">
        <f>'Reforecast Total Assurance Only'!W74</f>
        <v>0</v>
      </c>
      <c r="X74" s="143">
        <f>'Reforecast Total Assurance Only'!X74</f>
        <v>0</v>
      </c>
      <c r="Y74" s="143"/>
      <c r="Z74" s="143">
        <f>'Reforecast Total Assurance Only'!Z74</f>
        <v>0</v>
      </c>
      <c r="AA74" s="143">
        <f>'Reforecast Total Assurance Only'!AA74</f>
        <v>0</v>
      </c>
      <c r="AB74" s="143"/>
      <c r="AC74" s="143">
        <f>U74/U$79</f>
        <v>0</v>
      </c>
      <c r="AE74" s="142">
        <f t="shared" ref="AE74:AK79" si="164">G74-O74</f>
        <v>0</v>
      </c>
      <c r="AF74" s="142">
        <f t="shared" si="164"/>
        <v>0</v>
      </c>
      <c r="AG74" s="142">
        <f t="shared" si="164"/>
        <v>0</v>
      </c>
      <c r="AH74" s="142">
        <f t="shared" si="164"/>
        <v>0</v>
      </c>
      <c r="AI74" s="142">
        <f t="shared" si="164"/>
        <v>0</v>
      </c>
      <c r="AJ74" s="142">
        <f t="shared" si="164"/>
        <v>0</v>
      </c>
      <c r="AK74" s="142">
        <f t="shared" si="164"/>
        <v>0</v>
      </c>
      <c r="AM74" s="136">
        <f t="shared" si="158"/>
        <v>0</v>
      </c>
      <c r="AN74" s="136">
        <f t="shared" si="159"/>
        <v>0</v>
      </c>
    </row>
    <row r="75" spans="3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0</v>
      </c>
      <c r="H75" s="146">
        <f>($AN$34/$C$74)*D75</f>
        <v>1608.3270446841445</v>
      </c>
      <c r="I75" s="146">
        <f>($AO$34/$C$74)*D75</f>
        <v>0</v>
      </c>
      <c r="J75" s="146">
        <f>($AP$34/$C$74)*D75</f>
        <v>0</v>
      </c>
      <c r="K75" s="146">
        <f>($AQ$34/$C$74)*D75</f>
        <v>593.33482288461937</v>
      </c>
      <c r="L75" s="146">
        <f>($AR$34/$C$74)*D75</f>
        <v>0</v>
      </c>
      <c r="M75" s="146">
        <f t="shared" si="146"/>
        <v>2201.6618675687641</v>
      </c>
      <c r="N75" s="134"/>
      <c r="O75" s="144">
        <f t="shared" si="163"/>
        <v>0</v>
      </c>
      <c r="P75" s="144">
        <f t="shared" si="163"/>
        <v>1603.4095560038991</v>
      </c>
      <c r="Q75" s="144">
        <f t="shared" si="163"/>
        <v>0</v>
      </c>
      <c r="R75" s="144">
        <f t="shared" si="163"/>
        <v>0</v>
      </c>
      <c r="S75" s="144">
        <f>AA75*$AQ$22</f>
        <v>890.1258438789846</v>
      </c>
      <c r="T75" s="144">
        <f t="shared" si="163"/>
        <v>0</v>
      </c>
      <c r="U75" s="144">
        <f>SUM(O75:T75)</f>
        <v>2493.5353998828837</v>
      </c>
      <c r="V75" s="134"/>
      <c r="W75" s="143">
        <f>'Reforecast Total Assurance Only'!W75</f>
        <v>0.27095125939137693</v>
      </c>
      <c r="X75" s="143">
        <f>'Reforecast Total Assurance Only'!X75</f>
        <v>0.21143862276974493</v>
      </c>
      <c r="Y75" s="143"/>
      <c r="Z75" s="143">
        <f>'Reforecast Total Assurance Only'!Z75</f>
        <v>0.23212138954232236</v>
      </c>
      <c r="AA75" s="143">
        <f>'Reforecast Total Assurance Only'!AA75</f>
        <v>0.31817480836394929</v>
      </c>
      <c r="AB75" s="143"/>
      <c r="AC75" s="143">
        <f>U75/U$79</f>
        <v>0.24020339210503391</v>
      </c>
      <c r="AE75" s="142">
        <f t="shared" si="164"/>
        <v>0</v>
      </c>
      <c r="AF75" s="142">
        <f t="shared" si="164"/>
        <v>4.9174886802454694</v>
      </c>
      <c r="AG75" s="142">
        <f t="shared" si="164"/>
        <v>0</v>
      </c>
      <c r="AH75" s="142">
        <f t="shared" si="164"/>
        <v>0</v>
      </c>
      <c r="AI75" s="142">
        <f t="shared" si="164"/>
        <v>-296.79102099436523</v>
      </c>
      <c r="AJ75" s="142">
        <f t="shared" si="164"/>
        <v>0</v>
      </c>
      <c r="AK75" s="142">
        <f t="shared" si="164"/>
        <v>-291.87353231411953</v>
      </c>
      <c r="AM75" s="136">
        <f t="shared" si="158"/>
        <v>-0.11705209090988973</v>
      </c>
      <c r="AN75" s="136">
        <f t="shared" si="159"/>
        <v>-0.11705209090988973</v>
      </c>
    </row>
    <row r="76" spans="3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0</v>
      </c>
      <c r="H76" s="146">
        <f>($AN$34/$C$74)*D76</f>
        <v>1608.3270446841445</v>
      </c>
      <c r="I76" s="146">
        <f>($AO$34/$C$74)*D76</f>
        <v>0</v>
      </c>
      <c r="J76" s="146">
        <f>($AP$34/$C$74)*D76</f>
        <v>0</v>
      </c>
      <c r="K76" s="146">
        <f>($AQ$34/$C$74)*D76</f>
        <v>593.33482288461937</v>
      </c>
      <c r="L76" s="146">
        <f>($AR$34/$C$74)*D76</f>
        <v>0</v>
      </c>
      <c r="M76" s="146">
        <f t="shared" si="146"/>
        <v>2201.6618675687641</v>
      </c>
      <c r="N76" s="134"/>
      <c r="O76" s="144">
        <f t="shared" si="163"/>
        <v>0</v>
      </c>
      <c r="P76" s="144">
        <f t="shared" si="163"/>
        <v>2088.7444862785323</v>
      </c>
      <c r="Q76" s="144">
        <f t="shared" si="163"/>
        <v>0</v>
      </c>
      <c r="R76" s="144">
        <f t="shared" si="163"/>
        <v>0</v>
      </c>
      <c r="S76" s="144">
        <f>AA76*$AQ$22</f>
        <v>803.35777717300959</v>
      </c>
      <c r="T76" s="144">
        <f t="shared" si="163"/>
        <v>0</v>
      </c>
      <c r="U76" s="144">
        <f>SUM(O76:T76)</f>
        <v>2892.1022634515421</v>
      </c>
      <c r="V76" s="134"/>
      <c r="W76" s="143">
        <f>'Reforecast Total Assurance Only'!W76</f>
        <v>0.27789120847819726</v>
      </c>
      <c r="X76" s="143">
        <f>'Reforecast Total Assurance Only'!X76</f>
        <v>0.27543883335541086</v>
      </c>
      <c r="Y76" s="143"/>
      <c r="Z76" s="143">
        <f>'Reforecast Total Assurance Only'!Z76</f>
        <v>0.28185531866835273</v>
      </c>
      <c r="AA76" s="143">
        <f>'Reforecast Total Assurance Only'!AA76</f>
        <v>0.28715962867207945</v>
      </c>
      <c r="AB76" s="143"/>
      <c r="AC76" s="143">
        <f>U76/U$79</f>
        <v>0.27859751821784251</v>
      </c>
      <c r="AE76" s="142">
        <f t="shared" si="164"/>
        <v>0</v>
      </c>
      <c r="AF76" s="142">
        <f t="shared" si="164"/>
        <v>-480.41744159438781</v>
      </c>
      <c r="AG76" s="142">
        <f t="shared" si="164"/>
        <v>0</v>
      </c>
      <c r="AH76" s="142">
        <f t="shared" si="164"/>
        <v>0</v>
      </c>
      <c r="AI76" s="142">
        <f t="shared" si="164"/>
        <v>-210.02295428839022</v>
      </c>
      <c r="AJ76" s="142">
        <f t="shared" si="164"/>
        <v>0</v>
      </c>
      <c r="AK76" s="142">
        <f t="shared" si="164"/>
        <v>-690.44039588277792</v>
      </c>
      <c r="AM76" s="136">
        <f t="shared" si="158"/>
        <v>-0.23873305055913921</v>
      </c>
      <c r="AN76" s="136">
        <f t="shared" si="159"/>
        <v>-0.23873305055913921</v>
      </c>
    </row>
    <row r="77" spans="3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0</v>
      </c>
      <c r="H77" s="146">
        <f>($AN$34/$C$74)*D77</f>
        <v>1608.3270446841445</v>
      </c>
      <c r="I77" s="146">
        <f>($AO$34/$C$74)*D77</f>
        <v>0</v>
      </c>
      <c r="J77" s="146">
        <f>($AP$34/$C$74)*D77</f>
        <v>0</v>
      </c>
      <c r="K77" s="146">
        <f>($AQ$34/$C$74)*D77</f>
        <v>593.33482288461937</v>
      </c>
      <c r="L77" s="146">
        <f>($AR$34/$C$74)*D77</f>
        <v>0</v>
      </c>
      <c r="M77" s="146">
        <f t="shared" si="146"/>
        <v>2201.6618675687641</v>
      </c>
      <c r="N77" s="134"/>
      <c r="O77" s="144">
        <f t="shared" si="163"/>
        <v>0</v>
      </c>
      <c r="P77" s="144">
        <f t="shared" si="163"/>
        <v>2002.9636252888474</v>
      </c>
      <c r="Q77" s="144">
        <f t="shared" si="163"/>
        <v>0</v>
      </c>
      <c r="R77" s="144">
        <f t="shared" si="163"/>
        <v>0</v>
      </c>
      <c r="S77" s="144">
        <f>AA77*$AQ$22</f>
        <v>608.51427011989585</v>
      </c>
      <c r="T77" s="144">
        <f t="shared" si="163"/>
        <v>0</v>
      </c>
      <c r="U77" s="144">
        <f>SUM(O77:T77)</f>
        <v>2611.4778954087433</v>
      </c>
      <c r="V77" s="134"/>
      <c r="W77" s="143">
        <f>'Reforecast Total Assurance Only'!W77</f>
        <v>0.22714228265931749</v>
      </c>
      <c r="X77" s="143">
        <f>'Reforecast Total Assurance Only'!X77</f>
        <v>0.2641270714666612</v>
      </c>
      <c r="Y77" s="143"/>
      <c r="Z77" s="143">
        <f>'Reforecast Total Assurance Only'!Z77</f>
        <v>0.24395600803042167</v>
      </c>
      <c r="AA77" s="143">
        <f>'Reforecast Total Assurance Only'!AA77</f>
        <v>0.21751296472687151</v>
      </c>
      <c r="AB77" s="143"/>
      <c r="AC77" s="143">
        <f>U77/U$79</f>
        <v>0.2515648460069817</v>
      </c>
      <c r="AE77" s="142">
        <f t="shared" si="164"/>
        <v>0</v>
      </c>
      <c r="AF77" s="142">
        <f t="shared" si="164"/>
        <v>-394.63658060470289</v>
      </c>
      <c r="AG77" s="142">
        <f t="shared" si="164"/>
        <v>0</v>
      </c>
      <c r="AH77" s="142">
        <f t="shared" si="164"/>
        <v>0</v>
      </c>
      <c r="AI77" s="142">
        <f t="shared" si="164"/>
        <v>-15.179447235276484</v>
      </c>
      <c r="AJ77" s="142">
        <f t="shared" si="164"/>
        <v>0</v>
      </c>
      <c r="AK77" s="142">
        <f t="shared" si="164"/>
        <v>-409.81602783997914</v>
      </c>
      <c r="AM77" s="136">
        <f t="shared" si="158"/>
        <v>-0.15692877529634827</v>
      </c>
      <c r="AN77" s="136">
        <f t="shared" si="159"/>
        <v>-0.15692877529634827</v>
      </c>
    </row>
    <row r="78" spans="3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0</v>
      </c>
      <c r="H78" s="146">
        <f>($AN$34/$C$74)*D78</f>
        <v>1608.3270446841445</v>
      </c>
      <c r="I78" s="146">
        <f>($AO$34/$C$74)*D78</f>
        <v>0</v>
      </c>
      <c r="J78" s="146">
        <f>($AP$34/$C$74)*D78</f>
        <v>0</v>
      </c>
      <c r="K78" s="146">
        <f>($AQ$34/$C$74)*D78</f>
        <v>593.33482288461937</v>
      </c>
      <c r="L78" s="146">
        <f>($AR$34/$C$74)*D78</f>
        <v>0</v>
      </c>
      <c r="M78" s="146">
        <f t="shared" si="146"/>
        <v>2201.6618675687641</v>
      </c>
      <c r="N78" s="134"/>
      <c r="O78" s="144">
        <f t="shared" si="163"/>
        <v>0</v>
      </c>
      <c r="P78" s="144">
        <f t="shared" si="163"/>
        <v>1888.2156657620535</v>
      </c>
      <c r="Q78" s="144">
        <f t="shared" si="163"/>
        <v>0</v>
      </c>
      <c r="R78" s="144">
        <f t="shared" si="163"/>
        <v>0</v>
      </c>
      <c r="S78" s="144">
        <f>AA78*$AQ$22</f>
        <v>495.60210882811032</v>
      </c>
      <c r="T78" s="144">
        <f t="shared" si="163"/>
        <v>0</v>
      </c>
      <c r="U78" s="144">
        <f>SUM(O78:T78)</f>
        <v>2383.8177745901639</v>
      </c>
      <c r="V78" s="134"/>
      <c r="W78" s="143">
        <f>'Reforecast Total Assurance Only'!W78</f>
        <v>0.22401524947110843</v>
      </c>
      <c r="X78" s="143">
        <f>'Reforecast Total Assurance Only'!X78</f>
        <v>0.2489954724081829</v>
      </c>
      <c r="Y78" s="143"/>
      <c r="Z78" s="143">
        <f>'Reforecast Total Assurance Only'!Z78</f>
        <v>0.24206728375890307</v>
      </c>
      <c r="AA78" s="143">
        <f>'Reforecast Total Assurance Only'!AA78</f>
        <v>0.17715259823709975</v>
      </c>
      <c r="AB78" s="143"/>
      <c r="AC78" s="143">
        <f>U78/U$79</f>
        <v>0.22963424367014176</v>
      </c>
      <c r="AE78" s="142">
        <f t="shared" si="164"/>
        <v>0</v>
      </c>
      <c r="AF78" s="142">
        <f t="shared" si="164"/>
        <v>-279.88862107790897</v>
      </c>
      <c r="AG78" s="142">
        <f t="shared" si="164"/>
        <v>0</v>
      </c>
      <c r="AH78" s="142">
        <f t="shared" si="164"/>
        <v>0</v>
      </c>
      <c r="AI78" s="142">
        <f t="shared" si="164"/>
        <v>97.732714056509053</v>
      </c>
      <c r="AJ78" s="142">
        <f t="shared" si="164"/>
        <v>0</v>
      </c>
      <c r="AK78" s="142">
        <f t="shared" si="164"/>
        <v>-182.1559070213998</v>
      </c>
      <c r="AM78" s="136">
        <f t="shared" si="158"/>
        <v>-7.6413519927175141E-2</v>
      </c>
      <c r="AN78" s="136">
        <f t="shared" si="159"/>
        <v>-7.6413519927175141E-2</v>
      </c>
      <c r="AU78" s="154"/>
      <c r="AV78" s="154"/>
      <c r="AW78" s="154"/>
      <c r="AX78" s="154"/>
    </row>
    <row r="79" spans="3:50" x14ac:dyDescent="0.35">
      <c r="F79" s="141" t="s">
        <v>111</v>
      </c>
      <c r="G79" s="140">
        <f t="shared" ref="G79:L79" si="165">SUM(G74:G78)</f>
        <v>0</v>
      </c>
      <c r="H79" s="140">
        <f t="shared" si="165"/>
        <v>6433.3081787365782</v>
      </c>
      <c r="I79" s="140">
        <f t="shared" si="165"/>
        <v>0</v>
      </c>
      <c r="J79" s="140">
        <f t="shared" si="165"/>
        <v>0</v>
      </c>
      <c r="K79" s="140">
        <f t="shared" si="165"/>
        <v>2373.3392915384775</v>
      </c>
      <c r="L79" s="140">
        <f t="shared" si="165"/>
        <v>0</v>
      </c>
      <c r="M79" s="140">
        <f t="shared" si="146"/>
        <v>8806.6474702750565</v>
      </c>
      <c r="O79" s="139">
        <f t="shared" ref="O79:U79" si="166">SUM(O74:O78)</f>
        <v>0</v>
      </c>
      <c r="P79" s="139">
        <f t="shared" si="166"/>
        <v>7583.3333333333321</v>
      </c>
      <c r="Q79" s="139">
        <f t="shared" si="166"/>
        <v>0</v>
      </c>
      <c r="R79" s="139">
        <f t="shared" si="166"/>
        <v>0</v>
      </c>
      <c r="S79" s="139">
        <f t="shared" si="166"/>
        <v>2797.6000000000004</v>
      </c>
      <c r="T79" s="139">
        <f t="shared" si="166"/>
        <v>0</v>
      </c>
      <c r="U79" s="139">
        <f t="shared" si="166"/>
        <v>10380.933333333334</v>
      </c>
      <c r="V79" s="134"/>
      <c r="W79" s="138">
        <f t="shared" ref="W79:AC79" si="167">SUM(W74:W78)</f>
        <v>1.0000000000000002</v>
      </c>
      <c r="X79" s="138">
        <f t="shared" si="167"/>
        <v>0.99999999999999978</v>
      </c>
      <c r="Y79" s="138">
        <f t="shared" si="167"/>
        <v>0</v>
      </c>
      <c r="Z79" s="138">
        <f t="shared" si="167"/>
        <v>0.99999999999999978</v>
      </c>
      <c r="AA79" s="138">
        <f t="shared" si="167"/>
        <v>1</v>
      </c>
      <c r="AB79" s="138">
        <f t="shared" si="167"/>
        <v>0</v>
      </c>
      <c r="AC79" s="138">
        <f t="shared" si="167"/>
        <v>0.99999999999999989</v>
      </c>
      <c r="AE79" s="137">
        <f t="shared" si="164"/>
        <v>0</v>
      </c>
      <c r="AF79" s="137">
        <f t="shared" si="164"/>
        <v>-1150.025154596754</v>
      </c>
      <c r="AG79" s="137">
        <f t="shared" si="164"/>
        <v>0</v>
      </c>
      <c r="AH79" s="137">
        <f t="shared" si="164"/>
        <v>0</v>
      </c>
      <c r="AI79" s="137">
        <f t="shared" si="164"/>
        <v>-424.26070846152288</v>
      </c>
      <c r="AJ79" s="137">
        <f t="shared" si="164"/>
        <v>0</v>
      </c>
      <c r="AK79" s="137">
        <f>M79-U79</f>
        <v>-1574.2858630582778</v>
      </c>
      <c r="AM79" s="136">
        <f t="shared" si="158"/>
        <v>-0.1516516687380336</v>
      </c>
      <c r="AN79" s="136">
        <f t="shared" si="159"/>
        <v>-0.1516516687380336</v>
      </c>
    </row>
    <row r="80" spans="3:50" x14ac:dyDescent="0.35">
      <c r="P80" s="155"/>
      <c r="S80" s="154"/>
      <c r="T80" s="154"/>
      <c r="U80" s="136"/>
      <c r="AM80" s="136"/>
      <c r="AN80" s="136"/>
    </row>
    <row r="81" spans="2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0</v>
      </c>
      <c r="H81" s="146">
        <f>($AV$34/$C$81)*D81</f>
        <v>1273.141373691841</v>
      </c>
      <c r="I81" s="146">
        <f>($AW$34/$C$81)*D81</f>
        <v>0</v>
      </c>
      <c r="J81" s="146">
        <f>($AX$34/$C$81)*D81</f>
        <v>0</v>
      </c>
      <c r="K81" s="146">
        <f>($AY$34/$C$81)*D81</f>
        <v>388.48999631511043</v>
      </c>
      <c r="L81" s="146">
        <f>($AZ$34/$C$81)*D81</f>
        <v>0</v>
      </c>
      <c r="M81" s="146">
        <f t="shared" si="146"/>
        <v>1661.6313700069513</v>
      </c>
      <c r="N81" s="134"/>
      <c r="O81" s="150">
        <f t="shared" ref="O81:T85" si="168">W81*AU$22</f>
        <v>0</v>
      </c>
      <c r="P81" s="150">
        <f t="shared" si="168"/>
        <v>1367.0999528814045</v>
      </c>
      <c r="Q81" s="150">
        <f t="shared" si="168"/>
        <v>0</v>
      </c>
      <c r="R81" s="150">
        <f t="shared" si="168"/>
        <v>0</v>
      </c>
      <c r="S81" s="150">
        <f>AA81*$AY$22</f>
        <v>218.06258643928524</v>
      </c>
      <c r="T81" s="150">
        <f t="shared" si="168"/>
        <v>0</v>
      </c>
      <c r="U81" s="144">
        <f>SUM(O81:T81)</f>
        <v>1585.1625393206898</v>
      </c>
      <c r="V81" s="134"/>
      <c r="W81" s="143">
        <f>'Reforecast Total Assurance Only'!W81</f>
        <v>0.17791760278856741</v>
      </c>
      <c r="X81" s="143">
        <f>'Reforecast Total Assurance Only'!X81</f>
        <v>0.18027691686348193</v>
      </c>
      <c r="Y81" s="143"/>
      <c r="Z81" s="143">
        <f>'Reforecast Total Assurance Only'!Z81</f>
        <v>0.16065778793751759</v>
      </c>
      <c r="AA81" s="143">
        <f>'Reforecast Total Assurance Only'!AA81</f>
        <v>9.4236208487158704E-2</v>
      </c>
      <c r="AB81" s="143"/>
      <c r="AC81" s="143">
        <f>U81/U$86</f>
        <v>0.160160569108247</v>
      </c>
      <c r="AE81" s="142">
        <f>G81-O81</f>
        <v>0</v>
      </c>
      <c r="AF81" s="142">
        <f t="shared" ref="AE81:AK86" si="169">H81-P81</f>
        <v>-93.958579189563579</v>
      </c>
      <c r="AG81" s="142">
        <f t="shared" si="169"/>
        <v>0</v>
      </c>
      <c r="AH81" s="142">
        <f t="shared" si="169"/>
        <v>0</v>
      </c>
      <c r="AI81" s="142">
        <f t="shared" si="169"/>
        <v>170.42740987582519</v>
      </c>
      <c r="AJ81" s="142">
        <f t="shared" si="169"/>
        <v>0</v>
      </c>
      <c r="AK81" s="142">
        <f t="shared" si="169"/>
        <v>76.468830686261526</v>
      </c>
      <c r="AM81" s="136">
        <f t="shared" si="158"/>
        <v>4.8240372068741738E-2</v>
      </c>
      <c r="AN81" s="136">
        <f t="shared" si="159"/>
        <v>4.8240372068741738E-2</v>
      </c>
    </row>
    <row r="82" spans="2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0</v>
      </c>
      <c r="H82" s="146">
        <f>($AV$34/$C$81)*D82</f>
        <v>1591.4267171148012</v>
      </c>
      <c r="I82" s="146">
        <f>($AW$34/$C$81)*D82</f>
        <v>0</v>
      </c>
      <c r="J82" s="146">
        <f>($AX$34/$C$81)*D82</f>
        <v>0</v>
      </c>
      <c r="K82" s="146">
        <f>($AY$34/$C$81)*D82</f>
        <v>485.61249539388803</v>
      </c>
      <c r="L82" s="146">
        <f>($AZ$34/$C$81)*D82</f>
        <v>0</v>
      </c>
      <c r="M82" s="146">
        <f t="shared" si="146"/>
        <v>2077.0392125086892</v>
      </c>
      <c r="N82" s="134"/>
      <c r="O82" s="150">
        <f t="shared" si="168"/>
        <v>0</v>
      </c>
      <c r="P82" s="150">
        <f t="shared" si="168"/>
        <v>2646.8683205976545</v>
      </c>
      <c r="Q82" s="150">
        <f t="shared" si="168"/>
        <v>0</v>
      </c>
      <c r="R82" s="150">
        <f t="shared" si="168"/>
        <v>0</v>
      </c>
      <c r="S82" s="150">
        <f>AA82*$AY$22</f>
        <v>767.34248104131598</v>
      </c>
      <c r="T82" s="150">
        <f t="shared" si="168"/>
        <v>0</v>
      </c>
      <c r="U82" s="144">
        <f>SUM(O82:T82)</f>
        <v>3414.2108016389702</v>
      </c>
      <c r="V82" s="134"/>
      <c r="W82" s="143">
        <f>'Reforecast Total Assurance Only'!W82</f>
        <v>0.33174542798496887</v>
      </c>
      <c r="X82" s="143">
        <f>'Reforecast Total Assurance Only'!X82</f>
        <v>0.34903758073815228</v>
      </c>
      <c r="Y82" s="143"/>
      <c r="Z82" s="143">
        <f>'Reforecast Total Assurance Only'!Z82</f>
        <v>0.32726647782802426</v>
      </c>
      <c r="AA82" s="143">
        <f>'Reforecast Total Assurance Only'!AA82</f>
        <v>0.33160867806452721</v>
      </c>
      <c r="AB82" s="143"/>
      <c r="AC82" s="143">
        <f>U82/U$86</f>
        <v>0.34496269718836425</v>
      </c>
      <c r="AE82" s="142">
        <f t="shared" si="169"/>
        <v>0</v>
      </c>
      <c r="AF82" s="142">
        <f t="shared" si="169"/>
        <v>-1055.4416034828532</v>
      </c>
      <c r="AG82" s="142">
        <f t="shared" si="169"/>
        <v>0</v>
      </c>
      <c r="AH82" s="142">
        <f t="shared" si="169"/>
        <v>0</v>
      </c>
      <c r="AI82" s="142">
        <f t="shared" si="169"/>
        <v>-281.72998564742795</v>
      </c>
      <c r="AJ82" s="142">
        <f t="shared" si="169"/>
        <v>0</v>
      </c>
      <c r="AK82" s="142">
        <f t="shared" si="169"/>
        <v>-1337.1715891302811</v>
      </c>
      <c r="AM82" s="136">
        <f t="shared" si="158"/>
        <v>-0.39164880753361225</v>
      </c>
      <c r="AN82" s="136">
        <f t="shared" si="159"/>
        <v>-0.39164880753361225</v>
      </c>
    </row>
    <row r="83" spans="2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0</v>
      </c>
      <c r="H83" s="146">
        <f>($AV$34/$C$81)*D83</f>
        <v>1591.4267171148012</v>
      </c>
      <c r="I83" s="146">
        <f>($AW$34/$C$81)*D83</f>
        <v>0</v>
      </c>
      <c r="J83" s="146">
        <f>($AX$34/$C$81)*D83</f>
        <v>0</v>
      </c>
      <c r="K83" s="146">
        <f>($AY$34/$C$81)*D83</f>
        <v>485.61249539388803</v>
      </c>
      <c r="L83" s="146">
        <f>($AZ$34/$C$81)*D83</f>
        <v>0</v>
      </c>
      <c r="M83" s="146">
        <f t="shared" si="146"/>
        <v>2077.0392125086892</v>
      </c>
      <c r="N83" s="134"/>
      <c r="O83" s="150">
        <f t="shared" si="168"/>
        <v>0</v>
      </c>
      <c r="P83" s="150">
        <f t="shared" si="168"/>
        <v>3569.3650598542731</v>
      </c>
      <c r="Q83" s="150">
        <f t="shared" si="168"/>
        <v>0</v>
      </c>
      <c r="R83" s="150">
        <f t="shared" si="168"/>
        <v>0</v>
      </c>
      <c r="S83" s="150">
        <f>AA83*$AY$22</f>
        <v>1328.5949325193992</v>
      </c>
      <c r="T83" s="150">
        <f t="shared" si="168"/>
        <v>0</v>
      </c>
      <c r="U83" s="144">
        <f>SUM(O83:T83)</f>
        <v>4897.9599923736723</v>
      </c>
      <c r="V83" s="134"/>
      <c r="W83" s="143">
        <f>'Reforecast Total Assurance Only'!W83</f>
        <v>0.49033696922646364</v>
      </c>
      <c r="X83" s="143">
        <f>'Reforecast Total Assurance Only'!X83</f>
        <v>0.47068550239836571</v>
      </c>
      <c r="Y83" s="143"/>
      <c r="Z83" s="143">
        <f>'Reforecast Total Assurance Only'!Z83</f>
        <v>0.51207573423445807</v>
      </c>
      <c r="AA83" s="143">
        <f>'Reforecast Total Assurance Only'!AA83</f>
        <v>0.57415511344831427</v>
      </c>
      <c r="AB83" s="143"/>
      <c r="AC83" s="143">
        <f>U83/U$86</f>
        <v>0.49487673370338875</v>
      </c>
      <c r="AE83" s="142">
        <f t="shared" si="169"/>
        <v>0</v>
      </c>
      <c r="AF83" s="142">
        <f t="shared" si="169"/>
        <v>-1977.9383427394719</v>
      </c>
      <c r="AG83" s="142">
        <f t="shared" si="169"/>
        <v>0</v>
      </c>
      <c r="AH83" s="142">
        <f t="shared" si="169"/>
        <v>0</v>
      </c>
      <c r="AI83" s="142">
        <f t="shared" si="169"/>
        <v>-842.98243712551118</v>
      </c>
      <c r="AJ83" s="142">
        <f t="shared" si="169"/>
        <v>0</v>
      </c>
      <c r="AK83" s="142">
        <f t="shared" si="169"/>
        <v>-2820.9207798649832</v>
      </c>
      <c r="AM83" s="136">
        <f t="shared" si="158"/>
        <v>-0.57593789746287727</v>
      </c>
      <c r="AN83" s="136">
        <f t="shared" si="159"/>
        <v>-0.57593789746287727</v>
      </c>
    </row>
    <row r="84" spans="2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6"/>
        <v>0</v>
      </c>
      <c r="N84" s="134"/>
      <c r="O84" s="150">
        <f t="shared" si="168"/>
        <v>0</v>
      </c>
      <c r="P84" s="150">
        <f t="shared" si="168"/>
        <v>0</v>
      </c>
      <c r="Q84" s="150">
        <f t="shared" si="168"/>
        <v>0</v>
      </c>
      <c r="R84" s="150">
        <f t="shared" si="168"/>
        <v>0</v>
      </c>
      <c r="S84" s="150">
        <f>AA84*$AY$22</f>
        <v>0</v>
      </c>
      <c r="T84" s="150">
        <f t="shared" si="168"/>
        <v>0</v>
      </c>
      <c r="U84" s="144">
        <f>SUM(O84:T84)</f>
        <v>0</v>
      </c>
      <c r="V84" s="134"/>
      <c r="W84" s="143">
        <f>'Reforecast Total Assurance Only'!W84</f>
        <v>0</v>
      </c>
      <c r="X84" s="143">
        <f>'Reforecast Total Assurance Only'!X84</f>
        <v>0</v>
      </c>
      <c r="Y84" s="143"/>
      <c r="Z84" s="143">
        <f>'Reforecast Total Assurance Only'!Z84</f>
        <v>0</v>
      </c>
      <c r="AA84" s="143">
        <f>'Reforecast Total Assurance Only'!AA84</f>
        <v>0</v>
      </c>
      <c r="AB84" s="143"/>
      <c r="AC84" s="143">
        <f>U84/U$86</f>
        <v>0</v>
      </c>
      <c r="AE84" s="142">
        <f t="shared" si="169"/>
        <v>0</v>
      </c>
      <c r="AF84" s="142">
        <f t="shared" si="169"/>
        <v>0</v>
      </c>
      <c r="AG84" s="142">
        <f t="shared" si="169"/>
        <v>0</v>
      </c>
      <c r="AH84" s="142">
        <f t="shared" si="169"/>
        <v>0</v>
      </c>
      <c r="AI84" s="142">
        <f t="shared" si="169"/>
        <v>0</v>
      </c>
      <c r="AJ84" s="142">
        <f t="shared" si="169"/>
        <v>0</v>
      </c>
      <c r="AK84" s="142">
        <f t="shared" si="169"/>
        <v>0</v>
      </c>
      <c r="AM84" s="136">
        <f t="shared" si="158"/>
        <v>0</v>
      </c>
      <c r="AN84" s="136">
        <f t="shared" si="159"/>
        <v>0</v>
      </c>
    </row>
    <row r="85" spans="2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6"/>
        <v>0</v>
      </c>
      <c r="N85" s="134"/>
      <c r="O85" s="150">
        <f t="shared" si="168"/>
        <v>0</v>
      </c>
      <c r="P85" s="150">
        <f t="shared" si="168"/>
        <v>0</v>
      </c>
      <c r="Q85" s="150">
        <f t="shared" si="168"/>
        <v>0</v>
      </c>
      <c r="R85" s="150">
        <f t="shared" si="168"/>
        <v>0</v>
      </c>
      <c r="S85" s="150">
        <f>AA85*$AY$22</f>
        <v>0</v>
      </c>
      <c r="T85" s="150">
        <f t="shared" si="168"/>
        <v>0</v>
      </c>
      <c r="U85" s="144">
        <f>SUM(O85:T85)</f>
        <v>0</v>
      </c>
      <c r="V85" s="134"/>
      <c r="W85" s="143">
        <f>'Reforecast Total Assurance Only'!W85</f>
        <v>0</v>
      </c>
      <c r="X85" s="143">
        <f>'Reforecast Total Assurance Only'!X85</f>
        <v>0</v>
      </c>
      <c r="Y85" s="143"/>
      <c r="Z85" s="143">
        <f>'Reforecast Total Assurance Only'!Z85</f>
        <v>0</v>
      </c>
      <c r="AA85" s="143">
        <f>'Reforecast Total Assurance Only'!AA85</f>
        <v>0</v>
      </c>
      <c r="AB85" s="143"/>
      <c r="AC85" s="143">
        <f>U85/U$86</f>
        <v>0</v>
      </c>
      <c r="AE85" s="142">
        <f t="shared" si="169"/>
        <v>0</v>
      </c>
      <c r="AF85" s="142">
        <f t="shared" si="169"/>
        <v>0</v>
      </c>
      <c r="AG85" s="142">
        <f t="shared" si="169"/>
        <v>0</v>
      </c>
      <c r="AH85" s="142">
        <f t="shared" si="169"/>
        <v>0</v>
      </c>
      <c r="AI85" s="142">
        <f t="shared" si="169"/>
        <v>0</v>
      </c>
      <c r="AJ85" s="142">
        <f t="shared" si="169"/>
        <v>0</v>
      </c>
      <c r="AK85" s="142">
        <f t="shared" si="169"/>
        <v>0</v>
      </c>
      <c r="AM85" s="136">
        <f t="shared" si="158"/>
        <v>0</v>
      </c>
      <c r="AN85" s="136">
        <f t="shared" si="159"/>
        <v>0</v>
      </c>
    </row>
    <row r="86" spans="2:40" x14ac:dyDescent="0.35">
      <c r="F86" s="141" t="s">
        <v>111</v>
      </c>
      <c r="G86" s="140">
        <f t="shared" ref="G86:L86" si="170">SUM(G81:G85)</f>
        <v>0</v>
      </c>
      <c r="H86" s="140">
        <f t="shared" si="170"/>
        <v>4455.9948079214437</v>
      </c>
      <c r="I86" s="140">
        <f t="shared" si="170"/>
        <v>0</v>
      </c>
      <c r="J86" s="140">
        <f t="shared" si="170"/>
        <v>0</v>
      </c>
      <c r="K86" s="140">
        <f t="shared" si="170"/>
        <v>1359.7149871028864</v>
      </c>
      <c r="L86" s="140">
        <f t="shared" si="170"/>
        <v>0</v>
      </c>
      <c r="M86" s="140">
        <f t="shared" si="146"/>
        <v>5815.7097950243297</v>
      </c>
      <c r="O86" s="139">
        <f t="shared" ref="O86:U86" si="171">SUM(O81:O85)</f>
        <v>0</v>
      </c>
      <c r="P86" s="139">
        <f t="shared" si="171"/>
        <v>7583.3333333333321</v>
      </c>
      <c r="Q86" s="139">
        <f t="shared" si="171"/>
        <v>0</v>
      </c>
      <c r="R86" s="139">
        <f t="shared" si="171"/>
        <v>0</v>
      </c>
      <c r="S86" s="139">
        <f t="shared" si="171"/>
        <v>2314.0000000000005</v>
      </c>
      <c r="T86" s="139">
        <f t="shared" si="171"/>
        <v>0</v>
      </c>
      <c r="U86" s="139">
        <f t="shared" si="171"/>
        <v>9897.3333333333321</v>
      </c>
      <c r="V86" s="134"/>
      <c r="W86" s="138">
        <f t="shared" ref="W86:AC86" si="172">SUM(W81:W85)</f>
        <v>0.99999999999999989</v>
      </c>
      <c r="X86" s="138">
        <f t="shared" si="172"/>
        <v>0.99999999999999989</v>
      </c>
      <c r="Y86" s="138">
        <f t="shared" si="172"/>
        <v>0</v>
      </c>
      <c r="Z86" s="138">
        <f t="shared" si="172"/>
        <v>0.99999999999999989</v>
      </c>
      <c r="AA86" s="138">
        <f t="shared" si="172"/>
        <v>1.0000000000000002</v>
      </c>
      <c r="AB86" s="138">
        <f t="shared" si="172"/>
        <v>0</v>
      </c>
      <c r="AC86" s="138">
        <f t="shared" si="172"/>
        <v>1</v>
      </c>
      <c r="AE86" s="137">
        <f t="shared" si="169"/>
        <v>0</v>
      </c>
      <c r="AF86" s="137">
        <f t="shared" si="169"/>
        <v>-3127.3385254118884</v>
      </c>
      <c r="AG86" s="137">
        <f t="shared" si="169"/>
        <v>0</v>
      </c>
      <c r="AH86" s="137">
        <f t="shared" si="169"/>
        <v>0</v>
      </c>
      <c r="AI86" s="137">
        <f t="shared" si="169"/>
        <v>-954.28501289711403</v>
      </c>
      <c r="AJ86" s="137">
        <f t="shared" si="169"/>
        <v>0</v>
      </c>
      <c r="AK86" s="137">
        <f t="shared" si="169"/>
        <v>-4081.6235383090025</v>
      </c>
      <c r="AM86" s="136">
        <f t="shared" si="158"/>
        <v>-0.41239628906530407</v>
      </c>
      <c r="AN86" s="136">
        <f t="shared" si="159"/>
        <v>-0.41239628906530407</v>
      </c>
    </row>
    <row r="87" spans="2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2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6"/>
        <v>0</v>
      </c>
      <c r="N88" s="134"/>
      <c r="O88" s="150">
        <f>W88*BC$22</f>
        <v>0</v>
      </c>
      <c r="P88" s="150">
        <f t="shared" ref="O88:T92" si="173">X88*BD$22</f>
        <v>0</v>
      </c>
      <c r="Q88" s="150">
        <f t="shared" si="173"/>
        <v>0</v>
      </c>
      <c r="R88" s="150">
        <f t="shared" si="173"/>
        <v>0</v>
      </c>
      <c r="S88" s="150">
        <f>AA88*$BG$22</f>
        <v>0</v>
      </c>
      <c r="T88" s="150">
        <f t="shared" si="173"/>
        <v>0</v>
      </c>
      <c r="U88" s="144">
        <f>SUM(O88:T88)</f>
        <v>0</v>
      </c>
      <c r="V88" s="134"/>
      <c r="W88" s="143">
        <f>'Reforecast Total Assurance Only'!W88</f>
        <v>0</v>
      </c>
      <c r="X88" s="143">
        <f>'Reforecast Total Assurance Only'!X88</f>
        <v>0</v>
      </c>
      <c r="Y88" s="143"/>
      <c r="Z88" s="143">
        <f>'Reforecast Total Assurance Only'!Z88</f>
        <v>0</v>
      </c>
      <c r="AA88" s="143">
        <f>'Reforecast Total Assurance Only'!AA88</f>
        <v>0</v>
      </c>
      <c r="AB88" s="143"/>
      <c r="AC88" s="143">
        <f>U88/U$93</f>
        <v>0</v>
      </c>
      <c r="AE88" s="142">
        <f t="shared" ref="AE88:AK93" si="174">G88-O88</f>
        <v>0</v>
      </c>
      <c r="AF88" s="142">
        <f t="shared" si="174"/>
        <v>0</v>
      </c>
      <c r="AG88" s="142">
        <f t="shared" si="174"/>
        <v>0</v>
      </c>
      <c r="AH88" s="142">
        <f t="shared" si="174"/>
        <v>0</v>
      </c>
      <c r="AI88" s="142">
        <f t="shared" si="174"/>
        <v>0</v>
      </c>
      <c r="AJ88" s="142">
        <f t="shared" si="174"/>
        <v>0</v>
      </c>
      <c r="AK88" s="142">
        <f t="shared" si="174"/>
        <v>0</v>
      </c>
      <c r="AM88" s="136">
        <f t="shared" si="158"/>
        <v>0</v>
      </c>
      <c r="AN88" s="136">
        <f t="shared" si="159"/>
        <v>0</v>
      </c>
    </row>
    <row r="89" spans="2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0</v>
      </c>
      <c r="H89" s="146">
        <f>($BD$34/$C$88)*D89</f>
        <v>1412.4259158807965</v>
      </c>
      <c r="I89" s="146">
        <f>($BE$34/$C$88)*D89</f>
        <v>0</v>
      </c>
      <c r="J89" s="146">
        <f>($BF$34/$C$88)*D89</f>
        <v>0</v>
      </c>
      <c r="K89" s="146">
        <f>($BG$34/$C$88)*D89</f>
        <v>648.90882078180596</v>
      </c>
      <c r="L89" s="146">
        <f>($BH$34/$C$88)*D89</f>
        <v>0</v>
      </c>
      <c r="M89" s="146">
        <f>SUM(G89:L89)</f>
        <v>2061.3347366626026</v>
      </c>
      <c r="N89" s="134"/>
      <c r="O89" s="150">
        <f t="shared" si="173"/>
        <v>0</v>
      </c>
      <c r="P89" s="150">
        <f t="shared" si="173"/>
        <v>1211.4388204420541</v>
      </c>
      <c r="Q89" s="150">
        <f t="shared" si="173"/>
        <v>0</v>
      </c>
      <c r="R89" s="150">
        <f t="shared" si="173"/>
        <v>0</v>
      </c>
      <c r="S89" s="150">
        <f>AA89*$BG$22</f>
        <v>560.08193309722822</v>
      </c>
      <c r="T89" s="150">
        <f t="shared" si="173"/>
        <v>0</v>
      </c>
      <c r="U89" s="144">
        <f>SUM(O89:T89)</f>
        <v>1771.5207535392824</v>
      </c>
      <c r="V89" s="134"/>
      <c r="W89" s="143">
        <f>'Reforecast Total Assurance Only'!W89</f>
        <v>0.19070787076420118</v>
      </c>
      <c r="X89" s="143">
        <f>'Reforecast Total Assurance Only'!X89</f>
        <v>0.1597501741242269</v>
      </c>
      <c r="Y89" s="143"/>
      <c r="Z89" s="143">
        <f>'Reforecast Total Assurance Only'!Z89</f>
        <v>0.13568306624177051</v>
      </c>
      <c r="AA89" s="143">
        <f>'Reforecast Total Assurance Only'!AA89</f>
        <v>0.16075830456292428</v>
      </c>
      <c r="AB89" s="143"/>
      <c r="AC89" s="143">
        <f>U89/U$93</f>
        <v>0.16006753390210973</v>
      </c>
      <c r="AE89" s="142">
        <f t="shared" si="174"/>
        <v>0</v>
      </c>
      <c r="AF89" s="142">
        <f t="shared" si="174"/>
        <v>200.98709543874247</v>
      </c>
      <c r="AG89" s="142">
        <f t="shared" si="174"/>
        <v>0</v>
      </c>
      <c r="AH89" s="142">
        <f t="shared" si="174"/>
        <v>0</v>
      </c>
      <c r="AI89" s="142">
        <f t="shared" si="174"/>
        <v>88.826887684577741</v>
      </c>
      <c r="AJ89" s="142">
        <f t="shared" si="174"/>
        <v>0</v>
      </c>
      <c r="AK89" s="142">
        <f t="shared" si="174"/>
        <v>289.81398312332021</v>
      </c>
      <c r="AM89" s="136">
        <f t="shared" si="158"/>
        <v>0.16359615462833682</v>
      </c>
      <c r="AN89" s="136">
        <f t="shared" si="159"/>
        <v>0.16359615462833682</v>
      </c>
    </row>
    <row r="90" spans="2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0</v>
      </c>
      <c r="H90" s="146">
        <f>($BD$34/$C$88)*D90</f>
        <v>1412.4259158807965</v>
      </c>
      <c r="I90" s="146">
        <f>($BE$34/$C$88)*D90</f>
        <v>0</v>
      </c>
      <c r="J90" s="146">
        <f>($BF$34/$C$88)*D90</f>
        <v>0</v>
      </c>
      <c r="K90" s="146">
        <f>($BG$34/$C$88)*D90</f>
        <v>648.90882078180596</v>
      </c>
      <c r="L90" s="146">
        <f>($BH$34/$C$88)*D90</f>
        <v>0</v>
      </c>
      <c r="M90" s="146">
        <f t="shared" si="146"/>
        <v>2061.3347366626026</v>
      </c>
      <c r="N90" s="134"/>
      <c r="O90" s="150">
        <f t="shared" si="173"/>
        <v>0</v>
      </c>
      <c r="P90" s="150">
        <f t="shared" si="173"/>
        <v>2071.0020881864216</v>
      </c>
      <c r="Q90" s="150">
        <f t="shared" si="173"/>
        <v>0</v>
      </c>
      <c r="R90" s="150">
        <f t="shared" si="173"/>
        <v>0</v>
      </c>
      <c r="S90" s="150">
        <f>AA90*$BG$22</f>
        <v>850.17139507057584</v>
      </c>
      <c r="T90" s="150">
        <f t="shared" si="173"/>
        <v>0</v>
      </c>
      <c r="U90" s="144">
        <f>SUM(O90:T90)</f>
        <v>2921.1734832569973</v>
      </c>
      <c r="V90" s="134"/>
      <c r="W90" s="143">
        <f>'Reforecast Total Assurance Only'!W90</f>
        <v>0.24685667445855877</v>
      </c>
      <c r="X90" s="143">
        <f>'Reforecast Total Assurance Only'!X90</f>
        <v>0.2730991764641435</v>
      </c>
      <c r="Y90" s="143"/>
      <c r="Z90" s="143">
        <f>'Reforecast Total Assurance Only'!Z90</f>
        <v>0.22469735188073786</v>
      </c>
      <c r="AA90" s="143">
        <f>'Reforecast Total Assurance Only'!AA90</f>
        <v>0.24402164037616988</v>
      </c>
      <c r="AB90" s="143"/>
      <c r="AC90" s="143">
        <f>U90/U$93</f>
        <v>0.26394555899557232</v>
      </c>
      <c r="AE90" s="142">
        <f t="shared" si="174"/>
        <v>0</v>
      </c>
      <c r="AF90" s="142">
        <f t="shared" si="174"/>
        <v>-658.57617230562505</v>
      </c>
      <c r="AG90" s="142">
        <f t="shared" si="174"/>
        <v>0</v>
      </c>
      <c r="AH90" s="142">
        <f t="shared" si="174"/>
        <v>0</v>
      </c>
      <c r="AI90" s="142">
        <f t="shared" si="174"/>
        <v>-201.26257428876988</v>
      </c>
      <c r="AJ90" s="142">
        <f t="shared" si="174"/>
        <v>0</v>
      </c>
      <c r="AK90" s="142">
        <f t="shared" si="174"/>
        <v>-859.83874659439471</v>
      </c>
      <c r="AM90" s="136">
        <f t="shared" si="158"/>
        <v>-0.29434703263008782</v>
      </c>
      <c r="AN90" s="136">
        <f t="shared" si="159"/>
        <v>-0.29434703263008782</v>
      </c>
    </row>
    <row r="91" spans="2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0</v>
      </c>
      <c r="H91" s="146">
        <f>($BD$34/$C$88)*D91</f>
        <v>1412.4259158807965</v>
      </c>
      <c r="I91" s="146">
        <f>($BE$34/$C$88)*D91</f>
        <v>0</v>
      </c>
      <c r="J91" s="146">
        <f>($BF$34/$C$88)*D91</f>
        <v>0</v>
      </c>
      <c r="K91" s="146">
        <f>($BG$34/$C$88)*D91</f>
        <v>648.90882078180596</v>
      </c>
      <c r="L91" s="146">
        <f>($BH$34/$C$88)*D91</f>
        <v>0</v>
      </c>
      <c r="M91" s="146">
        <f t="shared" si="146"/>
        <v>2061.3347366626026</v>
      </c>
      <c r="N91" s="134"/>
      <c r="O91" s="150">
        <f t="shared" si="173"/>
        <v>0</v>
      </c>
      <c r="P91" s="150">
        <f t="shared" si="173"/>
        <v>2504.2554461101827</v>
      </c>
      <c r="Q91" s="150">
        <f t="shared" si="173"/>
        <v>0</v>
      </c>
      <c r="R91" s="150">
        <f t="shared" si="173"/>
        <v>0</v>
      </c>
      <c r="S91" s="150">
        <f>AA91*$BG$22</f>
        <v>1155.3649550701602</v>
      </c>
      <c r="T91" s="150">
        <f t="shared" si="173"/>
        <v>0</v>
      </c>
      <c r="U91" s="144">
        <f>SUM(O91:T91)</f>
        <v>3659.6204011803429</v>
      </c>
      <c r="V91" s="134"/>
      <c r="W91" s="143">
        <f>'Reforecast Total Assurance Only'!W91</f>
        <v>0.29620770753954928</v>
      </c>
      <c r="X91" s="143">
        <f>'Reforecast Total Assurance Only'!X91</f>
        <v>0.33023148739914499</v>
      </c>
      <c r="Y91" s="143"/>
      <c r="Z91" s="143">
        <f>'Reforecast Total Assurance Only'!Z91</f>
        <v>0.3237335024482243</v>
      </c>
      <c r="AA91" s="143">
        <f>'Reforecast Total Assurance Only'!AA91</f>
        <v>0.33162025116824345</v>
      </c>
      <c r="AB91" s="143"/>
      <c r="AC91" s="143">
        <f>U91/U$93</f>
        <v>0.3306686706686654</v>
      </c>
      <c r="AE91" s="142">
        <f t="shared" si="174"/>
        <v>0</v>
      </c>
      <c r="AF91" s="142">
        <f t="shared" si="174"/>
        <v>-1091.8295302293861</v>
      </c>
      <c r="AG91" s="142">
        <f t="shared" si="174"/>
        <v>0</v>
      </c>
      <c r="AH91" s="142">
        <f t="shared" si="174"/>
        <v>0</v>
      </c>
      <c r="AI91" s="142">
        <f t="shared" si="174"/>
        <v>-506.45613428835429</v>
      </c>
      <c r="AJ91" s="142">
        <f t="shared" si="174"/>
        <v>0</v>
      </c>
      <c r="AK91" s="142">
        <f t="shared" si="174"/>
        <v>-1598.2856645177403</v>
      </c>
      <c r="AM91" s="136">
        <f t="shared" si="158"/>
        <v>-0.43673536851041789</v>
      </c>
      <c r="AN91" s="136">
        <f t="shared" si="159"/>
        <v>-0.43673536851041789</v>
      </c>
    </row>
    <row r="92" spans="2:40" x14ac:dyDescent="0.35">
      <c r="B92" s="133">
        <v>866.03518267929633</v>
      </c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0</v>
      </c>
      <c r="H92" s="146">
        <f>($BD$34/$C$88)*D92</f>
        <v>1412.4259158807965</v>
      </c>
      <c r="I92" s="146">
        <f>($BE$34/$C$88)*D92</f>
        <v>0</v>
      </c>
      <c r="J92" s="146">
        <f>($BF$34/$C$88)*D92</f>
        <v>0</v>
      </c>
      <c r="K92" s="146">
        <f>($BG$34/$C$88)*D92</f>
        <v>648.90882078180596</v>
      </c>
      <c r="L92" s="146">
        <f>($BH$34/$C$88)*D92</f>
        <v>0</v>
      </c>
      <c r="M92" s="146">
        <f t="shared" si="146"/>
        <v>2061.3347366626026</v>
      </c>
      <c r="N92" s="134"/>
      <c r="O92" s="150">
        <f t="shared" si="173"/>
        <v>0</v>
      </c>
      <c r="P92" s="150">
        <f t="shared" si="173"/>
        <v>1796.6369785946763</v>
      </c>
      <c r="Q92" s="150">
        <f t="shared" si="173"/>
        <v>0</v>
      </c>
      <c r="R92" s="150">
        <f t="shared" si="173"/>
        <v>0</v>
      </c>
      <c r="S92" s="150">
        <f>AA92*$BG$22</f>
        <v>918.38171676203581</v>
      </c>
      <c r="T92" s="150">
        <f t="shared" si="173"/>
        <v>0</v>
      </c>
      <c r="U92" s="144">
        <f>SUM(O92:T92)</f>
        <v>2715.0186953567122</v>
      </c>
      <c r="V92" s="134"/>
      <c r="W92" s="143">
        <f>'Reforecast Total Assurance Only'!W92</f>
        <v>0.26622774723769083</v>
      </c>
      <c r="X92" s="143">
        <f>'Reforecast Total Assurance Only'!X92</f>
        <v>0.23691916201248481</v>
      </c>
      <c r="Y92" s="143"/>
      <c r="Z92" s="143">
        <f>'Reforecast Total Assurance Only'!Z92</f>
        <v>0.31588607942926739</v>
      </c>
      <c r="AA92" s="143">
        <f>'Reforecast Total Assurance Only'!AA92</f>
        <v>0.26359980389266241</v>
      </c>
      <c r="AB92" s="143"/>
      <c r="AC92" s="143">
        <f>U92/U$93</f>
        <v>0.24531823643365266</v>
      </c>
      <c r="AE92" s="142">
        <f t="shared" si="174"/>
        <v>0</v>
      </c>
      <c r="AF92" s="142">
        <f t="shared" si="174"/>
        <v>-384.21106271387976</v>
      </c>
      <c r="AG92" s="142">
        <f t="shared" si="174"/>
        <v>0</v>
      </c>
      <c r="AH92" s="142">
        <f t="shared" si="174"/>
        <v>0</v>
      </c>
      <c r="AI92" s="142">
        <f t="shared" si="174"/>
        <v>-269.47289598022985</v>
      </c>
      <c r="AJ92" s="142">
        <f t="shared" si="174"/>
        <v>0</v>
      </c>
      <c r="AK92" s="142">
        <f t="shared" si="174"/>
        <v>-653.68395869410961</v>
      </c>
      <c r="AM92" s="136">
        <f t="shared" si="158"/>
        <v>-0.24076591436075745</v>
      </c>
      <c r="AN92" s="136">
        <f t="shared" si="159"/>
        <v>-0.24076591436075745</v>
      </c>
    </row>
    <row r="93" spans="2:40" x14ac:dyDescent="0.35">
      <c r="B93" s="133">
        <v>216.50879566982408</v>
      </c>
      <c r="F93" s="141" t="s">
        <v>111</v>
      </c>
      <c r="G93" s="140">
        <f t="shared" ref="G93:L93" si="175">SUM(G88:G92)</f>
        <v>0</v>
      </c>
      <c r="H93" s="140">
        <f t="shared" si="175"/>
        <v>5649.7036635231862</v>
      </c>
      <c r="I93" s="140">
        <f t="shared" si="175"/>
        <v>0</v>
      </c>
      <c r="J93" s="140">
        <f t="shared" si="175"/>
        <v>0</v>
      </c>
      <c r="K93" s="140">
        <f t="shared" si="175"/>
        <v>2595.6352831272238</v>
      </c>
      <c r="L93" s="140">
        <f t="shared" si="175"/>
        <v>0</v>
      </c>
      <c r="M93" s="140">
        <f t="shared" si="146"/>
        <v>8245.3389466504104</v>
      </c>
      <c r="O93" s="139">
        <f t="shared" ref="O93:U93" si="176">SUM(O88:O92)</f>
        <v>0</v>
      </c>
      <c r="P93" s="139">
        <f t="shared" si="176"/>
        <v>7583.3333333333348</v>
      </c>
      <c r="Q93" s="139">
        <f t="shared" si="176"/>
        <v>0</v>
      </c>
      <c r="R93" s="139">
        <f t="shared" si="176"/>
        <v>0</v>
      </c>
      <c r="S93" s="139">
        <f t="shared" si="176"/>
        <v>3484.0000000000005</v>
      </c>
      <c r="T93" s="139">
        <f t="shared" si="176"/>
        <v>0</v>
      </c>
      <c r="U93" s="139">
        <f t="shared" si="176"/>
        <v>11067.333333333334</v>
      </c>
      <c r="V93" s="134"/>
      <c r="W93" s="138">
        <f t="shared" ref="W93:AC93" si="177">SUM(W88:W92)</f>
        <v>1</v>
      </c>
      <c r="X93" s="138">
        <f t="shared" si="177"/>
        <v>1.0000000000000002</v>
      </c>
      <c r="Y93" s="138">
        <f t="shared" si="177"/>
        <v>0</v>
      </c>
      <c r="Z93" s="138">
        <f t="shared" si="177"/>
        <v>1</v>
      </c>
      <c r="AA93" s="138">
        <f t="shared" si="177"/>
        <v>1</v>
      </c>
      <c r="AB93" s="138">
        <f t="shared" si="177"/>
        <v>0</v>
      </c>
      <c r="AC93" s="138">
        <f t="shared" si="177"/>
        <v>1</v>
      </c>
      <c r="AE93" s="137">
        <f t="shared" si="174"/>
        <v>0</v>
      </c>
      <c r="AF93" s="137">
        <f t="shared" si="174"/>
        <v>-1933.6296698101487</v>
      </c>
      <c r="AG93" s="137">
        <f t="shared" si="174"/>
        <v>0</v>
      </c>
      <c r="AH93" s="137">
        <f t="shared" si="174"/>
        <v>0</v>
      </c>
      <c r="AI93" s="137">
        <f t="shared" si="174"/>
        <v>-888.36471687277663</v>
      </c>
      <c r="AJ93" s="137">
        <f t="shared" si="174"/>
        <v>0</v>
      </c>
      <c r="AK93" s="137">
        <f t="shared" si="174"/>
        <v>-2821.9943866829235</v>
      </c>
      <c r="AM93" s="136">
        <f t="shared" si="158"/>
        <v>-0.25498413228265676</v>
      </c>
      <c r="AN93" s="136">
        <f t="shared" si="159"/>
        <v>-0.25498413228265676</v>
      </c>
    </row>
    <row r="94" spans="2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2:40" x14ac:dyDescent="0.35"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6"/>
        <v>0</v>
      </c>
      <c r="N95" s="134"/>
      <c r="O95" s="150">
        <f t="shared" ref="O95:T99" si="178">W95*BK$22</f>
        <v>0</v>
      </c>
      <c r="P95" s="150">
        <f t="shared" si="178"/>
        <v>0</v>
      </c>
      <c r="Q95" s="150">
        <f t="shared" si="178"/>
        <v>0</v>
      </c>
      <c r="R95" s="150">
        <f t="shared" si="178"/>
        <v>0</v>
      </c>
      <c r="S95" s="150">
        <f>AA95*$BO$22</f>
        <v>0</v>
      </c>
      <c r="T95" s="150">
        <f t="shared" si="178"/>
        <v>0</v>
      </c>
      <c r="U95" s="144">
        <f>SUM(O95:T95)</f>
        <v>0</v>
      </c>
      <c r="V95" s="134"/>
      <c r="W95" s="143">
        <f>'Reforecast Total Assurance Only'!W95</f>
        <v>0</v>
      </c>
      <c r="X95" s="143">
        <f>'Reforecast Total Assurance Only'!X95</f>
        <v>0</v>
      </c>
      <c r="Y95" s="143"/>
      <c r="Z95" s="143">
        <f>'Reforecast Total Assurance Only'!Z95</f>
        <v>0</v>
      </c>
      <c r="AA95" s="143">
        <f>'Reforecast Total Assurance Only'!AA95</f>
        <v>0</v>
      </c>
      <c r="AB95" s="143"/>
      <c r="AC95" s="143">
        <f>U95/U$100</f>
        <v>0</v>
      </c>
      <c r="AE95" s="142">
        <f t="shared" ref="AE95:AK100" si="179">G95-O95</f>
        <v>0</v>
      </c>
      <c r="AF95" s="142">
        <f t="shared" si="179"/>
        <v>0</v>
      </c>
      <c r="AG95" s="142">
        <f t="shared" si="179"/>
        <v>0</v>
      </c>
      <c r="AH95" s="142">
        <f t="shared" si="179"/>
        <v>0</v>
      </c>
      <c r="AI95" s="142">
        <f t="shared" si="179"/>
        <v>0</v>
      </c>
      <c r="AJ95" s="142">
        <f t="shared" si="179"/>
        <v>0</v>
      </c>
      <c r="AK95" s="142">
        <f t="shared" si="179"/>
        <v>0</v>
      </c>
      <c r="AM95" s="136">
        <f t="shared" si="158"/>
        <v>0</v>
      </c>
      <c r="AN95" s="136">
        <f t="shared" si="159"/>
        <v>0</v>
      </c>
    </row>
    <row r="96" spans="2:40" x14ac:dyDescent="0.35"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0</v>
      </c>
      <c r="H96" s="146">
        <f>($BL$34/$C$95)*D96</f>
        <v>1666.018331596295</v>
      </c>
      <c r="I96" s="146">
        <f>($BM$34/$C$95)*D96</f>
        <v>0</v>
      </c>
      <c r="J96" s="146">
        <f>($BN$34/$C$95)*D96</f>
        <v>0</v>
      </c>
      <c r="K96" s="146">
        <f>($BO$34/$C$95)*D96</f>
        <v>765.41642205909784</v>
      </c>
      <c r="L96" s="146">
        <f>($BP$34/$C$95)*D96</f>
        <v>0</v>
      </c>
      <c r="M96" s="146">
        <f t="shared" si="146"/>
        <v>2431.4347536553928</v>
      </c>
      <c r="N96" s="134"/>
      <c r="O96" s="150">
        <f t="shared" si="178"/>
        <v>0</v>
      </c>
      <c r="P96" s="150">
        <f t="shared" si="178"/>
        <v>1822.2912929856466</v>
      </c>
      <c r="Q96" s="150">
        <f t="shared" si="178"/>
        <v>0</v>
      </c>
      <c r="R96" s="150">
        <f t="shared" si="178"/>
        <v>0</v>
      </c>
      <c r="S96" s="150">
        <f>AA96*$BO$22</f>
        <v>942.12012718600874</v>
      </c>
      <c r="T96" s="150">
        <f t="shared" si="178"/>
        <v>0</v>
      </c>
      <c r="U96" s="144">
        <f>SUM(O96:T96)</f>
        <v>2764.4114201716552</v>
      </c>
      <c r="V96" s="134"/>
      <c r="W96" s="143">
        <f>'Reforecast Total Assurance Only'!W96</f>
        <v>0.23578580980450048</v>
      </c>
      <c r="X96" s="143">
        <f>'Reforecast Total Assurance Only'!X96</f>
        <v>0.24030214852557977</v>
      </c>
      <c r="Y96" s="143"/>
      <c r="Z96" s="143">
        <f>'Reforecast Total Assurance Only'!Z96</f>
        <v>0.26809163214819931</v>
      </c>
      <c r="AA96" s="143">
        <f>'Reforecast Total Assurance Only'!AA96</f>
        <v>0.27041335453100135</v>
      </c>
      <c r="AB96" s="143"/>
      <c r="AC96" s="143">
        <f>U96/U$100</f>
        <v>0.24978116560794422</v>
      </c>
      <c r="AE96" s="142">
        <f t="shared" si="179"/>
        <v>0</v>
      </c>
      <c r="AF96" s="142">
        <f t="shared" si="179"/>
        <v>-156.27296138935162</v>
      </c>
      <c r="AG96" s="142">
        <f t="shared" si="179"/>
        <v>0</v>
      </c>
      <c r="AH96" s="142">
        <f t="shared" si="179"/>
        <v>0</v>
      </c>
      <c r="AI96" s="142">
        <f t="shared" si="179"/>
        <v>-176.7037051269109</v>
      </c>
      <c r="AJ96" s="142">
        <f t="shared" si="179"/>
        <v>0</v>
      </c>
      <c r="AK96" s="142">
        <f t="shared" si="179"/>
        <v>-332.97666651626241</v>
      </c>
      <c r="AM96" s="136">
        <f t="shared" si="158"/>
        <v>-0.1204511977076069</v>
      </c>
      <c r="AN96" s="136">
        <f t="shared" si="159"/>
        <v>-0.1204511977076069</v>
      </c>
    </row>
    <row r="97" spans="2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0</v>
      </c>
      <c r="H97" s="146">
        <f>($BL$34/$C$95)*D97</f>
        <v>1666.018331596295</v>
      </c>
      <c r="I97" s="146">
        <f>($BM$34/$C$95)*D97</f>
        <v>0</v>
      </c>
      <c r="J97" s="146">
        <f>($BN$34/$C$95)*D97</f>
        <v>0</v>
      </c>
      <c r="K97" s="146">
        <f>($BO$34/$C$95)*D97</f>
        <v>765.41642205909784</v>
      </c>
      <c r="L97" s="146">
        <f>($BP$34/$C$95)*D97</f>
        <v>0</v>
      </c>
      <c r="M97" s="146">
        <f t="shared" si="146"/>
        <v>2431.4347536553928</v>
      </c>
      <c r="N97" s="134"/>
      <c r="O97" s="150">
        <f t="shared" si="178"/>
        <v>0</v>
      </c>
      <c r="P97" s="150">
        <f t="shared" si="178"/>
        <v>2073.8313774384064</v>
      </c>
      <c r="Q97" s="150">
        <f t="shared" si="178"/>
        <v>0</v>
      </c>
      <c r="R97" s="150">
        <f t="shared" si="178"/>
        <v>0</v>
      </c>
      <c r="S97" s="150">
        <f>AA97*$BO$22</f>
        <v>1033.4574244833061</v>
      </c>
      <c r="T97" s="150">
        <f t="shared" si="178"/>
        <v>0</v>
      </c>
      <c r="U97" s="144">
        <f>SUM(O97:T97)</f>
        <v>3107.2888019217125</v>
      </c>
      <c r="V97" s="134"/>
      <c r="W97" s="143">
        <f>'Reforecast Total Assurance Only'!W97</f>
        <v>0.24973687303915618</v>
      </c>
      <c r="X97" s="143">
        <f>'Reforecast Total Assurance Only'!X97</f>
        <v>0.27347226955231735</v>
      </c>
      <c r="Y97" s="143"/>
      <c r="Z97" s="143">
        <f>'Reforecast Total Assurance Only'!Z97</f>
        <v>0.28718705653357873</v>
      </c>
      <c r="AA97" s="143">
        <f>'Reforecast Total Assurance Only'!AA97</f>
        <v>0.29662957074721757</v>
      </c>
      <c r="AB97" s="143"/>
      <c r="AC97" s="143">
        <f>U97/U$100</f>
        <v>0.28076219522212925</v>
      </c>
      <c r="AE97" s="142">
        <f t="shared" si="179"/>
        <v>0</v>
      </c>
      <c r="AF97" s="142">
        <f t="shared" si="179"/>
        <v>-407.81304584211148</v>
      </c>
      <c r="AG97" s="142">
        <f t="shared" si="179"/>
        <v>0</v>
      </c>
      <c r="AH97" s="142">
        <f t="shared" si="179"/>
        <v>0</v>
      </c>
      <c r="AI97" s="142">
        <f t="shared" si="179"/>
        <v>-268.04100242420827</v>
      </c>
      <c r="AJ97" s="142">
        <f t="shared" si="179"/>
        <v>0</v>
      </c>
      <c r="AK97" s="142">
        <f t="shared" si="179"/>
        <v>-675.85404826631975</v>
      </c>
      <c r="AM97" s="136">
        <f t="shared" si="158"/>
        <v>-0.21750602900133895</v>
      </c>
      <c r="AN97" s="136">
        <f t="shared" si="159"/>
        <v>-0.21750602900133895</v>
      </c>
    </row>
    <row r="98" spans="2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0</v>
      </c>
      <c r="H98" s="146">
        <f>($BL$34/$C$95)*D98</f>
        <v>1666.018331596295</v>
      </c>
      <c r="I98" s="146">
        <f>($BM$34/$C$95)*D98</f>
        <v>0</v>
      </c>
      <c r="J98" s="146">
        <f>($BN$34/$C$95)*D98</f>
        <v>0</v>
      </c>
      <c r="K98" s="146">
        <f>($BO$34/$C$95)*D98</f>
        <v>765.41642205909784</v>
      </c>
      <c r="L98" s="146">
        <f>($BP$34/$C$95)*D98</f>
        <v>0</v>
      </c>
      <c r="M98" s="146">
        <f t="shared" si="146"/>
        <v>2431.4347536553928</v>
      </c>
      <c r="N98" s="134"/>
      <c r="O98" s="150">
        <f t="shared" si="178"/>
        <v>0</v>
      </c>
      <c r="P98" s="150">
        <f t="shared" si="178"/>
        <v>2038.4259722168376</v>
      </c>
      <c r="Q98" s="150">
        <f t="shared" si="178"/>
        <v>0</v>
      </c>
      <c r="R98" s="150">
        <f t="shared" si="178"/>
        <v>0</v>
      </c>
      <c r="S98" s="150">
        <f>AA98*$BO$22</f>
        <v>932.31090922855719</v>
      </c>
      <c r="T98" s="150">
        <f t="shared" si="178"/>
        <v>0</v>
      </c>
      <c r="U98" s="144">
        <f>SUM(O98:T98)</f>
        <v>2970.7368814453948</v>
      </c>
      <c r="V98" s="134"/>
      <c r="W98" s="143">
        <f>'Reforecast Total Assurance Only'!W98</f>
        <v>0.26033798963630866</v>
      </c>
      <c r="X98" s="143">
        <f>'Reforecast Total Assurance Only'!X98</f>
        <v>0.26880342490771486</v>
      </c>
      <c r="Y98" s="143"/>
      <c r="Z98" s="143">
        <f>'Reforecast Total Assurance Only'!Z98</f>
        <v>0.25431420914355846</v>
      </c>
      <c r="AA98" s="143">
        <f>'Reforecast Total Assurance Only'!AA98</f>
        <v>0.26759784995079139</v>
      </c>
      <c r="AB98" s="143"/>
      <c r="AC98" s="143">
        <f>U98/U$100</f>
        <v>0.26842390953364803</v>
      </c>
      <c r="AE98" s="142">
        <f t="shared" si="179"/>
        <v>0</v>
      </c>
      <c r="AF98" s="142">
        <f t="shared" si="179"/>
        <v>-372.40764062054268</v>
      </c>
      <c r="AG98" s="142">
        <f t="shared" si="179"/>
        <v>0</v>
      </c>
      <c r="AH98" s="142">
        <f t="shared" si="179"/>
        <v>0</v>
      </c>
      <c r="AI98" s="142">
        <f t="shared" si="179"/>
        <v>-166.89448716945935</v>
      </c>
      <c r="AJ98" s="142">
        <f t="shared" si="179"/>
        <v>0</v>
      </c>
      <c r="AK98" s="142">
        <f t="shared" si="179"/>
        <v>-539.30212779000203</v>
      </c>
      <c r="AM98" s="136">
        <f t="shared" si="158"/>
        <v>-0.18153816689669525</v>
      </c>
      <c r="AN98" s="136">
        <f t="shared" si="159"/>
        <v>-0.18153816689669525</v>
      </c>
    </row>
    <row r="99" spans="2:40" x14ac:dyDescent="0.35">
      <c r="B99" s="324">
        <v>835.32840637035497</v>
      </c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0</v>
      </c>
      <c r="H99" s="146">
        <f>($BL$34/$C$95)*D99</f>
        <v>1332.8146652770361</v>
      </c>
      <c r="I99" s="146">
        <f>($BM$34/$C$95)*D99</f>
        <v>0</v>
      </c>
      <c r="J99" s="146">
        <f>($BN$34/$C$95)*D99</f>
        <v>0</v>
      </c>
      <c r="K99" s="146">
        <f>($BO$34/$C$95)*D99</f>
        <v>612.33313764727825</v>
      </c>
      <c r="L99" s="146">
        <f>($BP$34/$C$95)*D99</f>
        <v>0</v>
      </c>
      <c r="M99" s="146">
        <f t="shared" si="146"/>
        <v>1945.1478029243144</v>
      </c>
      <c r="N99" s="134"/>
      <c r="O99" s="150">
        <f t="shared" si="178"/>
        <v>0</v>
      </c>
      <c r="P99" s="150">
        <f t="shared" si="178"/>
        <v>1648.7846906924433</v>
      </c>
      <c r="Q99" s="150">
        <f t="shared" si="178"/>
        <v>0</v>
      </c>
      <c r="R99" s="150">
        <f t="shared" si="178"/>
        <v>0</v>
      </c>
      <c r="S99" s="150">
        <f>AA99*$BO$22</f>
        <v>576.11153910212875</v>
      </c>
      <c r="T99" s="150">
        <f t="shared" si="178"/>
        <v>0</v>
      </c>
      <c r="U99" s="144">
        <f>SUM(O99:T99)</f>
        <v>2224.8962297945718</v>
      </c>
      <c r="V99" s="134"/>
      <c r="W99" s="143">
        <f>'Reforecast Total Assurance Only'!W99</f>
        <v>0.25413932752003471</v>
      </c>
      <c r="X99" s="143">
        <f>'Reforecast Total Assurance Only'!X99</f>
        <v>0.21742215701438813</v>
      </c>
      <c r="Y99" s="143"/>
      <c r="Z99" s="143">
        <f>'Reforecast Total Assurance Only'!Z99</f>
        <v>0.19040710217466347</v>
      </c>
      <c r="AA99" s="143">
        <f>'Reforecast Total Assurance Only'!AA99</f>
        <v>0.16535922477098988</v>
      </c>
      <c r="AB99" s="143"/>
      <c r="AC99" s="143">
        <f>U99/U$100</f>
        <v>0.20103272963627836</v>
      </c>
      <c r="AE99" s="142">
        <f t="shared" si="179"/>
        <v>0</v>
      </c>
      <c r="AF99" s="142">
        <f t="shared" si="179"/>
        <v>-315.97002541540724</v>
      </c>
      <c r="AG99" s="142">
        <f t="shared" si="179"/>
        <v>0</v>
      </c>
      <c r="AH99" s="142">
        <f t="shared" si="179"/>
        <v>0</v>
      </c>
      <c r="AI99" s="142">
        <f t="shared" si="179"/>
        <v>36.221598545149504</v>
      </c>
      <c r="AJ99" s="142">
        <f t="shared" si="179"/>
        <v>0</v>
      </c>
      <c r="AK99" s="142">
        <f t="shared" si="179"/>
        <v>-279.74842687025739</v>
      </c>
      <c r="AM99" s="136">
        <f t="shared" si="158"/>
        <v>-0.12573549414306256</v>
      </c>
      <c r="AN99" s="136">
        <f t="shared" si="159"/>
        <v>-0.12573549414306256</v>
      </c>
    </row>
    <row r="100" spans="2:40" x14ac:dyDescent="0.35">
      <c r="B100" s="324">
        <v>278.44280212345166</v>
      </c>
      <c r="F100" s="141" t="s">
        <v>111</v>
      </c>
      <c r="G100" s="140">
        <f t="shared" ref="G100:L100" si="180">SUM(G95:G99)</f>
        <v>0</v>
      </c>
      <c r="H100" s="140">
        <f t="shared" si="180"/>
        <v>6330.8696600659205</v>
      </c>
      <c r="I100" s="140">
        <f t="shared" si="180"/>
        <v>0</v>
      </c>
      <c r="J100" s="140">
        <f t="shared" si="180"/>
        <v>0</v>
      </c>
      <c r="K100" s="140">
        <f t="shared" si="180"/>
        <v>2908.5824038245719</v>
      </c>
      <c r="L100" s="140">
        <f t="shared" si="180"/>
        <v>0</v>
      </c>
      <c r="M100" s="140">
        <f t="shared" si="146"/>
        <v>9239.4520638904924</v>
      </c>
      <c r="O100" s="139">
        <f t="shared" ref="O100:U100" si="181">SUM(O95:O99)</f>
        <v>0</v>
      </c>
      <c r="P100" s="139">
        <f t="shared" si="181"/>
        <v>7583.3333333333339</v>
      </c>
      <c r="Q100" s="139">
        <f t="shared" si="181"/>
        <v>0</v>
      </c>
      <c r="R100" s="139">
        <f t="shared" si="181"/>
        <v>0</v>
      </c>
      <c r="S100" s="139">
        <f t="shared" si="181"/>
        <v>3484.0000000000009</v>
      </c>
      <c r="T100" s="139">
        <f t="shared" si="181"/>
        <v>0</v>
      </c>
      <c r="U100" s="139">
        <f t="shared" si="181"/>
        <v>11067.333333333336</v>
      </c>
      <c r="V100" s="134"/>
      <c r="W100" s="138">
        <f t="shared" ref="W100:AC100" si="182">SUM(W95:W99)</f>
        <v>1</v>
      </c>
      <c r="X100" s="138">
        <f t="shared" si="182"/>
        <v>1.0000000000000002</v>
      </c>
      <c r="Y100" s="138">
        <f t="shared" si="182"/>
        <v>0</v>
      </c>
      <c r="Z100" s="138">
        <f t="shared" si="182"/>
        <v>0.99999999999999989</v>
      </c>
      <c r="AA100" s="138">
        <f t="shared" si="182"/>
        <v>1.0000000000000002</v>
      </c>
      <c r="AB100" s="138">
        <f t="shared" si="182"/>
        <v>0</v>
      </c>
      <c r="AC100" s="138">
        <f t="shared" si="182"/>
        <v>0.99999999999999989</v>
      </c>
      <c r="AE100" s="137">
        <f t="shared" si="179"/>
        <v>0</v>
      </c>
      <c r="AF100" s="137">
        <f t="shared" si="179"/>
        <v>-1252.4636732674135</v>
      </c>
      <c r="AG100" s="137">
        <f t="shared" si="179"/>
        <v>0</v>
      </c>
      <c r="AH100" s="137">
        <f t="shared" si="179"/>
        <v>0</v>
      </c>
      <c r="AI100" s="137">
        <f t="shared" si="179"/>
        <v>-575.41759617542903</v>
      </c>
      <c r="AJ100" s="137">
        <f t="shared" si="179"/>
        <v>0</v>
      </c>
      <c r="AK100" s="137">
        <f t="shared" si="179"/>
        <v>-1827.8812694428434</v>
      </c>
      <c r="AM100" s="136">
        <f t="shared" si="158"/>
        <v>-0.16516004482647217</v>
      </c>
      <c r="AN100" s="136">
        <f t="shared" si="159"/>
        <v>-0.16516004482647217</v>
      </c>
    </row>
    <row r="101" spans="2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2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0</v>
      </c>
      <c r="H102" s="146">
        <f>($BT$34/$C$102)*D102</f>
        <v>1906.0650833881264</v>
      </c>
      <c r="I102" s="146">
        <f>($BU$34/$C$102)*D102</f>
        <v>0</v>
      </c>
      <c r="J102" s="146">
        <f>($BV$34/$C$102)*D102</f>
        <v>0</v>
      </c>
      <c r="K102" s="146">
        <f>($BW$34/$C$102)*D102</f>
        <v>705.13516284884179</v>
      </c>
      <c r="L102" s="146">
        <f>($BX$34/$C$102)*D102</f>
        <v>0</v>
      </c>
      <c r="M102" s="146">
        <f t="shared" si="146"/>
        <v>2611.2002462369683</v>
      </c>
      <c r="N102" s="134"/>
      <c r="O102" s="150">
        <f t="shared" ref="O102:T106" si="183">W102*BS$22</f>
        <v>0</v>
      </c>
      <c r="P102" s="150">
        <f t="shared" si="183"/>
        <v>1788.0726366329111</v>
      </c>
      <c r="Q102" s="150">
        <f t="shared" si="183"/>
        <v>0</v>
      </c>
      <c r="R102" s="150">
        <f t="shared" si="183"/>
        <v>0</v>
      </c>
      <c r="S102" s="150">
        <f>AA102*BW$22</f>
        <v>755.53552378920426</v>
      </c>
      <c r="T102" s="150">
        <f t="shared" si="183"/>
        <v>0</v>
      </c>
      <c r="U102" s="144">
        <f>SUM(O102:T102)</f>
        <v>2543.6081604221154</v>
      </c>
      <c r="V102" s="134"/>
      <c r="W102" s="143">
        <f>'Reforecast Total Assurance Only'!W102</f>
        <v>0.24560132127404863</v>
      </c>
      <c r="X102" s="143">
        <f>'Reforecast Total Assurance Only'!X102</f>
        <v>0.23578979823730697</v>
      </c>
      <c r="Y102" s="143"/>
      <c r="Z102" s="143">
        <f>'Reforecast Total Assurance Only'!Z102</f>
        <v>0.2481509151789105</v>
      </c>
      <c r="AA102" s="143">
        <f>'Reforecast Total Assurance Only'!AA102</f>
        <v>0.26931472295900916</v>
      </c>
      <c r="AB102" s="143"/>
      <c r="AC102" s="143">
        <f>U102/U$107</f>
        <v>0.24484295426668462</v>
      </c>
      <c r="AE102" s="142">
        <f t="shared" ref="AE102:AK107" si="184">G102-O102</f>
        <v>0</v>
      </c>
      <c r="AF102" s="142">
        <f t="shared" si="184"/>
        <v>117.99244675521527</v>
      </c>
      <c r="AG102" s="142">
        <f t="shared" si="184"/>
        <v>0</v>
      </c>
      <c r="AH102" s="142">
        <f t="shared" si="184"/>
        <v>0</v>
      </c>
      <c r="AI102" s="142">
        <f t="shared" si="184"/>
        <v>-50.400360940362475</v>
      </c>
      <c r="AJ102" s="142">
        <f t="shared" si="184"/>
        <v>0</v>
      </c>
      <c r="AK102" s="142">
        <f t="shared" si="184"/>
        <v>67.592085814852908</v>
      </c>
      <c r="AM102" s="136">
        <f t="shared" si="158"/>
        <v>2.6573309075890016E-2</v>
      </c>
      <c r="AN102" s="136">
        <f t="shared" si="159"/>
        <v>2.6573309075890016E-2</v>
      </c>
    </row>
    <row r="103" spans="2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0</v>
      </c>
      <c r="H103" s="146">
        <f>($BT$34/$C$102)*D103</f>
        <v>1906.0650833881264</v>
      </c>
      <c r="I103" s="146">
        <f>($BU$34/$C$102)*D103</f>
        <v>0</v>
      </c>
      <c r="J103" s="146">
        <f>($BV$34/$C$102)*D103</f>
        <v>0</v>
      </c>
      <c r="K103" s="146">
        <f>($BW$34/$C$102)*D103</f>
        <v>705.13516284884179</v>
      </c>
      <c r="L103" s="146">
        <f>($BX$34/$C$102)*D103</f>
        <v>0</v>
      </c>
      <c r="M103" s="146">
        <f t="shared" si="146"/>
        <v>2611.2002462369683</v>
      </c>
      <c r="N103" s="134"/>
      <c r="O103" s="150">
        <f t="shared" si="183"/>
        <v>0</v>
      </c>
      <c r="P103" s="150">
        <f t="shared" si="183"/>
        <v>2112.0396918412212</v>
      </c>
      <c r="Q103" s="150">
        <f t="shared" si="183"/>
        <v>0</v>
      </c>
      <c r="R103" s="150">
        <f t="shared" si="183"/>
        <v>0</v>
      </c>
      <c r="S103" s="150">
        <f>AA103*BW$22</f>
        <v>853.19820780883231</v>
      </c>
      <c r="T103" s="150">
        <f t="shared" si="183"/>
        <v>0</v>
      </c>
      <c r="U103" s="144">
        <f>SUM(O103:T103)</f>
        <v>2965.2378996500534</v>
      </c>
      <c r="V103" s="134"/>
      <c r="W103" s="143">
        <f>'Reforecast Total Assurance Only'!W103</f>
        <v>0.27484401707577749</v>
      </c>
      <c r="X103" s="143">
        <f>'Reforecast Total Assurance Only'!X103</f>
        <v>0.27851072859444675</v>
      </c>
      <c r="Y103" s="143"/>
      <c r="Z103" s="143">
        <f>'Reforecast Total Assurance Only'!Z103</f>
        <v>0.27823103503171043</v>
      </c>
      <c r="AA103" s="143">
        <f>'Reforecast Total Assurance Only'!AA103</f>
        <v>0.3041271147817895</v>
      </c>
      <c r="AB103" s="143"/>
      <c r="AC103" s="143">
        <f>U103/U$107</f>
        <v>0.28542824274214246</v>
      </c>
      <c r="AE103" s="142">
        <f t="shared" si="184"/>
        <v>0</v>
      </c>
      <c r="AF103" s="142">
        <f t="shared" si="184"/>
        <v>-205.97460845309479</v>
      </c>
      <c r="AG103" s="142">
        <f t="shared" si="184"/>
        <v>0</v>
      </c>
      <c r="AH103" s="142">
        <f t="shared" si="184"/>
        <v>0</v>
      </c>
      <c r="AI103" s="142">
        <f t="shared" si="184"/>
        <v>-148.06304495999052</v>
      </c>
      <c r="AJ103" s="142">
        <f t="shared" si="184"/>
        <v>0</v>
      </c>
      <c r="AK103" s="142">
        <f t="shared" si="184"/>
        <v>-354.03765341308508</v>
      </c>
      <c r="AM103" s="136">
        <f t="shared" si="158"/>
        <v>-0.11939603680867135</v>
      </c>
      <c r="AN103" s="136">
        <f t="shared" si="159"/>
        <v>-0.11939603680867135</v>
      </c>
    </row>
    <row r="104" spans="2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0</v>
      </c>
      <c r="H104" s="146">
        <f>($BT$34/$C$102)*D104</f>
        <v>1906.0650833881264</v>
      </c>
      <c r="I104" s="146">
        <f>($BU$34/$C$102)*D104</f>
        <v>0</v>
      </c>
      <c r="J104" s="146">
        <f>($BV$34/$C$102)*D104</f>
        <v>0</v>
      </c>
      <c r="K104" s="146">
        <f>($BW$34/$C$102)*D104</f>
        <v>705.13516284884179</v>
      </c>
      <c r="L104" s="146">
        <f>($BX$34/$C$102)*D104</f>
        <v>0</v>
      </c>
      <c r="M104" s="146">
        <f t="shared" si="146"/>
        <v>2611.2002462369683</v>
      </c>
      <c r="N104" s="134"/>
      <c r="O104" s="150">
        <f t="shared" si="183"/>
        <v>0</v>
      </c>
      <c r="P104" s="150">
        <f t="shared" si="183"/>
        <v>2029.1984094057914</v>
      </c>
      <c r="Q104" s="150">
        <f t="shared" si="183"/>
        <v>0</v>
      </c>
      <c r="R104" s="150">
        <f t="shared" si="183"/>
        <v>0</v>
      </c>
      <c r="S104" s="150">
        <f t="shared" si="183"/>
        <v>686.50757414124189</v>
      </c>
      <c r="T104" s="150">
        <f t="shared" si="183"/>
        <v>0</v>
      </c>
      <c r="U104" s="144">
        <f>SUM(O104:T104)</f>
        <v>2715.7059835470332</v>
      </c>
      <c r="V104" s="134"/>
      <c r="W104" s="143">
        <f>'Reforecast Total Assurance Only'!W104</f>
        <v>0.26322046714961506</v>
      </c>
      <c r="X104" s="143">
        <f>'Reforecast Total Assurance Only'!X104</f>
        <v>0.26758660343812635</v>
      </c>
      <c r="Y104" s="143"/>
      <c r="Z104" s="143">
        <f>'Reforecast Total Assurance Only'!Z104</f>
        <v>0.25047015669247491</v>
      </c>
      <c r="AA104" s="143">
        <f>'Reforecast Total Assurance Only'!AA104</f>
        <v>0.24470933704328859</v>
      </c>
      <c r="AB104" s="143"/>
      <c r="AC104" s="143">
        <f>U104/U$107</f>
        <v>0.26140876817324854</v>
      </c>
      <c r="AE104" s="142">
        <f t="shared" si="184"/>
        <v>0</v>
      </c>
      <c r="AF104" s="142">
        <f t="shared" si="184"/>
        <v>-123.13332601766501</v>
      </c>
      <c r="AG104" s="142">
        <f t="shared" si="184"/>
        <v>0</v>
      </c>
      <c r="AH104" s="142">
        <f t="shared" si="184"/>
        <v>0</v>
      </c>
      <c r="AI104" s="142">
        <f t="shared" si="184"/>
        <v>18.627588707599898</v>
      </c>
      <c r="AJ104" s="142">
        <f t="shared" si="184"/>
        <v>0</v>
      </c>
      <c r="AK104" s="142">
        <f t="shared" si="184"/>
        <v>-104.50573731006489</v>
      </c>
      <c r="AM104" s="136">
        <f t="shared" si="158"/>
        <v>-3.84819777778624E-2</v>
      </c>
      <c r="AN104" s="136">
        <f t="shared" si="159"/>
        <v>-3.84819777778624E-2</v>
      </c>
    </row>
    <row r="105" spans="2:40" x14ac:dyDescent="0.35"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0</v>
      </c>
      <c r="H105" s="146">
        <f>($BT$34/$C$102)*D105</f>
        <v>1906.0650833881264</v>
      </c>
      <c r="I105" s="146">
        <f>($BU$34/$C$102)*D105</f>
        <v>0</v>
      </c>
      <c r="J105" s="146">
        <f>($BV$34/$C$102)*D105</f>
        <v>0</v>
      </c>
      <c r="K105" s="146">
        <f>($BW$34/$C$102)*D105</f>
        <v>705.13516284884179</v>
      </c>
      <c r="L105" s="146">
        <f>($BX$34/$C$102)*D105</f>
        <v>0</v>
      </c>
      <c r="M105" s="146">
        <f t="shared" si="146"/>
        <v>2611.2002462369683</v>
      </c>
      <c r="N105" s="134"/>
      <c r="O105" s="150">
        <f t="shared" si="183"/>
        <v>0</v>
      </c>
      <c r="P105" s="150">
        <f t="shared" si="183"/>
        <v>1181.44471103815</v>
      </c>
      <c r="Q105" s="150">
        <f t="shared" si="183"/>
        <v>0</v>
      </c>
      <c r="R105" s="150">
        <f t="shared" si="183"/>
        <v>0</v>
      </c>
      <c r="S105" s="150">
        <f>AA105*BW$22</f>
        <v>364.39906732908679</v>
      </c>
      <c r="T105" s="150">
        <f t="shared" si="183"/>
        <v>0</v>
      </c>
      <c r="U105" s="144">
        <f>SUM(O105:T105)</f>
        <v>1545.8437783672368</v>
      </c>
      <c r="V105" s="134"/>
      <c r="W105" s="143">
        <f>'Reforecast Total Assurance Only'!W105</f>
        <v>0.15452442464325625</v>
      </c>
      <c r="X105" s="143">
        <f>'Reforecast Total Assurance Only'!X105</f>
        <v>0.15579490695008572</v>
      </c>
      <c r="Y105" s="143"/>
      <c r="Z105" s="143">
        <f>'Reforecast Total Assurance Only'!Z105</f>
        <v>0.15939135221207443</v>
      </c>
      <c r="AA105" s="143">
        <f>'Reforecast Total Assurance Only'!AA105</f>
        <v>0.12989201801136621</v>
      </c>
      <c r="AB105" s="143"/>
      <c r="AC105" s="143">
        <f>U105/U$107</f>
        <v>0.14880002486994598</v>
      </c>
      <c r="AE105" s="142">
        <f t="shared" si="184"/>
        <v>0</v>
      </c>
      <c r="AF105" s="142">
        <f t="shared" si="184"/>
        <v>724.62037234997638</v>
      </c>
      <c r="AG105" s="142">
        <f t="shared" si="184"/>
        <v>0</v>
      </c>
      <c r="AH105" s="142">
        <f t="shared" si="184"/>
        <v>0</v>
      </c>
      <c r="AI105" s="142">
        <f t="shared" si="184"/>
        <v>340.736095519755</v>
      </c>
      <c r="AJ105" s="142">
        <f t="shared" si="184"/>
        <v>0</v>
      </c>
      <c r="AK105" s="142">
        <f t="shared" si="184"/>
        <v>1065.3564678697314</v>
      </c>
      <c r="AM105" s="136">
        <f t="shared" si="158"/>
        <v>0.68917472954155212</v>
      </c>
      <c r="AN105" s="136">
        <f t="shared" si="159"/>
        <v>0.68917472954155212</v>
      </c>
    </row>
    <row r="106" spans="2:40" x14ac:dyDescent="0.35"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0</v>
      </c>
      <c r="H106" s="146">
        <f>($BT$34/$C$102)*D106</f>
        <v>762.42603335525052</v>
      </c>
      <c r="I106" s="146">
        <f>($BU$34/$C$102)*D106</f>
        <v>0</v>
      </c>
      <c r="J106" s="146">
        <f>($BV$34/$C$102)*D106</f>
        <v>0</v>
      </c>
      <c r="K106" s="146">
        <f>($BW$34/$C$102)*D106</f>
        <v>282.0540651395367</v>
      </c>
      <c r="L106" s="146">
        <f>($BX$34/$C$102)*D106</f>
        <v>0</v>
      </c>
      <c r="M106" s="146">
        <f t="shared" si="146"/>
        <v>1044.4800984947872</v>
      </c>
      <c r="N106" s="134"/>
      <c r="O106" s="150">
        <f t="shared" si="183"/>
        <v>0</v>
      </c>
      <c r="P106" s="150">
        <f t="shared" si="183"/>
        <v>472.57788441525992</v>
      </c>
      <c r="Q106" s="150">
        <f t="shared" si="183"/>
        <v>0</v>
      </c>
      <c r="R106" s="150">
        <f t="shared" si="183"/>
        <v>0</v>
      </c>
      <c r="S106" s="150">
        <f>AA106*BW$22</f>
        <v>145.7596269316347</v>
      </c>
      <c r="T106" s="150">
        <f t="shared" si="183"/>
        <v>0</v>
      </c>
      <c r="U106" s="144">
        <f>SUM(O106:T106)</f>
        <v>618.33751134689464</v>
      </c>
      <c r="V106" s="134"/>
      <c r="W106" s="143">
        <f>'Reforecast Total Assurance Only'!W106</f>
        <v>6.1809769857302486E-2</v>
      </c>
      <c r="X106" s="143">
        <f>'Reforecast Total Assurance Only'!X106</f>
        <v>6.2317962780034278E-2</v>
      </c>
      <c r="Y106" s="143"/>
      <c r="Z106" s="143">
        <f>'Reforecast Total Assurance Only'!Z106</f>
        <v>6.3756540884829765E-2</v>
      </c>
      <c r="AA106" s="143">
        <f>'Reforecast Total Assurance Only'!AA106</f>
        <v>5.1956807204546485E-2</v>
      </c>
      <c r="AB106" s="143"/>
      <c r="AC106" s="143">
        <f>U106/U$107</f>
        <v>5.9520009947978382E-2</v>
      </c>
      <c r="AE106" s="142">
        <f t="shared" si="184"/>
        <v>0</v>
      </c>
      <c r="AF106" s="142">
        <f t="shared" si="184"/>
        <v>289.84814893999061</v>
      </c>
      <c r="AG106" s="142">
        <f t="shared" si="184"/>
        <v>0</v>
      </c>
      <c r="AH106" s="142">
        <f t="shared" si="184"/>
        <v>0</v>
      </c>
      <c r="AI106" s="142">
        <f t="shared" si="184"/>
        <v>136.294438207902</v>
      </c>
      <c r="AJ106" s="142">
        <f t="shared" si="184"/>
        <v>0</v>
      </c>
      <c r="AK106" s="142">
        <f t="shared" si="184"/>
        <v>426.14258714789253</v>
      </c>
      <c r="AM106" s="136">
        <f t="shared" si="158"/>
        <v>0.68917472954155212</v>
      </c>
      <c r="AN106" s="136">
        <f t="shared" si="159"/>
        <v>0.68917472954155212</v>
      </c>
    </row>
    <row r="107" spans="2:40" x14ac:dyDescent="0.35">
      <c r="F107" s="141" t="s">
        <v>111</v>
      </c>
      <c r="G107" s="140">
        <f t="shared" ref="G107:L107" si="185">SUM(G102:G106)</f>
        <v>0</v>
      </c>
      <c r="H107" s="140">
        <f t="shared" si="185"/>
        <v>8386.6863669077557</v>
      </c>
      <c r="I107" s="140">
        <f t="shared" si="185"/>
        <v>0</v>
      </c>
      <c r="J107" s="140">
        <f t="shared" si="185"/>
        <v>0</v>
      </c>
      <c r="K107" s="140">
        <f t="shared" si="185"/>
        <v>3102.5947165349039</v>
      </c>
      <c r="L107" s="140">
        <f t="shared" si="185"/>
        <v>0</v>
      </c>
      <c r="M107" s="140">
        <f t="shared" si="146"/>
        <v>11489.28108344266</v>
      </c>
      <c r="O107" s="139">
        <f t="shared" ref="O107:U107" si="186">SUM(O102:O106)</f>
        <v>0</v>
      </c>
      <c r="P107" s="139">
        <f t="shared" si="186"/>
        <v>7583.3333333333339</v>
      </c>
      <c r="Q107" s="139">
        <f t="shared" si="186"/>
        <v>0</v>
      </c>
      <c r="R107" s="139">
        <f t="shared" si="186"/>
        <v>0</v>
      </c>
      <c r="S107" s="139">
        <f t="shared" si="186"/>
        <v>2805.4</v>
      </c>
      <c r="T107" s="139">
        <f t="shared" si="186"/>
        <v>0</v>
      </c>
      <c r="U107" s="139">
        <f t="shared" si="186"/>
        <v>10388.733333333334</v>
      </c>
      <c r="V107" s="134"/>
      <c r="W107" s="138">
        <f t="shared" ref="W107:AC107" si="187">SUM(W102:W106)</f>
        <v>0.99999999999999989</v>
      </c>
      <c r="X107" s="138">
        <f t="shared" si="187"/>
        <v>1</v>
      </c>
      <c r="Y107" s="138">
        <f t="shared" si="187"/>
        <v>0</v>
      </c>
      <c r="Z107" s="138">
        <f t="shared" si="187"/>
        <v>1</v>
      </c>
      <c r="AA107" s="138">
        <f t="shared" si="187"/>
        <v>0.99999999999999978</v>
      </c>
      <c r="AB107" s="138">
        <f t="shared" si="187"/>
        <v>0</v>
      </c>
      <c r="AC107" s="138">
        <f t="shared" si="187"/>
        <v>0.99999999999999989</v>
      </c>
      <c r="AE107" s="137">
        <f t="shared" si="184"/>
        <v>0</v>
      </c>
      <c r="AF107" s="137">
        <f t="shared" si="184"/>
        <v>803.35303357442172</v>
      </c>
      <c r="AG107" s="137">
        <f t="shared" si="184"/>
        <v>0</v>
      </c>
      <c r="AH107" s="137">
        <f t="shared" si="184"/>
        <v>0</v>
      </c>
      <c r="AI107" s="137">
        <f t="shared" si="184"/>
        <v>297.19471653490382</v>
      </c>
      <c r="AJ107" s="137">
        <f t="shared" si="184"/>
        <v>0</v>
      </c>
      <c r="AK107" s="137">
        <f t="shared" si="184"/>
        <v>1100.5477501093264</v>
      </c>
      <c r="AM107" s="136">
        <f t="shared" si="158"/>
        <v>0.10593666376805576</v>
      </c>
      <c r="AN107" s="136">
        <f t="shared" si="159"/>
        <v>0.10593666376805576</v>
      </c>
    </row>
    <row r="108" spans="2:40" x14ac:dyDescent="0.35"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2:40" x14ac:dyDescent="0.35"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0</v>
      </c>
      <c r="H109" s="146">
        <f>($CB$34/$C$109)*D109</f>
        <v>519.0322609702996</v>
      </c>
      <c r="I109" s="146">
        <f>($CC$34/$C$109)*D109</f>
        <v>0</v>
      </c>
      <c r="J109" s="146">
        <f>($CD$34/$C$109)*D109</f>
        <v>0</v>
      </c>
      <c r="K109" s="146">
        <f>($CE$34/$C$109)*D109</f>
        <v>169.05622214461187</v>
      </c>
      <c r="L109" s="146">
        <f>($CF$34/$C$109)*D109</f>
        <v>0</v>
      </c>
      <c r="M109" s="146">
        <f t="shared" si="146"/>
        <v>688.08848311491147</v>
      </c>
      <c r="N109" s="134"/>
      <c r="O109" s="150">
        <f t="shared" ref="O109:T113" si="188">W109*CA$22</f>
        <v>0</v>
      </c>
      <c r="P109" s="150">
        <f t="shared" si="188"/>
        <v>1017.19102067969</v>
      </c>
      <c r="Q109" s="150">
        <f t="shared" si="188"/>
        <v>0</v>
      </c>
      <c r="R109" s="150">
        <f t="shared" si="188"/>
        <v>0</v>
      </c>
      <c r="S109" s="150">
        <f t="shared" si="188"/>
        <v>222.31533811773403</v>
      </c>
      <c r="T109" s="150">
        <f t="shared" si="188"/>
        <v>0</v>
      </c>
      <c r="U109" s="144">
        <f>SUM(O109:T109)</f>
        <v>1239.5063587974241</v>
      </c>
      <c r="V109" s="134"/>
      <c r="W109" s="143">
        <f>'Reforecast Total Assurance Only'!W109</f>
        <v>0.1368981725194767</v>
      </c>
      <c r="X109" s="143">
        <f>'Reforecast Total Assurance Only'!X109</f>
        <v>0.13413507965006902</v>
      </c>
      <c r="Y109" s="143"/>
      <c r="Z109" s="143">
        <f>'Reforecast Total Assurance Only'!Z109</f>
        <v>0.12671769471762398</v>
      </c>
      <c r="AA109" s="143">
        <f>'Reforecast Total Assurance Only'!AA109</f>
        <v>9.0006209764264794E-2</v>
      </c>
      <c r="AB109" s="143"/>
      <c r="AC109" s="143">
        <f>U109/U$114</f>
        <v>0.12329307282467748</v>
      </c>
      <c r="AE109" s="142">
        <f t="shared" ref="AE109:AK114" si="189">G109-O109</f>
        <v>0</v>
      </c>
      <c r="AF109" s="142">
        <f t="shared" si="189"/>
        <v>-498.15875970939044</v>
      </c>
      <c r="AG109" s="142">
        <f t="shared" si="189"/>
        <v>0</v>
      </c>
      <c r="AH109" s="142">
        <f t="shared" si="189"/>
        <v>0</v>
      </c>
      <c r="AI109" s="142">
        <f t="shared" si="189"/>
        <v>-53.259115973122164</v>
      </c>
      <c r="AJ109" s="142">
        <f t="shared" si="189"/>
        <v>0</v>
      </c>
      <c r="AK109" s="142">
        <f t="shared" si="189"/>
        <v>-551.41787568251266</v>
      </c>
      <c r="AM109" s="136">
        <f t="shared" si="158"/>
        <v>-0.44486893654785387</v>
      </c>
      <c r="AN109" s="136">
        <f t="shared" si="159"/>
        <v>-0.44486893654785387</v>
      </c>
    </row>
    <row r="110" spans="2:40" x14ac:dyDescent="0.35"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0</v>
      </c>
      <c r="H110" s="146">
        <f>($CB$34/$C$109)*D110</f>
        <v>519.0322609702996</v>
      </c>
      <c r="I110" s="146">
        <f>($CC$34/$C$109)*D110</f>
        <v>0</v>
      </c>
      <c r="J110" s="146">
        <f>($CD$34/$C$109)*D110</f>
        <v>0</v>
      </c>
      <c r="K110" s="146">
        <f>($CE$34/$C$109)*D110</f>
        <v>169.05622214461187</v>
      </c>
      <c r="L110" s="146">
        <f>($CF$34/$C$109)*D110</f>
        <v>0</v>
      </c>
      <c r="M110" s="146">
        <f t="shared" si="146"/>
        <v>688.08848311491147</v>
      </c>
      <c r="N110" s="134"/>
      <c r="O110" s="150">
        <f t="shared" si="188"/>
        <v>0</v>
      </c>
      <c r="P110" s="150">
        <f t="shared" si="188"/>
        <v>1017.19102067969</v>
      </c>
      <c r="Q110" s="150">
        <f t="shared" si="188"/>
        <v>0</v>
      </c>
      <c r="R110" s="150">
        <f t="shared" si="188"/>
        <v>0</v>
      </c>
      <c r="S110" s="150">
        <f t="shared" si="188"/>
        <v>222.31533811773403</v>
      </c>
      <c r="T110" s="150">
        <f t="shared" si="188"/>
        <v>0</v>
      </c>
      <c r="U110" s="144">
        <f>SUM(O110:T110)</f>
        <v>1239.5063587974241</v>
      </c>
      <c r="V110" s="134"/>
      <c r="W110" s="143">
        <f>'Reforecast Total Assurance Only'!W110</f>
        <v>0.1368981725194767</v>
      </c>
      <c r="X110" s="143">
        <f>'Reforecast Total Assurance Only'!X110</f>
        <v>0.13413507965006902</v>
      </c>
      <c r="Y110" s="143"/>
      <c r="Z110" s="143">
        <f>'Reforecast Total Assurance Only'!Z110</f>
        <v>0.12671769471762398</v>
      </c>
      <c r="AA110" s="143">
        <f>'Reforecast Total Assurance Only'!AA110</f>
        <v>9.0006209764264794E-2</v>
      </c>
      <c r="AB110" s="143"/>
      <c r="AC110" s="143">
        <f>U110/U$114</f>
        <v>0.12329307282467748</v>
      </c>
      <c r="AE110" s="142">
        <f t="shared" si="189"/>
        <v>0</v>
      </c>
      <c r="AF110" s="142">
        <f t="shared" si="189"/>
        <v>-498.15875970939044</v>
      </c>
      <c r="AG110" s="142">
        <f t="shared" si="189"/>
        <v>0</v>
      </c>
      <c r="AH110" s="142">
        <f t="shared" si="189"/>
        <v>0</v>
      </c>
      <c r="AI110" s="142">
        <f t="shared" si="189"/>
        <v>-53.259115973122164</v>
      </c>
      <c r="AJ110" s="142">
        <f t="shared" si="189"/>
        <v>0</v>
      </c>
      <c r="AK110" s="142">
        <f t="shared" si="189"/>
        <v>-551.41787568251266</v>
      </c>
      <c r="AM110" s="136">
        <f t="shared" si="158"/>
        <v>-0.44486893654785387</v>
      </c>
      <c r="AN110" s="136">
        <f t="shared" si="159"/>
        <v>-0.44486893654785387</v>
      </c>
    </row>
    <row r="111" spans="2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0</v>
      </c>
      <c r="H111" s="146">
        <f>($CB$34/$C$109)*D111</f>
        <v>865.0537682838326</v>
      </c>
      <c r="I111" s="146">
        <f>($CC$34/$C$109)*D111</f>
        <v>0</v>
      </c>
      <c r="J111" s="146">
        <f>($CD$34/$C$109)*D111</f>
        <v>0</v>
      </c>
      <c r="K111" s="146">
        <f>($CE$34/$C$109)*D111</f>
        <v>281.76037024101976</v>
      </c>
      <c r="L111" s="146">
        <f>($CF$34/$C$109)*D111</f>
        <v>0</v>
      </c>
      <c r="M111" s="146">
        <f t="shared" si="146"/>
        <v>1146.8141385248523</v>
      </c>
      <c r="N111" s="134"/>
      <c r="O111" s="150">
        <f t="shared" si="188"/>
        <v>0</v>
      </c>
      <c r="P111" s="150">
        <f t="shared" si="188"/>
        <v>1691.7734866963754</v>
      </c>
      <c r="Q111" s="150">
        <f t="shared" si="188"/>
        <v>0</v>
      </c>
      <c r="R111" s="150">
        <f t="shared" si="188"/>
        <v>0</v>
      </c>
      <c r="S111" s="150">
        <f t="shared" si="188"/>
        <v>408.92910388123408</v>
      </c>
      <c r="T111" s="150">
        <f t="shared" si="188"/>
        <v>0</v>
      </c>
      <c r="U111" s="144">
        <f>SUM(O111:T111)</f>
        <v>2100.7025905776095</v>
      </c>
      <c r="V111" s="134"/>
      <c r="W111" s="143">
        <f>'Reforecast Total Assurance Only'!W111</f>
        <v>0.22488726249312163</v>
      </c>
      <c r="X111" s="143">
        <f>'Reforecast Total Assurance Only'!X111</f>
        <v>0.22309100923468686</v>
      </c>
      <c r="Y111" s="143"/>
      <c r="Z111" s="143">
        <f>'Reforecast Total Assurance Only'!Z111</f>
        <v>0.20027076327427401</v>
      </c>
      <c r="AA111" s="143">
        <f>'Reforecast Total Assurance Only'!AA111</f>
        <v>0.1655583416523215</v>
      </c>
      <c r="AB111" s="143"/>
      <c r="AC111" s="143">
        <f>U111/U$114</f>
        <v>0.20895582797522644</v>
      </c>
      <c r="AE111" s="142">
        <f t="shared" si="189"/>
        <v>0</v>
      </c>
      <c r="AF111" s="142">
        <f t="shared" si="189"/>
        <v>-826.71971841254276</v>
      </c>
      <c r="AG111" s="142">
        <f t="shared" si="189"/>
        <v>0</v>
      </c>
      <c r="AH111" s="142">
        <f t="shared" si="189"/>
        <v>0</v>
      </c>
      <c r="AI111" s="142">
        <f t="shared" si="189"/>
        <v>-127.16873364021433</v>
      </c>
      <c r="AJ111" s="142">
        <f t="shared" si="189"/>
        <v>0</v>
      </c>
      <c r="AK111" s="142">
        <f t="shared" si="189"/>
        <v>-953.8884520527572</v>
      </c>
      <c r="AM111" s="136">
        <f t="shared" si="158"/>
        <v>-0.45408067583259176</v>
      </c>
      <c r="AN111" s="136">
        <f t="shared" si="159"/>
        <v>-0.45408067583259176</v>
      </c>
    </row>
    <row r="112" spans="2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0</v>
      </c>
      <c r="H112" s="146">
        <f>($CB$34/$C$109)*D112</f>
        <v>865.0537682838326</v>
      </c>
      <c r="I112" s="146">
        <f>($CC$34/$C$109)*D112</f>
        <v>0</v>
      </c>
      <c r="J112" s="146">
        <f>($CD$34/$C$109)*D112</f>
        <v>0</v>
      </c>
      <c r="K112" s="146">
        <f>($CE$34/$C$109)*D112</f>
        <v>281.76037024101976</v>
      </c>
      <c r="L112" s="146">
        <f>($CF$34/$C$109)*D112</f>
        <v>0</v>
      </c>
      <c r="M112" s="146">
        <f t="shared" si="146"/>
        <v>1146.8141385248523</v>
      </c>
      <c r="N112" s="134"/>
      <c r="O112" s="150">
        <f t="shared" si="188"/>
        <v>0</v>
      </c>
      <c r="P112" s="150">
        <f t="shared" si="188"/>
        <v>2141.7862431061735</v>
      </c>
      <c r="Q112" s="150">
        <f t="shared" si="188"/>
        <v>0</v>
      </c>
      <c r="R112" s="150">
        <f t="shared" si="188"/>
        <v>0</v>
      </c>
      <c r="S112" s="150">
        <f t="shared" si="188"/>
        <v>790.98090694000098</v>
      </c>
      <c r="T112" s="150">
        <f t="shared" si="188"/>
        <v>0</v>
      </c>
      <c r="U112" s="144">
        <f>SUM(O112:T112)</f>
        <v>2932.7671500461747</v>
      </c>
      <c r="V112" s="134"/>
      <c r="W112" s="143">
        <f>'Reforecast Total Assurance Only'!W112</f>
        <v>0.26796721540487545</v>
      </c>
      <c r="X112" s="143">
        <f>'Reforecast Total Assurance Only'!X112</f>
        <v>0.28243335073927561</v>
      </c>
      <c r="Y112" s="143"/>
      <c r="Z112" s="143">
        <f>'Reforecast Total Assurance Only'!Z112</f>
        <v>0.27155594823019052</v>
      </c>
      <c r="AA112" s="143">
        <f>'Reforecast Total Assurance Only'!AA112</f>
        <v>0.32023518499595183</v>
      </c>
      <c r="AB112" s="143"/>
      <c r="AC112" s="143">
        <f>U112/U$114</f>
        <v>0.29172087036268318</v>
      </c>
      <c r="AE112" s="142">
        <f t="shared" si="189"/>
        <v>0</v>
      </c>
      <c r="AF112" s="142">
        <f t="shared" si="189"/>
        <v>-1276.7324748223409</v>
      </c>
      <c r="AG112" s="142">
        <f t="shared" si="189"/>
        <v>0</v>
      </c>
      <c r="AH112" s="142">
        <f t="shared" si="189"/>
        <v>0</v>
      </c>
      <c r="AI112" s="142">
        <f t="shared" si="189"/>
        <v>-509.22053669898122</v>
      </c>
      <c r="AJ112" s="142">
        <f t="shared" si="189"/>
        <v>0</v>
      </c>
      <c r="AK112" s="142">
        <f t="shared" si="189"/>
        <v>-1785.9530115213224</v>
      </c>
      <c r="AM112" s="136">
        <f t="shared" si="158"/>
        <v>-0.60896515821012376</v>
      </c>
      <c r="AN112" s="136">
        <f t="shared" si="159"/>
        <v>-0.60896515821012376</v>
      </c>
    </row>
    <row r="113" spans="3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0</v>
      </c>
      <c r="H113" s="146">
        <f>($CB$34/$C$109)*D113</f>
        <v>692.0430146270661</v>
      </c>
      <c r="I113" s="146">
        <f>($CC$34/$C$109)*D113</f>
        <v>0</v>
      </c>
      <c r="J113" s="146">
        <f>($CD$34/$C$109)*D113</f>
        <v>0</v>
      </c>
      <c r="K113" s="146">
        <f>($CE$34/$C$109)*D113</f>
        <v>225.40829619281581</v>
      </c>
      <c r="L113" s="146">
        <f>($CF$34/$C$109)*D113</f>
        <v>0</v>
      </c>
      <c r="M113" s="146">
        <f t="shared" si="146"/>
        <v>917.45131081988188</v>
      </c>
      <c r="N113" s="134"/>
      <c r="O113" s="150">
        <f t="shared" si="188"/>
        <v>0</v>
      </c>
      <c r="P113" s="150">
        <f t="shared" si="188"/>
        <v>1715.3915621714036</v>
      </c>
      <c r="Q113" s="150">
        <f t="shared" si="188"/>
        <v>0</v>
      </c>
      <c r="R113" s="150">
        <f t="shared" si="188"/>
        <v>0</v>
      </c>
      <c r="S113" s="150">
        <f t="shared" si="188"/>
        <v>825.45931294329682</v>
      </c>
      <c r="T113" s="150">
        <f t="shared" si="188"/>
        <v>0</v>
      </c>
      <c r="U113" s="144">
        <f>SUM(O113:T113)</f>
        <v>2540.8508751147006</v>
      </c>
      <c r="V113" s="134"/>
      <c r="W113" s="143">
        <f>'Reforecast Total Assurance Only'!W113</f>
        <v>0.23334917706304958</v>
      </c>
      <c r="X113" s="143">
        <f>'Reforecast Total Assurance Only'!X113</f>
        <v>0.22620548072589938</v>
      </c>
      <c r="Y113" s="143"/>
      <c r="Z113" s="143">
        <f>'Reforecast Total Assurance Only'!Z113</f>
        <v>0.27473789906028745</v>
      </c>
      <c r="AA113" s="143">
        <f>'Reforecast Total Assurance Only'!AA113</f>
        <v>0.33419405382319711</v>
      </c>
      <c r="AB113" s="143"/>
      <c r="AC113" s="143">
        <f>U113/U$114</f>
        <v>0.2527371560127355</v>
      </c>
      <c r="AE113" s="142">
        <f t="shared" si="189"/>
        <v>0</v>
      </c>
      <c r="AF113" s="142">
        <f t="shared" si="189"/>
        <v>-1023.3485475443375</v>
      </c>
      <c r="AG113" s="142">
        <f t="shared" si="189"/>
        <v>0</v>
      </c>
      <c r="AH113" s="142">
        <f t="shared" si="189"/>
        <v>0</v>
      </c>
      <c r="AI113" s="142">
        <f t="shared" si="189"/>
        <v>-600.05101675048104</v>
      </c>
      <c r="AJ113" s="142">
        <f t="shared" si="189"/>
        <v>0</v>
      </c>
      <c r="AK113" s="142">
        <f t="shared" si="189"/>
        <v>-1623.3995642948187</v>
      </c>
      <c r="AM113" s="136">
        <f t="shared" si="158"/>
        <v>-0.63891965490557734</v>
      </c>
      <c r="AN113" s="136">
        <f t="shared" si="159"/>
        <v>-0.63891965490557734</v>
      </c>
    </row>
    <row r="114" spans="3:40" x14ac:dyDescent="0.35">
      <c r="F114" s="141" t="s">
        <v>111</v>
      </c>
      <c r="G114" s="140">
        <f t="shared" ref="G114:L114" si="190">SUM(G109:G113)</f>
        <v>0</v>
      </c>
      <c r="H114" s="140">
        <f t="shared" si="190"/>
        <v>3460.2150731353304</v>
      </c>
      <c r="I114" s="140">
        <f t="shared" si="190"/>
        <v>0</v>
      </c>
      <c r="J114" s="140">
        <f t="shared" si="190"/>
        <v>0</v>
      </c>
      <c r="K114" s="140">
        <f t="shared" si="190"/>
        <v>1127.041480964079</v>
      </c>
      <c r="L114" s="140">
        <f t="shared" si="190"/>
        <v>0</v>
      </c>
      <c r="M114" s="140">
        <f t="shared" si="146"/>
        <v>4587.2565540994092</v>
      </c>
      <c r="O114" s="139">
        <f t="shared" ref="O114:U114" si="191">SUM(O109:O113)</f>
        <v>0</v>
      </c>
      <c r="P114" s="139">
        <f t="shared" si="191"/>
        <v>7583.3333333333321</v>
      </c>
      <c r="Q114" s="139">
        <f t="shared" si="191"/>
        <v>0</v>
      </c>
      <c r="R114" s="139">
        <f>SUM(R109:R113)</f>
        <v>0</v>
      </c>
      <c r="S114" s="139">
        <f>SUM(S109:S113)</f>
        <v>2470</v>
      </c>
      <c r="T114" s="139">
        <f t="shared" si="191"/>
        <v>0</v>
      </c>
      <c r="U114" s="139">
        <f t="shared" si="191"/>
        <v>10053.333333333332</v>
      </c>
      <c r="V114" s="134"/>
      <c r="W114" s="138">
        <f t="shared" ref="W114:AC114" si="192">SUM(W109:W113)</f>
        <v>1</v>
      </c>
      <c r="X114" s="138">
        <f t="shared" si="192"/>
        <v>0.99999999999999989</v>
      </c>
      <c r="Y114" s="138">
        <f t="shared" si="192"/>
        <v>0</v>
      </c>
      <c r="Z114" s="138">
        <f t="shared" si="192"/>
        <v>0.99999999999999989</v>
      </c>
      <c r="AA114" s="138">
        <f t="shared" si="192"/>
        <v>1</v>
      </c>
      <c r="AB114" s="138">
        <f t="shared" si="192"/>
        <v>0</v>
      </c>
      <c r="AC114" s="138">
        <f t="shared" si="192"/>
        <v>1</v>
      </c>
      <c r="AE114" s="137">
        <f t="shared" si="189"/>
        <v>0</v>
      </c>
      <c r="AF114" s="137">
        <f t="shared" si="189"/>
        <v>-4123.1182601980017</v>
      </c>
      <c r="AG114" s="137">
        <f t="shared" si="189"/>
        <v>0</v>
      </c>
      <c r="AH114" s="137">
        <f t="shared" si="189"/>
        <v>0</v>
      </c>
      <c r="AI114" s="137">
        <f t="shared" si="189"/>
        <v>-1342.958519035921</v>
      </c>
      <c r="AJ114" s="137">
        <f t="shared" si="189"/>
        <v>0</v>
      </c>
      <c r="AK114" s="137">
        <f t="shared" si="189"/>
        <v>-5466.0767792339229</v>
      </c>
      <c r="AM114" s="136">
        <f t="shared" si="158"/>
        <v>-0.54370790244369271</v>
      </c>
      <c r="AN114" s="136">
        <f t="shared" si="159"/>
        <v>-0.54370790244369271</v>
      </c>
    </row>
    <row r="115" spans="3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3:40" x14ac:dyDescent="0.35"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6"/>
        <v>0</v>
      </c>
      <c r="N116" s="134"/>
      <c r="O116" s="150">
        <f t="shared" ref="O116:T120" si="193">W116*CI$22</f>
        <v>0</v>
      </c>
      <c r="P116" s="150">
        <f t="shared" si="193"/>
        <v>0</v>
      </c>
      <c r="Q116" s="150">
        <f t="shared" si="193"/>
        <v>0</v>
      </c>
      <c r="R116" s="150">
        <f t="shared" si="193"/>
        <v>0</v>
      </c>
      <c r="S116" s="150">
        <f t="shared" si="193"/>
        <v>0</v>
      </c>
      <c r="T116" s="150">
        <f t="shared" si="193"/>
        <v>0</v>
      </c>
      <c r="U116" s="144">
        <f>SUM(O116:T116)</f>
        <v>0</v>
      </c>
      <c r="V116" s="134"/>
      <c r="W116" s="143">
        <f>'Reforecast Total Assurance Only'!W116</f>
        <v>0</v>
      </c>
      <c r="X116" s="143">
        <f>'Reforecast Total Assurance Only'!X116</f>
        <v>0</v>
      </c>
      <c r="Y116" s="143"/>
      <c r="Z116" s="143">
        <f>'Reforecast Total Assurance Only'!Z116</f>
        <v>0</v>
      </c>
      <c r="AA116" s="143">
        <f>'Reforecast Total Assurance Only'!AA116</f>
        <v>0</v>
      </c>
      <c r="AB116" s="143"/>
      <c r="AC116" s="143">
        <f>U116/U$121</f>
        <v>0</v>
      </c>
      <c r="AE116" s="142">
        <f t="shared" ref="AE116:AK121" si="194">G116-O116</f>
        <v>0</v>
      </c>
      <c r="AF116" s="142">
        <f t="shared" si="194"/>
        <v>0</v>
      </c>
      <c r="AG116" s="142">
        <f t="shared" si="194"/>
        <v>0</v>
      </c>
      <c r="AH116" s="142">
        <f t="shared" si="194"/>
        <v>0</v>
      </c>
      <c r="AI116" s="142">
        <f t="shared" si="194"/>
        <v>0</v>
      </c>
      <c r="AJ116" s="142">
        <f t="shared" si="194"/>
        <v>0</v>
      </c>
      <c r="AK116" s="142">
        <f t="shared" si="194"/>
        <v>0</v>
      </c>
      <c r="AM116" s="136">
        <f t="shared" si="158"/>
        <v>0</v>
      </c>
      <c r="AN116" s="136">
        <f t="shared" si="159"/>
        <v>0</v>
      </c>
    </row>
    <row r="117" spans="3:40" x14ac:dyDescent="0.35"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0</v>
      </c>
      <c r="H117" s="146">
        <f>($CJ$34/$C$116)*D117</f>
        <v>2391.5834047431485</v>
      </c>
      <c r="I117" s="146">
        <f>($CK$34/$C$116)*D117</f>
        <v>0</v>
      </c>
      <c r="J117" s="146">
        <f>($CL$34/$C$116)*D117</f>
        <v>0</v>
      </c>
      <c r="K117" s="146">
        <f>($CM$34/$C$116)*D117</f>
        <v>710.09527834545133</v>
      </c>
      <c r="L117" s="146">
        <f>($CN$34/$C$116)*D117</f>
        <v>0</v>
      </c>
      <c r="M117" s="146">
        <f t="shared" si="146"/>
        <v>3101.6786830885999</v>
      </c>
      <c r="N117" s="134"/>
      <c r="O117" s="150">
        <f t="shared" si="193"/>
        <v>0</v>
      </c>
      <c r="P117" s="150">
        <f t="shared" si="193"/>
        <v>1483.4900670192419</v>
      </c>
      <c r="Q117" s="150">
        <f t="shared" si="193"/>
        <v>0</v>
      </c>
      <c r="R117" s="150">
        <f t="shared" si="193"/>
        <v>0</v>
      </c>
      <c r="S117" s="150">
        <f t="shared" si="193"/>
        <v>667.01862857249637</v>
      </c>
      <c r="T117" s="150">
        <f t="shared" si="193"/>
        <v>0</v>
      </c>
      <c r="U117" s="144">
        <f>SUM(O117:T117)</f>
        <v>2150.5086955917382</v>
      </c>
      <c r="V117" s="134"/>
      <c r="W117" s="143">
        <f>'Reforecast Total Assurance Only'!W117</f>
        <v>0.19809668024817917</v>
      </c>
      <c r="X117" s="143">
        <f>'Reforecast Total Assurance Only'!X117</f>
        <v>0.19562506378275718</v>
      </c>
      <c r="Y117" s="143"/>
      <c r="Z117" s="143">
        <f>'Reforecast Total Assurance Only'!Z117</f>
        <v>0.23715679568255116</v>
      </c>
      <c r="AA117" s="143">
        <f>'Reforecast Total Assurance Only'!AA117</f>
        <v>0.2962420627875717</v>
      </c>
      <c r="AB117" s="143"/>
      <c r="AC117" s="143">
        <f>U117/U$121</f>
        <v>0.21866022093948159</v>
      </c>
      <c r="AE117" s="142">
        <f t="shared" si="194"/>
        <v>0</v>
      </c>
      <c r="AF117" s="142">
        <f t="shared" si="194"/>
        <v>908.09333772390664</v>
      </c>
      <c r="AG117" s="142">
        <f t="shared" si="194"/>
        <v>0</v>
      </c>
      <c r="AH117" s="142">
        <f t="shared" si="194"/>
        <v>0</v>
      </c>
      <c r="AI117" s="142">
        <f t="shared" si="194"/>
        <v>43.076649772954966</v>
      </c>
      <c r="AJ117" s="142">
        <f t="shared" si="194"/>
        <v>0</v>
      </c>
      <c r="AK117" s="142">
        <f t="shared" si="194"/>
        <v>951.16998749686172</v>
      </c>
      <c r="AM117" s="136">
        <f t="shared" si="158"/>
        <v>0.44229999601798214</v>
      </c>
      <c r="AN117" s="136">
        <f t="shared" si="159"/>
        <v>0.44229999601798214</v>
      </c>
    </row>
    <row r="118" spans="3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0</v>
      </c>
      <c r="H118" s="146">
        <f>($CJ$34/$C$116)*D118</f>
        <v>2391.5834047431485</v>
      </c>
      <c r="I118" s="146">
        <f>($CK$34/$C$116)*D118</f>
        <v>0</v>
      </c>
      <c r="J118" s="146">
        <f>($CL$34/$C$116)*D118</f>
        <v>0</v>
      </c>
      <c r="K118" s="146">
        <f>($CM$34/$C$116)*D118</f>
        <v>710.09527834545133</v>
      </c>
      <c r="L118" s="146">
        <f>($CN$34/$C$116)*D118</f>
        <v>0</v>
      </c>
      <c r="M118" s="146">
        <f t="shared" ref="M118:M123" si="195">SUM(G118:L118)</f>
        <v>3101.6786830885999</v>
      </c>
      <c r="N118" s="134"/>
      <c r="O118" s="150">
        <f t="shared" si="193"/>
        <v>0</v>
      </c>
      <c r="P118" s="150">
        <f t="shared" si="193"/>
        <v>1881.6026764270262</v>
      </c>
      <c r="Q118" s="150">
        <f t="shared" si="193"/>
        <v>0</v>
      </c>
      <c r="R118" s="150">
        <f t="shared" si="193"/>
        <v>0</v>
      </c>
      <c r="S118" s="150">
        <f t="shared" si="193"/>
        <v>570.42200381493467</v>
      </c>
      <c r="T118" s="150">
        <f t="shared" si="193"/>
        <v>0</v>
      </c>
      <c r="U118" s="144">
        <f>SUM(O118:T118)</f>
        <v>2452.0246802419606</v>
      </c>
      <c r="V118" s="134"/>
      <c r="W118" s="143">
        <f>'Reforecast Total Assurance Only'!W118</f>
        <v>0.26629391225614418</v>
      </c>
      <c r="X118" s="143">
        <f>'Reforecast Total Assurance Only'!X118</f>
        <v>0.24812342985850896</v>
      </c>
      <c r="Y118" s="143"/>
      <c r="Z118" s="143">
        <f>'Reforecast Total Assurance Only'!Z118</f>
        <v>0.26128041230089938</v>
      </c>
      <c r="AA118" s="143">
        <f>'Reforecast Total Assurance Only'!AA118</f>
        <v>0.25334073717131583</v>
      </c>
      <c r="AB118" s="143"/>
      <c r="AC118" s="143">
        <f>U118/U$121</f>
        <v>0.24931787508221998</v>
      </c>
      <c r="AE118" s="142">
        <f t="shared" si="194"/>
        <v>0</v>
      </c>
      <c r="AF118" s="142">
        <f t="shared" si="194"/>
        <v>509.98072831612239</v>
      </c>
      <c r="AG118" s="142">
        <f t="shared" si="194"/>
        <v>0</v>
      </c>
      <c r="AH118" s="142">
        <f t="shared" si="194"/>
        <v>0</v>
      </c>
      <c r="AI118" s="142">
        <f t="shared" si="194"/>
        <v>139.67327453051666</v>
      </c>
      <c r="AJ118" s="142">
        <f t="shared" si="194"/>
        <v>0</v>
      </c>
      <c r="AK118" s="142">
        <f t="shared" si="194"/>
        <v>649.65400284663929</v>
      </c>
      <c r="AM118" s="136">
        <f t="shared" si="158"/>
        <v>0.26494594776367947</v>
      </c>
      <c r="AN118" s="136">
        <f t="shared" si="159"/>
        <v>0.26494594776367947</v>
      </c>
    </row>
    <row r="119" spans="3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0</v>
      </c>
      <c r="H119" s="146">
        <f>($CJ$34/$C$116)*D119</f>
        <v>2391.5834047431485</v>
      </c>
      <c r="I119" s="146">
        <f>($CK$34/$C$116)*D119</f>
        <v>0</v>
      </c>
      <c r="J119" s="146">
        <f>($CL$34/$C$116)*D119</f>
        <v>0</v>
      </c>
      <c r="K119" s="146">
        <f>($CM$34/$C$116)*D119</f>
        <v>710.09527834545133</v>
      </c>
      <c r="L119" s="146">
        <f>($CN$34/$C$116)*D119</f>
        <v>0</v>
      </c>
      <c r="M119" s="146">
        <f t="shared" si="195"/>
        <v>3101.6786830885999</v>
      </c>
      <c r="N119" s="134"/>
      <c r="O119" s="150">
        <f t="shared" si="193"/>
        <v>0</v>
      </c>
      <c r="P119" s="150">
        <f t="shared" si="193"/>
        <v>2006.9411321641455</v>
      </c>
      <c r="Q119" s="150">
        <f t="shared" si="193"/>
        <v>0</v>
      </c>
      <c r="R119" s="150">
        <f t="shared" si="193"/>
        <v>0</v>
      </c>
      <c r="S119" s="150">
        <f t="shared" si="193"/>
        <v>544.21107772561561</v>
      </c>
      <c r="T119" s="150">
        <f t="shared" si="193"/>
        <v>0</v>
      </c>
      <c r="U119" s="144">
        <f>SUM(O119:T119)</f>
        <v>2551.1522098897613</v>
      </c>
      <c r="V119" s="134"/>
      <c r="W119" s="143">
        <f>'Reforecast Total Assurance Only'!W119</f>
        <v>0.27255563129749416</v>
      </c>
      <c r="X119" s="143">
        <f>'Reforecast Total Assurance Only'!X119</f>
        <v>0.26465157786779941</v>
      </c>
      <c r="Y119" s="143"/>
      <c r="Z119" s="143">
        <f>'Reforecast Total Assurance Only'!Z119</f>
        <v>0.22978152213640804</v>
      </c>
      <c r="AA119" s="143">
        <f>'Reforecast Total Assurance Only'!AA119</f>
        <v>0.24169971474756424</v>
      </c>
      <c r="AB119" s="143"/>
      <c r="AC119" s="143">
        <f>U119/U$121</f>
        <v>0.25939700081577527</v>
      </c>
      <c r="AE119" s="142">
        <f t="shared" si="194"/>
        <v>0</v>
      </c>
      <c r="AF119" s="142">
        <f t="shared" si="194"/>
        <v>384.64227257900302</v>
      </c>
      <c r="AG119" s="142">
        <f t="shared" si="194"/>
        <v>0</v>
      </c>
      <c r="AH119" s="142">
        <f t="shared" si="194"/>
        <v>0</v>
      </c>
      <c r="AI119" s="142">
        <f t="shared" si="194"/>
        <v>165.88420061983572</v>
      </c>
      <c r="AJ119" s="142">
        <f>L119-T119</f>
        <v>0</v>
      </c>
      <c r="AK119" s="142">
        <f t="shared" si="194"/>
        <v>550.52647319883863</v>
      </c>
      <c r="AM119" s="136">
        <f t="shared" si="158"/>
        <v>0.21579522815795754</v>
      </c>
      <c r="AN119" s="136">
        <f t="shared" si="159"/>
        <v>0.21579522815795754</v>
      </c>
    </row>
    <row r="120" spans="3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0</v>
      </c>
      <c r="H120" s="146">
        <f>($CJ$34/$C$116)*D120</f>
        <v>1913.2667237945188</v>
      </c>
      <c r="I120" s="146">
        <f>($CK$34/$C$116)*D120</f>
        <v>0</v>
      </c>
      <c r="J120" s="146">
        <f>($CL$34/$C$116)*D120</f>
        <v>0</v>
      </c>
      <c r="K120" s="146">
        <f>($CM$34/$C$116)*D120</f>
        <v>568.07622267636111</v>
      </c>
      <c r="L120" s="146">
        <f>($CN$34/$C$116)*D120</f>
        <v>0</v>
      </c>
      <c r="M120" s="146">
        <f t="shared" si="195"/>
        <v>2481.3429464708797</v>
      </c>
      <c r="N120" s="134"/>
      <c r="O120" s="150">
        <f t="shared" si="193"/>
        <v>0</v>
      </c>
      <c r="P120" s="150">
        <f t="shared" si="193"/>
        <v>2211.2994577229188</v>
      </c>
      <c r="Q120" s="150">
        <f t="shared" si="193"/>
        <v>0</v>
      </c>
      <c r="R120" s="150">
        <f t="shared" si="193"/>
        <v>0</v>
      </c>
      <c r="S120" s="150">
        <f t="shared" si="193"/>
        <v>469.94828988695343</v>
      </c>
      <c r="T120" s="150">
        <f t="shared" si="193"/>
        <v>0</v>
      </c>
      <c r="U120" s="144">
        <f>SUM(O120:T120)</f>
        <v>2681.247747609872</v>
      </c>
      <c r="V120" s="134"/>
      <c r="W120" s="143">
        <f>'Reforecast Total Assurance Only'!W120</f>
        <v>0.2630537761981826</v>
      </c>
      <c r="X120" s="143">
        <f>'Reforecast Total Assurance Only'!X120</f>
        <v>0.29159992849093436</v>
      </c>
      <c r="Y120" s="143"/>
      <c r="Z120" s="143">
        <f>'Reforecast Total Assurance Only'!Z120</f>
        <v>0.27178126988014145</v>
      </c>
      <c r="AA120" s="143">
        <f>'Reforecast Total Assurance Only'!AA120</f>
        <v>0.20871748529354833</v>
      </c>
      <c r="AB120" s="143"/>
      <c r="AC120" s="143">
        <f>U120/U$121</f>
        <v>0.2726249031625233</v>
      </c>
      <c r="AE120" s="142">
        <f t="shared" si="194"/>
        <v>0</v>
      </c>
      <c r="AF120" s="142">
        <f t="shared" si="194"/>
        <v>-298.03273392839992</v>
      </c>
      <c r="AG120" s="142">
        <f t="shared" si="194"/>
        <v>0</v>
      </c>
      <c r="AH120" s="142">
        <f t="shared" si="194"/>
        <v>0</v>
      </c>
      <c r="AI120" s="142">
        <f t="shared" si="194"/>
        <v>98.12793278940768</v>
      </c>
      <c r="AJ120" s="142">
        <f t="shared" si="194"/>
        <v>0</v>
      </c>
      <c r="AK120" s="142">
        <f t="shared" si="194"/>
        <v>-199.9048011389923</v>
      </c>
      <c r="AM120" s="136">
        <f t="shared" si="158"/>
        <v>-7.4556631820834982E-2</v>
      </c>
      <c r="AN120" s="136">
        <f t="shared" si="159"/>
        <v>-7.4556631820834982E-2</v>
      </c>
    </row>
    <row r="121" spans="3:40" x14ac:dyDescent="0.35">
      <c r="F121" s="141" t="s">
        <v>111</v>
      </c>
      <c r="G121" s="140">
        <f t="shared" ref="G121:L121" si="196">SUM(G116:G120)</f>
        <v>0</v>
      </c>
      <c r="H121" s="140">
        <f t="shared" si="196"/>
        <v>9088.016938023964</v>
      </c>
      <c r="I121" s="140">
        <f t="shared" si="196"/>
        <v>0</v>
      </c>
      <c r="J121" s="140">
        <f t="shared" si="196"/>
        <v>0</v>
      </c>
      <c r="K121" s="140">
        <f t="shared" si="196"/>
        <v>2698.3620577127149</v>
      </c>
      <c r="L121" s="140">
        <f t="shared" si="196"/>
        <v>0</v>
      </c>
      <c r="M121" s="140">
        <f t="shared" si="195"/>
        <v>11786.378995736679</v>
      </c>
      <c r="O121" s="139">
        <f t="shared" ref="O121:U121" si="197">SUM(O116:O120)</f>
        <v>0</v>
      </c>
      <c r="P121" s="139">
        <f t="shared" si="197"/>
        <v>7583.3333333333321</v>
      </c>
      <c r="Q121" s="139">
        <f t="shared" si="197"/>
        <v>0</v>
      </c>
      <c r="R121" s="139">
        <f t="shared" si="197"/>
        <v>0</v>
      </c>
      <c r="S121" s="139">
        <f t="shared" si="197"/>
        <v>2251.6</v>
      </c>
      <c r="T121" s="139">
        <f t="shared" si="197"/>
        <v>0</v>
      </c>
      <c r="U121" s="139">
        <f t="shared" si="197"/>
        <v>9834.9333333333307</v>
      </c>
      <c r="V121" s="134"/>
      <c r="W121" s="138">
        <f t="shared" ref="W121:AC121" si="198">SUM(W116:W120)</f>
        <v>1</v>
      </c>
      <c r="X121" s="138">
        <f t="shared" si="198"/>
        <v>0.99999999999999978</v>
      </c>
      <c r="Y121" s="138">
        <f t="shared" si="198"/>
        <v>0</v>
      </c>
      <c r="Z121" s="138">
        <f t="shared" si="198"/>
        <v>1</v>
      </c>
      <c r="AA121" s="138">
        <f t="shared" si="198"/>
        <v>1.0000000000000002</v>
      </c>
      <c r="AB121" s="138">
        <f t="shared" si="198"/>
        <v>0</v>
      </c>
      <c r="AC121" s="138">
        <f t="shared" si="198"/>
        <v>1</v>
      </c>
      <c r="AE121" s="137">
        <f t="shared" si="194"/>
        <v>0</v>
      </c>
      <c r="AF121" s="137">
        <f t="shared" si="194"/>
        <v>1504.6836046906319</v>
      </c>
      <c r="AG121" s="137">
        <f t="shared" si="194"/>
        <v>0</v>
      </c>
      <c r="AH121" s="137">
        <f t="shared" si="194"/>
        <v>0</v>
      </c>
      <c r="AI121" s="137">
        <f t="shared" si="194"/>
        <v>446.76205771271498</v>
      </c>
      <c r="AJ121" s="137">
        <f t="shared" si="194"/>
        <v>0</v>
      </c>
      <c r="AK121" s="137">
        <f t="shared" si="194"/>
        <v>1951.4456624033483</v>
      </c>
      <c r="AM121" s="136">
        <f t="shared" si="158"/>
        <v>0.19841981600316039</v>
      </c>
      <c r="AN121" s="136">
        <f t="shared" si="159"/>
        <v>0.19841981600316039</v>
      </c>
    </row>
    <row r="122" spans="3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3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0</v>
      </c>
      <c r="H123" s="146">
        <f>($CR$34/$C$123)*D123</f>
        <v>860.84287110916409</v>
      </c>
      <c r="I123" s="146">
        <f>($CS$34/$C$123)*D123</f>
        <v>0</v>
      </c>
      <c r="J123" s="146">
        <f>($CT$34/$C$123)*D123</f>
        <v>0</v>
      </c>
      <c r="K123" s="146">
        <f>($CU$34/$C$123)*D123</f>
        <v>241.42953208021589</v>
      </c>
      <c r="L123" s="146">
        <f>($CV$34/$C$123)*D123</f>
        <v>0</v>
      </c>
      <c r="M123" s="146">
        <f t="shared" si="195"/>
        <v>1102.2724031893799</v>
      </c>
      <c r="N123" s="134"/>
      <c r="O123" s="150">
        <f t="shared" ref="O123:T127" si="199">W123*CQ$22</f>
        <v>0</v>
      </c>
      <c r="P123" s="150">
        <f t="shared" si="199"/>
        <v>1697.7106309307842</v>
      </c>
      <c r="Q123" s="150">
        <f t="shared" si="199"/>
        <v>0</v>
      </c>
      <c r="R123" s="150">
        <f t="shared" si="199"/>
        <v>0</v>
      </c>
      <c r="S123" s="145">
        <f>AA123*CU$22</f>
        <v>525.94216582064314</v>
      </c>
      <c r="T123" s="150">
        <f t="shared" si="199"/>
        <v>0</v>
      </c>
      <c r="U123" s="144">
        <f>SUM(O123:T123)</f>
        <v>2223.6527967514276</v>
      </c>
      <c r="V123" s="134"/>
      <c r="W123" s="143">
        <f>'Reforecast Total Assurance Only'!W123</f>
        <v>0.25423232039141103</v>
      </c>
      <c r="X123" s="143">
        <f>'Reforecast Total Assurance Only'!X123</f>
        <v>0.22387392935351003</v>
      </c>
      <c r="Y123" s="143"/>
      <c r="Z123" s="143">
        <f>'Reforecast Total Assurance Only'!Z123</f>
        <v>0.31428876160187719</v>
      </c>
      <c r="AA123" s="143">
        <f>'Reforecast Total Assurance Only'!AA123</f>
        <v>0.24729272419627757</v>
      </c>
      <c r="AB123" s="143"/>
      <c r="AC123" s="143">
        <f>U123/U$128</f>
        <v>0.2290033226544875</v>
      </c>
      <c r="AE123" s="142">
        <f t="shared" ref="AE123:AK128" si="200">G123-O123</f>
        <v>0</v>
      </c>
      <c r="AF123" s="142">
        <f t="shared" si="200"/>
        <v>-836.8677598216201</v>
      </c>
      <c r="AG123" s="142">
        <f t="shared" si="200"/>
        <v>0</v>
      </c>
      <c r="AH123" s="142">
        <f t="shared" si="200"/>
        <v>0</v>
      </c>
      <c r="AI123" s="142">
        <f t="shared" si="200"/>
        <v>-284.51263374042725</v>
      </c>
      <c r="AJ123" s="142">
        <f t="shared" si="200"/>
        <v>0</v>
      </c>
      <c r="AK123" s="142">
        <f t="shared" si="200"/>
        <v>-1121.3803935620476</v>
      </c>
      <c r="AM123" s="136">
        <f t="shared" si="158"/>
        <v>-0.5042965319047521</v>
      </c>
      <c r="AN123" s="136">
        <f t="shared" si="159"/>
        <v>-0.5042965319047521</v>
      </c>
    </row>
    <row r="124" spans="3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0</v>
      </c>
      <c r="H124" s="146">
        <f>($CR$34/$C$123)*D124</f>
        <v>688.67429688733125</v>
      </c>
      <c r="I124" s="146">
        <f>($CS$34/$C$123)*D124</f>
        <v>0</v>
      </c>
      <c r="J124" s="146">
        <f>($CT$34/$C$123)*D124</f>
        <v>0</v>
      </c>
      <c r="K124" s="146">
        <f>($CU$34/$C$123)*D124</f>
        <v>193.1436256641727</v>
      </c>
      <c r="L124" s="146">
        <f>($CV$34/$C$123)*D124</f>
        <v>0</v>
      </c>
      <c r="M124" s="146">
        <f>SUM(G124:L124)</f>
        <v>881.8179225515039</v>
      </c>
      <c r="N124" s="134"/>
      <c r="O124" s="150">
        <f t="shared" si="199"/>
        <v>0</v>
      </c>
      <c r="P124" s="150">
        <f t="shared" si="199"/>
        <v>1503.8344609522376</v>
      </c>
      <c r="Q124" s="150">
        <f t="shared" si="199"/>
        <v>0</v>
      </c>
      <c r="R124" s="150">
        <f t="shared" si="199"/>
        <v>0</v>
      </c>
      <c r="S124" s="145">
        <f t="shared" si="199"/>
        <v>357.34558375634543</v>
      </c>
      <c r="T124" s="150">
        <f t="shared" si="199"/>
        <v>0</v>
      </c>
      <c r="U124" s="144">
        <f>SUM(O124:T124)</f>
        <v>1861.180044708583</v>
      </c>
      <c r="V124" s="134"/>
      <c r="W124" s="143">
        <f>'Reforecast Total Assurance Only'!W124</f>
        <v>0.24090665274308998</v>
      </c>
      <c r="X124" s="143">
        <f>'Reforecast Total Assurance Only'!X124</f>
        <v>0.19830784100469068</v>
      </c>
      <c r="Y124" s="143"/>
      <c r="Z124" s="143">
        <f>'Reforecast Total Assurance Only'!Z124</f>
        <v>0.2235268736925542</v>
      </c>
      <c r="AA124" s="143">
        <f>'Reforecast Total Assurance Only'!AA124</f>
        <v>0.16802030456852801</v>
      </c>
      <c r="AB124" s="143"/>
      <c r="AC124" s="143">
        <f>U124/U$128</f>
        <v>0.19167399466281784</v>
      </c>
      <c r="AE124" s="142">
        <f t="shared" si="200"/>
        <v>0</v>
      </c>
      <c r="AF124" s="142">
        <f t="shared" si="200"/>
        <v>-815.16016406490633</v>
      </c>
      <c r="AG124" s="142">
        <f t="shared" si="200"/>
        <v>0</v>
      </c>
      <c r="AH124" s="142">
        <f t="shared" si="200"/>
        <v>0</v>
      </c>
      <c r="AI124" s="142">
        <f t="shared" si="200"/>
        <v>-164.20195809217273</v>
      </c>
      <c r="AJ124" s="142">
        <f>L124-T124</f>
        <v>0</v>
      </c>
      <c r="AK124" s="142">
        <f t="shared" si="200"/>
        <v>-979.36212215707906</v>
      </c>
      <c r="AM124" s="136">
        <f t="shared" si="158"/>
        <v>-0.52620493376847066</v>
      </c>
      <c r="AN124" s="136">
        <f t="shared" si="159"/>
        <v>-0.52620493376847066</v>
      </c>
    </row>
    <row r="125" spans="3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0</v>
      </c>
      <c r="H125" s="146">
        <f>($CR$34/$C$123)*D125</f>
        <v>860.84287110916409</v>
      </c>
      <c r="I125" s="146">
        <f>($CS$34/$C$123)*D125</f>
        <v>0</v>
      </c>
      <c r="J125" s="146">
        <f>($CT$34/$C$123)*D125</f>
        <v>0</v>
      </c>
      <c r="K125" s="146">
        <f>($CU$34/$C$123)*D125</f>
        <v>241.42953208021589</v>
      </c>
      <c r="L125" s="146">
        <f>($CV$34/$C$123)*D125</f>
        <v>0</v>
      </c>
      <c r="M125" s="146">
        <f>SUM(G125:L125)</f>
        <v>1102.2724031893799</v>
      </c>
      <c r="N125" s="134"/>
      <c r="O125" s="150">
        <f t="shared" si="199"/>
        <v>0</v>
      </c>
      <c r="P125" s="150">
        <f t="shared" si="199"/>
        <v>2093.4573748920575</v>
      </c>
      <c r="Q125" s="150">
        <f t="shared" si="199"/>
        <v>0</v>
      </c>
      <c r="R125" s="150">
        <f t="shared" si="199"/>
        <v>0</v>
      </c>
      <c r="S125" s="145">
        <f t="shared" si="199"/>
        <v>744.73986463620975</v>
      </c>
      <c r="T125" s="150">
        <f t="shared" si="199"/>
        <v>0</v>
      </c>
      <c r="U125" s="144">
        <f>SUM(O125:T125)</f>
        <v>2838.1972395282673</v>
      </c>
      <c r="V125" s="134"/>
      <c r="W125" s="143">
        <f>'Reforecast Total Assurance Only'!W125</f>
        <v>0.2616137193044844</v>
      </c>
      <c r="X125" s="143">
        <f>'Reforecast Total Assurance Only'!X125</f>
        <v>0.27606031317257901</v>
      </c>
      <c r="Y125" s="143"/>
      <c r="Z125" s="143">
        <f>'Reforecast Total Assurance Only'!Z125</f>
        <v>0.22959536143074261</v>
      </c>
      <c r="AA125" s="143">
        <f>'Reforecast Total Assurance Only'!AA125</f>
        <v>0.35016920473773261</v>
      </c>
      <c r="AB125" s="143"/>
      <c r="AC125" s="143">
        <f>U125/U$128</f>
        <v>0.29229230352431829</v>
      </c>
      <c r="AE125" s="142">
        <f t="shared" si="200"/>
        <v>0</v>
      </c>
      <c r="AF125" s="142">
        <f t="shared" si="200"/>
        <v>-1232.6145037828933</v>
      </c>
      <c r="AG125" s="142">
        <f t="shared" si="200"/>
        <v>0</v>
      </c>
      <c r="AH125" s="142">
        <f t="shared" si="200"/>
        <v>0</v>
      </c>
      <c r="AI125" s="142">
        <f t="shared" si="200"/>
        <v>-503.31033255599385</v>
      </c>
      <c r="AJ125" s="142">
        <f t="shared" si="200"/>
        <v>0</v>
      </c>
      <c r="AK125" s="142">
        <f t="shared" si="200"/>
        <v>-1735.9248363388874</v>
      </c>
      <c r="AM125" s="136">
        <f t="shared" si="158"/>
        <v>-0.61162938648598397</v>
      </c>
      <c r="AN125" s="136">
        <f t="shared" si="159"/>
        <v>-0.61162938648598397</v>
      </c>
    </row>
    <row r="126" spans="3:40" x14ac:dyDescent="0.35"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0</v>
      </c>
      <c r="H126" s="146">
        <f>($CR$34/$C$123)*D126</f>
        <v>860.84287110916409</v>
      </c>
      <c r="I126" s="146">
        <f>($CS$34/$C$123)*D126</f>
        <v>0</v>
      </c>
      <c r="J126" s="146">
        <f>($CT$34/$C$123)*D126</f>
        <v>0</v>
      </c>
      <c r="K126" s="146">
        <f>($CU$34/$C$123)*D126</f>
        <v>241.42953208021589</v>
      </c>
      <c r="L126" s="146">
        <f>($CV$34/$C$123)*D126</f>
        <v>0</v>
      </c>
      <c r="M126" s="146">
        <f>SUM(G126:L126)</f>
        <v>1102.2724031893799</v>
      </c>
      <c r="N126" s="134"/>
      <c r="O126" s="150">
        <f t="shared" si="199"/>
        <v>0</v>
      </c>
      <c r="P126" s="150">
        <f t="shared" si="199"/>
        <v>1634.5220475416099</v>
      </c>
      <c r="Q126" s="150">
        <f t="shared" si="199"/>
        <v>0</v>
      </c>
      <c r="R126" s="150">
        <f t="shared" si="199"/>
        <v>0</v>
      </c>
      <c r="S126" s="145">
        <f t="shared" si="199"/>
        <v>356.26598984771567</v>
      </c>
      <c r="T126" s="150">
        <f t="shared" si="199"/>
        <v>0</v>
      </c>
      <c r="U126" s="144">
        <f>SUM(O126:T126)</f>
        <v>1990.7880373893256</v>
      </c>
      <c r="V126" s="134"/>
      <c r="W126" s="143">
        <f>'Reforecast Total Assurance Only'!W126</f>
        <v>0.17374807682929594</v>
      </c>
      <c r="X126" s="143">
        <f>'Reforecast Total Assurance Only'!X126</f>
        <v>0.21554136890658593</v>
      </c>
      <c r="Y126" s="143"/>
      <c r="Z126" s="143">
        <f>'Reforecast Total Assurance Only'!Z126</f>
        <v>0.16613500233916145</v>
      </c>
      <c r="AA126" s="143">
        <f>'Reforecast Total Assurance Only'!AA126</f>
        <v>0.1675126903553299</v>
      </c>
      <c r="AB126" s="143"/>
      <c r="AC126" s="143">
        <f>U126/U$128</f>
        <v>0.20502169939884027</v>
      </c>
      <c r="AE126" s="142">
        <f t="shared" si="200"/>
        <v>0</v>
      </c>
      <c r="AF126" s="142">
        <f t="shared" si="200"/>
        <v>-773.67917643244584</v>
      </c>
      <c r="AG126" s="142">
        <f t="shared" si="200"/>
        <v>0</v>
      </c>
      <c r="AH126" s="142">
        <f t="shared" si="200"/>
        <v>0</v>
      </c>
      <c r="AI126" s="142">
        <f t="shared" si="200"/>
        <v>-114.83645776749978</v>
      </c>
      <c r="AJ126" s="142">
        <f t="shared" si="200"/>
        <v>0</v>
      </c>
      <c r="AK126" s="142">
        <f t="shared" si="200"/>
        <v>-888.51563419994568</v>
      </c>
      <c r="AM126" s="136">
        <f t="shared" si="158"/>
        <v>-0.44631352887026837</v>
      </c>
      <c r="AN126" s="136">
        <f t="shared" si="159"/>
        <v>-0.44631352887026837</v>
      </c>
    </row>
    <row r="127" spans="3:40" x14ac:dyDescent="0.35"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0</v>
      </c>
      <c r="H127" s="146">
        <f>($CR$34/$C$123)*D127</f>
        <v>344.33714844366563</v>
      </c>
      <c r="I127" s="146">
        <f>($CS$34/$C$123)*D127</f>
        <v>0</v>
      </c>
      <c r="J127" s="146">
        <f>($CT$34/$C$123)*D127</f>
        <v>0</v>
      </c>
      <c r="K127" s="146">
        <f>($CU$34/$C$123)*D127</f>
        <v>96.571812832086351</v>
      </c>
      <c r="L127" s="146">
        <f>($CV$34/$C$123)*D127</f>
        <v>0</v>
      </c>
      <c r="M127" s="146">
        <f>SUM(G127:L127)</f>
        <v>440.90896127575195</v>
      </c>
      <c r="N127" s="134"/>
      <c r="O127" s="150">
        <f t="shared" si="199"/>
        <v>0</v>
      </c>
      <c r="P127" s="150">
        <f t="shared" si="199"/>
        <v>653.80881901664384</v>
      </c>
      <c r="Q127" s="150">
        <f t="shared" si="199"/>
        <v>0</v>
      </c>
      <c r="R127" s="150">
        <f t="shared" si="199"/>
        <v>0</v>
      </c>
      <c r="S127" s="145">
        <f t="shared" si="199"/>
        <v>142.50639593908625</v>
      </c>
      <c r="T127" s="150">
        <f t="shared" si="199"/>
        <v>0</v>
      </c>
      <c r="U127" s="144">
        <f>SUM(O127:T127)</f>
        <v>796.31521495573008</v>
      </c>
      <c r="V127" s="134"/>
      <c r="W127" s="143">
        <f>'Reforecast Total Assurance Only'!W127</f>
        <v>6.9499230731718362E-2</v>
      </c>
      <c r="X127" s="143">
        <f>'Reforecast Total Assurance Only'!X127</f>
        <v>8.621654756263436E-2</v>
      </c>
      <c r="Y127" s="143"/>
      <c r="Z127" s="143">
        <f>'Reforecast Total Assurance Only'!Z127</f>
        <v>6.6454000935664573E-2</v>
      </c>
      <c r="AA127" s="143">
        <f>'Reforecast Total Assurance Only'!AA127</f>
        <v>6.7005076142131956E-2</v>
      </c>
      <c r="AB127" s="143"/>
      <c r="AC127" s="143">
        <f>U127/U$128</f>
        <v>8.2008679759536102E-2</v>
      </c>
      <c r="AE127" s="142">
        <f t="shared" si="200"/>
        <v>0</v>
      </c>
      <c r="AF127" s="142">
        <f t="shared" si="200"/>
        <v>-309.47167057297821</v>
      </c>
      <c r="AG127" s="142">
        <f t="shared" si="200"/>
        <v>0</v>
      </c>
      <c r="AH127" s="142">
        <f t="shared" si="200"/>
        <v>0</v>
      </c>
      <c r="AI127" s="142">
        <f t="shared" si="200"/>
        <v>-45.934583106999895</v>
      </c>
      <c r="AJ127" s="142">
        <f t="shared" si="200"/>
        <v>0</v>
      </c>
      <c r="AK127" s="142">
        <f t="shared" si="200"/>
        <v>-355.40625367997814</v>
      </c>
      <c r="AM127" s="136">
        <f t="shared" si="158"/>
        <v>-0.44631352887026826</v>
      </c>
      <c r="AN127" s="136">
        <f t="shared" si="159"/>
        <v>-0.44631352887026826</v>
      </c>
    </row>
    <row r="128" spans="3:40" x14ac:dyDescent="0.35">
      <c r="F128" s="141" t="s">
        <v>111</v>
      </c>
      <c r="G128" s="140">
        <f t="shared" ref="G128:L128" si="201">SUM(G123:G127)</f>
        <v>0</v>
      </c>
      <c r="H128" s="140">
        <f>SUM(H123:H127)</f>
        <v>3615.5400586584892</v>
      </c>
      <c r="I128" s="140">
        <f t="shared" si="201"/>
        <v>0</v>
      </c>
      <c r="J128" s="140">
        <f t="shared" si="201"/>
        <v>0</v>
      </c>
      <c r="K128" s="140">
        <f t="shared" si="201"/>
        <v>1014.0040347369068</v>
      </c>
      <c r="L128" s="140">
        <f t="shared" si="201"/>
        <v>0</v>
      </c>
      <c r="M128" s="140">
        <f>SUM(G128:L128)</f>
        <v>4629.544093395396</v>
      </c>
      <c r="O128" s="139">
        <f t="shared" ref="O128:U128" si="202">SUM(O123:O127)</f>
        <v>0</v>
      </c>
      <c r="P128" s="139">
        <f t="shared" si="202"/>
        <v>7583.333333333333</v>
      </c>
      <c r="Q128" s="139">
        <f t="shared" si="202"/>
        <v>0</v>
      </c>
      <c r="R128" s="139">
        <f t="shared" si="202"/>
        <v>0</v>
      </c>
      <c r="S128" s="139">
        <f t="shared" si="202"/>
        <v>2126.8000000000002</v>
      </c>
      <c r="T128" s="139">
        <f t="shared" si="202"/>
        <v>0</v>
      </c>
      <c r="U128" s="139">
        <f t="shared" si="202"/>
        <v>9710.1333333333332</v>
      </c>
      <c r="V128" s="134"/>
      <c r="W128" s="138">
        <f t="shared" ref="W128:AC128" si="203">SUM(W123:W127)</f>
        <v>0.99999999999999967</v>
      </c>
      <c r="X128" s="138">
        <f t="shared" si="203"/>
        <v>1</v>
      </c>
      <c r="Y128" s="138">
        <f t="shared" si="203"/>
        <v>0</v>
      </c>
      <c r="Z128" s="138">
        <f t="shared" si="203"/>
        <v>1.0000000000000002</v>
      </c>
      <c r="AA128" s="138">
        <f t="shared" si="203"/>
        <v>1</v>
      </c>
      <c r="AB128" s="138">
        <f t="shared" si="203"/>
        <v>0</v>
      </c>
      <c r="AC128" s="138">
        <f t="shared" si="203"/>
        <v>1</v>
      </c>
      <c r="AE128" s="137">
        <f t="shared" si="200"/>
        <v>0</v>
      </c>
      <c r="AF128" s="137">
        <f>H128-P128</f>
        <v>-3967.7932746748438</v>
      </c>
      <c r="AG128" s="137">
        <f t="shared" si="200"/>
        <v>0</v>
      </c>
      <c r="AH128" s="137">
        <f t="shared" si="200"/>
        <v>0</v>
      </c>
      <c r="AI128" s="137">
        <f t="shared" si="200"/>
        <v>-1112.7959652630934</v>
      </c>
      <c r="AJ128" s="137">
        <f t="shared" si="200"/>
        <v>0</v>
      </c>
      <c r="AK128" s="137">
        <f t="shared" si="200"/>
        <v>-5080.5892399379372</v>
      </c>
      <c r="AM128" s="136">
        <f t="shared" si="158"/>
        <v>-0.52322548677030911</v>
      </c>
      <c r="AN128" s="136">
        <f t="shared" si="159"/>
        <v>-0.52322548677030911</v>
      </c>
    </row>
    <row r="130" spans="13:21" x14ac:dyDescent="0.35">
      <c r="M130" s="134">
        <f>M128+M121+M114+M107+M100+M93+M86+M79+M72+M65+M58+M51</f>
        <v>95625.197480526171</v>
      </c>
      <c r="O130" s="134">
        <f t="shared" ref="O130:T130" si="204">O128+O121+O114+O107+O100+O93+O86+O79+O72+O65+O58+O51</f>
        <v>0</v>
      </c>
      <c r="P130" s="134">
        <f t="shared" si="204"/>
        <v>90999.999999999971</v>
      </c>
      <c r="Q130" s="134">
        <f t="shared" si="204"/>
        <v>0</v>
      </c>
      <c r="R130" s="134">
        <f t="shared" si="204"/>
        <v>0</v>
      </c>
      <c r="S130" s="134">
        <f>S128+S121+S114+S107+S100+S93+S86+S79+S72+S65+S58+S51</f>
        <v>31200</v>
      </c>
      <c r="T130" s="134">
        <f t="shared" si="204"/>
        <v>0</v>
      </c>
      <c r="U130" s="134">
        <f>U128+U121+U114+U107+U100+U93+U86+U79+U72+U65+U58+U51</f>
        <v>122200</v>
      </c>
    </row>
    <row r="131" spans="13:21" x14ac:dyDescent="0.35">
      <c r="O131" s="134"/>
      <c r="P131" s="134"/>
      <c r="Q131" s="134"/>
      <c r="R131" s="134"/>
      <c r="S131" s="134"/>
      <c r="T131" s="134"/>
      <c r="U131" s="134">
        <f>'FY20 Demand'!O39-'Reforecast IFS'!U130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33:AB33 O33:T33 U35:AA35 V36 AC35:AD35 O37:AD38 O24:AD24 U22:V23 AC22:AD23 AD33 AD36 V39 AD39">
    <cfRule type="cellIs" dxfId="2943" priority="502" operator="lessThan">
      <formula>0</formula>
    </cfRule>
    <cfRule type="cellIs" dxfId="2942" priority="503" operator="greaterThan">
      <formula>0</formula>
    </cfRule>
  </conditionalFormatting>
  <conditionalFormatting sqref="O32">
    <cfRule type="cellIs" dxfId="2941" priority="500" operator="lessThan">
      <formula>0</formula>
    </cfRule>
    <cfRule type="cellIs" dxfId="2940" priority="501" operator="greaterThan">
      <formula>0</formula>
    </cfRule>
  </conditionalFormatting>
  <conditionalFormatting sqref="P31:V31 X31:AD31">
    <cfRule type="cellIs" dxfId="2939" priority="498" operator="lessThan">
      <formula>0</formula>
    </cfRule>
    <cfRule type="cellIs" dxfId="2938" priority="499" operator="greaterThan">
      <formula>0</formula>
    </cfRule>
  </conditionalFormatting>
  <conditionalFormatting sqref="P32:U32">
    <cfRule type="cellIs" dxfId="2937" priority="496" operator="lessThan">
      <formula>0</formula>
    </cfRule>
    <cfRule type="cellIs" dxfId="2936" priority="497" operator="greaterThan">
      <formula>0</formula>
    </cfRule>
  </conditionalFormatting>
  <conditionalFormatting sqref="W32">
    <cfRule type="cellIs" dxfId="2935" priority="494" operator="lessThan">
      <formula>0</formula>
    </cfRule>
    <cfRule type="cellIs" dxfId="2934" priority="495" operator="greaterThan">
      <formula>0</formula>
    </cfRule>
  </conditionalFormatting>
  <conditionalFormatting sqref="X32:AC32">
    <cfRule type="cellIs" dxfId="2933" priority="490" operator="lessThan">
      <formula>0</formula>
    </cfRule>
    <cfRule type="cellIs" dxfId="2932" priority="491" operator="greaterThan">
      <formula>0</formula>
    </cfRule>
  </conditionalFormatting>
  <conditionalFormatting sqref="O30:AD30">
    <cfRule type="cellIs" dxfId="2931" priority="492" operator="lessThan">
      <formula>0</formula>
    </cfRule>
    <cfRule type="cellIs" dxfId="2930" priority="493" operator="greaterThan">
      <formula>0</formula>
    </cfRule>
  </conditionalFormatting>
  <conditionalFormatting sqref="G32:M32">
    <cfRule type="cellIs" dxfId="2929" priority="488" operator="lessThan">
      <formula>0</formula>
    </cfRule>
    <cfRule type="cellIs" dxfId="2928" priority="489" operator="greaterThan">
      <formula>0</formula>
    </cfRule>
  </conditionalFormatting>
  <conditionalFormatting sqref="H31:M31">
    <cfRule type="cellIs" dxfId="2927" priority="486" operator="lessThan">
      <formula>0</formula>
    </cfRule>
    <cfRule type="cellIs" dxfId="2926" priority="487" operator="greaterThan">
      <formula>0</formula>
    </cfRule>
  </conditionalFormatting>
  <conditionalFormatting sqref="G38:M39">
    <cfRule type="cellIs" dxfId="2925" priority="480" operator="lessThan">
      <formula>0</formula>
    </cfRule>
    <cfRule type="cellIs" dxfId="2924" priority="481" operator="greaterThan">
      <formula>0</formula>
    </cfRule>
  </conditionalFormatting>
  <conditionalFormatting sqref="G35:M36">
    <cfRule type="cellIs" dxfId="2923" priority="484" operator="lessThan">
      <formula>0</formula>
    </cfRule>
    <cfRule type="cellIs" dxfId="2922" priority="485" operator="greaterThan">
      <formula>0</formula>
    </cfRule>
  </conditionalFormatting>
  <conditionalFormatting sqref="G22:M24">
    <cfRule type="cellIs" dxfId="2921" priority="482" operator="lessThan">
      <formula>0</formula>
    </cfRule>
    <cfRule type="cellIs" dxfId="2920" priority="483" operator="greaterThan">
      <formula>0</formula>
    </cfRule>
  </conditionalFormatting>
  <conditionalFormatting sqref="AE67:AK72">
    <cfRule type="iconSet" priority="477">
      <iconSet>
        <cfvo type="percent" val="0"/>
        <cfvo type="num" val="0"/>
        <cfvo type="num" val="0"/>
      </iconSet>
    </cfRule>
    <cfRule type="cellIs" dxfId="2919" priority="478" operator="lessThan">
      <formula>0</formula>
    </cfRule>
    <cfRule type="cellIs" dxfId="2918" priority="479" operator="greaterThan">
      <formula>0</formula>
    </cfRule>
  </conditionalFormatting>
  <conditionalFormatting sqref="AE74:AK79">
    <cfRule type="iconSet" priority="474">
      <iconSet>
        <cfvo type="percent" val="0"/>
        <cfvo type="num" val="0"/>
        <cfvo type="num" val="0"/>
      </iconSet>
    </cfRule>
    <cfRule type="cellIs" dxfId="2917" priority="475" operator="lessThan">
      <formula>0</formula>
    </cfRule>
    <cfRule type="cellIs" dxfId="2916" priority="476" operator="greaterThan">
      <formula>0</formula>
    </cfRule>
  </conditionalFormatting>
  <conditionalFormatting sqref="AE46:AK65">
    <cfRule type="iconSet" priority="504">
      <iconSet>
        <cfvo type="percent" val="0"/>
        <cfvo type="num" val="0"/>
        <cfvo type="num" val="0"/>
      </iconSet>
    </cfRule>
    <cfRule type="cellIs" dxfId="2915" priority="505" operator="lessThan">
      <formula>0</formula>
    </cfRule>
    <cfRule type="cellIs" dxfId="2914" priority="506" operator="greaterThan">
      <formula>0</formula>
    </cfRule>
  </conditionalFormatting>
  <conditionalFormatting sqref="AE33:AJ33 AE35:AK35 AE24:AK24 AK22:AK23 AE37:AK38">
    <cfRule type="cellIs" dxfId="2913" priority="472" operator="lessThan">
      <formula>0</formula>
    </cfRule>
    <cfRule type="cellIs" dxfId="2912" priority="473" operator="greaterThan">
      <formula>0</formula>
    </cfRule>
  </conditionalFormatting>
  <conditionalFormatting sqref="AF31:AK31">
    <cfRule type="cellIs" dxfId="2911" priority="470" operator="lessThan">
      <formula>0</formula>
    </cfRule>
    <cfRule type="cellIs" dxfId="2910" priority="471" operator="greaterThan">
      <formula>0</formula>
    </cfRule>
  </conditionalFormatting>
  <conditionalFormatting sqref="AE32:AJ32">
    <cfRule type="cellIs" dxfId="2909" priority="468" operator="lessThan">
      <formula>0</formula>
    </cfRule>
    <cfRule type="cellIs" dxfId="2908" priority="469" operator="greaterThan">
      <formula>0</formula>
    </cfRule>
  </conditionalFormatting>
  <conditionalFormatting sqref="AF32:AK32">
    <cfRule type="cellIs" dxfId="2907" priority="464" operator="lessThan">
      <formula>0</formula>
    </cfRule>
    <cfRule type="cellIs" dxfId="2906" priority="465" operator="greaterThan">
      <formula>0</formula>
    </cfRule>
  </conditionalFormatting>
  <conditionalFormatting sqref="AE30:AK30">
    <cfRule type="cellIs" dxfId="2905" priority="466" operator="lessThan">
      <formula>0</formula>
    </cfRule>
    <cfRule type="cellIs" dxfId="2904" priority="467" operator="greaterThan">
      <formula>0</formula>
    </cfRule>
  </conditionalFormatting>
  <conditionalFormatting sqref="AK32">
    <cfRule type="cellIs" dxfId="2903" priority="462" operator="lessThan">
      <formula>0</formula>
    </cfRule>
    <cfRule type="cellIs" dxfId="2902" priority="463" operator="greaterThan">
      <formula>0</formula>
    </cfRule>
  </conditionalFormatting>
  <conditionalFormatting sqref="AM33:AR33 AM35:AQ35 AS35 AM37:AS38 AM24:AR24">
    <cfRule type="cellIs" dxfId="2901" priority="460" operator="lessThan">
      <formula>0</formula>
    </cfRule>
    <cfRule type="cellIs" dxfId="2900" priority="461" operator="greaterThan">
      <formula>0</formula>
    </cfRule>
  </conditionalFormatting>
  <conditionalFormatting sqref="AN31:AS31">
    <cfRule type="cellIs" dxfId="2899" priority="458" operator="lessThan">
      <formula>0</formula>
    </cfRule>
    <cfRule type="cellIs" dxfId="2898" priority="459" operator="greaterThan">
      <formula>0</formula>
    </cfRule>
  </conditionalFormatting>
  <conditionalFormatting sqref="AM32:AS32">
    <cfRule type="cellIs" dxfId="2897" priority="456" operator="lessThan">
      <formula>0</formula>
    </cfRule>
    <cfRule type="cellIs" dxfId="2896" priority="457" operator="greaterThan">
      <formula>0</formula>
    </cfRule>
  </conditionalFormatting>
  <conditionalFormatting sqref="AN32:AS32">
    <cfRule type="cellIs" dxfId="2895" priority="452" operator="lessThan">
      <formula>0</formula>
    </cfRule>
    <cfRule type="cellIs" dxfId="2894" priority="453" operator="greaterThan">
      <formula>0</formula>
    </cfRule>
  </conditionalFormatting>
  <conditionalFormatting sqref="AM30:AS30">
    <cfRule type="cellIs" dxfId="2893" priority="454" operator="lessThan">
      <formula>0</formula>
    </cfRule>
    <cfRule type="cellIs" dxfId="2892" priority="455" operator="greaterThan">
      <formula>0</formula>
    </cfRule>
  </conditionalFormatting>
  <conditionalFormatting sqref="AS32">
    <cfRule type="cellIs" dxfId="2891" priority="450" operator="lessThan">
      <formula>0</formula>
    </cfRule>
    <cfRule type="cellIs" dxfId="2890" priority="451" operator="greaterThan">
      <formula>0</formula>
    </cfRule>
  </conditionalFormatting>
  <conditionalFormatting sqref="AU33:AZ33 AU35:AY35 BA35 AU37:BA38 AU24:BA24">
    <cfRule type="cellIs" dxfId="2889" priority="448" operator="lessThan">
      <formula>0</formula>
    </cfRule>
    <cfRule type="cellIs" dxfId="2888" priority="449" operator="greaterThan">
      <formula>0</formula>
    </cfRule>
  </conditionalFormatting>
  <conditionalFormatting sqref="AV31:BA31">
    <cfRule type="cellIs" dxfId="2887" priority="446" operator="lessThan">
      <formula>0</formula>
    </cfRule>
    <cfRule type="cellIs" dxfId="2886" priority="447" operator="greaterThan">
      <formula>0</formula>
    </cfRule>
  </conditionalFormatting>
  <conditionalFormatting sqref="AU32:BA32">
    <cfRule type="cellIs" dxfId="2885" priority="444" operator="lessThan">
      <formula>0</formula>
    </cfRule>
    <cfRule type="cellIs" dxfId="2884" priority="445" operator="greaterThan">
      <formula>0</formula>
    </cfRule>
  </conditionalFormatting>
  <conditionalFormatting sqref="AV32:BA32">
    <cfRule type="cellIs" dxfId="2883" priority="440" operator="lessThan">
      <formula>0</formula>
    </cfRule>
    <cfRule type="cellIs" dxfId="2882" priority="441" operator="greaterThan">
      <formula>0</formula>
    </cfRule>
  </conditionalFormatting>
  <conditionalFormatting sqref="AU30:BA30">
    <cfRule type="cellIs" dxfId="2881" priority="442" operator="lessThan">
      <formula>0</formula>
    </cfRule>
    <cfRule type="cellIs" dxfId="2880" priority="443" operator="greaterThan">
      <formula>0</formula>
    </cfRule>
  </conditionalFormatting>
  <conditionalFormatting sqref="BA32">
    <cfRule type="cellIs" dxfId="2879" priority="438" operator="lessThan">
      <formula>0</formula>
    </cfRule>
    <cfRule type="cellIs" dxfId="2878" priority="439" operator="greaterThan">
      <formula>0</formula>
    </cfRule>
  </conditionalFormatting>
  <conditionalFormatting sqref="AE81:AK86">
    <cfRule type="iconSet" priority="435">
      <iconSet>
        <cfvo type="percent" val="0"/>
        <cfvo type="num" val="0"/>
        <cfvo type="num" val="0"/>
      </iconSet>
    </cfRule>
    <cfRule type="cellIs" dxfId="2877" priority="436" operator="lessThan">
      <formula>0</formula>
    </cfRule>
    <cfRule type="cellIs" dxfId="2876" priority="437" operator="greaterThan">
      <formula>0</formula>
    </cfRule>
  </conditionalFormatting>
  <conditionalFormatting sqref="BC33:BH33 BC35:BG35 BI35 BC37:BI38 BC24:BI24">
    <cfRule type="cellIs" dxfId="2875" priority="433" operator="lessThan">
      <formula>0</formula>
    </cfRule>
    <cfRule type="cellIs" dxfId="2874" priority="434" operator="greaterThan">
      <formula>0</formula>
    </cfRule>
  </conditionalFormatting>
  <conditionalFormatting sqref="BD31:BI31">
    <cfRule type="cellIs" dxfId="2873" priority="431" operator="lessThan">
      <formula>0</formula>
    </cfRule>
    <cfRule type="cellIs" dxfId="2872" priority="432" operator="greaterThan">
      <formula>0</formula>
    </cfRule>
  </conditionalFormatting>
  <conditionalFormatting sqref="BC32:BI32">
    <cfRule type="cellIs" dxfId="2871" priority="429" operator="lessThan">
      <formula>0</formula>
    </cfRule>
    <cfRule type="cellIs" dxfId="2870" priority="430" operator="greaterThan">
      <formula>0</formula>
    </cfRule>
  </conditionalFormatting>
  <conditionalFormatting sqref="BD32:BI32">
    <cfRule type="cellIs" dxfId="2869" priority="425" operator="lessThan">
      <formula>0</formula>
    </cfRule>
    <cfRule type="cellIs" dxfId="2868" priority="426" operator="greaterThan">
      <formula>0</formula>
    </cfRule>
  </conditionalFormatting>
  <conditionalFormatting sqref="BC30:BI30">
    <cfRule type="cellIs" dxfId="2867" priority="427" operator="lessThan">
      <formula>0</formula>
    </cfRule>
    <cfRule type="cellIs" dxfId="2866" priority="428" operator="greaterThan">
      <formula>0</formula>
    </cfRule>
  </conditionalFormatting>
  <conditionalFormatting sqref="BI32">
    <cfRule type="cellIs" dxfId="2865" priority="423" operator="lessThan">
      <formula>0</formula>
    </cfRule>
    <cfRule type="cellIs" dxfId="2864" priority="424" operator="greaterThan">
      <formula>0</formula>
    </cfRule>
  </conditionalFormatting>
  <conditionalFormatting sqref="AE88:AK93">
    <cfRule type="iconSet" priority="420">
      <iconSet>
        <cfvo type="percent" val="0"/>
        <cfvo type="num" val="0"/>
        <cfvo type="num" val="0"/>
      </iconSet>
    </cfRule>
    <cfRule type="cellIs" dxfId="2863" priority="421" operator="lessThan">
      <formula>0</formula>
    </cfRule>
    <cfRule type="cellIs" dxfId="2862" priority="422" operator="greaterThan">
      <formula>0</formula>
    </cfRule>
  </conditionalFormatting>
  <conditionalFormatting sqref="BK33:BP33 BK35:BO35 BQ35 BK37:BQ38 BK24:BQ24">
    <cfRule type="cellIs" dxfId="2861" priority="418" operator="lessThan">
      <formula>0</formula>
    </cfRule>
    <cfRule type="cellIs" dxfId="2860" priority="419" operator="greaterThan">
      <formula>0</formula>
    </cfRule>
  </conditionalFormatting>
  <conditionalFormatting sqref="BL31:BQ31">
    <cfRule type="cellIs" dxfId="2859" priority="416" operator="lessThan">
      <formula>0</formula>
    </cfRule>
    <cfRule type="cellIs" dxfId="2858" priority="417" operator="greaterThan">
      <formula>0</formula>
    </cfRule>
  </conditionalFormatting>
  <conditionalFormatting sqref="BK32:BQ32">
    <cfRule type="cellIs" dxfId="2857" priority="414" operator="lessThan">
      <formula>0</formula>
    </cfRule>
    <cfRule type="cellIs" dxfId="2856" priority="415" operator="greaterThan">
      <formula>0</formula>
    </cfRule>
  </conditionalFormatting>
  <conditionalFormatting sqref="BL32:BQ32">
    <cfRule type="cellIs" dxfId="2855" priority="410" operator="lessThan">
      <formula>0</formula>
    </cfRule>
    <cfRule type="cellIs" dxfId="2854" priority="411" operator="greaterThan">
      <formula>0</formula>
    </cfRule>
  </conditionalFormatting>
  <conditionalFormatting sqref="BK30:BQ30">
    <cfRule type="cellIs" dxfId="2853" priority="412" operator="lessThan">
      <formula>0</formula>
    </cfRule>
    <cfRule type="cellIs" dxfId="2852" priority="413" operator="greaterThan">
      <formula>0</formula>
    </cfRule>
  </conditionalFormatting>
  <conditionalFormatting sqref="BQ32">
    <cfRule type="cellIs" dxfId="2851" priority="408" operator="lessThan">
      <formula>0</formula>
    </cfRule>
    <cfRule type="cellIs" dxfId="2850" priority="409" operator="greaterThan">
      <formula>0</formula>
    </cfRule>
  </conditionalFormatting>
  <conditionalFormatting sqref="AE95:AK100">
    <cfRule type="iconSet" priority="405">
      <iconSet>
        <cfvo type="percent" val="0"/>
        <cfvo type="num" val="0"/>
        <cfvo type="num" val="0"/>
      </iconSet>
    </cfRule>
    <cfRule type="cellIs" dxfId="2849" priority="406" operator="lessThan">
      <formula>0</formula>
    </cfRule>
    <cfRule type="cellIs" dxfId="2848" priority="407" operator="greaterThan">
      <formula>0</formula>
    </cfRule>
  </conditionalFormatting>
  <conditionalFormatting sqref="BS33:BX33 BS35:BW35 BY35 BS37:BY38 BS24:BY24">
    <cfRule type="cellIs" dxfId="2847" priority="403" operator="lessThan">
      <formula>0</formula>
    </cfRule>
    <cfRule type="cellIs" dxfId="2846" priority="404" operator="greaterThan">
      <formula>0</formula>
    </cfRule>
  </conditionalFormatting>
  <conditionalFormatting sqref="BT31:BY31">
    <cfRule type="cellIs" dxfId="2845" priority="401" operator="lessThan">
      <formula>0</formula>
    </cfRule>
    <cfRule type="cellIs" dxfId="2844" priority="402" operator="greaterThan">
      <formula>0</formula>
    </cfRule>
  </conditionalFormatting>
  <conditionalFormatting sqref="BS32:BY32">
    <cfRule type="cellIs" dxfId="2843" priority="399" operator="lessThan">
      <formula>0</formula>
    </cfRule>
    <cfRule type="cellIs" dxfId="2842" priority="400" operator="greaterThan">
      <formula>0</formula>
    </cfRule>
  </conditionalFormatting>
  <conditionalFormatting sqref="BT32:BY32">
    <cfRule type="cellIs" dxfId="2841" priority="395" operator="lessThan">
      <formula>0</formula>
    </cfRule>
    <cfRule type="cellIs" dxfId="2840" priority="396" operator="greaterThan">
      <formula>0</formula>
    </cfRule>
  </conditionalFormatting>
  <conditionalFormatting sqref="BS30:BY30">
    <cfRule type="cellIs" dxfId="2839" priority="397" operator="lessThan">
      <formula>0</formula>
    </cfRule>
    <cfRule type="cellIs" dxfId="2838" priority="398" operator="greaterThan">
      <formula>0</formula>
    </cfRule>
  </conditionalFormatting>
  <conditionalFormatting sqref="BY32">
    <cfRule type="cellIs" dxfId="2837" priority="393" operator="lessThan">
      <formula>0</formula>
    </cfRule>
    <cfRule type="cellIs" dxfId="2836" priority="394" operator="greaterThan">
      <formula>0</formula>
    </cfRule>
  </conditionalFormatting>
  <conditionalFormatting sqref="AE102:AK107">
    <cfRule type="iconSet" priority="390">
      <iconSet>
        <cfvo type="percent" val="0"/>
        <cfvo type="num" val="0"/>
        <cfvo type="num" val="0"/>
      </iconSet>
    </cfRule>
    <cfRule type="cellIs" dxfId="2835" priority="391" operator="lessThan">
      <formula>0</formula>
    </cfRule>
    <cfRule type="cellIs" dxfId="2834" priority="392" operator="greaterThan">
      <formula>0</formula>
    </cfRule>
  </conditionalFormatting>
  <conditionalFormatting sqref="CA33:CF33 CA35:CE35 CG35 CA37:CG38 CA24:CG24">
    <cfRule type="cellIs" dxfId="2833" priority="388" operator="lessThan">
      <formula>0</formula>
    </cfRule>
    <cfRule type="cellIs" dxfId="2832" priority="389" operator="greaterThan">
      <formula>0</formula>
    </cfRule>
  </conditionalFormatting>
  <conditionalFormatting sqref="CB31:CG31">
    <cfRule type="cellIs" dxfId="2831" priority="386" operator="lessThan">
      <formula>0</formula>
    </cfRule>
    <cfRule type="cellIs" dxfId="2830" priority="387" operator="greaterThan">
      <formula>0</formula>
    </cfRule>
  </conditionalFormatting>
  <conditionalFormatting sqref="CA32:CG32">
    <cfRule type="cellIs" dxfId="2829" priority="384" operator="lessThan">
      <formula>0</formula>
    </cfRule>
    <cfRule type="cellIs" dxfId="2828" priority="385" operator="greaterThan">
      <formula>0</formula>
    </cfRule>
  </conditionalFormatting>
  <conditionalFormatting sqref="CB32:CG32">
    <cfRule type="cellIs" dxfId="2827" priority="380" operator="lessThan">
      <formula>0</formula>
    </cfRule>
    <cfRule type="cellIs" dxfId="2826" priority="381" operator="greaterThan">
      <formula>0</formula>
    </cfRule>
  </conditionalFormatting>
  <conditionalFormatting sqref="CA30:CG30">
    <cfRule type="cellIs" dxfId="2825" priority="382" operator="lessThan">
      <formula>0</formula>
    </cfRule>
    <cfRule type="cellIs" dxfId="2824" priority="383" operator="greaterThan">
      <formula>0</formula>
    </cfRule>
  </conditionalFormatting>
  <conditionalFormatting sqref="CG32">
    <cfRule type="cellIs" dxfId="2823" priority="378" operator="lessThan">
      <formula>0</formula>
    </cfRule>
    <cfRule type="cellIs" dxfId="2822" priority="379" operator="greaterThan">
      <formula>0</formula>
    </cfRule>
  </conditionalFormatting>
  <conditionalFormatting sqref="AE109:AK114">
    <cfRule type="iconSet" priority="375">
      <iconSet>
        <cfvo type="percent" val="0"/>
        <cfvo type="num" val="0"/>
        <cfvo type="num" val="0"/>
      </iconSet>
    </cfRule>
    <cfRule type="cellIs" dxfId="2821" priority="376" operator="lessThan">
      <formula>0</formula>
    </cfRule>
    <cfRule type="cellIs" dxfId="2820" priority="377" operator="greaterThan">
      <formula>0</formula>
    </cfRule>
  </conditionalFormatting>
  <conditionalFormatting sqref="CI33:CN33 CI35:CM35 CO35 CI37:CO38 CI24:CO24">
    <cfRule type="cellIs" dxfId="2819" priority="373" operator="lessThan">
      <formula>0</formula>
    </cfRule>
    <cfRule type="cellIs" dxfId="2818" priority="374" operator="greaterThan">
      <formula>0</formula>
    </cfRule>
  </conditionalFormatting>
  <conditionalFormatting sqref="CJ31:CO31">
    <cfRule type="cellIs" dxfId="2817" priority="371" operator="lessThan">
      <formula>0</formula>
    </cfRule>
    <cfRule type="cellIs" dxfId="2816" priority="372" operator="greaterThan">
      <formula>0</formula>
    </cfRule>
  </conditionalFormatting>
  <conditionalFormatting sqref="CI32:CO32">
    <cfRule type="cellIs" dxfId="2815" priority="369" operator="lessThan">
      <formula>0</formula>
    </cfRule>
    <cfRule type="cellIs" dxfId="2814" priority="370" operator="greaterThan">
      <formula>0</formula>
    </cfRule>
  </conditionalFormatting>
  <conditionalFormatting sqref="CJ32:CO32">
    <cfRule type="cellIs" dxfId="2813" priority="365" operator="lessThan">
      <formula>0</formula>
    </cfRule>
    <cfRule type="cellIs" dxfId="2812" priority="366" operator="greaterThan">
      <formula>0</formula>
    </cfRule>
  </conditionalFormatting>
  <conditionalFormatting sqref="CI30:CO30">
    <cfRule type="cellIs" dxfId="2811" priority="367" operator="lessThan">
      <formula>0</formula>
    </cfRule>
    <cfRule type="cellIs" dxfId="2810" priority="368" operator="greaterThan">
      <formula>0</formula>
    </cfRule>
  </conditionalFormatting>
  <conditionalFormatting sqref="CO32">
    <cfRule type="cellIs" dxfId="2809" priority="363" operator="lessThan">
      <formula>0</formula>
    </cfRule>
    <cfRule type="cellIs" dxfId="2808" priority="364" operator="greaterThan">
      <formula>0</formula>
    </cfRule>
  </conditionalFormatting>
  <conditionalFormatting sqref="AE116:AK121">
    <cfRule type="iconSet" priority="360">
      <iconSet>
        <cfvo type="percent" val="0"/>
        <cfvo type="num" val="0"/>
        <cfvo type="num" val="0"/>
      </iconSet>
    </cfRule>
    <cfRule type="cellIs" dxfId="2807" priority="361" operator="lessThan">
      <formula>0</formula>
    </cfRule>
    <cfRule type="cellIs" dxfId="2806" priority="362" operator="greaterThan">
      <formula>0</formula>
    </cfRule>
  </conditionalFormatting>
  <conditionalFormatting sqref="CQ33:CV33 CQ35:CU35 CW35 CQ37:CW38 CQ24:CW24">
    <cfRule type="cellIs" dxfId="2805" priority="358" operator="lessThan">
      <formula>0</formula>
    </cfRule>
    <cfRule type="cellIs" dxfId="2804" priority="359" operator="greaterThan">
      <formula>0</formula>
    </cfRule>
  </conditionalFormatting>
  <conditionalFormatting sqref="CR31:CW31">
    <cfRule type="cellIs" dxfId="2803" priority="356" operator="lessThan">
      <formula>0</formula>
    </cfRule>
    <cfRule type="cellIs" dxfId="2802" priority="357" operator="greaterThan">
      <formula>0</formula>
    </cfRule>
  </conditionalFormatting>
  <conditionalFormatting sqref="CQ32:CW32">
    <cfRule type="cellIs" dxfId="2801" priority="354" operator="lessThan">
      <formula>0</formula>
    </cfRule>
    <cfRule type="cellIs" dxfId="2800" priority="355" operator="greaterThan">
      <formula>0</formula>
    </cfRule>
  </conditionalFormatting>
  <conditionalFormatting sqref="CR32:CW32">
    <cfRule type="cellIs" dxfId="2799" priority="350" operator="lessThan">
      <formula>0</formula>
    </cfRule>
    <cfRule type="cellIs" dxfId="2798" priority="351" operator="greaterThan">
      <formula>0</formula>
    </cfRule>
  </conditionalFormatting>
  <conditionalFormatting sqref="CQ30:CW30">
    <cfRule type="cellIs" dxfId="2797" priority="352" operator="lessThan">
      <formula>0</formula>
    </cfRule>
    <cfRule type="cellIs" dxfId="2796" priority="353" operator="greaterThan">
      <formula>0</formula>
    </cfRule>
  </conditionalFormatting>
  <conditionalFormatting sqref="CW32">
    <cfRule type="cellIs" dxfId="2795" priority="348" operator="lessThan">
      <formula>0</formula>
    </cfRule>
    <cfRule type="cellIs" dxfId="2794" priority="349" operator="greaterThan">
      <formula>0</formula>
    </cfRule>
  </conditionalFormatting>
  <conditionalFormatting sqref="AE123:AK128">
    <cfRule type="iconSet" priority="345">
      <iconSet>
        <cfvo type="percent" val="0"/>
        <cfvo type="num" val="0"/>
        <cfvo type="num" val="0"/>
      </iconSet>
    </cfRule>
    <cfRule type="cellIs" dxfId="2793" priority="346" operator="lessThan">
      <formula>0</formula>
    </cfRule>
    <cfRule type="cellIs" dxfId="2792" priority="347" operator="greaterThan">
      <formula>0</formula>
    </cfRule>
  </conditionalFormatting>
  <conditionalFormatting sqref="AM67:AM128">
    <cfRule type="iconSet" priority="343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344">
      <iconSet iconSet="3Symbols">
        <cfvo type="percent" val="0"/>
        <cfvo type="num" val="0.1"/>
        <cfvo type="num" val="0.2"/>
      </iconSet>
    </cfRule>
  </conditionalFormatting>
  <conditionalFormatting sqref="O35:T35">
    <cfRule type="cellIs" dxfId="2791" priority="341" operator="lessThan">
      <formula>0</formula>
    </cfRule>
    <cfRule type="cellIs" dxfId="2790" priority="342" operator="greaterThan">
      <formula>0</formula>
    </cfRule>
  </conditionalFormatting>
  <conditionalFormatting sqref="AB35">
    <cfRule type="cellIs" dxfId="2789" priority="339" operator="lessThan">
      <formula>0</formula>
    </cfRule>
    <cfRule type="cellIs" dxfId="2788" priority="340" operator="greaterThan">
      <formula>0</formula>
    </cfRule>
  </conditionalFormatting>
  <conditionalFormatting sqref="AR35">
    <cfRule type="cellIs" dxfId="2787" priority="337" operator="lessThan">
      <formula>0</formula>
    </cfRule>
    <cfRule type="cellIs" dxfId="2786" priority="338" operator="greaterThan">
      <formula>0</formula>
    </cfRule>
  </conditionalFormatting>
  <conditionalFormatting sqref="AZ35">
    <cfRule type="cellIs" dxfId="2785" priority="335" operator="lessThan">
      <formula>0</formula>
    </cfRule>
    <cfRule type="cellIs" dxfId="2784" priority="336" operator="greaterThan">
      <formula>0</formula>
    </cfRule>
  </conditionalFormatting>
  <conditionalFormatting sqref="BH35">
    <cfRule type="cellIs" dxfId="2783" priority="333" operator="lessThan">
      <formula>0</formula>
    </cfRule>
    <cfRule type="cellIs" dxfId="2782" priority="334" operator="greaterThan">
      <formula>0</formula>
    </cfRule>
  </conditionalFormatting>
  <conditionalFormatting sqref="BP35">
    <cfRule type="cellIs" dxfId="2781" priority="331" operator="lessThan">
      <formula>0</formula>
    </cfRule>
    <cfRule type="cellIs" dxfId="2780" priority="332" operator="greaterThan">
      <formula>0</formula>
    </cfRule>
  </conditionalFormatting>
  <conditionalFormatting sqref="BX35">
    <cfRule type="cellIs" dxfId="2779" priority="329" operator="lessThan">
      <formula>0</formula>
    </cfRule>
    <cfRule type="cellIs" dxfId="2778" priority="330" operator="greaterThan">
      <formula>0</formula>
    </cfRule>
  </conditionalFormatting>
  <conditionalFormatting sqref="CF35">
    <cfRule type="cellIs" dxfId="2777" priority="327" operator="lessThan">
      <formula>0</formula>
    </cfRule>
    <cfRule type="cellIs" dxfId="2776" priority="328" operator="greaterThan">
      <formula>0</formula>
    </cfRule>
  </conditionalFormatting>
  <conditionalFormatting sqref="CN35">
    <cfRule type="cellIs" dxfId="2775" priority="325" operator="lessThan">
      <formula>0</formula>
    </cfRule>
    <cfRule type="cellIs" dxfId="2774" priority="326" operator="greaterThan">
      <formula>0</formula>
    </cfRule>
  </conditionalFormatting>
  <conditionalFormatting sqref="CV35">
    <cfRule type="cellIs" dxfId="2773" priority="323" operator="lessThan">
      <formula>0</formula>
    </cfRule>
    <cfRule type="cellIs" dxfId="2772" priority="324" operator="greaterThan">
      <formula>0</formula>
    </cfRule>
  </conditionalFormatting>
  <conditionalFormatting sqref="O23:T23">
    <cfRule type="cellIs" dxfId="2771" priority="321" operator="lessThan">
      <formula>0</formula>
    </cfRule>
    <cfRule type="cellIs" dxfId="2770" priority="322" operator="greaterThan">
      <formula>0</formula>
    </cfRule>
  </conditionalFormatting>
  <conditionalFormatting sqref="W23:AB23">
    <cfRule type="cellIs" dxfId="2769" priority="319" operator="lessThan">
      <formula>0</formula>
    </cfRule>
    <cfRule type="cellIs" dxfId="2768" priority="320" operator="greaterThan">
      <formula>0</formula>
    </cfRule>
  </conditionalFormatting>
  <conditionalFormatting sqref="AE23:AJ23">
    <cfRule type="cellIs" dxfId="2767" priority="317" operator="lessThan">
      <formula>0</formula>
    </cfRule>
    <cfRule type="cellIs" dxfId="2766" priority="318" operator="greaterThan">
      <formula>0</formula>
    </cfRule>
  </conditionalFormatting>
  <conditionalFormatting sqref="CO23">
    <cfRule type="cellIs" dxfId="2765" priority="281" operator="lessThan">
      <formula>0</formula>
    </cfRule>
    <cfRule type="cellIs" dxfId="2764" priority="282" operator="greaterThan">
      <formula>0</formula>
    </cfRule>
  </conditionalFormatting>
  <conditionalFormatting sqref="AS22 AS24">
    <cfRule type="cellIs" dxfId="2763" priority="315" operator="lessThan">
      <formula>0</formula>
    </cfRule>
    <cfRule type="cellIs" dxfId="2762" priority="316" operator="greaterThan">
      <formula>0</formula>
    </cfRule>
  </conditionalFormatting>
  <conditionalFormatting sqref="AS23">
    <cfRule type="cellIs" dxfId="2761" priority="313" operator="lessThan">
      <formula>0</formula>
    </cfRule>
    <cfRule type="cellIs" dxfId="2760" priority="314" operator="greaterThan">
      <formula>0</formula>
    </cfRule>
  </conditionalFormatting>
  <conditionalFormatting sqref="AM23:AR23">
    <cfRule type="cellIs" dxfId="2759" priority="311" operator="lessThan">
      <formula>0</formula>
    </cfRule>
    <cfRule type="cellIs" dxfId="2758" priority="312" operator="greaterThan">
      <formula>0</formula>
    </cfRule>
  </conditionalFormatting>
  <conditionalFormatting sqref="BA22">
    <cfRule type="cellIs" dxfId="2757" priority="309" operator="lessThan">
      <formula>0</formula>
    </cfRule>
    <cfRule type="cellIs" dxfId="2756" priority="310" operator="greaterThan">
      <formula>0</formula>
    </cfRule>
  </conditionalFormatting>
  <conditionalFormatting sqref="BA23">
    <cfRule type="cellIs" dxfId="2755" priority="307" operator="lessThan">
      <formula>0</formula>
    </cfRule>
    <cfRule type="cellIs" dxfId="2754" priority="308" operator="greaterThan">
      <formula>0</formula>
    </cfRule>
  </conditionalFormatting>
  <conditionalFormatting sqref="AU23:AZ23">
    <cfRule type="cellIs" dxfId="2753" priority="305" operator="lessThan">
      <formula>0</formula>
    </cfRule>
    <cfRule type="cellIs" dxfId="2752" priority="306" operator="greaterThan">
      <formula>0</formula>
    </cfRule>
  </conditionalFormatting>
  <conditionalFormatting sqref="BI22">
    <cfRule type="cellIs" dxfId="2751" priority="303" operator="lessThan">
      <formula>0</formula>
    </cfRule>
    <cfRule type="cellIs" dxfId="2750" priority="304" operator="greaterThan">
      <formula>0</formula>
    </cfRule>
  </conditionalFormatting>
  <conditionalFormatting sqref="BI23">
    <cfRule type="cellIs" dxfId="2749" priority="301" operator="lessThan">
      <formula>0</formula>
    </cfRule>
    <cfRule type="cellIs" dxfId="2748" priority="302" operator="greaterThan">
      <formula>0</formula>
    </cfRule>
  </conditionalFormatting>
  <conditionalFormatting sqref="BC23:BH23">
    <cfRule type="cellIs" dxfId="2747" priority="299" operator="lessThan">
      <formula>0</formula>
    </cfRule>
    <cfRule type="cellIs" dxfId="2746" priority="300" operator="greaterThan">
      <formula>0</formula>
    </cfRule>
  </conditionalFormatting>
  <conditionalFormatting sqref="BQ22">
    <cfRule type="cellIs" dxfId="2745" priority="297" operator="lessThan">
      <formula>0</formula>
    </cfRule>
    <cfRule type="cellIs" dxfId="2744" priority="298" operator="greaterThan">
      <formula>0</formula>
    </cfRule>
  </conditionalFormatting>
  <conditionalFormatting sqref="BQ23">
    <cfRule type="cellIs" dxfId="2743" priority="295" operator="lessThan">
      <formula>0</formula>
    </cfRule>
    <cfRule type="cellIs" dxfId="2742" priority="296" operator="greaterThan">
      <formula>0</formula>
    </cfRule>
  </conditionalFormatting>
  <conditionalFormatting sqref="BK23:BP23">
    <cfRule type="cellIs" dxfId="2741" priority="293" operator="lessThan">
      <formula>0</formula>
    </cfRule>
    <cfRule type="cellIs" dxfId="2740" priority="294" operator="greaterThan">
      <formula>0</formula>
    </cfRule>
  </conditionalFormatting>
  <conditionalFormatting sqref="BY22">
    <cfRule type="cellIs" dxfId="2739" priority="291" operator="lessThan">
      <formula>0</formula>
    </cfRule>
    <cfRule type="cellIs" dxfId="2738" priority="292" operator="greaterThan">
      <formula>0</formula>
    </cfRule>
  </conditionalFormatting>
  <conditionalFormatting sqref="BY23">
    <cfRule type="cellIs" dxfId="2737" priority="289" operator="lessThan">
      <formula>0</formula>
    </cfRule>
    <cfRule type="cellIs" dxfId="2736" priority="290" operator="greaterThan">
      <formula>0</formula>
    </cfRule>
  </conditionalFormatting>
  <conditionalFormatting sqref="BS23:BX23">
    <cfRule type="cellIs" dxfId="2735" priority="287" operator="lessThan">
      <formula>0</formula>
    </cfRule>
    <cfRule type="cellIs" dxfId="2734" priority="288" operator="greaterThan">
      <formula>0</formula>
    </cfRule>
  </conditionalFormatting>
  <conditionalFormatting sqref="CG23">
    <cfRule type="cellIs" dxfId="2733" priority="285" operator="lessThan">
      <formula>0</formula>
    </cfRule>
    <cfRule type="cellIs" dxfId="2732" priority="286" operator="greaterThan">
      <formula>0</formula>
    </cfRule>
  </conditionalFormatting>
  <conditionalFormatting sqref="CA23:CF23">
    <cfRule type="cellIs" dxfId="2731" priority="283" operator="lessThan">
      <formula>0</formula>
    </cfRule>
    <cfRule type="cellIs" dxfId="2730" priority="284" operator="greaterThan">
      <formula>0</formula>
    </cfRule>
  </conditionalFormatting>
  <conditionalFormatting sqref="CI23:CN23">
    <cfRule type="cellIs" dxfId="2729" priority="279" operator="lessThan">
      <formula>0</formula>
    </cfRule>
    <cfRule type="cellIs" dxfId="2728" priority="280" operator="greaterThan">
      <formula>0</formula>
    </cfRule>
  </conditionalFormatting>
  <conditionalFormatting sqref="CW23">
    <cfRule type="cellIs" dxfId="2727" priority="277" operator="lessThan">
      <formula>0</formula>
    </cfRule>
    <cfRule type="cellIs" dxfId="2726" priority="278" operator="greaterThan">
      <formula>0</formula>
    </cfRule>
  </conditionalFormatting>
  <conditionalFormatting sqref="CQ23:CV23">
    <cfRule type="cellIs" dxfId="2725" priority="275" operator="lessThan">
      <formula>0</formula>
    </cfRule>
    <cfRule type="cellIs" dxfId="2724" priority="276" operator="greaterThan">
      <formula>0</formula>
    </cfRule>
  </conditionalFormatting>
  <conditionalFormatting sqref="V29 P27:T27 O28:T28 AD27:AD29 V27:AB28 O25:AD26">
    <cfRule type="cellIs" dxfId="2723" priority="273" operator="lessThan">
      <formula>0</formula>
    </cfRule>
    <cfRule type="cellIs" dxfId="2722" priority="274" operator="greaterThan">
      <formula>0</formula>
    </cfRule>
  </conditionalFormatting>
  <conditionalFormatting sqref="G27:L29 G25:M26">
    <cfRule type="cellIs" dxfId="2721" priority="271" operator="lessThan">
      <formula>0</formula>
    </cfRule>
    <cfRule type="cellIs" dxfId="2720" priority="272" operator="greaterThan">
      <formula>0</formula>
    </cfRule>
  </conditionalFormatting>
  <conditionalFormatting sqref="X29:AB29">
    <cfRule type="cellIs" dxfId="2719" priority="269" operator="lessThan">
      <formula>0</formula>
    </cfRule>
    <cfRule type="cellIs" dxfId="2718" priority="270" operator="greaterThan">
      <formula>0</formula>
    </cfRule>
  </conditionalFormatting>
  <conditionalFormatting sqref="AE27:AI28 AK27:AK29 AE25:AK26">
    <cfRule type="cellIs" dxfId="2717" priority="267" operator="lessThan">
      <formula>0</formula>
    </cfRule>
    <cfRule type="cellIs" dxfId="2716" priority="268" operator="greaterThan">
      <formula>0</formula>
    </cfRule>
  </conditionalFormatting>
  <conditionalFormatting sqref="AF29:AI29">
    <cfRule type="cellIs" dxfId="2715" priority="265" operator="lessThan">
      <formula>0</formula>
    </cfRule>
    <cfRule type="cellIs" dxfId="2714" priority="266" operator="greaterThan">
      <formula>0</formula>
    </cfRule>
  </conditionalFormatting>
  <conditionalFormatting sqref="AE29:AI29 AK29">
    <cfRule type="cellIs" dxfId="2713" priority="263" operator="lessThan">
      <formula>0</formula>
    </cfRule>
    <cfRule type="cellIs" dxfId="2712" priority="264" operator="greaterThan">
      <formula>0</formula>
    </cfRule>
  </conditionalFormatting>
  <conditionalFormatting sqref="AM25:AS26 AM27:AQ28 AS28:AS29">
    <cfRule type="cellIs" dxfId="2711" priority="261" operator="lessThan">
      <formula>0</formula>
    </cfRule>
    <cfRule type="cellIs" dxfId="2710" priority="262" operator="greaterThan">
      <formula>0</formula>
    </cfRule>
  </conditionalFormatting>
  <conditionalFormatting sqref="AN29:AQ29">
    <cfRule type="cellIs" dxfId="2709" priority="259" operator="lessThan">
      <formula>0</formula>
    </cfRule>
    <cfRule type="cellIs" dxfId="2708" priority="260" operator="greaterThan">
      <formula>0</formula>
    </cfRule>
  </conditionalFormatting>
  <conditionalFormatting sqref="AM29:AQ29 AS29">
    <cfRule type="cellIs" dxfId="2707" priority="257" operator="lessThan">
      <formula>0</formula>
    </cfRule>
    <cfRule type="cellIs" dxfId="2706" priority="258" operator="greaterThan">
      <formula>0</formula>
    </cfRule>
  </conditionalFormatting>
  <conditionalFormatting sqref="AU27:AY28 AU25:BA26">
    <cfRule type="cellIs" dxfId="2705" priority="255" operator="lessThan">
      <formula>0</formula>
    </cfRule>
    <cfRule type="cellIs" dxfId="2704" priority="256" operator="greaterThan">
      <formula>0</formula>
    </cfRule>
  </conditionalFormatting>
  <conditionalFormatting sqref="AV29:AY29">
    <cfRule type="cellIs" dxfId="2703" priority="253" operator="lessThan">
      <formula>0</formula>
    </cfRule>
    <cfRule type="cellIs" dxfId="2702" priority="254" operator="greaterThan">
      <formula>0</formula>
    </cfRule>
  </conditionalFormatting>
  <conditionalFormatting sqref="AU29:AY29">
    <cfRule type="cellIs" dxfId="2701" priority="251" operator="lessThan">
      <formula>0</formula>
    </cfRule>
    <cfRule type="cellIs" dxfId="2700" priority="252" operator="greaterThan">
      <formula>0</formula>
    </cfRule>
  </conditionalFormatting>
  <conditionalFormatting sqref="AS28">
    <cfRule type="cellIs" dxfId="2699" priority="249" operator="lessThan">
      <formula>0</formula>
    </cfRule>
    <cfRule type="cellIs" dxfId="2698" priority="250" operator="greaterThan">
      <formula>0</formula>
    </cfRule>
  </conditionalFormatting>
  <conditionalFormatting sqref="BC27:BG28 BC25:BI26">
    <cfRule type="cellIs" dxfId="2697" priority="247" operator="lessThan">
      <formula>0</formula>
    </cfRule>
    <cfRule type="cellIs" dxfId="2696" priority="248" operator="greaterThan">
      <formula>0</formula>
    </cfRule>
  </conditionalFormatting>
  <conditionalFormatting sqref="BD29:BG29">
    <cfRule type="cellIs" dxfId="2695" priority="245" operator="lessThan">
      <formula>0</formula>
    </cfRule>
    <cfRule type="cellIs" dxfId="2694" priority="246" operator="greaterThan">
      <formula>0</formula>
    </cfRule>
  </conditionalFormatting>
  <conditionalFormatting sqref="BC29:BG29">
    <cfRule type="cellIs" dxfId="2693" priority="243" operator="lessThan">
      <formula>0</formula>
    </cfRule>
    <cfRule type="cellIs" dxfId="2692" priority="244" operator="greaterThan">
      <formula>0</formula>
    </cfRule>
  </conditionalFormatting>
  <conditionalFormatting sqref="BK27:BO28 BQ28:BQ29 BK25:BQ26">
    <cfRule type="cellIs" dxfId="2691" priority="241" operator="lessThan">
      <formula>0</formula>
    </cfRule>
    <cfRule type="cellIs" dxfId="2690" priority="242" operator="greaterThan">
      <formula>0</formula>
    </cfRule>
  </conditionalFormatting>
  <conditionalFormatting sqref="BL29:BO29">
    <cfRule type="cellIs" dxfId="2689" priority="239" operator="lessThan">
      <formula>0</formula>
    </cfRule>
    <cfRule type="cellIs" dxfId="2688" priority="240" operator="greaterThan">
      <formula>0</formula>
    </cfRule>
  </conditionalFormatting>
  <conditionalFormatting sqref="BK29:BO29 BQ29">
    <cfRule type="cellIs" dxfId="2687" priority="237" operator="lessThan">
      <formula>0</formula>
    </cfRule>
    <cfRule type="cellIs" dxfId="2686" priority="238" operator="greaterThan">
      <formula>0</formula>
    </cfRule>
  </conditionalFormatting>
  <conditionalFormatting sqref="BS27:BW28 BY28:BY29 BS25:BY26">
    <cfRule type="cellIs" dxfId="2685" priority="235" operator="lessThan">
      <formula>0</formula>
    </cfRule>
    <cfRule type="cellIs" dxfId="2684" priority="236" operator="greaterThan">
      <formula>0</formula>
    </cfRule>
  </conditionalFormatting>
  <conditionalFormatting sqref="BT29:BW29">
    <cfRule type="cellIs" dxfId="2683" priority="233" operator="lessThan">
      <formula>0</formula>
    </cfRule>
    <cfRule type="cellIs" dxfId="2682" priority="234" operator="greaterThan">
      <formula>0</formula>
    </cfRule>
  </conditionalFormatting>
  <conditionalFormatting sqref="BS29:BW29 BY29">
    <cfRule type="cellIs" dxfId="2681" priority="231" operator="lessThan">
      <formula>0</formula>
    </cfRule>
    <cfRule type="cellIs" dxfId="2680" priority="232" operator="greaterThan">
      <formula>0</formula>
    </cfRule>
  </conditionalFormatting>
  <conditionalFormatting sqref="CA27:CE28 CA25:CG26">
    <cfRule type="cellIs" dxfId="2679" priority="229" operator="lessThan">
      <formula>0</formula>
    </cfRule>
    <cfRule type="cellIs" dxfId="2678" priority="230" operator="greaterThan">
      <formula>0</formula>
    </cfRule>
  </conditionalFormatting>
  <conditionalFormatting sqref="CB29:CE29">
    <cfRule type="cellIs" dxfId="2677" priority="227" operator="lessThan">
      <formula>0</formula>
    </cfRule>
    <cfRule type="cellIs" dxfId="2676" priority="228" operator="greaterThan">
      <formula>0</formula>
    </cfRule>
  </conditionalFormatting>
  <conditionalFormatting sqref="CA29:CE29">
    <cfRule type="cellIs" dxfId="2675" priority="225" operator="lessThan">
      <formula>0</formula>
    </cfRule>
    <cfRule type="cellIs" dxfId="2674" priority="226" operator="greaterThan">
      <formula>0</formula>
    </cfRule>
  </conditionalFormatting>
  <conditionalFormatting sqref="CI27:CM28 CI25:CO26">
    <cfRule type="cellIs" dxfId="2673" priority="223" operator="lessThan">
      <formula>0</formula>
    </cfRule>
    <cfRule type="cellIs" dxfId="2672" priority="224" operator="greaterThan">
      <formula>0</formula>
    </cfRule>
  </conditionalFormatting>
  <conditionalFormatting sqref="CJ29:CM29">
    <cfRule type="cellIs" dxfId="2671" priority="221" operator="lessThan">
      <formula>0</formula>
    </cfRule>
    <cfRule type="cellIs" dxfId="2670" priority="222" operator="greaterThan">
      <formula>0</formula>
    </cfRule>
  </conditionalFormatting>
  <conditionalFormatting sqref="CI29:CM29">
    <cfRule type="cellIs" dxfId="2669" priority="219" operator="lessThan">
      <formula>0</formula>
    </cfRule>
    <cfRule type="cellIs" dxfId="2668" priority="220" operator="greaterThan">
      <formula>0</formula>
    </cfRule>
  </conditionalFormatting>
  <conditionalFormatting sqref="CQ27:CU28 CQ25:CW26">
    <cfRule type="cellIs" dxfId="2667" priority="217" operator="lessThan">
      <formula>0</formula>
    </cfRule>
    <cfRule type="cellIs" dxfId="2666" priority="218" operator="greaterThan">
      <formula>0</formula>
    </cfRule>
  </conditionalFormatting>
  <conditionalFormatting sqref="CR29:CU29">
    <cfRule type="cellIs" dxfId="2665" priority="215" operator="lessThan">
      <formula>0</formula>
    </cfRule>
    <cfRule type="cellIs" dxfId="2664" priority="216" operator="greaterThan">
      <formula>0</formula>
    </cfRule>
  </conditionalFormatting>
  <conditionalFormatting sqref="CQ29:CU29">
    <cfRule type="cellIs" dxfId="2663" priority="213" operator="lessThan">
      <formula>0</formula>
    </cfRule>
    <cfRule type="cellIs" dxfId="2662" priority="214" operator="greaterThan">
      <formula>0</formula>
    </cfRule>
  </conditionalFormatting>
  <conditionalFormatting sqref="O27:T28">
    <cfRule type="cellIs" dxfId="2661" priority="211" operator="lessThan">
      <formula>0</formula>
    </cfRule>
    <cfRule type="cellIs" dxfId="2660" priority="212" operator="greaterThan">
      <formula>0</formula>
    </cfRule>
  </conditionalFormatting>
  <conditionalFormatting sqref="O29:T29">
    <cfRule type="cellIs" dxfId="2659" priority="209" operator="lessThan">
      <formula>0</formula>
    </cfRule>
    <cfRule type="cellIs" dxfId="2658" priority="210" operator="greaterThan">
      <formula>0</formula>
    </cfRule>
  </conditionalFormatting>
  <conditionalFormatting sqref="W27:AB27">
    <cfRule type="cellIs" dxfId="2657" priority="207" operator="lessThan">
      <formula>0</formula>
    </cfRule>
    <cfRule type="cellIs" dxfId="2656" priority="208" operator="greaterThan">
      <formula>0</formula>
    </cfRule>
  </conditionalFormatting>
  <conditionalFormatting sqref="W28:AB28">
    <cfRule type="cellIs" dxfId="2655" priority="205" operator="lessThan">
      <formula>0</formula>
    </cfRule>
    <cfRule type="cellIs" dxfId="2654" priority="206" operator="greaterThan">
      <formula>0</formula>
    </cfRule>
  </conditionalFormatting>
  <conditionalFormatting sqref="W29:AB29">
    <cfRule type="cellIs" dxfId="2653" priority="203" operator="lessThan">
      <formula>0</formula>
    </cfRule>
    <cfRule type="cellIs" dxfId="2652" priority="204" operator="greaterThan">
      <formula>0</formula>
    </cfRule>
  </conditionalFormatting>
  <conditionalFormatting sqref="AJ27:AJ28">
    <cfRule type="cellIs" dxfId="2651" priority="201" operator="lessThan">
      <formula>0</formula>
    </cfRule>
    <cfRule type="cellIs" dxfId="2650" priority="202" operator="greaterThan">
      <formula>0</formula>
    </cfRule>
  </conditionalFormatting>
  <conditionalFormatting sqref="AJ29">
    <cfRule type="cellIs" dxfId="2649" priority="199" operator="lessThan">
      <formula>0</formula>
    </cfRule>
    <cfRule type="cellIs" dxfId="2648" priority="200" operator="greaterThan">
      <formula>0</formula>
    </cfRule>
  </conditionalFormatting>
  <conditionalFormatting sqref="AJ29">
    <cfRule type="cellIs" dxfId="2647" priority="197" operator="lessThan">
      <formula>0</formula>
    </cfRule>
    <cfRule type="cellIs" dxfId="2646" priority="198" operator="greaterThan">
      <formula>0</formula>
    </cfRule>
  </conditionalFormatting>
  <conditionalFormatting sqref="AC27:AC29">
    <cfRule type="cellIs" dxfId="2645" priority="195" operator="lessThan">
      <formula>0</formula>
    </cfRule>
    <cfRule type="cellIs" dxfId="2644" priority="196" operator="greaterThan">
      <formula>0</formula>
    </cfRule>
  </conditionalFormatting>
  <conditionalFormatting sqref="U27:U29">
    <cfRule type="cellIs" dxfId="2643" priority="193" operator="lessThan">
      <formula>0</formula>
    </cfRule>
    <cfRule type="cellIs" dxfId="2642" priority="194" operator="greaterThan">
      <formula>0</formula>
    </cfRule>
  </conditionalFormatting>
  <conditionalFormatting sqref="M27:M29">
    <cfRule type="cellIs" dxfId="2641" priority="191" operator="lessThan">
      <formula>0</formula>
    </cfRule>
    <cfRule type="cellIs" dxfId="2640" priority="192" operator="greaterThan">
      <formula>0</formula>
    </cfRule>
  </conditionalFormatting>
  <conditionalFormatting sqref="AR27:AR28">
    <cfRule type="cellIs" dxfId="2639" priority="189" operator="lessThan">
      <formula>0</formula>
    </cfRule>
    <cfRule type="cellIs" dxfId="2638" priority="190" operator="greaterThan">
      <formula>0</formula>
    </cfRule>
  </conditionalFormatting>
  <conditionalFormatting sqref="AR29">
    <cfRule type="cellIs" dxfId="2637" priority="187" operator="lessThan">
      <formula>0</formula>
    </cfRule>
    <cfRule type="cellIs" dxfId="2636" priority="188" operator="greaterThan">
      <formula>0</formula>
    </cfRule>
  </conditionalFormatting>
  <conditionalFormatting sqref="AR29">
    <cfRule type="cellIs" dxfId="2635" priority="185" operator="lessThan">
      <formula>0</formula>
    </cfRule>
    <cfRule type="cellIs" dxfId="2634" priority="186" operator="greaterThan">
      <formula>0</formula>
    </cfRule>
  </conditionalFormatting>
  <conditionalFormatting sqref="AS27:AS29">
    <cfRule type="cellIs" dxfId="2633" priority="183" operator="lessThan">
      <formula>0</formula>
    </cfRule>
    <cfRule type="cellIs" dxfId="2632" priority="184" operator="greaterThan">
      <formula>0</formula>
    </cfRule>
  </conditionalFormatting>
  <conditionalFormatting sqref="AZ27:AZ28">
    <cfRule type="cellIs" dxfId="2631" priority="181" operator="lessThan">
      <formula>0</formula>
    </cfRule>
    <cfRule type="cellIs" dxfId="2630" priority="182" operator="greaterThan">
      <formula>0</formula>
    </cfRule>
  </conditionalFormatting>
  <conditionalFormatting sqref="AZ29">
    <cfRule type="cellIs" dxfId="2629" priority="179" operator="lessThan">
      <formula>0</formula>
    </cfRule>
    <cfRule type="cellIs" dxfId="2628" priority="180" operator="greaterThan">
      <formula>0</formula>
    </cfRule>
  </conditionalFormatting>
  <conditionalFormatting sqref="AZ29">
    <cfRule type="cellIs" dxfId="2627" priority="177" operator="lessThan">
      <formula>0</formula>
    </cfRule>
    <cfRule type="cellIs" dxfId="2626" priority="178" operator="greaterThan">
      <formula>0</formula>
    </cfRule>
  </conditionalFormatting>
  <conditionalFormatting sqref="BA27:BA29">
    <cfRule type="cellIs" dxfId="2625" priority="175" operator="lessThan">
      <formula>0</formula>
    </cfRule>
    <cfRule type="cellIs" dxfId="2624" priority="176" operator="greaterThan">
      <formula>0</formula>
    </cfRule>
  </conditionalFormatting>
  <conditionalFormatting sqref="BH27:BH28">
    <cfRule type="cellIs" dxfId="2623" priority="173" operator="lessThan">
      <formula>0</formula>
    </cfRule>
    <cfRule type="cellIs" dxfId="2622" priority="174" operator="greaterThan">
      <formula>0</formula>
    </cfRule>
  </conditionalFormatting>
  <conditionalFormatting sqref="BH29">
    <cfRule type="cellIs" dxfId="2621" priority="171" operator="lessThan">
      <formula>0</formula>
    </cfRule>
    <cfRule type="cellIs" dxfId="2620" priority="172" operator="greaterThan">
      <formula>0</formula>
    </cfRule>
  </conditionalFormatting>
  <conditionalFormatting sqref="BH29">
    <cfRule type="cellIs" dxfId="2619" priority="169" operator="lessThan">
      <formula>0</formula>
    </cfRule>
    <cfRule type="cellIs" dxfId="2618" priority="170" operator="greaterThan">
      <formula>0</formula>
    </cfRule>
  </conditionalFormatting>
  <conditionalFormatting sqref="BI27:BI29">
    <cfRule type="cellIs" dxfId="2617" priority="167" operator="lessThan">
      <formula>0</formula>
    </cfRule>
    <cfRule type="cellIs" dxfId="2616" priority="168" operator="greaterThan">
      <formula>0</formula>
    </cfRule>
  </conditionalFormatting>
  <conditionalFormatting sqref="BP27:BP28">
    <cfRule type="cellIs" dxfId="2615" priority="165" operator="lessThan">
      <formula>0</formula>
    </cfRule>
    <cfRule type="cellIs" dxfId="2614" priority="166" operator="greaterThan">
      <formula>0</formula>
    </cfRule>
  </conditionalFormatting>
  <conditionalFormatting sqref="BP29">
    <cfRule type="cellIs" dxfId="2613" priority="163" operator="lessThan">
      <formula>0</formula>
    </cfRule>
    <cfRule type="cellIs" dxfId="2612" priority="164" operator="greaterThan">
      <formula>0</formula>
    </cfRule>
  </conditionalFormatting>
  <conditionalFormatting sqref="BP29">
    <cfRule type="cellIs" dxfId="2611" priority="161" operator="lessThan">
      <formula>0</formula>
    </cfRule>
    <cfRule type="cellIs" dxfId="2610" priority="162" operator="greaterThan">
      <formula>0</formula>
    </cfRule>
  </conditionalFormatting>
  <conditionalFormatting sqref="BQ27:BQ29">
    <cfRule type="cellIs" dxfId="2609" priority="159" operator="lessThan">
      <formula>0</formula>
    </cfRule>
    <cfRule type="cellIs" dxfId="2608" priority="160" operator="greaterThan">
      <formula>0</formula>
    </cfRule>
  </conditionalFormatting>
  <conditionalFormatting sqref="BX27:BX28">
    <cfRule type="cellIs" dxfId="2607" priority="157" operator="lessThan">
      <formula>0</formula>
    </cfRule>
    <cfRule type="cellIs" dxfId="2606" priority="158" operator="greaterThan">
      <formula>0</formula>
    </cfRule>
  </conditionalFormatting>
  <conditionalFormatting sqref="BX29">
    <cfRule type="cellIs" dxfId="2605" priority="155" operator="lessThan">
      <formula>0</formula>
    </cfRule>
    <cfRule type="cellIs" dxfId="2604" priority="156" operator="greaterThan">
      <formula>0</formula>
    </cfRule>
  </conditionalFormatting>
  <conditionalFormatting sqref="BX29">
    <cfRule type="cellIs" dxfId="2603" priority="153" operator="lessThan">
      <formula>0</formula>
    </cfRule>
    <cfRule type="cellIs" dxfId="2602" priority="154" operator="greaterThan">
      <formula>0</formula>
    </cfRule>
  </conditionalFormatting>
  <conditionalFormatting sqref="BY27:BY29">
    <cfRule type="cellIs" dxfId="2601" priority="151" operator="lessThan">
      <formula>0</formula>
    </cfRule>
    <cfRule type="cellIs" dxfId="2600" priority="152" operator="greaterThan">
      <formula>0</formula>
    </cfRule>
  </conditionalFormatting>
  <conditionalFormatting sqref="CF27:CF28">
    <cfRule type="cellIs" dxfId="2599" priority="149" operator="lessThan">
      <formula>0</formula>
    </cfRule>
    <cfRule type="cellIs" dxfId="2598" priority="150" operator="greaterThan">
      <formula>0</formula>
    </cfRule>
  </conditionalFormatting>
  <conditionalFormatting sqref="CF29">
    <cfRule type="cellIs" dxfId="2597" priority="147" operator="lessThan">
      <formula>0</formula>
    </cfRule>
    <cfRule type="cellIs" dxfId="2596" priority="148" operator="greaterThan">
      <formula>0</formula>
    </cfRule>
  </conditionalFormatting>
  <conditionalFormatting sqref="CF29">
    <cfRule type="cellIs" dxfId="2595" priority="145" operator="lessThan">
      <formula>0</formula>
    </cfRule>
    <cfRule type="cellIs" dxfId="2594" priority="146" operator="greaterThan">
      <formula>0</formula>
    </cfRule>
  </conditionalFormatting>
  <conditionalFormatting sqref="CG27:CG29">
    <cfRule type="cellIs" dxfId="2593" priority="143" operator="lessThan">
      <formula>0</formula>
    </cfRule>
    <cfRule type="cellIs" dxfId="2592" priority="144" operator="greaterThan">
      <formula>0</formula>
    </cfRule>
  </conditionalFormatting>
  <conditionalFormatting sqref="CN27:CN28">
    <cfRule type="cellIs" dxfId="2591" priority="141" operator="lessThan">
      <formula>0</formula>
    </cfRule>
    <cfRule type="cellIs" dxfId="2590" priority="142" operator="greaterThan">
      <formula>0</formula>
    </cfRule>
  </conditionalFormatting>
  <conditionalFormatting sqref="CN29">
    <cfRule type="cellIs" dxfId="2589" priority="139" operator="lessThan">
      <formula>0</formula>
    </cfRule>
    <cfRule type="cellIs" dxfId="2588" priority="140" operator="greaterThan">
      <formula>0</formula>
    </cfRule>
  </conditionalFormatting>
  <conditionalFormatting sqref="CN29">
    <cfRule type="cellIs" dxfId="2587" priority="137" operator="lessThan">
      <formula>0</formula>
    </cfRule>
    <cfRule type="cellIs" dxfId="2586" priority="138" operator="greaterThan">
      <formula>0</formula>
    </cfRule>
  </conditionalFormatting>
  <conditionalFormatting sqref="CO27:CO29">
    <cfRule type="cellIs" dxfId="2585" priority="135" operator="lessThan">
      <formula>0</formula>
    </cfRule>
    <cfRule type="cellIs" dxfId="2584" priority="136" operator="greaterThan">
      <formula>0</formula>
    </cfRule>
  </conditionalFormatting>
  <conditionalFormatting sqref="CV27:CV28">
    <cfRule type="cellIs" dxfId="2583" priority="133" operator="lessThan">
      <formula>0</formula>
    </cfRule>
    <cfRule type="cellIs" dxfId="2582" priority="134" operator="greaterThan">
      <formula>0</formula>
    </cfRule>
  </conditionalFormatting>
  <conditionalFormatting sqref="CV29">
    <cfRule type="cellIs" dxfId="2581" priority="131" operator="lessThan">
      <formula>0</formula>
    </cfRule>
    <cfRule type="cellIs" dxfId="2580" priority="132" operator="greaterThan">
      <formula>0</formula>
    </cfRule>
  </conditionalFormatting>
  <conditionalFormatting sqref="CV29">
    <cfRule type="cellIs" dxfId="2579" priority="129" operator="lessThan">
      <formula>0</formula>
    </cfRule>
    <cfRule type="cellIs" dxfId="2578" priority="130" operator="greaterThan">
      <formula>0</formula>
    </cfRule>
  </conditionalFormatting>
  <conditionalFormatting sqref="CW27:CW29">
    <cfRule type="cellIs" dxfId="2577" priority="127" operator="lessThan">
      <formula>0</formula>
    </cfRule>
    <cfRule type="cellIs" dxfId="2576" priority="128" operator="greaterThan">
      <formula>0</formula>
    </cfRule>
  </conditionalFormatting>
  <conditionalFormatting sqref="O36:U36">
    <cfRule type="cellIs" dxfId="2575" priority="125" operator="lessThan">
      <formula>0</formula>
    </cfRule>
    <cfRule type="cellIs" dxfId="2574" priority="126" operator="greaterThan">
      <formula>0</formula>
    </cfRule>
  </conditionalFormatting>
  <conditionalFormatting sqref="W36:AC36">
    <cfRule type="cellIs" dxfId="2573" priority="123" operator="lessThan">
      <formula>0</formula>
    </cfRule>
    <cfRule type="cellIs" dxfId="2572" priority="124" operator="greaterThan">
      <formula>0</formula>
    </cfRule>
  </conditionalFormatting>
  <conditionalFormatting sqref="AE36:AK36">
    <cfRule type="cellIs" dxfId="2571" priority="121" operator="lessThan">
      <formula>0</formula>
    </cfRule>
    <cfRule type="cellIs" dxfId="2570" priority="122" operator="greaterThan">
      <formula>0</formula>
    </cfRule>
  </conditionalFormatting>
  <conditionalFormatting sqref="AM36:AS36">
    <cfRule type="cellIs" dxfId="2569" priority="119" operator="lessThan">
      <formula>0</formula>
    </cfRule>
    <cfRule type="cellIs" dxfId="2568" priority="120" operator="greaterThan">
      <formula>0</formula>
    </cfRule>
  </conditionalFormatting>
  <conditionalFormatting sqref="AU36:BA36">
    <cfRule type="cellIs" dxfId="2567" priority="117" operator="lessThan">
      <formula>0</formula>
    </cfRule>
    <cfRule type="cellIs" dxfId="2566" priority="118" operator="greaterThan">
      <formula>0</formula>
    </cfRule>
  </conditionalFormatting>
  <conditionalFormatting sqref="BC36:BI36">
    <cfRule type="cellIs" dxfId="2565" priority="115" operator="lessThan">
      <formula>0</formula>
    </cfRule>
    <cfRule type="cellIs" dxfId="2564" priority="116" operator="greaterThan">
      <formula>0</formula>
    </cfRule>
  </conditionalFormatting>
  <conditionalFormatting sqref="BK36:BQ36">
    <cfRule type="cellIs" dxfId="2563" priority="113" operator="lessThan">
      <formula>0</formula>
    </cfRule>
    <cfRule type="cellIs" dxfId="2562" priority="114" operator="greaterThan">
      <formula>0</formula>
    </cfRule>
  </conditionalFormatting>
  <conditionalFormatting sqref="BS36:BY36">
    <cfRule type="cellIs" dxfId="2561" priority="111" operator="lessThan">
      <formula>0</formula>
    </cfRule>
    <cfRule type="cellIs" dxfId="2560" priority="112" operator="greaterThan">
      <formula>0</formula>
    </cfRule>
  </conditionalFormatting>
  <conditionalFormatting sqref="CA36:CG36">
    <cfRule type="cellIs" dxfId="2559" priority="109" operator="lessThan">
      <formula>0</formula>
    </cfRule>
    <cfRule type="cellIs" dxfId="2558" priority="110" operator="greaterThan">
      <formula>0</formula>
    </cfRule>
  </conditionalFormatting>
  <conditionalFormatting sqref="CI36:CO36">
    <cfRule type="cellIs" dxfId="2557" priority="107" operator="lessThan">
      <formula>0</formula>
    </cfRule>
    <cfRule type="cellIs" dxfId="2556" priority="108" operator="greaterThan">
      <formula>0</formula>
    </cfRule>
  </conditionalFormatting>
  <conditionalFormatting sqref="CQ36:CW36">
    <cfRule type="cellIs" dxfId="2555" priority="105" operator="lessThan">
      <formula>0</formula>
    </cfRule>
    <cfRule type="cellIs" dxfId="2554" priority="106" operator="greaterThan">
      <formula>0</formula>
    </cfRule>
  </conditionalFormatting>
  <conditionalFormatting sqref="O39:U39">
    <cfRule type="cellIs" dxfId="2553" priority="103" operator="lessThan">
      <formula>0</formula>
    </cfRule>
    <cfRule type="cellIs" dxfId="2552" priority="104" operator="greaterThan">
      <formula>0</formula>
    </cfRule>
  </conditionalFormatting>
  <conditionalFormatting sqref="W39:AC39">
    <cfRule type="cellIs" dxfId="2551" priority="101" operator="lessThan">
      <formula>0</formula>
    </cfRule>
    <cfRule type="cellIs" dxfId="2550" priority="102" operator="greaterThan">
      <formula>0</formula>
    </cfRule>
  </conditionalFormatting>
  <conditionalFormatting sqref="AE39:AK39">
    <cfRule type="cellIs" dxfId="2549" priority="99" operator="lessThan">
      <formula>0</formula>
    </cfRule>
    <cfRule type="cellIs" dxfId="2548" priority="100" operator="greaterThan">
      <formula>0</formula>
    </cfRule>
  </conditionalFormatting>
  <conditionalFormatting sqref="AM39:AS39">
    <cfRule type="cellIs" dxfId="2547" priority="97" operator="lessThan">
      <formula>0</formula>
    </cfRule>
    <cfRule type="cellIs" dxfId="2546" priority="98" operator="greaterThan">
      <formula>0</formula>
    </cfRule>
  </conditionalFormatting>
  <conditionalFormatting sqref="AU39:BA39">
    <cfRule type="cellIs" dxfId="2545" priority="95" operator="lessThan">
      <formula>0</formula>
    </cfRule>
    <cfRule type="cellIs" dxfId="2544" priority="96" operator="greaterThan">
      <formula>0</formula>
    </cfRule>
  </conditionalFormatting>
  <conditionalFormatting sqref="BC39:BI39">
    <cfRule type="cellIs" dxfId="2543" priority="93" operator="lessThan">
      <formula>0</formula>
    </cfRule>
    <cfRule type="cellIs" dxfId="2542" priority="94" operator="greaterThan">
      <formula>0</formula>
    </cfRule>
  </conditionalFormatting>
  <conditionalFormatting sqref="BK39:BQ39">
    <cfRule type="cellIs" dxfId="2541" priority="91" operator="lessThan">
      <formula>0</formula>
    </cfRule>
    <cfRule type="cellIs" dxfId="2540" priority="92" operator="greaterThan">
      <formula>0</formula>
    </cfRule>
  </conditionalFormatting>
  <conditionalFormatting sqref="BS39:BY39">
    <cfRule type="cellIs" dxfId="2539" priority="89" operator="lessThan">
      <formula>0</formula>
    </cfRule>
    <cfRule type="cellIs" dxfId="2538" priority="90" operator="greaterThan">
      <formula>0</formula>
    </cfRule>
  </conditionalFormatting>
  <conditionalFormatting sqref="CA39:CG39">
    <cfRule type="cellIs" dxfId="2537" priority="87" operator="lessThan">
      <formula>0</formula>
    </cfRule>
    <cfRule type="cellIs" dxfId="2536" priority="88" operator="greaterThan">
      <formula>0</formula>
    </cfRule>
  </conditionalFormatting>
  <conditionalFormatting sqref="CI39:CO39">
    <cfRule type="cellIs" dxfId="2535" priority="85" operator="lessThan">
      <formula>0</formula>
    </cfRule>
    <cfRule type="cellIs" dxfId="2534" priority="86" operator="greaterThan">
      <formula>0</formula>
    </cfRule>
  </conditionalFormatting>
  <conditionalFormatting sqref="CQ39:CW39">
    <cfRule type="cellIs" dxfId="2533" priority="83" operator="lessThan">
      <formula>0</formula>
    </cfRule>
    <cfRule type="cellIs" dxfId="2532" priority="84" operator="greaterThan">
      <formula>0</formula>
    </cfRule>
  </conditionalFormatting>
  <conditionalFormatting sqref="O34:AD34">
    <cfRule type="cellIs" dxfId="2531" priority="75" operator="lessThan">
      <formula>0</formula>
    </cfRule>
    <cfRule type="cellIs" dxfId="2530" priority="76" operator="greaterThan">
      <formula>0</formula>
    </cfRule>
  </conditionalFormatting>
  <conditionalFormatting sqref="CG22">
    <cfRule type="cellIs" dxfId="2529" priority="81" operator="lessThan">
      <formula>0</formula>
    </cfRule>
    <cfRule type="cellIs" dxfId="2528" priority="82" operator="greaterThan">
      <formula>0</formula>
    </cfRule>
  </conditionalFormatting>
  <conditionalFormatting sqref="CO22">
    <cfRule type="cellIs" dxfId="2527" priority="79" operator="lessThan">
      <formula>0</formula>
    </cfRule>
    <cfRule type="cellIs" dxfId="2526" priority="80" operator="greaterThan">
      <formula>0</formula>
    </cfRule>
  </conditionalFormatting>
  <conditionalFormatting sqref="CW22">
    <cfRule type="cellIs" dxfId="2525" priority="77" operator="lessThan">
      <formula>0</formula>
    </cfRule>
    <cfRule type="cellIs" dxfId="2524" priority="78" operator="greaterThan">
      <formula>0</formula>
    </cfRule>
  </conditionalFormatting>
  <conditionalFormatting sqref="G34:M34">
    <cfRule type="cellIs" dxfId="2523" priority="73" operator="lessThan">
      <formula>0</formula>
    </cfRule>
    <cfRule type="cellIs" dxfId="2522" priority="74" operator="greaterThan">
      <formula>0</formula>
    </cfRule>
  </conditionalFormatting>
  <conditionalFormatting sqref="AE34:AK34">
    <cfRule type="cellIs" dxfId="2521" priority="71" operator="lessThan">
      <formula>0</formula>
    </cfRule>
    <cfRule type="cellIs" dxfId="2520" priority="72" operator="greaterThan">
      <formula>0</formula>
    </cfRule>
  </conditionalFormatting>
  <conditionalFormatting sqref="AM34:AQ34">
    <cfRule type="cellIs" dxfId="2519" priority="69" operator="lessThan">
      <formula>0</formula>
    </cfRule>
    <cfRule type="cellIs" dxfId="2518" priority="70" operator="greaterThan">
      <formula>0</formula>
    </cfRule>
  </conditionalFormatting>
  <conditionalFormatting sqref="AU34:AY34">
    <cfRule type="cellIs" dxfId="2517" priority="67" operator="lessThan">
      <formula>0</formula>
    </cfRule>
    <cfRule type="cellIs" dxfId="2516" priority="68" operator="greaterThan">
      <formula>0</formula>
    </cfRule>
  </conditionalFormatting>
  <conditionalFormatting sqref="BC34:BG34">
    <cfRule type="cellIs" dxfId="2515" priority="65" operator="lessThan">
      <formula>0</formula>
    </cfRule>
    <cfRule type="cellIs" dxfId="2514" priority="66" operator="greaterThan">
      <formula>0</formula>
    </cfRule>
  </conditionalFormatting>
  <conditionalFormatting sqref="BK34:BO34">
    <cfRule type="cellIs" dxfId="2513" priority="63" operator="lessThan">
      <formula>0</formula>
    </cfRule>
    <cfRule type="cellIs" dxfId="2512" priority="64" operator="greaterThan">
      <formula>0</formula>
    </cfRule>
  </conditionalFormatting>
  <conditionalFormatting sqref="BS34:BW34">
    <cfRule type="cellIs" dxfId="2511" priority="61" operator="lessThan">
      <formula>0</formula>
    </cfRule>
    <cfRule type="cellIs" dxfId="2510" priority="62" operator="greaterThan">
      <formula>0</formula>
    </cfRule>
  </conditionalFormatting>
  <conditionalFormatting sqref="AS34">
    <cfRule type="cellIs" dxfId="2509" priority="59" operator="lessThan">
      <formula>0</formula>
    </cfRule>
    <cfRule type="cellIs" dxfId="2508" priority="60" operator="greaterThan">
      <formula>0</formula>
    </cfRule>
  </conditionalFormatting>
  <conditionalFormatting sqref="BA34">
    <cfRule type="cellIs" dxfId="2507" priority="57" operator="lessThan">
      <formula>0</formula>
    </cfRule>
    <cfRule type="cellIs" dxfId="2506" priority="58" operator="greaterThan">
      <formula>0</formula>
    </cfRule>
  </conditionalFormatting>
  <conditionalFormatting sqref="BI34">
    <cfRule type="cellIs" dxfId="2505" priority="55" operator="lessThan">
      <formula>0</formula>
    </cfRule>
    <cfRule type="cellIs" dxfId="2504" priority="56" operator="greaterThan">
      <formula>0</formula>
    </cfRule>
  </conditionalFormatting>
  <conditionalFormatting sqref="BQ34">
    <cfRule type="cellIs" dxfId="2503" priority="53" operator="lessThan">
      <formula>0</formula>
    </cfRule>
    <cfRule type="cellIs" dxfId="2502" priority="54" operator="greaterThan">
      <formula>0</formula>
    </cfRule>
  </conditionalFormatting>
  <conditionalFormatting sqref="BY34">
    <cfRule type="cellIs" dxfId="2501" priority="51" operator="lessThan">
      <formula>0</formula>
    </cfRule>
    <cfRule type="cellIs" dxfId="2500" priority="52" operator="greaterThan">
      <formula>0</formula>
    </cfRule>
  </conditionalFormatting>
  <conditionalFormatting sqref="CA34:CE34">
    <cfRule type="cellIs" dxfId="2499" priority="49" operator="lessThan">
      <formula>0</formula>
    </cfRule>
    <cfRule type="cellIs" dxfId="2498" priority="50" operator="greaterThan">
      <formula>0</formula>
    </cfRule>
  </conditionalFormatting>
  <conditionalFormatting sqref="CG34">
    <cfRule type="cellIs" dxfId="2497" priority="47" operator="lessThan">
      <formula>0</formula>
    </cfRule>
    <cfRule type="cellIs" dxfId="2496" priority="48" operator="greaterThan">
      <formula>0</formula>
    </cfRule>
  </conditionalFormatting>
  <conditionalFormatting sqref="CI34:CM34">
    <cfRule type="cellIs" dxfId="2495" priority="45" operator="lessThan">
      <formula>0</formula>
    </cfRule>
    <cfRule type="cellIs" dxfId="2494" priority="46" operator="greaterThan">
      <formula>0</formula>
    </cfRule>
  </conditionalFormatting>
  <conditionalFormatting sqref="CO34">
    <cfRule type="cellIs" dxfId="2493" priority="43" operator="lessThan">
      <formula>0</formula>
    </cfRule>
    <cfRule type="cellIs" dxfId="2492" priority="44" operator="greaterThan">
      <formula>0</formula>
    </cfRule>
  </conditionalFormatting>
  <conditionalFormatting sqref="CQ34:CU34">
    <cfRule type="cellIs" dxfId="2491" priority="41" operator="lessThan">
      <formula>0</formula>
    </cfRule>
    <cfRule type="cellIs" dxfId="2490" priority="42" operator="greaterThan">
      <formula>0</formula>
    </cfRule>
  </conditionalFormatting>
  <conditionalFormatting sqref="CW34">
    <cfRule type="cellIs" dxfId="2489" priority="39" operator="lessThan">
      <formula>0</formula>
    </cfRule>
    <cfRule type="cellIs" dxfId="2488" priority="40" operator="greaterThan">
      <formula>0</formula>
    </cfRule>
  </conditionalFormatting>
  <conditionalFormatting sqref="AR34">
    <cfRule type="cellIs" dxfId="2487" priority="37" operator="lessThan">
      <formula>0</formula>
    </cfRule>
    <cfRule type="cellIs" dxfId="2486" priority="38" operator="greaterThan">
      <formula>0</formula>
    </cfRule>
  </conditionalFormatting>
  <conditionalFormatting sqref="AZ34">
    <cfRule type="cellIs" dxfId="2485" priority="35" operator="lessThan">
      <formula>0</formula>
    </cfRule>
    <cfRule type="cellIs" dxfId="2484" priority="36" operator="greaterThan">
      <formula>0</formula>
    </cfRule>
  </conditionalFormatting>
  <conditionalFormatting sqref="BH34">
    <cfRule type="cellIs" dxfId="2483" priority="33" operator="lessThan">
      <formula>0</formula>
    </cfRule>
    <cfRule type="cellIs" dxfId="2482" priority="34" operator="greaterThan">
      <formula>0</formula>
    </cfRule>
  </conditionalFormatting>
  <conditionalFormatting sqref="BP34">
    <cfRule type="cellIs" dxfId="2481" priority="31" operator="lessThan">
      <formula>0</formula>
    </cfRule>
    <cfRule type="cellIs" dxfId="2480" priority="32" operator="greaterThan">
      <formula>0</formula>
    </cfRule>
  </conditionalFormatting>
  <conditionalFormatting sqref="BX34">
    <cfRule type="cellIs" dxfId="2479" priority="29" operator="lessThan">
      <formula>0</formula>
    </cfRule>
    <cfRule type="cellIs" dxfId="2478" priority="30" operator="greaterThan">
      <formula>0</formula>
    </cfRule>
  </conditionalFormatting>
  <conditionalFormatting sqref="CF34">
    <cfRule type="cellIs" dxfId="2477" priority="27" operator="lessThan">
      <formula>0</formula>
    </cfRule>
    <cfRule type="cellIs" dxfId="2476" priority="28" operator="greaterThan">
      <formula>0</formula>
    </cfRule>
  </conditionalFormatting>
  <conditionalFormatting sqref="CN34">
    <cfRule type="cellIs" dxfId="2475" priority="25" operator="lessThan">
      <formula>0</formula>
    </cfRule>
    <cfRule type="cellIs" dxfId="2474" priority="26" operator="greaterThan">
      <formula>0</formula>
    </cfRule>
  </conditionalFormatting>
  <conditionalFormatting sqref="CV34">
    <cfRule type="cellIs" dxfId="2473" priority="23" operator="lessThan">
      <formula>0</formula>
    </cfRule>
    <cfRule type="cellIs" dxfId="2472" priority="24" operator="greaterThan">
      <formula>0</formula>
    </cfRule>
  </conditionalFormatting>
  <conditionalFormatting sqref="O22:T22">
    <cfRule type="cellIs" dxfId="2471" priority="21" operator="lessThan">
      <formula>0</formula>
    </cfRule>
    <cfRule type="cellIs" dxfId="2470" priority="22" operator="greaterThan">
      <formula>0</formula>
    </cfRule>
  </conditionalFormatting>
  <conditionalFormatting sqref="W22:AB22">
    <cfRule type="cellIs" dxfId="2469" priority="19" operator="lessThan">
      <formula>0</formula>
    </cfRule>
    <cfRule type="cellIs" dxfId="2468" priority="20" operator="greaterThan">
      <formula>0</formula>
    </cfRule>
  </conditionalFormatting>
  <conditionalFormatting sqref="AE22:AJ22">
    <cfRule type="cellIs" dxfId="2467" priority="17" operator="lessThan">
      <formula>0</formula>
    </cfRule>
    <cfRule type="cellIs" dxfId="2466" priority="18" operator="greaterThan">
      <formula>0</formula>
    </cfRule>
  </conditionalFormatting>
  <conditionalFormatting sqref="AM22:AR22">
    <cfRule type="cellIs" dxfId="2465" priority="15" operator="lessThan">
      <formula>0</formula>
    </cfRule>
    <cfRule type="cellIs" dxfId="2464" priority="16" operator="greaterThan">
      <formula>0</formula>
    </cfRule>
  </conditionalFormatting>
  <conditionalFormatting sqref="AU22:AZ22">
    <cfRule type="cellIs" dxfId="2463" priority="13" operator="lessThan">
      <formula>0</formula>
    </cfRule>
    <cfRule type="cellIs" dxfId="2462" priority="14" operator="greaterThan">
      <formula>0</formula>
    </cfRule>
  </conditionalFormatting>
  <conditionalFormatting sqref="BC22:BH22">
    <cfRule type="cellIs" dxfId="2461" priority="11" operator="lessThan">
      <formula>0</formula>
    </cfRule>
    <cfRule type="cellIs" dxfId="2460" priority="12" operator="greaterThan">
      <formula>0</formula>
    </cfRule>
  </conditionalFormatting>
  <conditionalFormatting sqref="BK22:BP22">
    <cfRule type="cellIs" dxfId="2459" priority="9" operator="lessThan">
      <formula>0</formula>
    </cfRule>
    <cfRule type="cellIs" dxfId="2458" priority="10" operator="greaterThan">
      <formula>0</formula>
    </cfRule>
  </conditionalFormatting>
  <conditionalFormatting sqref="BS22:BX22">
    <cfRule type="cellIs" dxfId="2457" priority="7" operator="lessThan">
      <formula>0</formula>
    </cfRule>
    <cfRule type="cellIs" dxfId="2456" priority="8" operator="greaterThan">
      <formula>0</formula>
    </cfRule>
  </conditionalFormatting>
  <conditionalFormatting sqref="CA22:CF22">
    <cfRule type="cellIs" dxfId="2455" priority="5" operator="lessThan">
      <formula>0</formula>
    </cfRule>
    <cfRule type="cellIs" dxfId="2454" priority="6" operator="greaterThan">
      <formula>0</formula>
    </cfRule>
  </conditionalFormatting>
  <conditionalFormatting sqref="CI22:CN22">
    <cfRule type="cellIs" dxfId="2453" priority="3" operator="lessThan">
      <formula>0</formula>
    </cfRule>
    <cfRule type="cellIs" dxfId="2452" priority="4" operator="greaterThan">
      <formula>0</formula>
    </cfRule>
  </conditionalFormatting>
  <conditionalFormatting sqref="CQ22:CV22">
    <cfRule type="cellIs" dxfId="2451" priority="1" operator="lessThan">
      <formula>0</formula>
    </cfRule>
    <cfRule type="cellIs" dxfId="245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outlinePr summaryBelow="0"/>
  </sheetPr>
  <dimension ref="A1:AZ23"/>
  <sheetViews>
    <sheetView showGridLines="0" zoomScale="85" zoomScaleNormal="85" workbookViewId="0">
      <pane xSplit="1" ySplit="2" topLeftCell="B3" activePane="bottomRight" state="frozen"/>
      <selection activeCell="A10" sqref="A10"/>
      <selection pane="topRight" activeCell="A10" sqref="A10"/>
      <selection pane="bottomLeft" activeCell="A10" sqref="A10"/>
      <selection pane="bottomRight" activeCell="G13" sqref="G13"/>
    </sheetView>
  </sheetViews>
  <sheetFormatPr defaultColWidth="9.1796875" defaultRowHeight="14.5" x14ac:dyDescent="0.35"/>
  <cols>
    <col min="1" max="1" width="40.81640625" style="79" bestFit="1" customWidth="1"/>
    <col min="2" max="2" width="11.1796875" style="79" customWidth="1"/>
    <col min="3" max="5" width="9.7265625" style="79" customWidth="1"/>
    <col min="6" max="6" width="9.453125" style="79" customWidth="1"/>
    <col min="7" max="22" width="9.7265625" style="79" customWidth="1"/>
    <col min="23" max="23" width="8.26953125" style="79" customWidth="1"/>
    <col min="24" max="24" width="9.1796875" style="79" bestFit="1" customWidth="1"/>
    <col min="25" max="25" width="9.7265625" style="79" customWidth="1"/>
    <col min="26" max="26" width="8.81640625" style="79" bestFit="1" customWidth="1"/>
    <col min="27" max="28" width="9.7265625" style="79" customWidth="1"/>
    <col min="29" max="29" width="9.1796875" style="79" customWidth="1"/>
    <col min="30" max="37" width="9.7265625" style="79" customWidth="1"/>
    <col min="38" max="39" width="9.7265625" style="79" bestFit="1" customWidth="1"/>
    <col min="40" max="40" width="11.1796875" style="79" bestFit="1" customWidth="1"/>
    <col min="41" max="49" width="9.7265625" style="79" bestFit="1" customWidth="1"/>
    <col min="50" max="50" width="10.1796875" style="79" bestFit="1" customWidth="1"/>
    <col min="51" max="51" width="7.453125" style="79" customWidth="1"/>
    <col min="52" max="16384" width="9.1796875" style="79"/>
  </cols>
  <sheetData>
    <row r="1" spans="1:52" ht="15" thickBot="1" x14ac:dyDescent="0.4">
      <c r="A1" s="376"/>
      <c r="B1" s="373">
        <v>43647</v>
      </c>
      <c r="C1" s="380"/>
      <c r="D1" s="380"/>
      <c r="E1" s="381"/>
      <c r="F1" s="373">
        <v>43678</v>
      </c>
      <c r="G1" s="380"/>
      <c r="H1" s="380"/>
      <c r="I1" s="381"/>
      <c r="J1" s="373">
        <v>43709</v>
      </c>
      <c r="K1" s="380"/>
      <c r="L1" s="380"/>
      <c r="M1" s="381"/>
      <c r="N1" s="373">
        <v>43739</v>
      </c>
      <c r="O1" s="380"/>
      <c r="P1" s="380"/>
      <c r="Q1" s="381"/>
      <c r="R1" s="373">
        <v>43770</v>
      </c>
      <c r="S1" s="380"/>
      <c r="T1" s="380"/>
      <c r="U1" s="381"/>
      <c r="V1" s="373">
        <v>43800</v>
      </c>
      <c r="W1" s="380"/>
      <c r="X1" s="380"/>
      <c r="Y1" s="381"/>
      <c r="Z1" s="373">
        <v>43831</v>
      </c>
      <c r="AA1" s="380"/>
      <c r="AB1" s="380"/>
      <c r="AC1" s="381"/>
      <c r="AD1" s="373">
        <v>43862</v>
      </c>
      <c r="AE1" s="380"/>
      <c r="AF1" s="380"/>
      <c r="AG1" s="381"/>
      <c r="AH1" s="373">
        <v>43891</v>
      </c>
      <c r="AI1" s="380"/>
      <c r="AJ1" s="380"/>
      <c r="AK1" s="381"/>
      <c r="AL1" s="373">
        <v>43922</v>
      </c>
      <c r="AM1" s="380"/>
      <c r="AN1" s="380"/>
      <c r="AO1" s="381"/>
      <c r="AP1" s="373">
        <v>43952</v>
      </c>
      <c r="AQ1" s="380"/>
      <c r="AR1" s="380"/>
      <c r="AS1" s="381"/>
      <c r="AT1" s="373">
        <v>43983</v>
      </c>
      <c r="AU1" s="380"/>
      <c r="AV1" s="380"/>
      <c r="AW1" s="381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  <c r="C3" s="209"/>
      <c r="D3" s="209"/>
      <c r="E3" s="209"/>
      <c r="AA3" s="211"/>
      <c r="AX3" s="207"/>
    </row>
    <row r="4" spans="1:52" s="209" customFormat="1" x14ac:dyDescent="0.35">
      <c r="A4" s="79" t="s">
        <v>183</v>
      </c>
      <c r="B4" s="209">
        <f>'Reforecast RTM'!$P$46</f>
        <v>0</v>
      </c>
      <c r="C4" s="209">
        <f>'Reforecast RTM'!$P$47</f>
        <v>0</v>
      </c>
      <c r="D4" s="209">
        <f>'Reforecast RTM'!$P$48</f>
        <v>0</v>
      </c>
      <c r="E4" s="209">
        <f>'Reforecast RTM'!$P$49+'Reforecast RTM'!$P$50</f>
        <v>0</v>
      </c>
      <c r="F4" s="209">
        <f>'Reforecast RTM'!$P$53</f>
        <v>0</v>
      </c>
      <c r="G4" s="209">
        <f>'Reforecast RTM'!$P$54</f>
        <v>0</v>
      </c>
      <c r="H4" s="209">
        <f>'Reforecast RTM'!$P$55</f>
        <v>0</v>
      </c>
      <c r="I4" s="209">
        <f>'Reforecast RTM'!$P$56+'Reforecast RTM'!$P$57</f>
        <v>0</v>
      </c>
      <c r="J4" s="209">
        <f>'Reforecast RTM'!$P$60</f>
        <v>0</v>
      </c>
      <c r="K4" s="209">
        <f>'Reforecast RTM'!$P$61</f>
        <v>0</v>
      </c>
      <c r="L4" s="209">
        <f>'Reforecast RTM'!$P$62</f>
        <v>0</v>
      </c>
      <c r="M4" s="209">
        <f>'Reforecast RTM'!$P$63+'Reforecast RTM'!$P$64</f>
        <v>0</v>
      </c>
      <c r="N4" s="209">
        <f>'Reforecast RTM'!$P$67</f>
        <v>0</v>
      </c>
      <c r="O4" s="209">
        <f>'Reforecast RTM'!$P$68</f>
        <v>0</v>
      </c>
      <c r="P4" s="209">
        <f>'Reforecast RTM'!$P$69</f>
        <v>0</v>
      </c>
      <c r="Q4" s="209">
        <f>'Reforecast RTM'!$P$70+'Reforecast RTM'!$P$71</f>
        <v>0</v>
      </c>
      <c r="R4" s="209">
        <f>'Reforecast RTM'!$P$74+'Reforecast RTM'!$P$75</f>
        <v>0</v>
      </c>
      <c r="S4" s="209">
        <f>'Reforecast RTM'!$P$76</f>
        <v>0</v>
      </c>
      <c r="T4" s="209">
        <f>'Reforecast RTM'!$P$77</f>
        <v>0</v>
      </c>
      <c r="U4" s="214">
        <f>'Reforecast RTM'!$P$78</f>
        <v>0</v>
      </c>
      <c r="V4" s="209">
        <f>'Reforecast RTM'!$P$81</f>
        <v>0</v>
      </c>
      <c r="W4" s="209">
        <f>'Reforecast RTM'!$P$82</f>
        <v>0</v>
      </c>
      <c r="X4" s="209">
        <f>'Reforecast RTM'!$P$83</f>
        <v>0</v>
      </c>
      <c r="Y4" s="209">
        <f>'Reforecast RTM'!$P$84+'Reforecast RTM'!$P$85</f>
        <v>0</v>
      </c>
      <c r="Z4" s="209">
        <f>'Reforecast RTM'!$P$88+'Reforecast RTM'!$P$89</f>
        <v>0</v>
      </c>
      <c r="AA4" s="209">
        <f>'Reforecast RTM'!$P$90</f>
        <v>0</v>
      </c>
      <c r="AB4" s="209">
        <f>'Reforecast RTM'!$P$91</f>
        <v>0</v>
      </c>
      <c r="AC4" s="209">
        <f>'Reforecast RTM'!$P$92</f>
        <v>0</v>
      </c>
      <c r="AD4" s="209">
        <f>'Reforecast RTM'!$P$95+'Reforecast RTM'!$P$96</f>
        <v>0</v>
      </c>
      <c r="AE4" s="209">
        <f>'Reforecast RTM'!$P$97</f>
        <v>0</v>
      </c>
      <c r="AF4" s="209">
        <f>'Reforecast RTM'!$P$98</f>
        <v>0</v>
      </c>
      <c r="AG4" s="209">
        <f>'Reforecast RTM'!$P$99</f>
        <v>0</v>
      </c>
      <c r="AH4" s="209">
        <f>'Reforecast RTM'!$P$102+'Reforecast RTM'!$P$103</f>
        <v>0</v>
      </c>
      <c r="AI4" s="209">
        <f>'Reforecast RTM'!$P$104</f>
        <v>0</v>
      </c>
      <c r="AJ4" s="209">
        <f>'Reforecast RTM'!$P$105</f>
        <v>0</v>
      </c>
      <c r="AK4" s="209">
        <f>'Reforecast RTM'!$P$106</f>
        <v>0</v>
      </c>
      <c r="AL4" s="209">
        <f>'Reforecast RTM'!$P$109</f>
        <v>0</v>
      </c>
      <c r="AM4" s="209">
        <f>'Reforecast RTM'!$P$110</f>
        <v>0</v>
      </c>
      <c r="AN4" s="209">
        <f>'Reforecast RTM'!$P$111</f>
        <v>0</v>
      </c>
      <c r="AO4" s="209">
        <f>'Reforecast RTM'!$P$112+'Reforecast RTM'!$P$113</f>
        <v>0</v>
      </c>
      <c r="AP4" s="209">
        <f>'Reforecast RTM'!$P$116+'Reforecast RTM'!$P$117</f>
        <v>0</v>
      </c>
      <c r="AQ4" s="209">
        <f>'Reforecast RTM'!$P$118</f>
        <v>0</v>
      </c>
      <c r="AR4" s="209">
        <f>'Reforecast RTM'!$P$119</f>
        <v>0</v>
      </c>
      <c r="AS4" s="209">
        <f>'Reforecast RTM'!$P$120</f>
        <v>0</v>
      </c>
      <c r="AT4" s="209">
        <f>'Reforecast RTM'!$P$123</f>
        <v>0</v>
      </c>
      <c r="AU4" s="209">
        <f>'Reforecast RTM'!$P$124</f>
        <v>0</v>
      </c>
      <c r="AV4" s="209">
        <f>'Reforecast RTM'!$P$125</f>
        <v>0</v>
      </c>
      <c r="AW4" s="209">
        <f>'Reforecast RTM'!$P$126+'Reforecast RTM'!$P$127</f>
        <v>0</v>
      </c>
      <c r="AX4" s="207">
        <f>SUM(B4:AW4)</f>
        <v>0</v>
      </c>
      <c r="AY4" s="215"/>
      <c r="AZ4" s="207"/>
    </row>
    <row r="5" spans="1:52" s="209" customFormat="1" x14ac:dyDescent="0.35">
      <c r="A5" s="79" t="s">
        <v>184</v>
      </c>
      <c r="B5" s="209">
        <f>'Reforecast RTM'!$O$46</f>
        <v>0</v>
      </c>
      <c r="C5" s="209">
        <f>'Reforecast RTM'!$O$47</f>
        <v>0</v>
      </c>
      <c r="D5" s="209">
        <f>'Reforecast RTM'!$O$48</f>
        <v>0</v>
      </c>
      <c r="E5" s="209">
        <f>'Reforecast RTM'!O49+'Reforecast RTM'!$O$50</f>
        <v>0</v>
      </c>
      <c r="F5" s="209">
        <f>'Reforecast RTM'!$O$53</f>
        <v>0</v>
      </c>
      <c r="G5" s="209">
        <f>'Reforecast RTM'!$O$54</f>
        <v>0</v>
      </c>
      <c r="H5" s="209">
        <f>'Reforecast RTM'!$O$55</f>
        <v>0</v>
      </c>
      <c r="I5" s="209">
        <f>'Reforecast RTM'!$O$56+'Reforecast RTM'!$O$57</f>
        <v>0</v>
      </c>
      <c r="J5" s="209">
        <f>'Reforecast RTM'!$O$60</f>
        <v>0</v>
      </c>
      <c r="K5" s="209">
        <f>'Reforecast RTM'!$O$61</f>
        <v>0</v>
      </c>
      <c r="L5" s="209">
        <f>'Reforecast RTM'!$O$62</f>
        <v>0</v>
      </c>
      <c r="M5" s="209">
        <f>'Reforecast RTM'!$O$63+'Reforecast RTM'!$O$64</f>
        <v>0</v>
      </c>
      <c r="N5" s="209">
        <f>'Reforecast RTM'!$O$67</f>
        <v>0</v>
      </c>
      <c r="O5" s="209">
        <f>'Reforecast RTM'!$O$68</f>
        <v>0</v>
      </c>
      <c r="P5" s="209">
        <f>'Reforecast RTM'!$O$69</f>
        <v>0</v>
      </c>
      <c r="Q5" s="209">
        <f>'Reforecast RTM'!$O$70+'Reforecast RTM'!$O$71</f>
        <v>0</v>
      </c>
      <c r="R5" s="209">
        <f>'Reforecast RTM'!$O$74+'Reforecast RTM'!$O$75</f>
        <v>0</v>
      </c>
      <c r="S5" s="209">
        <f>'Reforecast RTM'!$O$76</f>
        <v>0</v>
      </c>
      <c r="T5" s="209">
        <f>'Reforecast RTM'!$O$77</f>
        <v>0</v>
      </c>
      <c r="U5" s="209">
        <f>+'Reforecast RTM'!$O$78</f>
        <v>0</v>
      </c>
      <c r="V5" s="209">
        <f>'Reforecast RTM'!$O$81</f>
        <v>0</v>
      </c>
      <c r="W5" s="209">
        <f>'Reforecast RTM'!$O$82</f>
        <v>0</v>
      </c>
      <c r="X5" s="209">
        <f>'Reforecast RTM'!$O$83</f>
        <v>0</v>
      </c>
      <c r="Y5" s="209">
        <f>'Reforecast RTM'!$O$84+'Reforecast RTM'!$O$85</f>
        <v>0</v>
      </c>
      <c r="Z5" s="209">
        <f>'Reforecast RTM'!$O$88+'Reforecast RTM'!$O$89</f>
        <v>0</v>
      </c>
      <c r="AA5" s="209">
        <f>'Reforecast RTM'!$O$90</f>
        <v>0</v>
      </c>
      <c r="AB5" s="209">
        <f>'Reforecast RTM'!$O$91</f>
        <v>0</v>
      </c>
      <c r="AC5" s="209">
        <f>'Reforecast RTM'!$O$92</f>
        <v>0</v>
      </c>
      <c r="AD5" s="209">
        <f>'Reforecast RTM'!$O$95+'Reforecast RTM'!$O$96</f>
        <v>0</v>
      </c>
      <c r="AE5" s="209">
        <f>'Reforecast RTM'!$O$97</f>
        <v>0</v>
      </c>
      <c r="AF5" s="209">
        <f>'Reforecast RTM'!$O$98</f>
        <v>0</v>
      </c>
      <c r="AG5" s="209">
        <f>'Reforecast RTM'!$O$99</f>
        <v>0</v>
      </c>
      <c r="AH5" s="209">
        <f>'Reforecast RTM'!$O$102+'Reforecast RTM'!$O$103</f>
        <v>0</v>
      </c>
      <c r="AI5" s="209">
        <f>'Reforecast RTM'!$O$104</f>
        <v>0</v>
      </c>
      <c r="AJ5" s="209">
        <f>'Reforecast RTM'!$O$105</f>
        <v>0</v>
      </c>
      <c r="AK5" s="209">
        <f>'Reforecast RTM'!$O$106</f>
        <v>0</v>
      </c>
      <c r="AL5" s="209">
        <f>'Reforecast RTM'!$O$109</f>
        <v>0</v>
      </c>
      <c r="AM5" s="209">
        <f>'Reforecast RTM'!$O$110</f>
        <v>0</v>
      </c>
      <c r="AN5" s="209">
        <f>'Reforecast RTM'!$O$111</f>
        <v>0</v>
      </c>
      <c r="AO5" s="209">
        <f>'Reforecast RTM'!$O$112+'Reforecast RTM'!$O$113</f>
        <v>0</v>
      </c>
      <c r="AP5" s="209">
        <f>'Reforecast RTM'!$O$116+'Reforecast RTM'!$O$117</f>
        <v>0</v>
      </c>
      <c r="AQ5" s="209">
        <f>'Reforecast RTM'!$O$118</f>
        <v>0</v>
      </c>
      <c r="AR5" s="209">
        <f>'Reforecast RTM'!$O$119</f>
        <v>0</v>
      </c>
      <c r="AS5" s="209">
        <f>'Reforecast RTM'!$O$120</f>
        <v>0</v>
      </c>
      <c r="AT5" s="209">
        <f>'Reforecast RTM'!$O$123</f>
        <v>0</v>
      </c>
      <c r="AU5" s="209">
        <f>'Reforecast RTM'!$O$124</f>
        <v>0</v>
      </c>
      <c r="AV5" s="209">
        <f>'Reforecast RTM'!$O$125</f>
        <v>0</v>
      </c>
      <c r="AW5" s="209">
        <f>'Reforecast RTM'!$O$126+'Reforecast RTM'!$O$127</f>
        <v>0</v>
      </c>
      <c r="AX5" s="207">
        <f>SUM(B5:AW5)</f>
        <v>0</v>
      </c>
    </row>
    <row r="6" spans="1:52" x14ac:dyDescent="0.35">
      <c r="A6" s="79" t="s">
        <v>185</v>
      </c>
      <c r="B6" s="209">
        <f>'Reforecast RTM'!$R$46</f>
        <v>0</v>
      </c>
      <c r="C6" s="209">
        <f>'Reforecast RTM'!$R$47</f>
        <v>0</v>
      </c>
      <c r="D6" s="209">
        <f>'Reforecast RTM'!$R$48</f>
        <v>0</v>
      </c>
      <c r="E6" s="209">
        <f>'Reforecast RTM'!$R$49+'Reforecast RTM'!$R$50</f>
        <v>0</v>
      </c>
      <c r="F6" s="209">
        <f>'Reforecast RTM'!$R$53</f>
        <v>0</v>
      </c>
      <c r="G6" s="209">
        <f>'Reforecast RTM'!$R$54</f>
        <v>0</v>
      </c>
      <c r="H6" s="209">
        <f>'Reforecast RTM'!$R$55</f>
        <v>0</v>
      </c>
      <c r="I6" s="209">
        <f>'Reforecast RTM'!$R$56+'Reforecast RTM'!$R$57</f>
        <v>0</v>
      </c>
      <c r="J6" s="209">
        <f>'Reforecast RTM'!$R$60</f>
        <v>0</v>
      </c>
      <c r="K6" s="209">
        <f>'Reforecast RTM'!$R$61</f>
        <v>0</v>
      </c>
      <c r="L6" s="209">
        <f>'Reforecast RTM'!$R$62</f>
        <v>0</v>
      </c>
      <c r="M6" s="209">
        <f>'Reforecast RTM'!$R$63+'Reforecast RTM'!$R$64</f>
        <v>0</v>
      </c>
      <c r="N6" s="209">
        <f>'Reforecast RTM'!$R$67</f>
        <v>0</v>
      </c>
      <c r="O6" s="209">
        <f>'Reforecast RTM'!$R$68</f>
        <v>0</v>
      </c>
      <c r="P6" s="209">
        <f>'Reforecast RTM'!$R$69</f>
        <v>0</v>
      </c>
      <c r="Q6" s="209">
        <f>'Reforecast RTM'!$R$70+'Reforecast RTM'!$R$71</f>
        <v>0</v>
      </c>
      <c r="R6" s="209">
        <f>'Reforecast RTM'!$R$74+'Reforecast RTM'!$R$75</f>
        <v>0</v>
      </c>
      <c r="S6" s="209">
        <f>'Reforecast RTM'!$R$76</f>
        <v>0</v>
      </c>
      <c r="T6" s="209">
        <f>'Reforecast RTM'!$R$77</f>
        <v>0</v>
      </c>
      <c r="U6" s="209">
        <f>'Reforecast RTM'!$R$78</f>
        <v>0</v>
      </c>
      <c r="V6" s="209">
        <f>'Reforecast RTM'!$R$81</f>
        <v>0</v>
      </c>
      <c r="W6" s="209">
        <f>'Reforecast RTM'!$R$82</f>
        <v>0</v>
      </c>
      <c r="X6" s="209">
        <f>'Reforecast RTM'!$R$83</f>
        <v>0</v>
      </c>
      <c r="Y6" s="209">
        <f>'Reforecast RTM'!$R$84+'Reforecast RTM'!$R$85</f>
        <v>0</v>
      </c>
      <c r="Z6" s="209">
        <f>'Reforecast RTM'!$R$88+'Reforecast RTM'!$R$89</f>
        <v>0</v>
      </c>
      <c r="AA6" s="209">
        <f>'Reforecast RTM'!$R$90</f>
        <v>0</v>
      </c>
      <c r="AB6" s="209">
        <f>'Reforecast RTM'!$R$91</f>
        <v>0</v>
      </c>
      <c r="AC6" s="209">
        <f>'Reforecast RTM'!$R$92</f>
        <v>0</v>
      </c>
      <c r="AD6" s="209">
        <f>'Reforecast RTM'!$R$95+'Reforecast RTM'!$R$96</f>
        <v>0</v>
      </c>
      <c r="AE6" s="209">
        <f>'Reforecast RTM'!$R$97</f>
        <v>0</v>
      </c>
      <c r="AF6" s="209">
        <f>'Reforecast RTM'!$R$98</f>
        <v>0</v>
      </c>
      <c r="AG6" s="209">
        <f>'Reforecast RTM'!$R$99</f>
        <v>0</v>
      </c>
      <c r="AH6" s="209">
        <f>'Reforecast RTM'!$R$102+'Reforecast RTM'!$R$103</f>
        <v>0</v>
      </c>
      <c r="AI6" s="209">
        <f>'Reforecast RTM'!$R$104</f>
        <v>0</v>
      </c>
      <c r="AJ6" s="209">
        <f>'Reforecast RTM'!$R$105</f>
        <v>0</v>
      </c>
      <c r="AK6" s="209">
        <f>'Reforecast RTM'!$R$106</f>
        <v>0</v>
      </c>
      <c r="AL6" s="209">
        <f>'Reforecast RTM'!$R$109</f>
        <v>0</v>
      </c>
      <c r="AM6" s="209">
        <f>'Reforecast RTM'!$R$110</f>
        <v>0</v>
      </c>
      <c r="AN6" s="209">
        <f>'Reforecast RTM'!$R$111</f>
        <v>0</v>
      </c>
      <c r="AO6" s="209">
        <f>'Reforecast RTM'!$R$112+'Reforecast RTM'!$R$113</f>
        <v>0</v>
      </c>
      <c r="AP6" s="209">
        <f>'Reforecast RTM'!$R$116+'Reforecast RTM'!$R$117</f>
        <v>0</v>
      </c>
      <c r="AQ6" s="209">
        <f>'Reforecast RTM'!$R$118</f>
        <v>0</v>
      </c>
      <c r="AR6" s="209">
        <f>'Reforecast RTM'!$R$119</f>
        <v>0</v>
      </c>
      <c r="AS6" s="209">
        <f>'Reforecast RTM'!$R$120</f>
        <v>0</v>
      </c>
      <c r="AT6" s="209">
        <f>'Reforecast RTM'!$R$123</f>
        <v>0</v>
      </c>
      <c r="AU6" s="209">
        <f>'Reforecast RTM'!$R$124</f>
        <v>0</v>
      </c>
      <c r="AV6" s="209">
        <f>'Reforecast RTM'!$R$125</f>
        <v>0</v>
      </c>
      <c r="AW6" s="209">
        <f>'Reforecast RTM'!$R$126+'Reforecast RTM'!$R$127</f>
        <v>0</v>
      </c>
      <c r="AX6" s="207">
        <f>SUM(B6:AW6)</f>
        <v>0</v>
      </c>
    </row>
    <row r="7" spans="1:52" x14ac:dyDescent="0.35">
      <c r="A7" s="79" t="s">
        <v>186</v>
      </c>
      <c r="B7" s="209">
        <f>'Reforecast RTM'!$S$46</f>
        <v>414.55692043637049</v>
      </c>
      <c r="C7" s="209">
        <f>'Reforecast RTM'!$S$47</f>
        <v>737.21502983915343</v>
      </c>
      <c r="D7" s="209">
        <f>'Reforecast RTM'!$S$48</f>
        <v>1722.9056984832698</v>
      </c>
      <c r="E7" s="209">
        <f>'Reforecast RTM'!$S$49+'Reforecast RTM'!$S$50</f>
        <v>2000.3223512412064</v>
      </c>
      <c r="F7" s="209">
        <f>'Reforecast RTM'!$S$53</f>
        <v>525.83215718688223</v>
      </c>
      <c r="G7" s="209">
        <f>'Reforecast RTM'!$S$54</f>
        <v>876.38692864480379</v>
      </c>
      <c r="H7" s="209">
        <f>'Reforecast RTM'!$S$55</f>
        <v>1365.8442236144233</v>
      </c>
      <c r="I7" s="209">
        <f>'Reforecast RTM'!$S$56+'Reforecast RTM'!$S$57</f>
        <v>2106.9366905538905</v>
      </c>
      <c r="J7" s="209">
        <f>'Reforecast RTM'!$S$60</f>
        <v>1186.5167551515801</v>
      </c>
      <c r="K7" s="209">
        <f>'Reforecast RTM'!$S$61</f>
        <v>1162.6736780988851</v>
      </c>
      <c r="L7" s="209">
        <f>'Reforecast RTM'!$S$62</f>
        <v>1286.8073862720578</v>
      </c>
      <c r="M7" s="209">
        <f>'Reforecast RTM'!$S$63+'Reforecast RTM'!$S$64</f>
        <v>1239.0021804774769</v>
      </c>
      <c r="N7" s="209">
        <f>'Reforecast RTM'!$S$67</f>
        <v>637.81538097864689</v>
      </c>
      <c r="O7" s="209">
        <f>'Reforecast RTM'!$S$68</f>
        <v>1005.7355606335207</v>
      </c>
      <c r="P7" s="209">
        <f>'Reforecast RTM'!$S$69</f>
        <v>1536.7626664565453</v>
      </c>
      <c r="Q7" s="209">
        <f>'Reforecast RTM'!$S$70+'Reforecast RTM'!$S$71</f>
        <v>1694.6863919312866</v>
      </c>
      <c r="R7" s="209">
        <f>'Reforecast RTM'!$S$74+'Reforecast RTM'!$S$75</f>
        <v>1551.1021907742529</v>
      </c>
      <c r="S7" s="209">
        <f>'Reforecast RTM'!$S$76</f>
        <v>1399.9031897763873</v>
      </c>
      <c r="T7" s="209">
        <f>'Reforecast RTM'!$S$77</f>
        <v>1060.3757030434986</v>
      </c>
      <c r="U7" s="209">
        <f>'Reforecast RTM'!$S$78</f>
        <v>863.61891640586134</v>
      </c>
      <c r="V7" s="209">
        <f>'Reforecast RTM'!$S$81</f>
        <v>459.40151637489868</v>
      </c>
      <c r="W7" s="209">
        <f>'Reforecast RTM'!$S$82</f>
        <v>1616.5923055645701</v>
      </c>
      <c r="X7" s="209">
        <f>'Reforecast RTM'!$S$83</f>
        <v>2799.006178060532</v>
      </c>
      <c r="Y7" s="209">
        <f>'Reforecast RTM'!$S$84+'Reforecast RTM'!$S$85</f>
        <v>0</v>
      </c>
      <c r="Z7" s="209">
        <f>'Reforecast RTM'!$S$88+'Reforecast RTM'!$S$89</f>
        <v>783.69673474425588</v>
      </c>
      <c r="AA7" s="209">
        <f>'Reforecast RTM'!$S$90</f>
        <v>1189.6054968338283</v>
      </c>
      <c r="AB7" s="209">
        <f>'Reforecast RTM'!$S$91</f>
        <v>1616.6487244451869</v>
      </c>
      <c r="AC7" s="209">
        <f>'Reforecast RTM'!$S$92</f>
        <v>1285.0490439767293</v>
      </c>
      <c r="AD7" s="209">
        <f>'Reforecast RTM'!$S$95+'Reforecast RTM'!$S$96</f>
        <v>1318.2651033386317</v>
      </c>
      <c r="AE7" s="209">
        <f>'Reforecast RTM'!$S$97</f>
        <v>1446.0691573926856</v>
      </c>
      <c r="AF7" s="209">
        <f>'Reforecast RTM'!$S$98</f>
        <v>1304.5395185101081</v>
      </c>
      <c r="AG7" s="209">
        <f>'Reforecast RTM'!$S$99</f>
        <v>806.12622075857564</v>
      </c>
      <c r="AH7" s="209">
        <f>'Reforecast RTM'!$S$102</f>
        <v>1312.9092744251695</v>
      </c>
      <c r="AI7" s="209">
        <f>'Reforecast RTM'!$S$103</f>
        <v>1482.6196845612237</v>
      </c>
      <c r="AJ7" s="209">
        <f>'Reforecast RTM'!$S$104</f>
        <v>1192.9580180860319</v>
      </c>
      <c r="AK7" s="209">
        <f>'Reforecast RTM'!$S$105+'Reforecast RTM'!$S$106</f>
        <v>886.51302292757441</v>
      </c>
      <c r="AL7" s="209">
        <f>'Reforecast RTM'!$S$109+'Reforecast RTM'!$S$110</f>
        <v>877.5605452015817</v>
      </c>
      <c r="AM7" s="209">
        <f>'Reforecast RTM'!$S$111</f>
        <v>807.09691555506731</v>
      </c>
      <c r="AN7" s="209">
        <f>'Reforecast RTM'!$S$112</f>
        <v>1561.1465268552652</v>
      </c>
      <c r="AO7" s="209">
        <f>'Reforecast RTM'!$S$113</f>
        <v>1629.1960123880858</v>
      </c>
      <c r="AP7" s="209">
        <f>'Reforecast RTM'!$S$116+'Reforecast RTM'!$S$117</f>
        <v>1444.1800560894121</v>
      </c>
      <c r="AQ7" s="209">
        <f>'Reforecast RTM'!$S$118</f>
        <v>1235.0360937101648</v>
      </c>
      <c r="AR7" s="209">
        <f>'Reforecast RTM'!$S$119</f>
        <v>1178.2861093943757</v>
      </c>
      <c r="AS7" s="209">
        <f>'Reforecast RTM'!$S$120</f>
        <v>1017.4977408060481</v>
      </c>
      <c r="AT7" s="209">
        <f>'Reforecast RTM'!$S$123</f>
        <v>1205.5520304568531</v>
      </c>
      <c r="AU7" s="209">
        <f>'Reforecast RTM'!$S$124</f>
        <v>819.09898477157401</v>
      </c>
      <c r="AV7" s="209">
        <f>'Reforecast RTM'!$S$125</f>
        <v>1707.0748730964465</v>
      </c>
      <c r="AW7" s="209">
        <f>'Reforecast RTM'!$S$126+'Reforecast RTM'!$S$127</f>
        <v>1143.2741116751265</v>
      </c>
      <c r="AX7" s="207">
        <f>SUM(B7:AW7)</f>
        <v>58500.000000000007</v>
      </c>
      <c r="AY7" s="215">
        <v>58500</v>
      </c>
      <c r="AZ7" s="207">
        <f>AX7-AY7</f>
        <v>0</v>
      </c>
    </row>
    <row r="8" spans="1:52" ht="15" thickBot="1" x14ac:dyDescent="0.4">
      <c r="B8" s="210">
        <f>SUM(B4:B7)</f>
        <v>414.55692043637049</v>
      </c>
      <c r="C8" s="210">
        <f t="shared" ref="C8:AW8" si="0">SUM(C4:C7)</f>
        <v>737.21502983915343</v>
      </c>
      <c r="D8" s="210">
        <f t="shared" si="0"/>
        <v>1722.9056984832698</v>
      </c>
      <c r="E8" s="210">
        <f t="shared" si="0"/>
        <v>2000.3223512412064</v>
      </c>
      <c r="F8" s="210">
        <f t="shared" si="0"/>
        <v>525.83215718688223</v>
      </c>
      <c r="G8" s="210">
        <f t="shared" si="0"/>
        <v>876.38692864480379</v>
      </c>
      <c r="H8" s="210">
        <f t="shared" si="0"/>
        <v>1365.8442236144233</v>
      </c>
      <c r="I8" s="210">
        <f t="shared" si="0"/>
        <v>2106.9366905538905</v>
      </c>
      <c r="J8" s="210">
        <f t="shared" si="0"/>
        <v>1186.5167551515801</v>
      </c>
      <c r="K8" s="210">
        <f t="shared" si="0"/>
        <v>1162.6736780988851</v>
      </c>
      <c r="L8" s="210">
        <f t="shared" si="0"/>
        <v>1286.8073862720578</v>
      </c>
      <c r="M8" s="210">
        <f t="shared" si="0"/>
        <v>1239.0021804774769</v>
      </c>
      <c r="N8" s="210">
        <f t="shared" si="0"/>
        <v>637.81538097864689</v>
      </c>
      <c r="O8" s="210">
        <f t="shared" si="0"/>
        <v>1005.7355606335207</v>
      </c>
      <c r="P8" s="210">
        <f t="shared" si="0"/>
        <v>1536.7626664565453</v>
      </c>
      <c r="Q8" s="210">
        <f t="shared" si="0"/>
        <v>1694.6863919312866</v>
      </c>
      <c r="R8" s="210">
        <f t="shared" si="0"/>
        <v>1551.1021907742529</v>
      </c>
      <c r="S8" s="210">
        <f t="shared" si="0"/>
        <v>1399.9031897763873</v>
      </c>
      <c r="T8" s="210">
        <f t="shared" si="0"/>
        <v>1060.3757030434986</v>
      </c>
      <c r="U8" s="210">
        <f t="shared" si="0"/>
        <v>863.61891640586134</v>
      </c>
      <c r="V8" s="210">
        <f t="shared" si="0"/>
        <v>459.40151637489868</v>
      </c>
      <c r="W8" s="210">
        <f t="shared" si="0"/>
        <v>1616.5923055645701</v>
      </c>
      <c r="X8" s="210">
        <f t="shared" si="0"/>
        <v>2799.006178060532</v>
      </c>
      <c r="Y8" s="210">
        <f t="shared" si="0"/>
        <v>0</v>
      </c>
      <c r="Z8" s="210">
        <f t="shared" si="0"/>
        <v>783.69673474425588</v>
      </c>
      <c r="AA8" s="210">
        <f t="shared" si="0"/>
        <v>1189.6054968338283</v>
      </c>
      <c r="AB8" s="210">
        <f t="shared" si="0"/>
        <v>1616.6487244451869</v>
      </c>
      <c r="AC8" s="210">
        <f t="shared" si="0"/>
        <v>1285.0490439767293</v>
      </c>
      <c r="AD8" s="210">
        <f t="shared" si="0"/>
        <v>1318.2651033386317</v>
      </c>
      <c r="AE8" s="210">
        <f t="shared" si="0"/>
        <v>1446.0691573926856</v>
      </c>
      <c r="AF8" s="210">
        <f t="shared" si="0"/>
        <v>1304.5395185101081</v>
      </c>
      <c r="AG8" s="210">
        <f t="shared" si="0"/>
        <v>806.12622075857564</v>
      </c>
      <c r="AH8" s="210">
        <f t="shared" si="0"/>
        <v>1312.9092744251695</v>
      </c>
      <c r="AI8" s="210">
        <f t="shared" si="0"/>
        <v>1482.6196845612237</v>
      </c>
      <c r="AJ8" s="210">
        <f t="shared" si="0"/>
        <v>1192.9580180860319</v>
      </c>
      <c r="AK8" s="210">
        <f t="shared" si="0"/>
        <v>886.51302292757441</v>
      </c>
      <c r="AL8" s="210">
        <f t="shared" si="0"/>
        <v>877.5605452015817</v>
      </c>
      <c r="AM8" s="210">
        <f t="shared" si="0"/>
        <v>807.09691555506731</v>
      </c>
      <c r="AN8" s="210">
        <f t="shared" si="0"/>
        <v>1561.1465268552652</v>
      </c>
      <c r="AO8" s="210">
        <f t="shared" si="0"/>
        <v>1629.1960123880858</v>
      </c>
      <c r="AP8" s="210">
        <f t="shared" si="0"/>
        <v>1444.1800560894121</v>
      </c>
      <c r="AQ8" s="210">
        <f t="shared" si="0"/>
        <v>1235.0360937101648</v>
      </c>
      <c r="AR8" s="210">
        <f t="shared" si="0"/>
        <v>1178.2861093943757</v>
      </c>
      <c r="AS8" s="210">
        <f t="shared" si="0"/>
        <v>1017.4977408060481</v>
      </c>
      <c r="AT8" s="210">
        <f t="shared" si="0"/>
        <v>1205.5520304568531</v>
      </c>
      <c r="AU8" s="210">
        <f t="shared" si="0"/>
        <v>819.09898477157401</v>
      </c>
      <c r="AV8" s="210">
        <f t="shared" si="0"/>
        <v>1707.0748730964465</v>
      </c>
      <c r="AW8" s="210">
        <f t="shared" si="0"/>
        <v>1143.2741116751265</v>
      </c>
      <c r="AX8" s="209">
        <f>SUM(B8:AW8)</f>
        <v>58500.000000000007</v>
      </c>
    </row>
    <row r="9" spans="1:52" x14ac:dyDescent="0.35">
      <c r="E9" s="216">
        <f>SUM(B8:E8)</f>
        <v>4875</v>
      </c>
      <c r="I9" s="216">
        <f>SUM(F8:I8)</f>
        <v>4875</v>
      </c>
      <c r="M9" s="216">
        <f>SUM(J8:M8)</f>
        <v>4875</v>
      </c>
      <c r="Q9" s="216">
        <f>SUM(N8:Q8)</f>
        <v>4874.9999999999991</v>
      </c>
      <c r="U9" s="216">
        <f>SUM(R8:U8)</f>
        <v>4875</v>
      </c>
      <c r="Y9" s="216">
        <f>SUM(V8:Y8)</f>
        <v>4875.0000000000009</v>
      </c>
      <c r="AC9" s="216">
        <f>SUM(Z8:AC8)</f>
        <v>4875</v>
      </c>
      <c r="AG9" s="216">
        <f>SUM(AD8:AG8)</f>
        <v>4875.0000000000009</v>
      </c>
      <c r="AK9" s="216">
        <f>SUM(AH8:AK8)</f>
        <v>4875</v>
      </c>
      <c r="AO9" s="216">
        <f>SUM(AL8:AO8)</f>
        <v>4875</v>
      </c>
      <c r="AS9" s="216">
        <f>SUM(AP8:AS8)</f>
        <v>4875</v>
      </c>
      <c r="AW9" s="216">
        <f>SUM(AT8:AW8)</f>
        <v>4875</v>
      </c>
    </row>
    <row r="10" spans="1:52" x14ac:dyDescent="0.35">
      <c r="B10" s="217"/>
      <c r="Y10" s="217"/>
    </row>
    <row r="11" spans="1:52" x14ac:dyDescent="0.35">
      <c r="B11" s="211"/>
      <c r="Y11" s="211"/>
    </row>
    <row r="13" spans="1:52" x14ac:dyDescent="0.35">
      <c r="B13" s="212"/>
      <c r="Y13" s="212"/>
    </row>
    <row r="14" spans="1:52" x14ac:dyDescent="0.35">
      <c r="B14" s="212"/>
      <c r="Y14" s="212"/>
    </row>
    <row r="15" spans="1:52" x14ac:dyDescent="0.35">
      <c r="B15" s="212"/>
      <c r="Y15" s="212"/>
    </row>
    <row r="16" spans="1:52" x14ac:dyDescent="0.35">
      <c r="B16" s="212"/>
      <c r="Y16" s="212"/>
    </row>
    <row r="17" spans="2:25" x14ac:dyDescent="0.35">
      <c r="B17" s="212"/>
      <c r="Y17" s="212"/>
    </row>
    <row r="19" spans="2:25" x14ac:dyDescent="0.35">
      <c r="B19" s="212"/>
      <c r="Y19" s="212"/>
    </row>
    <row r="20" spans="2:25" x14ac:dyDescent="0.35">
      <c r="B20" s="212"/>
      <c r="Y20" s="212"/>
    </row>
    <row r="21" spans="2:25" x14ac:dyDescent="0.35">
      <c r="B21" s="212"/>
      <c r="Y21" s="212"/>
    </row>
    <row r="22" spans="2:25" x14ac:dyDescent="0.35">
      <c r="B22" s="212"/>
      <c r="Y22" s="212"/>
    </row>
    <row r="23" spans="2:25" x14ac:dyDescent="0.35">
      <c r="B23" s="212"/>
      <c r="Y23" s="212"/>
    </row>
  </sheetData>
  <mergeCells count="13">
    <mergeCell ref="R1:U1"/>
    <mergeCell ref="A1:A2"/>
    <mergeCell ref="B1:E1"/>
    <mergeCell ref="F1:I1"/>
    <mergeCell ref="J1:M1"/>
    <mergeCell ref="N1:Q1"/>
    <mergeCell ref="AT1:AW1"/>
    <mergeCell ref="V1:Y1"/>
    <mergeCell ref="Z1:AC1"/>
    <mergeCell ref="AD1:AG1"/>
    <mergeCell ref="AH1:AK1"/>
    <mergeCell ref="AL1:AO1"/>
    <mergeCell ref="AP1:AS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00B050"/>
  </sheetPr>
  <dimension ref="A1:DA136"/>
  <sheetViews>
    <sheetView topLeftCell="A19" zoomScale="85" zoomScaleNormal="85" workbookViewId="0">
      <selection activeCell="B24" sqref="B24"/>
    </sheetView>
  </sheetViews>
  <sheetFormatPr defaultColWidth="9.1796875" defaultRowHeight="14.5" x14ac:dyDescent="0.35"/>
  <cols>
    <col min="1" max="1" width="6" style="133" bestFit="1" customWidth="1"/>
    <col min="2" max="2" width="12.26953125" style="133" bestFit="1" customWidth="1"/>
    <col min="3" max="3" width="3.1796875" style="133" customWidth="1"/>
    <col min="4" max="4" width="3.81640625" style="133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8.7265625" style="133" bestFit="1" customWidth="1"/>
    <col min="20" max="20" width="9.54296875" style="133" customWidth="1"/>
    <col min="21" max="21" width="9.7265625" style="133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8.7265625" style="133" customWidth="1"/>
    <col min="36" max="36" width="10.26953125" style="133" customWidth="1"/>
    <col min="37" max="37" width="10" style="133" customWidth="1"/>
    <col min="38" max="38" width="1.54296875" style="133" customWidth="1"/>
    <col min="39" max="40" width="8.7265625" style="133" customWidth="1"/>
    <col min="41" max="42" width="7.7265625" style="133" customWidth="1"/>
    <col min="43" max="43" width="8" style="133" customWidth="1"/>
    <col min="44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3" width="10.54296875" style="133" bestFit="1" customWidth="1"/>
    <col min="104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/>
      <c r="H22" s="174"/>
      <c r="I22" s="174"/>
      <c r="J22" s="174"/>
      <c r="K22" s="174">
        <f>'FY20 Demand'!C26</f>
        <v>4875</v>
      </c>
      <c r="L22" s="174"/>
      <c r="M22" s="174">
        <f>SUM(G22:L22)</f>
        <v>4875</v>
      </c>
      <c r="O22" s="174"/>
      <c r="P22" s="174"/>
      <c r="Q22" s="174"/>
      <c r="R22" s="174"/>
      <c r="S22" s="174">
        <f>'FY20 Demand'!D26</f>
        <v>4875</v>
      </c>
      <c r="T22" s="174"/>
      <c r="U22" s="174">
        <f>SUM(O22:T22)</f>
        <v>4875</v>
      </c>
      <c r="V22" s="174"/>
      <c r="W22" s="174"/>
      <c r="X22" s="174"/>
      <c r="Y22" s="174"/>
      <c r="Z22" s="174"/>
      <c r="AA22" s="174">
        <f>'FY20 Demand'!E26</f>
        <v>4875</v>
      </c>
      <c r="AB22" s="174"/>
      <c r="AC22" s="174">
        <f>SUM(W22:AB22)</f>
        <v>4875</v>
      </c>
      <c r="AD22" s="174"/>
      <c r="AE22" s="174"/>
      <c r="AF22" s="174"/>
      <c r="AG22" s="174"/>
      <c r="AH22" s="174"/>
      <c r="AI22" s="174">
        <f>'FY20 Demand'!F26</f>
        <v>4875</v>
      </c>
      <c r="AJ22" s="174"/>
      <c r="AK22" s="174">
        <f>SUM(AE22:AJ22)</f>
        <v>4875</v>
      </c>
      <c r="AL22" s="164"/>
      <c r="AM22" s="174"/>
      <c r="AN22" s="174"/>
      <c r="AO22" s="174"/>
      <c r="AP22" s="174"/>
      <c r="AQ22" s="174">
        <f>'FY20 Demand'!G26</f>
        <v>4875</v>
      </c>
      <c r="AR22" s="174"/>
      <c r="AS22" s="174">
        <f>SUM(AM22:AR22)</f>
        <v>4875</v>
      </c>
      <c r="AT22" s="164"/>
      <c r="AU22" s="174"/>
      <c r="AV22" s="174"/>
      <c r="AW22" s="174"/>
      <c r="AX22" s="174"/>
      <c r="AY22" s="174">
        <f>'FY20 Demand'!H26</f>
        <v>4875</v>
      </c>
      <c r="AZ22" s="174"/>
      <c r="BA22" s="174">
        <f>SUM(AU22:AZ22)</f>
        <v>4875</v>
      </c>
      <c r="BB22" s="164"/>
      <c r="BC22" s="174"/>
      <c r="BD22" s="174"/>
      <c r="BE22" s="174"/>
      <c r="BF22" s="174"/>
      <c r="BG22" s="174">
        <f>'FY20 Demand'!I26</f>
        <v>4875</v>
      </c>
      <c r="BH22" s="174"/>
      <c r="BI22" s="174">
        <f>SUM(BC22:BH22)</f>
        <v>4875</v>
      </c>
      <c r="BJ22" s="164"/>
      <c r="BK22" s="174"/>
      <c r="BL22" s="174"/>
      <c r="BM22" s="174"/>
      <c r="BN22" s="174"/>
      <c r="BO22" s="174">
        <f>'FY20 Demand'!J26</f>
        <v>4875</v>
      </c>
      <c r="BP22" s="174"/>
      <c r="BQ22" s="174">
        <f>SUM(BK22:BP22)</f>
        <v>4875</v>
      </c>
      <c r="BR22" s="164"/>
      <c r="BS22" s="174"/>
      <c r="BT22" s="174"/>
      <c r="BU22" s="174"/>
      <c r="BV22" s="174"/>
      <c r="BW22" s="174">
        <f>'FY20 Demand'!K26</f>
        <v>4875</v>
      </c>
      <c r="BX22" s="174"/>
      <c r="BY22" s="174">
        <f>SUM(BS22:BX22)</f>
        <v>4875</v>
      </c>
      <c r="BZ22" s="164"/>
      <c r="CA22" s="174"/>
      <c r="CB22" s="174"/>
      <c r="CC22" s="174"/>
      <c r="CD22" s="174"/>
      <c r="CE22" s="174">
        <f>'FY20 Demand'!L26</f>
        <v>4875</v>
      </c>
      <c r="CF22" s="174"/>
      <c r="CG22" s="174">
        <f>SUM(CA22:CF22)</f>
        <v>4875</v>
      </c>
      <c r="CH22" s="164"/>
      <c r="CI22" s="174"/>
      <c r="CJ22" s="174"/>
      <c r="CK22" s="174"/>
      <c r="CL22" s="174"/>
      <c r="CM22" s="174">
        <f>'FY20 Demand'!M26</f>
        <v>4875</v>
      </c>
      <c r="CN22" s="174"/>
      <c r="CO22" s="174">
        <f>SUM(CI22:CN22)</f>
        <v>4875</v>
      </c>
      <c r="CP22" s="164"/>
      <c r="CQ22" s="174"/>
      <c r="CR22" s="174"/>
      <c r="CS22" s="174"/>
      <c r="CT22" s="174"/>
      <c r="CU22" s="174">
        <f>'FY20 Demand'!N26</f>
        <v>4875</v>
      </c>
      <c r="CV22" s="174"/>
      <c r="CW22" s="174">
        <f>SUM(CQ22:CV22)</f>
        <v>4875</v>
      </c>
      <c r="CY22" s="134">
        <f>SUM(CW22,CO22,CG22,BY22,BQ22,BI22,BA22,AS22,AK22,AC22,U22,M22)</f>
        <v>58500</v>
      </c>
      <c r="CZ22" s="134">
        <f>'FY20 Demand'!O26</f>
        <v>58500</v>
      </c>
      <c r="DA22" s="182" t="str">
        <f>IF(CY22=CZ22,"","Check")</f>
        <v/>
      </c>
    </row>
    <row r="23" spans="6:105" x14ac:dyDescent="0.35">
      <c r="F23" s="170" t="s">
        <v>164</v>
      </c>
      <c r="G23" s="194">
        <f t="shared" ref="G23:L23" si="0">G22</f>
        <v>0</v>
      </c>
      <c r="H23" s="194">
        <f t="shared" si="0"/>
        <v>0</v>
      </c>
      <c r="I23" s="194">
        <f t="shared" si="0"/>
        <v>0</v>
      </c>
      <c r="J23" s="194">
        <f t="shared" si="0"/>
        <v>0</v>
      </c>
      <c r="K23" s="194">
        <f t="shared" si="0"/>
        <v>4875</v>
      </c>
      <c r="L23" s="194">
        <f t="shared" si="0"/>
        <v>0</v>
      </c>
      <c r="M23" s="174">
        <f>SUM(G23:L23)</f>
        <v>4875</v>
      </c>
      <c r="O23" s="194">
        <f t="shared" ref="O23:T23" si="1">O22</f>
        <v>0</v>
      </c>
      <c r="P23" s="194">
        <f t="shared" si="1"/>
        <v>0</v>
      </c>
      <c r="Q23" s="194">
        <f t="shared" si="1"/>
        <v>0</v>
      </c>
      <c r="R23" s="194">
        <f t="shared" si="1"/>
        <v>0</v>
      </c>
      <c r="S23" s="194">
        <f t="shared" si="1"/>
        <v>4875</v>
      </c>
      <c r="T23" s="194">
        <f t="shared" si="1"/>
        <v>0</v>
      </c>
      <c r="U23" s="174">
        <f>SUM(O23:T23)</f>
        <v>4875</v>
      </c>
      <c r="V23" s="174"/>
      <c r="W23" s="194">
        <f t="shared" ref="W23:AB23" si="2">W22</f>
        <v>0</v>
      </c>
      <c r="X23" s="194">
        <f t="shared" si="2"/>
        <v>0</v>
      </c>
      <c r="Y23" s="194">
        <f t="shared" si="2"/>
        <v>0</v>
      </c>
      <c r="Z23" s="194">
        <f t="shared" si="2"/>
        <v>0</v>
      </c>
      <c r="AA23" s="194">
        <f t="shared" si="2"/>
        <v>4875</v>
      </c>
      <c r="AB23" s="194">
        <f t="shared" si="2"/>
        <v>0</v>
      </c>
      <c r="AC23" s="174">
        <f>SUM(W23:AB23)</f>
        <v>4875</v>
      </c>
      <c r="AD23" s="174"/>
      <c r="AE23" s="194">
        <f t="shared" ref="AE23:AJ23" si="3">AE22</f>
        <v>0</v>
      </c>
      <c r="AF23" s="194">
        <f t="shared" si="3"/>
        <v>0</v>
      </c>
      <c r="AG23" s="194">
        <f t="shared" si="3"/>
        <v>0</v>
      </c>
      <c r="AH23" s="194">
        <f t="shared" si="3"/>
        <v>0</v>
      </c>
      <c r="AI23" s="194">
        <f t="shared" si="3"/>
        <v>4875</v>
      </c>
      <c r="AJ23" s="194">
        <f t="shared" si="3"/>
        <v>0</v>
      </c>
      <c r="AK23" s="174">
        <f>SUM(AE23:AJ23)</f>
        <v>4875</v>
      </c>
      <c r="AL23" s="164"/>
      <c r="AM23" s="194">
        <f t="shared" ref="AM23:AR23" si="4">AM22</f>
        <v>0</v>
      </c>
      <c r="AN23" s="194">
        <f t="shared" si="4"/>
        <v>0</v>
      </c>
      <c r="AO23" s="194">
        <f t="shared" si="4"/>
        <v>0</v>
      </c>
      <c r="AP23" s="194">
        <f t="shared" si="4"/>
        <v>0</v>
      </c>
      <c r="AQ23" s="194">
        <f t="shared" si="4"/>
        <v>4875</v>
      </c>
      <c r="AR23" s="194">
        <f t="shared" si="4"/>
        <v>0</v>
      </c>
      <c r="AS23" s="174">
        <f>SUM(AM23:AR23)</f>
        <v>4875</v>
      </c>
      <c r="AT23" s="164"/>
      <c r="AU23" s="194">
        <f t="shared" ref="AU23:AZ23" si="5">AU22</f>
        <v>0</v>
      </c>
      <c r="AV23" s="194">
        <f t="shared" si="5"/>
        <v>0</v>
      </c>
      <c r="AW23" s="194">
        <f t="shared" si="5"/>
        <v>0</v>
      </c>
      <c r="AX23" s="194">
        <f t="shared" si="5"/>
        <v>0</v>
      </c>
      <c r="AY23" s="194">
        <f t="shared" si="5"/>
        <v>4875</v>
      </c>
      <c r="AZ23" s="194">
        <f t="shared" si="5"/>
        <v>0</v>
      </c>
      <c r="BA23" s="174">
        <f>SUM(AU23:AZ23)</f>
        <v>4875</v>
      </c>
      <c r="BB23" s="164"/>
      <c r="BC23" s="194">
        <f t="shared" ref="BC23:BH23" si="6">BC22</f>
        <v>0</v>
      </c>
      <c r="BD23" s="194">
        <f t="shared" si="6"/>
        <v>0</v>
      </c>
      <c r="BE23" s="194">
        <f t="shared" si="6"/>
        <v>0</v>
      </c>
      <c r="BF23" s="194">
        <f t="shared" si="6"/>
        <v>0</v>
      </c>
      <c r="BG23" s="194">
        <f t="shared" si="6"/>
        <v>4875</v>
      </c>
      <c r="BH23" s="194">
        <f t="shared" si="6"/>
        <v>0</v>
      </c>
      <c r="BI23" s="174">
        <f>SUM(BC23:BH23)</f>
        <v>4875</v>
      </c>
      <c r="BJ23" s="164"/>
      <c r="BK23" s="194">
        <f t="shared" ref="BK23:BP23" si="7">BK22</f>
        <v>0</v>
      </c>
      <c r="BL23" s="194">
        <f t="shared" si="7"/>
        <v>0</v>
      </c>
      <c r="BM23" s="194">
        <f t="shared" si="7"/>
        <v>0</v>
      </c>
      <c r="BN23" s="194">
        <f t="shared" si="7"/>
        <v>0</v>
      </c>
      <c r="BO23" s="194">
        <f t="shared" si="7"/>
        <v>4875</v>
      </c>
      <c r="BP23" s="194">
        <f t="shared" si="7"/>
        <v>0</v>
      </c>
      <c r="BQ23" s="174">
        <f>SUM(BK23:BP23)</f>
        <v>4875</v>
      </c>
      <c r="BR23" s="164"/>
      <c r="BS23" s="194">
        <f t="shared" ref="BS23:BX23" si="8">BS22</f>
        <v>0</v>
      </c>
      <c r="BT23" s="194">
        <f t="shared" si="8"/>
        <v>0</v>
      </c>
      <c r="BU23" s="194">
        <f t="shared" si="8"/>
        <v>0</v>
      </c>
      <c r="BV23" s="194">
        <f t="shared" si="8"/>
        <v>0</v>
      </c>
      <c r="BW23" s="194">
        <f t="shared" si="8"/>
        <v>4875</v>
      </c>
      <c r="BX23" s="194">
        <f t="shared" si="8"/>
        <v>0</v>
      </c>
      <c r="BY23" s="174">
        <f>SUM(BS23:BX23)</f>
        <v>4875</v>
      </c>
      <c r="BZ23" s="164"/>
      <c r="CA23" s="194">
        <f t="shared" ref="CA23:CF23" si="9">CA22</f>
        <v>0</v>
      </c>
      <c r="CB23" s="194">
        <f t="shared" si="9"/>
        <v>0</v>
      </c>
      <c r="CC23" s="194">
        <f t="shared" si="9"/>
        <v>0</v>
      </c>
      <c r="CD23" s="194">
        <f t="shared" si="9"/>
        <v>0</v>
      </c>
      <c r="CE23" s="194">
        <f t="shared" si="9"/>
        <v>4875</v>
      </c>
      <c r="CF23" s="194">
        <f t="shared" si="9"/>
        <v>0</v>
      </c>
      <c r="CG23" s="174">
        <f>SUM(CA23:CF23)</f>
        <v>4875</v>
      </c>
      <c r="CH23" s="164"/>
      <c r="CI23" s="194">
        <f t="shared" ref="CI23:CN23" si="10">CI22</f>
        <v>0</v>
      </c>
      <c r="CJ23" s="194">
        <f t="shared" si="10"/>
        <v>0</v>
      </c>
      <c r="CK23" s="194">
        <f t="shared" si="10"/>
        <v>0</v>
      </c>
      <c r="CL23" s="194">
        <f t="shared" si="10"/>
        <v>0</v>
      </c>
      <c r="CM23" s="194">
        <f t="shared" si="10"/>
        <v>4875</v>
      </c>
      <c r="CN23" s="194">
        <f t="shared" si="10"/>
        <v>0</v>
      </c>
      <c r="CO23" s="174">
        <f>SUM(CI23:CN23)</f>
        <v>4875</v>
      </c>
      <c r="CP23" s="164"/>
      <c r="CQ23" s="194">
        <f t="shared" ref="CQ23:CV23" si="11">CQ22</f>
        <v>0</v>
      </c>
      <c r="CR23" s="194">
        <f t="shared" si="11"/>
        <v>0</v>
      </c>
      <c r="CS23" s="194">
        <f t="shared" si="11"/>
        <v>0</v>
      </c>
      <c r="CT23" s="194">
        <f t="shared" si="11"/>
        <v>0</v>
      </c>
      <c r="CU23" s="194">
        <f t="shared" si="11"/>
        <v>4875</v>
      </c>
      <c r="CV23" s="194">
        <f t="shared" si="11"/>
        <v>0</v>
      </c>
      <c r="CW23" s="174">
        <f>SUM(CQ23:CV23)</f>
        <v>4875</v>
      </c>
    </row>
    <row r="24" spans="6:105" x14ac:dyDescent="0.35">
      <c r="F24" s="170" t="s">
        <v>167</v>
      </c>
      <c r="G24" s="174">
        <f>G23-G22</f>
        <v>0</v>
      </c>
      <c r="H24" s="174">
        <f t="shared" ref="H24:M24" si="12">H23-H22</f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IFERROR(G24/G22,"0.00"%)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IFERROR(O24/O22,"0.00"%)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IFERROR(W24/W22,"0.00"%)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IFERROR(AE24/AE22,"0.00"%)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IFERROR(AM24/AM22,"0.00"%)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IFERROR(AU24/AU22,"0.00"%)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IFERROR(BC24/BC22,"0.00"%)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IFERROR(BK24/BK22,"0.00"%)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IFERROR(BS24/BS22,"0.00"%)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IFERROR(CA24/CA22,"0.00"%)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IFERROR(CI24/CI22,"0.00"%)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IFERROR(CQ24/CQ22,"0.00"%)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IFERROR(G22/$M22,"0%")</f>
        <v>0</v>
      </c>
      <c r="H27" s="172">
        <f t="shared" ref="H27:L28" si="36">IFERROR(H22/$M22,"0%")</f>
        <v>0</v>
      </c>
      <c r="I27" s="172">
        <f t="shared" si="36"/>
        <v>0</v>
      </c>
      <c r="J27" s="172">
        <f t="shared" si="36"/>
        <v>0</v>
      </c>
      <c r="K27" s="172">
        <f t="shared" si="36"/>
        <v>1</v>
      </c>
      <c r="L27" s="172">
        <f t="shared" si="36"/>
        <v>0</v>
      </c>
      <c r="M27" s="172">
        <f>SUM(G27:L27)</f>
        <v>1</v>
      </c>
      <c r="O27" s="172">
        <f>IFERROR(O22/$U22,"0%")</f>
        <v>0</v>
      </c>
      <c r="P27" s="172">
        <f t="shared" ref="P27:T28" si="37">IFERROR(P22/$U22,"0%")</f>
        <v>0</v>
      </c>
      <c r="Q27" s="172">
        <f t="shared" si="37"/>
        <v>0</v>
      </c>
      <c r="R27" s="172">
        <f t="shared" si="37"/>
        <v>0</v>
      </c>
      <c r="S27" s="172">
        <f t="shared" si="37"/>
        <v>1</v>
      </c>
      <c r="T27" s="172">
        <f t="shared" si="37"/>
        <v>0</v>
      </c>
      <c r="U27" s="172">
        <f>SUM(O27:T27)</f>
        <v>1</v>
      </c>
      <c r="V27" s="173"/>
      <c r="W27" s="172">
        <f>IFERROR(W22/$AC22,"0%")</f>
        <v>0</v>
      </c>
      <c r="X27" s="172">
        <f t="shared" ref="X27:AB28" si="38">IFERROR(X22/$AC22,"0%")</f>
        <v>0</v>
      </c>
      <c r="Y27" s="172">
        <f t="shared" si="38"/>
        <v>0</v>
      </c>
      <c r="Z27" s="172">
        <f>IFERROR(Z22/$AC22,"0%")</f>
        <v>0</v>
      </c>
      <c r="AA27" s="172">
        <f t="shared" si="38"/>
        <v>1</v>
      </c>
      <c r="AB27" s="172">
        <f t="shared" si="38"/>
        <v>0</v>
      </c>
      <c r="AC27" s="172">
        <f>SUM(W27:AB27)</f>
        <v>1</v>
      </c>
      <c r="AD27" s="173"/>
      <c r="AE27" s="172">
        <f t="shared" ref="AE27:AJ27" si="39">IFERROR(AE22/$AK$22,"0%")</f>
        <v>0</v>
      </c>
      <c r="AF27" s="172">
        <f t="shared" si="39"/>
        <v>0</v>
      </c>
      <c r="AG27" s="172">
        <f t="shared" si="39"/>
        <v>0</v>
      </c>
      <c r="AH27" s="172">
        <f t="shared" si="39"/>
        <v>0</v>
      </c>
      <c r="AI27" s="172">
        <f t="shared" si="39"/>
        <v>1</v>
      </c>
      <c r="AJ27" s="172">
        <f t="shared" si="39"/>
        <v>0</v>
      </c>
      <c r="AK27" s="172">
        <f>SUM(AE27:AJ27)</f>
        <v>1</v>
      </c>
      <c r="AL27" s="164"/>
      <c r="AM27" s="172">
        <f t="shared" ref="AM27:AR27" si="40">IFERROR(AM22/$AS$22,"0%")</f>
        <v>0</v>
      </c>
      <c r="AN27" s="172">
        <f t="shared" si="40"/>
        <v>0</v>
      </c>
      <c r="AO27" s="172">
        <f t="shared" si="40"/>
        <v>0</v>
      </c>
      <c r="AP27" s="172">
        <f t="shared" si="40"/>
        <v>0</v>
      </c>
      <c r="AQ27" s="172">
        <f t="shared" si="40"/>
        <v>1</v>
      </c>
      <c r="AR27" s="172">
        <f t="shared" si="40"/>
        <v>0</v>
      </c>
      <c r="AS27" s="172">
        <f>SUM(AM27:AR27)</f>
        <v>1</v>
      </c>
      <c r="AT27" s="164"/>
      <c r="AU27" s="172">
        <f t="shared" ref="AU27:AZ27" si="41">IFERROR(AU22/$BA$22,"0%")</f>
        <v>0</v>
      </c>
      <c r="AV27" s="172">
        <f t="shared" si="41"/>
        <v>0</v>
      </c>
      <c r="AW27" s="172">
        <f t="shared" si="41"/>
        <v>0</v>
      </c>
      <c r="AX27" s="172">
        <f t="shared" si="41"/>
        <v>0</v>
      </c>
      <c r="AY27" s="172">
        <f t="shared" si="41"/>
        <v>1</v>
      </c>
      <c r="AZ27" s="172">
        <f t="shared" si="41"/>
        <v>0</v>
      </c>
      <c r="BA27" s="172">
        <f>SUM(AU27:AZ27)</f>
        <v>1</v>
      </c>
      <c r="BB27" s="164"/>
      <c r="BC27" s="172">
        <f t="shared" ref="BC27:BH27" si="42">IFERROR(BC22/$BI$22,"0%")</f>
        <v>0</v>
      </c>
      <c r="BD27" s="172">
        <f t="shared" si="42"/>
        <v>0</v>
      </c>
      <c r="BE27" s="172">
        <f t="shared" si="42"/>
        <v>0</v>
      </c>
      <c r="BF27" s="172">
        <f t="shared" si="42"/>
        <v>0</v>
      </c>
      <c r="BG27" s="172">
        <f t="shared" si="42"/>
        <v>1</v>
      </c>
      <c r="BH27" s="172">
        <f t="shared" si="42"/>
        <v>0</v>
      </c>
      <c r="BI27" s="172">
        <f>SUM(BC27:BH27)</f>
        <v>1</v>
      </c>
      <c r="BJ27" s="164"/>
      <c r="BK27" s="172">
        <f t="shared" ref="BK27:BP27" si="43">IFERROR(BK22/$BQ$22,"0%")</f>
        <v>0</v>
      </c>
      <c r="BL27" s="172">
        <f t="shared" si="43"/>
        <v>0</v>
      </c>
      <c r="BM27" s="172">
        <f t="shared" si="43"/>
        <v>0</v>
      </c>
      <c r="BN27" s="172">
        <f t="shared" si="43"/>
        <v>0</v>
      </c>
      <c r="BO27" s="172">
        <f t="shared" si="43"/>
        <v>1</v>
      </c>
      <c r="BP27" s="172">
        <f t="shared" si="43"/>
        <v>0</v>
      </c>
      <c r="BQ27" s="172">
        <f>SUM(BK27:BP27)</f>
        <v>1</v>
      </c>
      <c r="BR27" s="164"/>
      <c r="BS27" s="172">
        <f t="shared" ref="BS27:BX27" si="44">IFERROR(BS22/$BY$22,"0%")</f>
        <v>0</v>
      </c>
      <c r="BT27" s="172">
        <f t="shared" si="44"/>
        <v>0</v>
      </c>
      <c r="BU27" s="172">
        <f t="shared" si="44"/>
        <v>0</v>
      </c>
      <c r="BV27" s="172">
        <f t="shared" si="44"/>
        <v>0</v>
      </c>
      <c r="BW27" s="172">
        <f t="shared" si="44"/>
        <v>1</v>
      </c>
      <c r="BX27" s="172">
        <f t="shared" si="44"/>
        <v>0</v>
      </c>
      <c r="BY27" s="172">
        <f>SUM(BS27:BX27)</f>
        <v>1</v>
      </c>
      <c r="BZ27" s="164"/>
      <c r="CA27" s="172">
        <f t="shared" ref="CA27:CF27" si="45">IFERROR(CA22/$CG$22,"0%")</f>
        <v>0</v>
      </c>
      <c r="CB27" s="172">
        <f t="shared" si="45"/>
        <v>0</v>
      </c>
      <c r="CC27" s="172">
        <f t="shared" si="45"/>
        <v>0</v>
      </c>
      <c r="CD27" s="172">
        <f t="shared" si="45"/>
        <v>0</v>
      </c>
      <c r="CE27" s="172">
        <f t="shared" si="45"/>
        <v>1</v>
      </c>
      <c r="CF27" s="172">
        <f t="shared" si="45"/>
        <v>0</v>
      </c>
      <c r="CG27" s="172">
        <f>SUM(CA27:CF27)</f>
        <v>1</v>
      </c>
      <c r="CH27" s="164"/>
      <c r="CI27" s="172">
        <f t="shared" ref="CI27:CN27" si="46">IFERROR(CI22/$CO$22,"0%")</f>
        <v>0</v>
      </c>
      <c r="CJ27" s="172">
        <f t="shared" si="46"/>
        <v>0</v>
      </c>
      <c r="CK27" s="172">
        <f t="shared" si="46"/>
        <v>0</v>
      </c>
      <c r="CL27" s="172">
        <f t="shared" si="46"/>
        <v>0</v>
      </c>
      <c r="CM27" s="172">
        <f t="shared" si="46"/>
        <v>1</v>
      </c>
      <c r="CN27" s="172">
        <f t="shared" si="46"/>
        <v>0</v>
      </c>
      <c r="CO27" s="172">
        <f>SUM(CI27:CN27)</f>
        <v>1</v>
      </c>
      <c r="CP27" s="164"/>
      <c r="CQ27" s="172">
        <f t="shared" ref="CQ27:CV27" si="47">IFERROR(CQ22/$CW$22,"0%")</f>
        <v>0</v>
      </c>
      <c r="CR27" s="172">
        <f t="shared" si="47"/>
        <v>0</v>
      </c>
      <c r="CS27" s="172">
        <f t="shared" si="47"/>
        <v>0</v>
      </c>
      <c r="CT27" s="172">
        <f t="shared" si="47"/>
        <v>0</v>
      </c>
      <c r="CU27" s="172">
        <f t="shared" si="47"/>
        <v>1</v>
      </c>
      <c r="CV27" s="172">
        <f t="shared" si="47"/>
        <v>0</v>
      </c>
      <c r="CW27" s="172">
        <f>SUM(CQ27:CV27)</f>
        <v>1</v>
      </c>
    </row>
    <row r="28" spans="6:105" x14ac:dyDescent="0.35">
      <c r="F28" s="170" t="s">
        <v>164</v>
      </c>
      <c r="G28" s="172">
        <f>IFERROR(G23/$M23,"0%")</f>
        <v>0</v>
      </c>
      <c r="H28" s="172">
        <f t="shared" si="36"/>
        <v>0</v>
      </c>
      <c r="I28" s="172">
        <f t="shared" si="36"/>
        <v>0</v>
      </c>
      <c r="J28" s="172">
        <f t="shared" si="36"/>
        <v>0</v>
      </c>
      <c r="K28" s="172">
        <f t="shared" si="36"/>
        <v>1</v>
      </c>
      <c r="L28" s="172">
        <f t="shared" si="36"/>
        <v>0</v>
      </c>
      <c r="M28" s="172">
        <f>SUM(G28:L28)</f>
        <v>1</v>
      </c>
      <c r="O28" s="172">
        <f>IFERROR(O23/$U23,"0%")</f>
        <v>0</v>
      </c>
      <c r="P28" s="172">
        <f t="shared" si="37"/>
        <v>0</v>
      </c>
      <c r="Q28" s="172">
        <f t="shared" si="37"/>
        <v>0</v>
      </c>
      <c r="R28" s="172">
        <f t="shared" si="37"/>
        <v>0</v>
      </c>
      <c r="S28" s="172">
        <f t="shared" si="37"/>
        <v>1</v>
      </c>
      <c r="T28" s="172">
        <f t="shared" si="37"/>
        <v>0</v>
      </c>
      <c r="U28" s="172">
        <f>SUM(O28:T28)</f>
        <v>1</v>
      </c>
      <c r="V28" s="173"/>
      <c r="W28" s="172">
        <f>IFERROR(W23/$AC23,"0%")</f>
        <v>0</v>
      </c>
      <c r="X28" s="172">
        <f t="shared" si="38"/>
        <v>0</v>
      </c>
      <c r="Y28" s="172">
        <f t="shared" si="38"/>
        <v>0</v>
      </c>
      <c r="Z28" s="172">
        <f>IFERROR(Z23/$AC23,"0%")</f>
        <v>0</v>
      </c>
      <c r="AA28" s="172">
        <f t="shared" si="38"/>
        <v>1</v>
      </c>
      <c r="AB28" s="172">
        <f t="shared" si="38"/>
        <v>0</v>
      </c>
      <c r="AC28" s="172">
        <f>SUM(W28:AB28)</f>
        <v>1</v>
      </c>
      <c r="AD28" s="173"/>
      <c r="AE28" s="172">
        <f t="shared" ref="AE28:AJ28" si="48">IFERROR(AE23/$AK$23,"0%")</f>
        <v>0</v>
      </c>
      <c r="AF28" s="172">
        <f t="shared" si="48"/>
        <v>0</v>
      </c>
      <c r="AG28" s="172">
        <f t="shared" si="48"/>
        <v>0</v>
      </c>
      <c r="AH28" s="172">
        <f t="shared" si="48"/>
        <v>0</v>
      </c>
      <c r="AI28" s="172">
        <f t="shared" si="48"/>
        <v>1</v>
      </c>
      <c r="AJ28" s="172">
        <f t="shared" si="48"/>
        <v>0</v>
      </c>
      <c r="AK28" s="172">
        <f>SUM(AE28:AJ28)</f>
        <v>1</v>
      </c>
      <c r="AL28" s="164"/>
      <c r="AM28" s="172">
        <f t="shared" ref="AM28:AR28" si="49">IFERROR(AM23/$AS$23,"0%")</f>
        <v>0</v>
      </c>
      <c r="AN28" s="172">
        <f t="shared" si="49"/>
        <v>0</v>
      </c>
      <c r="AO28" s="172">
        <f t="shared" si="49"/>
        <v>0</v>
      </c>
      <c r="AP28" s="172">
        <f t="shared" si="49"/>
        <v>0</v>
      </c>
      <c r="AQ28" s="172">
        <f t="shared" si="49"/>
        <v>1</v>
      </c>
      <c r="AR28" s="172">
        <f t="shared" si="49"/>
        <v>0</v>
      </c>
      <c r="AS28" s="172">
        <f>SUM(AM28:AR28)</f>
        <v>1</v>
      </c>
      <c r="AT28" s="164"/>
      <c r="AU28" s="172">
        <f t="shared" ref="AU28:AZ28" si="50">IFERROR(AU23/$BA$23,"0%")</f>
        <v>0</v>
      </c>
      <c r="AV28" s="172">
        <f t="shared" si="50"/>
        <v>0</v>
      </c>
      <c r="AW28" s="172">
        <f t="shared" si="50"/>
        <v>0</v>
      </c>
      <c r="AX28" s="172">
        <f t="shared" si="50"/>
        <v>0</v>
      </c>
      <c r="AY28" s="172">
        <f t="shared" si="50"/>
        <v>1</v>
      </c>
      <c r="AZ28" s="172">
        <f t="shared" si="50"/>
        <v>0</v>
      </c>
      <c r="BA28" s="172">
        <f>SUM(AU28:AZ28)</f>
        <v>1</v>
      </c>
      <c r="BB28" s="164"/>
      <c r="BC28" s="172">
        <f t="shared" ref="BC28:BH28" si="51">IFERROR(BC23/$BI$23,"0%")</f>
        <v>0</v>
      </c>
      <c r="BD28" s="172">
        <f t="shared" si="51"/>
        <v>0</v>
      </c>
      <c r="BE28" s="172">
        <f t="shared" si="51"/>
        <v>0</v>
      </c>
      <c r="BF28" s="172">
        <f t="shared" si="51"/>
        <v>0</v>
      </c>
      <c r="BG28" s="172">
        <f t="shared" si="51"/>
        <v>1</v>
      </c>
      <c r="BH28" s="172">
        <f t="shared" si="51"/>
        <v>0</v>
      </c>
      <c r="BI28" s="172">
        <f>SUM(BC28:BH28)</f>
        <v>1</v>
      </c>
      <c r="BJ28" s="164"/>
      <c r="BK28" s="172">
        <f t="shared" ref="BK28:BP28" si="52">IFERROR(BK23/$BQ$23,"0%")</f>
        <v>0</v>
      </c>
      <c r="BL28" s="172">
        <f t="shared" si="52"/>
        <v>0</v>
      </c>
      <c r="BM28" s="172">
        <f t="shared" si="52"/>
        <v>0</v>
      </c>
      <c r="BN28" s="172">
        <f t="shared" si="52"/>
        <v>0</v>
      </c>
      <c r="BO28" s="172">
        <f t="shared" si="52"/>
        <v>1</v>
      </c>
      <c r="BP28" s="172">
        <f t="shared" si="52"/>
        <v>0</v>
      </c>
      <c r="BQ28" s="172">
        <f>SUM(BK28:BP28)</f>
        <v>1</v>
      </c>
      <c r="BR28" s="164"/>
      <c r="BS28" s="172">
        <f t="shared" ref="BS28:BX28" si="53">IFERROR(BS23/$BY$23,"0%")</f>
        <v>0</v>
      </c>
      <c r="BT28" s="172">
        <f t="shared" si="53"/>
        <v>0</v>
      </c>
      <c r="BU28" s="172">
        <f t="shared" si="53"/>
        <v>0</v>
      </c>
      <c r="BV28" s="172">
        <f t="shared" si="53"/>
        <v>0</v>
      </c>
      <c r="BW28" s="172">
        <f t="shared" si="53"/>
        <v>1</v>
      </c>
      <c r="BX28" s="172">
        <f t="shared" si="53"/>
        <v>0</v>
      </c>
      <c r="BY28" s="172">
        <f>SUM(BS28:BX28)</f>
        <v>1</v>
      </c>
      <c r="BZ28" s="164"/>
      <c r="CA28" s="172">
        <f t="shared" ref="CA28:CF28" si="54">IFERROR(CA23/$CG$23,"0%")</f>
        <v>0</v>
      </c>
      <c r="CB28" s="172">
        <f t="shared" si="54"/>
        <v>0</v>
      </c>
      <c r="CC28" s="172">
        <f t="shared" si="54"/>
        <v>0</v>
      </c>
      <c r="CD28" s="172">
        <f t="shared" si="54"/>
        <v>0</v>
      </c>
      <c r="CE28" s="172">
        <f t="shared" si="54"/>
        <v>1</v>
      </c>
      <c r="CF28" s="172">
        <f t="shared" si="54"/>
        <v>0</v>
      </c>
      <c r="CG28" s="172">
        <f>SUM(CA28:CF28)</f>
        <v>1</v>
      </c>
      <c r="CH28" s="164"/>
      <c r="CI28" s="172">
        <f t="shared" ref="CI28:CN28" si="55">IFERROR(CI23/$CO$23,"0%")</f>
        <v>0</v>
      </c>
      <c r="CJ28" s="172">
        <f t="shared" si="55"/>
        <v>0</v>
      </c>
      <c r="CK28" s="172">
        <f t="shared" si="55"/>
        <v>0</v>
      </c>
      <c r="CL28" s="172">
        <f t="shared" si="55"/>
        <v>0</v>
      </c>
      <c r="CM28" s="172">
        <f t="shared" si="55"/>
        <v>1</v>
      </c>
      <c r="CN28" s="172">
        <f t="shared" si="55"/>
        <v>0</v>
      </c>
      <c r="CO28" s="172">
        <f>SUM(CI28:CN28)</f>
        <v>1</v>
      </c>
      <c r="CP28" s="164"/>
      <c r="CQ28" s="172">
        <f t="shared" ref="CQ28:CV28" si="56">IFERROR(CQ23/$CW$23,"0%")</f>
        <v>0</v>
      </c>
      <c r="CR28" s="172">
        <f t="shared" si="56"/>
        <v>0</v>
      </c>
      <c r="CS28" s="172">
        <f t="shared" si="56"/>
        <v>0</v>
      </c>
      <c r="CT28" s="172">
        <f t="shared" si="56"/>
        <v>0</v>
      </c>
      <c r="CU28" s="172">
        <f t="shared" si="56"/>
        <v>1</v>
      </c>
      <c r="CV28" s="172">
        <f t="shared" si="56"/>
        <v>0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7">IFERROR(AVERAGE(G27:G28),"0%")</f>
        <v>0</v>
      </c>
      <c r="H29" s="190">
        <f t="shared" si="57"/>
        <v>0</v>
      </c>
      <c r="I29" s="190">
        <f t="shared" si="57"/>
        <v>0</v>
      </c>
      <c r="J29" s="190">
        <f t="shared" si="57"/>
        <v>0</v>
      </c>
      <c r="K29" s="190">
        <f t="shared" si="57"/>
        <v>1</v>
      </c>
      <c r="L29" s="190">
        <f t="shared" si="57"/>
        <v>0</v>
      </c>
      <c r="M29" s="172">
        <f>SUM(G29:L29)</f>
        <v>1</v>
      </c>
      <c r="N29" s="192"/>
      <c r="O29" s="190">
        <f t="shared" ref="O29:T29" si="58">IFERROR(AVERAGE(O27:O28),"0%")</f>
        <v>0</v>
      </c>
      <c r="P29" s="190">
        <f t="shared" si="58"/>
        <v>0</v>
      </c>
      <c r="Q29" s="190">
        <f t="shared" si="58"/>
        <v>0</v>
      </c>
      <c r="R29" s="190">
        <f t="shared" si="58"/>
        <v>0</v>
      </c>
      <c r="S29" s="190">
        <f t="shared" si="58"/>
        <v>1</v>
      </c>
      <c r="T29" s="190">
        <f t="shared" si="58"/>
        <v>0</v>
      </c>
      <c r="U29" s="172">
        <f>SUM(O29:T29)</f>
        <v>1</v>
      </c>
      <c r="V29" s="191"/>
      <c r="W29" s="190">
        <f t="shared" ref="W29:AB29" si="59">IFERROR(AVERAGE(W27:W28),"0%")</f>
        <v>0</v>
      </c>
      <c r="X29" s="190">
        <f t="shared" si="59"/>
        <v>0</v>
      </c>
      <c r="Y29" s="190">
        <f t="shared" si="59"/>
        <v>0</v>
      </c>
      <c r="Z29" s="190">
        <f t="shared" si="59"/>
        <v>0</v>
      </c>
      <c r="AA29" s="190">
        <f t="shared" si="59"/>
        <v>1</v>
      </c>
      <c r="AB29" s="190">
        <f t="shared" si="59"/>
        <v>0</v>
      </c>
      <c r="AC29" s="172">
        <f>SUM(W29:AB29)</f>
        <v>1</v>
      </c>
      <c r="AD29" s="191"/>
      <c r="AE29" s="190">
        <f t="shared" ref="AE29:AJ29" si="60">IFERROR(AVERAGE(AE27:AE28),"0%")</f>
        <v>0</v>
      </c>
      <c r="AF29" s="190">
        <f t="shared" si="60"/>
        <v>0</v>
      </c>
      <c r="AG29" s="190">
        <f t="shared" si="60"/>
        <v>0</v>
      </c>
      <c r="AH29" s="190">
        <f t="shared" si="60"/>
        <v>0</v>
      </c>
      <c r="AI29" s="190">
        <f t="shared" si="60"/>
        <v>1</v>
      </c>
      <c r="AJ29" s="190">
        <f t="shared" si="60"/>
        <v>0</v>
      </c>
      <c r="AK29" s="172">
        <f>SUM(AE29:AJ29)</f>
        <v>1</v>
      </c>
      <c r="AL29" s="164"/>
      <c r="AM29" s="190">
        <f t="shared" ref="AM29:AR29" si="61">IFERROR(AVERAGE(AM27:AM28),"0%")</f>
        <v>0</v>
      </c>
      <c r="AN29" s="190">
        <f t="shared" si="61"/>
        <v>0</v>
      </c>
      <c r="AO29" s="190">
        <f t="shared" si="61"/>
        <v>0</v>
      </c>
      <c r="AP29" s="190">
        <f t="shared" si="61"/>
        <v>0</v>
      </c>
      <c r="AQ29" s="190">
        <f t="shared" si="61"/>
        <v>1</v>
      </c>
      <c r="AR29" s="190">
        <f t="shared" si="61"/>
        <v>0</v>
      </c>
      <c r="AS29" s="172">
        <f>SUM(AM29:AR29)</f>
        <v>1</v>
      </c>
      <c r="AT29" s="164"/>
      <c r="AU29" s="190">
        <f t="shared" ref="AU29:AZ29" si="62">IFERROR(AVERAGE(AU27:AU28),"0%")</f>
        <v>0</v>
      </c>
      <c r="AV29" s="190">
        <f t="shared" si="62"/>
        <v>0</v>
      </c>
      <c r="AW29" s="190">
        <f t="shared" si="62"/>
        <v>0</v>
      </c>
      <c r="AX29" s="190">
        <f t="shared" si="62"/>
        <v>0</v>
      </c>
      <c r="AY29" s="190">
        <f t="shared" si="62"/>
        <v>1</v>
      </c>
      <c r="AZ29" s="190">
        <f t="shared" si="62"/>
        <v>0</v>
      </c>
      <c r="BA29" s="172">
        <f>SUM(AU29:AZ29)</f>
        <v>1</v>
      </c>
      <c r="BB29" s="164"/>
      <c r="BC29" s="190">
        <f t="shared" ref="BC29:BH29" si="63">IFERROR(AVERAGE(BC27:BC28),"0%")</f>
        <v>0</v>
      </c>
      <c r="BD29" s="190">
        <f t="shared" si="63"/>
        <v>0</v>
      </c>
      <c r="BE29" s="190">
        <f t="shared" si="63"/>
        <v>0</v>
      </c>
      <c r="BF29" s="190">
        <f t="shared" si="63"/>
        <v>0</v>
      </c>
      <c r="BG29" s="190">
        <f t="shared" si="63"/>
        <v>1</v>
      </c>
      <c r="BH29" s="190">
        <f t="shared" si="63"/>
        <v>0</v>
      </c>
      <c r="BI29" s="172">
        <f>SUM(BC29:BH29)</f>
        <v>1</v>
      </c>
      <c r="BJ29" s="164"/>
      <c r="BK29" s="190">
        <f t="shared" ref="BK29:BP29" si="64">IFERROR(AVERAGE(BK27:BK28),"0%")</f>
        <v>0</v>
      </c>
      <c r="BL29" s="190">
        <f t="shared" si="64"/>
        <v>0</v>
      </c>
      <c r="BM29" s="190">
        <f t="shared" si="64"/>
        <v>0</v>
      </c>
      <c r="BN29" s="190">
        <f t="shared" si="64"/>
        <v>0</v>
      </c>
      <c r="BO29" s="190">
        <f t="shared" si="64"/>
        <v>1</v>
      </c>
      <c r="BP29" s="190">
        <f t="shared" si="64"/>
        <v>0</v>
      </c>
      <c r="BQ29" s="172">
        <f>SUM(BK29:BP29)</f>
        <v>1</v>
      </c>
      <c r="BR29" s="164"/>
      <c r="BS29" s="190">
        <f t="shared" ref="BS29:BX29" si="65">IFERROR(AVERAGE(BS27:BS28),"0%")</f>
        <v>0</v>
      </c>
      <c r="BT29" s="190">
        <f t="shared" si="65"/>
        <v>0</v>
      </c>
      <c r="BU29" s="190">
        <f t="shared" si="65"/>
        <v>0</v>
      </c>
      <c r="BV29" s="190">
        <f t="shared" si="65"/>
        <v>0</v>
      </c>
      <c r="BW29" s="190">
        <f t="shared" si="65"/>
        <v>1</v>
      </c>
      <c r="BX29" s="190">
        <f t="shared" si="65"/>
        <v>0</v>
      </c>
      <c r="BY29" s="172">
        <f>SUM(BS29:BX29)</f>
        <v>1</v>
      </c>
      <c r="BZ29" s="164"/>
      <c r="CA29" s="190">
        <f t="shared" ref="CA29:CF29" si="66">IFERROR(AVERAGE(CA27:CA28),"0%")</f>
        <v>0</v>
      </c>
      <c r="CB29" s="190">
        <f t="shared" si="66"/>
        <v>0</v>
      </c>
      <c r="CC29" s="190">
        <f t="shared" si="66"/>
        <v>0</v>
      </c>
      <c r="CD29" s="190">
        <f t="shared" si="66"/>
        <v>0</v>
      </c>
      <c r="CE29" s="190">
        <f t="shared" si="66"/>
        <v>1</v>
      </c>
      <c r="CF29" s="190">
        <f t="shared" si="66"/>
        <v>0</v>
      </c>
      <c r="CG29" s="172">
        <f>SUM(CA29:CF29)</f>
        <v>1</v>
      </c>
      <c r="CH29" s="164"/>
      <c r="CI29" s="190">
        <f t="shared" ref="CI29:CN29" si="67">IFERROR(AVERAGE(CI27:CI28),"0%")</f>
        <v>0</v>
      </c>
      <c r="CJ29" s="190">
        <f t="shared" si="67"/>
        <v>0</v>
      </c>
      <c r="CK29" s="190">
        <f t="shared" si="67"/>
        <v>0</v>
      </c>
      <c r="CL29" s="190">
        <f t="shared" si="67"/>
        <v>0</v>
      </c>
      <c r="CM29" s="190">
        <f t="shared" si="67"/>
        <v>1</v>
      </c>
      <c r="CN29" s="190">
        <f t="shared" si="67"/>
        <v>0</v>
      </c>
      <c r="CO29" s="172">
        <f>SUM(CI29:CN29)</f>
        <v>1</v>
      </c>
      <c r="CP29" s="164"/>
      <c r="CQ29" s="190">
        <f t="shared" ref="CQ29:CV29" si="68">IFERROR(AVERAGE(CQ27:CQ28),"0%")</f>
        <v>0</v>
      </c>
      <c r="CR29" s="190">
        <f t="shared" si="68"/>
        <v>0</v>
      </c>
      <c r="CS29" s="190">
        <f t="shared" si="68"/>
        <v>0</v>
      </c>
      <c r="CT29" s="190">
        <f t="shared" si="68"/>
        <v>0</v>
      </c>
      <c r="CU29" s="190">
        <f t="shared" si="68"/>
        <v>1</v>
      </c>
      <c r="CV29" s="190">
        <f t="shared" si="68"/>
        <v>0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0.98</v>
      </c>
      <c r="H31" s="175"/>
      <c r="I31" s="175"/>
      <c r="J31" s="175"/>
      <c r="K31" s="175"/>
      <c r="L31" s="175"/>
      <c r="M31" s="173"/>
      <c r="O31" s="189">
        <v>0.98</v>
      </c>
      <c r="P31" s="175"/>
      <c r="Q31" s="175"/>
      <c r="R31" s="175"/>
      <c r="S31" s="175"/>
      <c r="T31" s="175"/>
      <c r="U31" s="173"/>
      <c r="V31" s="173"/>
      <c r="W31" s="189">
        <v>0.98</v>
      </c>
      <c r="X31" s="173"/>
      <c r="Y31" s="173"/>
      <c r="Z31" s="173"/>
      <c r="AA31" s="173"/>
      <c r="AB31" s="173"/>
      <c r="AC31" s="173"/>
      <c r="AD31" s="173"/>
      <c r="AE31" s="189">
        <v>0.98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0.98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0.98</v>
      </c>
      <c r="AV31" s="173"/>
      <c r="AW31" s="173"/>
      <c r="AX31" s="173"/>
      <c r="AY31" s="173"/>
      <c r="AZ31" s="173"/>
      <c r="BA31" s="173"/>
      <c r="BB31" s="164"/>
      <c r="BC31" s="189">
        <v>0.98</v>
      </c>
      <c r="BD31" s="173"/>
      <c r="BE31" s="173"/>
      <c r="BF31" s="173"/>
      <c r="BG31" s="173"/>
      <c r="BH31" s="173"/>
      <c r="BI31" s="173"/>
      <c r="BJ31" s="164"/>
      <c r="BK31" s="189">
        <v>0.98</v>
      </c>
      <c r="BL31" s="173"/>
      <c r="BM31" s="173"/>
      <c r="BN31" s="173"/>
      <c r="BO31" s="173"/>
      <c r="BP31" s="173"/>
      <c r="BQ31" s="173"/>
      <c r="BR31" s="164"/>
      <c r="BS31" s="189">
        <v>0.98</v>
      </c>
      <c r="BT31" s="173"/>
      <c r="BU31" s="173"/>
      <c r="BV31" s="173"/>
      <c r="BW31" s="173"/>
      <c r="BX31" s="173"/>
      <c r="BY31" s="173"/>
      <c r="BZ31" s="164"/>
      <c r="CA31" s="189">
        <v>0.98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0.98</v>
      </c>
      <c r="CJ31" s="173"/>
      <c r="CK31" s="173"/>
      <c r="CL31" s="173"/>
      <c r="CM31" s="173"/>
      <c r="CN31" s="173"/>
      <c r="CO31" s="173"/>
      <c r="CP31" s="164"/>
      <c r="CQ31" s="189">
        <v>0.98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9">$G$31</f>
        <v>0.98</v>
      </c>
      <c r="H32" s="188">
        <f t="shared" si="69"/>
        <v>0.98</v>
      </c>
      <c r="I32" s="188">
        <f t="shared" si="69"/>
        <v>0.98</v>
      </c>
      <c r="J32" s="188">
        <f t="shared" si="69"/>
        <v>0.98</v>
      </c>
      <c r="K32" s="188">
        <f t="shared" si="69"/>
        <v>0.98</v>
      </c>
      <c r="L32" s="188">
        <f t="shared" si="69"/>
        <v>0.98</v>
      </c>
      <c r="M32" s="188">
        <f t="shared" si="69"/>
        <v>0.98</v>
      </c>
      <c r="O32" s="188">
        <f t="shared" ref="O32:U32" si="70">$O$31</f>
        <v>0.98</v>
      </c>
      <c r="P32" s="188">
        <f t="shared" si="70"/>
        <v>0.98</v>
      </c>
      <c r="Q32" s="188">
        <f t="shared" si="70"/>
        <v>0.98</v>
      </c>
      <c r="R32" s="188">
        <f t="shared" si="70"/>
        <v>0.98</v>
      </c>
      <c r="S32" s="188">
        <f t="shared" si="70"/>
        <v>0.98</v>
      </c>
      <c r="T32" s="188">
        <f t="shared" si="70"/>
        <v>0.98</v>
      </c>
      <c r="U32" s="188">
        <f t="shared" si="70"/>
        <v>0.98</v>
      </c>
      <c r="V32" s="164"/>
      <c r="W32" s="188">
        <f t="shared" ref="W32:AC32" si="71">$W$31</f>
        <v>0.98</v>
      </c>
      <c r="X32" s="188">
        <f t="shared" si="71"/>
        <v>0.98</v>
      </c>
      <c r="Y32" s="188">
        <f t="shared" si="71"/>
        <v>0.98</v>
      </c>
      <c r="Z32" s="188">
        <f t="shared" si="71"/>
        <v>0.98</v>
      </c>
      <c r="AA32" s="188">
        <f t="shared" si="71"/>
        <v>0.98</v>
      </c>
      <c r="AB32" s="188">
        <f t="shared" si="71"/>
        <v>0.98</v>
      </c>
      <c r="AC32" s="188">
        <f t="shared" si="71"/>
        <v>0.98</v>
      </c>
      <c r="AD32" s="164"/>
      <c r="AE32" s="188">
        <f>$AE$31</f>
        <v>0.98</v>
      </c>
      <c r="AF32" s="188">
        <f t="shared" ref="AF32:AK32" si="72">$AE$31</f>
        <v>0.98</v>
      </c>
      <c r="AG32" s="188">
        <f t="shared" si="72"/>
        <v>0.98</v>
      </c>
      <c r="AH32" s="188">
        <f t="shared" si="72"/>
        <v>0.98</v>
      </c>
      <c r="AI32" s="188">
        <f t="shared" si="72"/>
        <v>0.98</v>
      </c>
      <c r="AJ32" s="188">
        <f t="shared" si="72"/>
        <v>0.98</v>
      </c>
      <c r="AK32" s="188">
        <f t="shared" si="72"/>
        <v>0.98</v>
      </c>
      <c r="AL32" s="164"/>
      <c r="AM32" s="188">
        <f>$AM$31</f>
        <v>0.98</v>
      </c>
      <c r="AN32" s="188">
        <f t="shared" ref="AN32:AS32" si="73">$AM$31</f>
        <v>0.98</v>
      </c>
      <c r="AO32" s="188">
        <f t="shared" si="73"/>
        <v>0.98</v>
      </c>
      <c r="AP32" s="188">
        <f t="shared" si="73"/>
        <v>0.98</v>
      </c>
      <c r="AQ32" s="188">
        <f t="shared" si="73"/>
        <v>0.98</v>
      </c>
      <c r="AR32" s="188">
        <f t="shared" si="73"/>
        <v>0.98</v>
      </c>
      <c r="AS32" s="188">
        <f t="shared" si="73"/>
        <v>0.98</v>
      </c>
      <c r="AT32" s="164"/>
      <c r="AU32" s="188">
        <f>$AU$31</f>
        <v>0.98</v>
      </c>
      <c r="AV32" s="188">
        <f t="shared" ref="AV32:BA32" si="74">$AU$31</f>
        <v>0.98</v>
      </c>
      <c r="AW32" s="188">
        <f t="shared" si="74"/>
        <v>0.98</v>
      </c>
      <c r="AX32" s="188">
        <f t="shared" si="74"/>
        <v>0.98</v>
      </c>
      <c r="AY32" s="188">
        <f t="shared" si="74"/>
        <v>0.98</v>
      </c>
      <c r="AZ32" s="188">
        <f t="shared" si="74"/>
        <v>0.98</v>
      </c>
      <c r="BA32" s="188">
        <f t="shared" si="74"/>
        <v>0.98</v>
      </c>
      <c r="BB32" s="164"/>
      <c r="BC32" s="188">
        <f t="shared" ref="BC32:BI32" si="75">$BC$31</f>
        <v>0.98</v>
      </c>
      <c r="BD32" s="188">
        <f t="shared" si="75"/>
        <v>0.98</v>
      </c>
      <c r="BE32" s="188">
        <f t="shared" si="75"/>
        <v>0.98</v>
      </c>
      <c r="BF32" s="188">
        <f t="shared" si="75"/>
        <v>0.98</v>
      </c>
      <c r="BG32" s="188">
        <f t="shared" si="75"/>
        <v>0.98</v>
      </c>
      <c r="BH32" s="188">
        <f t="shared" si="75"/>
        <v>0.98</v>
      </c>
      <c r="BI32" s="188">
        <f t="shared" si="75"/>
        <v>0.98</v>
      </c>
      <c r="BJ32" s="164"/>
      <c r="BK32" s="188">
        <f t="shared" ref="BK32:BQ32" si="76">$BK$31</f>
        <v>0.98</v>
      </c>
      <c r="BL32" s="188">
        <f t="shared" si="76"/>
        <v>0.98</v>
      </c>
      <c r="BM32" s="188">
        <f t="shared" si="76"/>
        <v>0.98</v>
      </c>
      <c r="BN32" s="188">
        <f t="shared" si="76"/>
        <v>0.98</v>
      </c>
      <c r="BO32" s="188">
        <f t="shared" si="76"/>
        <v>0.98</v>
      </c>
      <c r="BP32" s="188">
        <f t="shared" si="76"/>
        <v>0.98</v>
      </c>
      <c r="BQ32" s="188">
        <f t="shared" si="76"/>
        <v>0.98</v>
      </c>
      <c r="BR32" s="164"/>
      <c r="BS32" s="188">
        <f t="shared" ref="BS32:BY32" si="77">$BS$31</f>
        <v>0.98</v>
      </c>
      <c r="BT32" s="188">
        <f t="shared" si="77"/>
        <v>0.98</v>
      </c>
      <c r="BU32" s="188">
        <f t="shared" si="77"/>
        <v>0.98</v>
      </c>
      <c r="BV32" s="188">
        <f t="shared" si="77"/>
        <v>0.98</v>
      </c>
      <c r="BW32" s="188">
        <f t="shared" si="77"/>
        <v>0.98</v>
      </c>
      <c r="BX32" s="188">
        <f t="shared" si="77"/>
        <v>0.98</v>
      </c>
      <c r="BY32" s="188">
        <f t="shared" si="77"/>
        <v>0.98</v>
      </c>
      <c r="BZ32" s="164"/>
      <c r="CA32" s="188">
        <f t="shared" ref="CA32:CG32" si="78">$CA$31</f>
        <v>0.98</v>
      </c>
      <c r="CB32" s="188">
        <f t="shared" si="78"/>
        <v>0.98</v>
      </c>
      <c r="CC32" s="188">
        <f t="shared" si="78"/>
        <v>0.98</v>
      </c>
      <c r="CD32" s="188">
        <f t="shared" si="78"/>
        <v>0.98</v>
      </c>
      <c r="CE32" s="188">
        <f t="shared" si="78"/>
        <v>0.98</v>
      </c>
      <c r="CF32" s="188">
        <f t="shared" si="78"/>
        <v>0.98</v>
      </c>
      <c r="CG32" s="188">
        <f t="shared" si="78"/>
        <v>0.98</v>
      </c>
      <c r="CH32" s="164"/>
      <c r="CI32" s="188">
        <f t="shared" ref="CI32:CO32" si="79">$CI$31</f>
        <v>0.98</v>
      </c>
      <c r="CJ32" s="188">
        <f t="shared" si="79"/>
        <v>0.98</v>
      </c>
      <c r="CK32" s="188">
        <f t="shared" si="79"/>
        <v>0.98</v>
      </c>
      <c r="CL32" s="188">
        <f t="shared" si="79"/>
        <v>0.98</v>
      </c>
      <c r="CM32" s="188">
        <f t="shared" si="79"/>
        <v>0.98</v>
      </c>
      <c r="CN32" s="188">
        <f t="shared" si="79"/>
        <v>0.98</v>
      </c>
      <c r="CO32" s="188">
        <f t="shared" si="79"/>
        <v>0.98</v>
      </c>
      <c r="CP32" s="164"/>
      <c r="CQ32" s="188">
        <f t="shared" ref="CQ32:CW32" si="80">$CQ$31</f>
        <v>0.98</v>
      </c>
      <c r="CR32" s="188">
        <f t="shared" si="80"/>
        <v>0.98</v>
      </c>
      <c r="CS32" s="188">
        <f t="shared" si="80"/>
        <v>0.98</v>
      </c>
      <c r="CT32" s="188">
        <f t="shared" si="80"/>
        <v>0.98</v>
      </c>
      <c r="CU32" s="188">
        <f t="shared" si="80"/>
        <v>0.98</v>
      </c>
      <c r="CV32" s="188">
        <f t="shared" si="80"/>
        <v>0.98</v>
      </c>
      <c r="CW32" s="188">
        <f t="shared" si="80"/>
        <v>0.98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167.53447118434633</v>
      </c>
      <c r="O33" s="173"/>
      <c r="P33" s="175"/>
      <c r="Q33" s="175"/>
      <c r="R33" s="175"/>
      <c r="S33" s="175"/>
      <c r="T33" s="175"/>
      <c r="U33" s="187">
        <f>U34-SUM(O34:S34)</f>
        <v>181.47591104435378</v>
      </c>
      <c r="V33" s="173"/>
      <c r="W33" s="173"/>
      <c r="X33" s="173"/>
      <c r="Y33" s="173"/>
      <c r="Z33" s="173"/>
      <c r="AA33" s="173"/>
      <c r="AB33" s="173"/>
      <c r="AC33" s="187">
        <f>AC34-SUM(W34:AA34)</f>
        <v>158.2764253707528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184.14986585189035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193.72403495016624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117.55608248807675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164.83288503930089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170.06249308211954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199.33607267258958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107.91044058127682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168.16103345923148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98.760890780041336</v>
      </c>
    </row>
    <row r="34" spans="3:105" x14ac:dyDescent="0.35">
      <c r="F34" s="186" t="s">
        <v>161</v>
      </c>
      <c r="G34" s="184">
        <f t="shared" ref="G34:L34" si="81">G29*$M$34*G32</f>
        <v>0</v>
      </c>
      <c r="H34" s="184">
        <f t="shared" si="81"/>
        <v>0</v>
      </c>
      <c r="I34" s="184">
        <f t="shared" si="81"/>
        <v>0</v>
      </c>
      <c r="J34" s="184">
        <f t="shared" si="81"/>
        <v>0</v>
      </c>
      <c r="K34" s="184">
        <f t="shared" si="81"/>
        <v>8209.189088032972</v>
      </c>
      <c r="L34" s="184">
        <f t="shared" si="81"/>
        <v>0</v>
      </c>
      <c r="M34" s="183">
        <f>SUM('FY20 - RTM UI'!$B$157:$E$157)</f>
        <v>8376.7235592173183</v>
      </c>
      <c r="O34" s="184">
        <f t="shared" ref="O34:T34" si="82">O29*$U$34*O32</f>
        <v>0</v>
      </c>
      <c r="P34" s="184">
        <f t="shared" si="82"/>
        <v>0</v>
      </c>
      <c r="Q34" s="184">
        <f t="shared" si="82"/>
        <v>0</v>
      </c>
      <c r="R34" s="184">
        <f t="shared" si="82"/>
        <v>0</v>
      </c>
      <c r="S34" s="184">
        <f t="shared" si="82"/>
        <v>8892.3196411733425</v>
      </c>
      <c r="T34" s="184">
        <f t="shared" si="82"/>
        <v>0</v>
      </c>
      <c r="U34" s="183">
        <f>SUM('FY20 - RTM UI'!$F$157:$I$157)</f>
        <v>9073.7955522176962</v>
      </c>
      <c r="V34" s="185"/>
      <c r="W34" s="184">
        <f t="shared" ref="W34:AB34" si="83">W29*$AC$34*W32</f>
        <v>0</v>
      </c>
      <c r="X34" s="184">
        <f t="shared" si="83"/>
        <v>0</v>
      </c>
      <c r="Y34" s="184">
        <f t="shared" si="83"/>
        <v>0</v>
      </c>
      <c r="Z34" s="184">
        <f t="shared" si="83"/>
        <v>0</v>
      </c>
      <c r="AA34" s="184">
        <f t="shared" si="83"/>
        <v>7755.5448431668874</v>
      </c>
      <c r="AB34" s="184">
        <f t="shared" si="83"/>
        <v>0</v>
      </c>
      <c r="AC34" s="183">
        <f>SUM('FY20 - RTM UI'!$J$157:$M$157)</f>
        <v>7913.8212685376402</v>
      </c>
      <c r="AD34" s="185"/>
      <c r="AE34" s="184">
        <f t="shared" ref="AE34:AJ34" si="84">AE29*$AK$34*AE32</f>
        <v>0</v>
      </c>
      <c r="AF34" s="184">
        <f t="shared" si="84"/>
        <v>0</v>
      </c>
      <c r="AG34" s="184">
        <f t="shared" si="84"/>
        <v>0</v>
      </c>
      <c r="AH34" s="184">
        <f t="shared" si="84"/>
        <v>0</v>
      </c>
      <c r="AI34" s="184">
        <f t="shared" si="84"/>
        <v>9023.3434267426419</v>
      </c>
      <c r="AJ34" s="184">
        <f t="shared" si="84"/>
        <v>0</v>
      </c>
      <c r="AK34" s="183">
        <f>SUM('FY20 - RTM UI'!$N$157:$Q$157)</f>
        <v>9207.4932925945322</v>
      </c>
      <c r="AL34" s="164"/>
      <c r="AM34" s="184">
        <f t="shared" ref="AM34:AR34" si="85">AM29*$AS$34*AM32</f>
        <v>0</v>
      </c>
      <c r="AN34" s="184">
        <f t="shared" si="85"/>
        <v>0</v>
      </c>
      <c r="AO34" s="184">
        <f t="shared" si="85"/>
        <v>0</v>
      </c>
      <c r="AP34" s="184">
        <f t="shared" si="85"/>
        <v>0</v>
      </c>
      <c r="AQ34" s="184">
        <f t="shared" si="85"/>
        <v>9492.4777125581422</v>
      </c>
      <c r="AR34" s="184">
        <f t="shared" si="85"/>
        <v>0</v>
      </c>
      <c r="AS34" s="183">
        <f>SUM('FY20 - RTM UI'!$R$157:$U$157)</f>
        <v>9686.2017475083085</v>
      </c>
      <c r="AT34" s="164"/>
      <c r="AU34" s="184">
        <f t="shared" ref="AU34:AZ34" si="86">AU29*$BA$34*AU32</f>
        <v>0</v>
      </c>
      <c r="AV34" s="184">
        <f>AV29*$BA$34*AV32</f>
        <v>0</v>
      </c>
      <c r="AW34" s="184">
        <f>AW29*$BA$34*AW32</f>
        <v>0</v>
      </c>
      <c r="AX34" s="184">
        <f t="shared" si="86"/>
        <v>0</v>
      </c>
      <c r="AY34" s="184">
        <f t="shared" si="86"/>
        <v>5760.2480419157464</v>
      </c>
      <c r="AZ34" s="184">
        <f t="shared" si="86"/>
        <v>0</v>
      </c>
      <c r="BA34" s="183">
        <f>SUM('FY20 - RTM UI'!$V$157:$Y$157)</f>
        <v>5877.8041244038232</v>
      </c>
      <c r="BB34" s="164"/>
      <c r="BC34" s="184">
        <f t="shared" ref="BC34:BH34" si="87">BC29*$BI$34*BC32</f>
        <v>0</v>
      </c>
      <c r="BD34" s="184">
        <f t="shared" si="87"/>
        <v>0</v>
      </c>
      <c r="BE34" s="184">
        <f t="shared" si="87"/>
        <v>0</v>
      </c>
      <c r="BF34" s="184">
        <f t="shared" si="87"/>
        <v>0</v>
      </c>
      <c r="BG34" s="184">
        <f t="shared" si="87"/>
        <v>8076.8113669257546</v>
      </c>
      <c r="BH34" s="184">
        <f t="shared" si="87"/>
        <v>0</v>
      </c>
      <c r="BI34" s="183">
        <f>SUM('FY20 - RTM UI'!$Z$157:$AC$157)</f>
        <v>8241.6442519650554</v>
      </c>
      <c r="BJ34" s="164"/>
      <c r="BK34" s="184">
        <f t="shared" ref="BK34:BP34" si="88">BK29*$BQ$34*BK32</f>
        <v>0</v>
      </c>
      <c r="BL34" s="184">
        <f t="shared" si="88"/>
        <v>0</v>
      </c>
      <c r="BM34" s="184">
        <f t="shared" si="88"/>
        <v>0</v>
      </c>
      <c r="BN34" s="184">
        <f t="shared" si="88"/>
        <v>0</v>
      </c>
      <c r="BO34" s="184">
        <f t="shared" si="88"/>
        <v>8333.0621610238104</v>
      </c>
      <c r="BP34" s="184">
        <f t="shared" si="88"/>
        <v>0</v>
      </c>
      <c r="BQ34" s="183">
        <f>SUM('FY20 - RTM UI'!$AD$157:$AG$157)</f>
        <v>8503.1246541059299</v>
      </c>
      <c r="BR34" s="164"/>
      <c r="BS34" s="184">
        <f t="shared" ref="BS34:BX34" si="89">BS29*$BY$34*BS32</f>
        <v>0</v>
      </c>
      <c r="BT34" s="184">
        <f t="shared" si="89"/>
        <v>0</v>
      </c>
      <c r="BU34" s="184">
        <f t="shared" si="89"/>
        <v>0</v>
      </c>
      <c r="BV34" s="184">
        <f t="shared" si="89"/>
        <v>0</v>
      </c>
      <c r="BW34" s="184">
        <f t="shared" si="89"/>
        <v>9767.467560956904</v>
      </c>
      <c r="BX34" s="184">
        <f t="shared" si="89"/>
        <v>0</v>
      </c>
      <c r="BY34" s="183">
        <f>SUM('FY20 - RTM UI'!$AH$157:$AK$157)</f>
        <v>9966.8036336294936</v>
      </c>
      <c r="BZ34" s="164"/>
      <c r="CA34" s="184">
        <f t="shared" ref="CA34:CF34" si="90">CA29*$CG$34*CA32</f>
        <v>0</v>
      </c>
      <c r="CB34" s="184">
        <f t="shared" si="90"/>
        <v>0</v>
      </c>
      <c r="CC34" s="184">
        <f t="shared" si="90"/>
        <v>0</v>
      </c>
      <c r="CD34" s="184">
        <f t="shared" si="90"/>
        <v>0</v>
      </c>
      <c r="CE34" s="184">
        <f t="shared" si="90"/>
        <v>5287.6115884825731</v>
      </c>
      <c r="CF34" s="184">
        <f t="shared" si="90"/>
        <v>0</v>
      </c>
      <c r="CG34" s="183">
        <f>SUM('FY20 - RTM UI'!$AL$157:$AO$157)</f>
        <v>5395.5220290638499</v>
      </c>
      <c r="CH34" s="164"/>
      <c r="CI34" s="184">
        <f t="shared" ref="CI34:CN34" si="91">CI29*$CO$34*CI32</f>
        <v>0</v>
      </c>
      <c r="CJ34" s="184">
        <f t="shared" si="91"/>
        <v>0</v>
      </c>
      <c r="CK34" s="184">
        <f t="shared" si="91"/>
        <v>0</v>
      </c>
      <c r="CL34" s="184">
        <f t="shared" si="91"/>
        <v>0</v>
      </c>
      <c r="CM34" s="184">
        <f t="shared" si="91"/>
        <v>8239.8906395023496</v>
      </c>
      <c r="CN34" s="184">
        <f t="shared" si="91"/>
        <v>0</v>
      </c>
      <c r="CO34" s="183">
        <f>SUM('FY20 - RTM UI'!$AP$157:$AS$157)</f>
        <v>8408.0516729615811</v>
      </c>
      <c r="CP34" s="164"/>
      <c r="CQ34" s="184">
        <f t="shared" ref="CQ34:CV34" si="92">CQ29*$CW$34*CQ32</f>
        <v>0</v>
      </c>
      <c r="CR34" s="184">
        <f t="shared" si="92"/>
        <v>0</v>
      </c>
      <c r="CS34" s="184">
        <f t="shared" si="92"/>
        <v>0</v>
      </c>
      <c r="CT34" s="184">
        <f t="shared" si="92"/>
        <v>0</v>
      </c>
      <c r="CU34" s="184">
        <f t="shared" si="92"/>
        <v>4839.2836482220328</v>
      </c>
      <c r="CV34" s="184">
        <f t="shared" si="92"/>
        <v>0</v>
      </c>
      <c r="CW34" s="183">
        <f>SUM('FY20 - RTM UI'!$AT$157:$AW$157)</f>
        <v>4938.0445390020741</v>
      </c>
      <c r="CY34" s="134">
        <f>SUM(CW34,CO34,CG34,BY34,BQ34,BI34,BA34,AS34,AK34,AC34,U34,M34)</f>
        <v>95589.030325207306</v>
      </c>
      <c r="CZ34" s="134">
        <f>SUM('FY20 - RTM UI'!$B$157:$AW$157)</f>
        <v>95589.030325207321</v>
      </c>
      <c r="DA34" s="182" t="str">
        <f>IF(CY34=CZ34,"","Check")</f>
        <v/>
      </c>
    </row>
    <row r="35" spans="3:105" x14ac:dyDescent="0.35">
      <c r="F35" s="181" t="s">
        <v>160</v>
      </c>
      <c r="G35" s="179">
        <f>G34-G23</f>
        <v>0</v>
      </c>
      <c r="H35" s="179">
        <f t="shared" ref="H35:U35" si="93">H34-H23</f>
        <v>0</v>
      </c>
      <c r="I35" s="179">
        <f t="shared" si="93"/>
        <v>0</v>
      </c>
      <c r="J35" s="179">
        <f t="shared" si="93"/>
        <v>0</v>
      </c>
      <c r="K35" s="179">
        <f t="shared" si="93"/>
        <v>3334.189088032972</v>
      </c>
      <c r="L35" s="179">
        <f t="shared" si="93"/>
        <v>0</v>
      </c>
      <c r="M35" s="179">
        <f t="shared" si="93"/>
        <v>3501.7235592173183</v>
      </c>
      <c r="O35" s="179">
        <f t="shared" si="93"/>
        <v>0</v>
      </c>
      <c r="P35" s="179">
        <f t="shared" si="93"/>
        <v>0</v>
      </c>
      <c r="Q35" s="179">
        <f t="shared" si="93"/>
        <v>0</v>
      </c>
      <c r="R35" s="179">
        <f t="shared" si="93"/>
        <v>0</v>
      </c>
      <c r="S35" s="179">
        <f t="shared" si="93"/>
        <v>4017.3196411733425</v>
      </c>
      <c r="T35" s="179">
        <f t="shared" si="93"/>
        <v>0</v>
      </c>
      <c r="U35" s="179">
        <f t="shared" si="93"/>
        <v>4198.7955522176962</v>
      </c>
      <c r="V35" s="180"/>
      <c r="W35" s="179">
        <f t="shared" ref="W35:AC35" si="94">W34-W23</f>
        <v>0</v>
      </c>
      <c r="X35" s="179">
        <f t="shared" si="94"/>
        <v>0</v>
      </c>
      <c r="Y35" s="179">
        <f t="shared" si="94"/>
        <v>0</v>
      </c>
      <c r="Z35" s="179">
        <f t="shared" si="94"/>
        <v>0</v>
      </c>
      <c r="AA35" s="179">
        <f t="shared" si="94"/>
        <v>2880.5448431668874</v>
      </c>
      <c r="AB35" s="179">
        <f t="shared" si="94"/>
        <v>0</v>
      </c>
      <c r="AC35" s="179">
        <f t="shared" si="94"/>
        <v>3038.8212685376402</v>
      </c>
      <c r="AD35" s="180"/>
      <c r="AE35" s="179">
        <f t="shared" ref="AE35:AK35" si="95">AE34-AE23</f>
        <v>0</v>
      </c>
      <c r="AF35" s="179">
        <f t="shared" si="95"/>
        <v>0</v>
      </c>
      <c r="AG35" s="179">
        <f t="shared" si="95"/>
        <v>0</v>
      </c>
      <c r="AH35" s="179">
        <f t="shared" si="95"/>
        <v>0</v>
      </c>
      <c r="AI35" s="179">
        <f t="shared" si="95"/>
        <v>4148.3434267426419</v>
      </c>
      <c r="AJ35" s="179">
        <f t="shared" si="95"/>
        <v>0</v>
      </c>
      <c r="AK35" s="179">
        <f t="shared" si="95"/>
        <v>4332.4932925945322</v>
      </c>
      <c r="AL35" s="164"/>
      <c r="AM35" s="179">
        <f t="shared" ref="AM35:AS35" si="96">AM34-AM23</f>
        <v>0</v>
      </c>
      <c r="AN35" s="179">
        <f t="shared" si="96"/>
        <v>0</v>
      </c>
      <c r="AO35" s="179">
        <f t="shared" si="96"/>
        <v>0</v>
      </c>
      <c r="AP35" s="179">
        <f t="shared" si="96"/>
        <v>0</v>
      </c>
      <c r="AQ35" s="179">
        <f t="shared" si="96"/>
        <v>4617.4777125581422</v>
      </c>
      <c r="AR35" s="179">
        <f t="shared" si="96"/>
        <v>0</v>
      </c>
      <c r="AS35" s="179">
        <f t="shared" si="96"/>
        <v>4811.2017475083085</v>
      </c>
      <c r="AT35" s="164"/>
      <c r="AU35" s="179">
        <f t="shared" ref="AU35:BA35" si="97">AU34-AU23</f>
        <v>0</v>
      </c>
      <c r="AV35" s="179">
        <f>AV34-AV23</f>
        <v>0</v>
      </c>
      <c r="AW35" s="179">
        <f>AW34-AW23</f>
        <v>0</v>
      </c>
      <c r="AX35" s="179">
        <f t="shared" si="97"/>
        <v>0</v>
      </c>
      <c r="AY35" s="179">
        <f t="shared" si="97"/>
        <v>885.2480419157464</v>
      </c>
      <c r="AZ35" s="179">
        <f t="shared" si="97"/>
        <v>0</v>
      </c>
      <c r="BA35" s="179">
        <f t="shared" si="97"/>
        <v>1002.8041244038232</v>
      </c>
      <c r="BB35" s="164"/>
      <c r="BC35" s="179">
        <f t="shared" ref="BC35:BI35" si="98">BC34-BC23</f>
        <v>0</v>
      </c>
      <c r="BD35" s="179">
        <f t="shared" si="98"/>
        <v>0</v>
      </c>
      <c r="BE35" s="179">
        <f t="shared" si="98"/>
        <v>0</v>
      </c>
      <c r="BF35" s="179">
        <f t="shared" si="98"/>
        <v>0</v>
      </c>
      <c r="BG35" s="179">
        <f t="shared" si="98"/>
        <v>3201.8113669257546</v>
      </c>
      <c r="BH35" s="179">
        <f t="shared" si="98"/>
        <v>0</v>
      </c>
      <c r="BI35" s="179">
        <f t="shared" si="98"/>
        <v>3366.6442519650554</v>
      </c>
      <c r="BJ35" s="164"/>
      <c r="BK35" s="179">
        <f t="shared" ref="BK35:BP35" si="99">BK34-BK23</f>
        <v>0</v>
      </c>
      <c r="BL35" s="179">
        <f t="shared" si="99"/>
        <v>0</v>
      </c>
      <c r="BM35" s="179">
        <f t="shared" si="99"/>
        <v>0</v>
      </c>
      <c r="BN35" s="179">
        <f t="shared" si="99"/>
        <v>0</v>
      </c>
      <c r="BO35" s="179">
        <f t="shared" si="99"/>
        <v>3458.0621610238104</v>
      </c>
      <c r="BP35" s="179">
        <f t="shared" si="99"/>
        <v>0</v>
      </c>
      <c r="BQ35" s="179">
        <f>BQ34-BQ23</f>
        <v>3628.1246541059299</v>
      </c>
      <c r="BR35" s="164"/>
      <c r="BS35" s="179">
        <f t="shared" ref="BS35:BY35" si="100">BS34-BS23</f>
        <v>0</v>
      </c>
      <c r="BT35" s="179">
        <f t="shared" si="100"/>
        <v>0</v>
      </c>
      <c r="BU35" s="179">
        <f t="shared" si="100"/>
        <v>0</v>
      </c>
      <c r="BV35" s="179">
        <f t="shared" si="100"/>
        <v>0</v>
      </c>
      <c r="BW35" s="179">
        <f t="shared" si="100"/>
        <v>4892.467560956904</v>
      </c>
      <c r="BX35" s="179">
        <f t="shared" si="100"/>
        <v>0</v>
      </c>
      <c r="BY35" s="179">
        <f t="shared" si="100"/>
        <v>5091.8036336294936</v>
      </c>
      <c r="BZ35" s="164"/>
      <c r="CA35" s="179">
        <f t="shared" ref="CA35:CG35" si="101">CA34-CA23</f>
        <v>0</v>
      </c>
      <c r="CB35" s="179">
        <f t="shared" si="101"/>
        <v>0</v>
      </c>
      <c r="CC35" s="179">
        <f t="shared" si="101"/>
        <v>0</v>
      </c>
      <c r="CD35" s="179">
        <f t="shared" si="101"/>
        <v>0</v>
      </c>
      <c r="CE35" s="179">
        <f t="shared" si="101"/>
        <v>412.6115884825731</v>
      </c>
      <c r="CF35" s="179">
        <f t="shared" si="101"/>
        <v>0</v>
      </c>
      <c r="CG35" s="179">
        <f t="shared" si="101"/>
        <v>520.52202906384991</v>
      </c>
      <c r="CH35" s="164"/>
      <c r="CI35" s="179">
        <f t="shared" ref="CI35:CO35" si="102">CI34-CI23</f>
        <v>0</v>
      </c>
      <c r="CJ35" s="179">
        <f t="shared" si="102"/>
        <v>0</v>
      </c>
      <c r="CK35" s="179">
        <f t="shared" si="102"/>
        <v>0</v>
      </c>
      <c r="CL35" s="179">
        <f t="shared" si="102"/>
        <v>0</v>
      </c>
      <c r="CM35" s="179">
        <f t="shared" si="102"/>
        <v>3364.8906395023496</v>
      </c>
      <c r="CN35" s="179">
        <f t="shared" si="102"/>
        <v>0</v>
      </c>
      <c r="CO35" s="179">
        <f t="shared" si="102"/>
        <v>3533.0516729615811</v>
      </c>
      <c r="CP35" s="164"/>
      <c r="CQ35" s="179">
        <f t="shared" ref="CQ35:CW35" si="103">CQ34-CQ23</f>
        <v>0</v>
      </c>
      <c r="CR35" s="179">
        <f t="shared" si="103"/>
        <v>0</v>
      </c>
      <c r="CS35" s="179">
        <f t="shared" si="103"/>
        <v>0</v>
      </c>
      <c r="CT35" s="179">
        <f t="shared" si="103"/>
        <v>0</v>
      </c>
      <c r="CU35" s="179">
        <f t="shared" si="103"/>
        <v>-35.716351777967247</v>
      </c>
      <c r="CV35" s="179">
        <f t="shared" si="103"/>
        <v>0</v>
      </c>
      <c r="CW35" s="179">
        <f t="shared" si="103"/>
        <v>63.044539002074089</v>
      </c>
    </row>
    <row r="36" spans="3:105" ht="15" thickBot="1" x14ac:dyDescent="0.4">
      <c r="F36" s="178" t="s">
        <v>158</v>
      </c>
      <c r="G36" s="176" t="str">
        <f>IFERROR(G35/G22,"0%")</f>
        <v>0%</v>
      </c>
      <c r="H36" s="176" t="str">
        <f t="shared" ref="H36:M36" si="104">IFERROR(H35/H22,"0%")</f>
        <v>0%</v>
      </c>
      <c r="I36" s="176" t="str">
        <f t="shared" si="104"/>
        <v>0%</v>
      </c>
      <c r="J36" s="176" t="str">
        <f t="shared" si="104"/>
        <v>0%</v>
      </c>
      <c r="K36" s="176">
        <f t="shared" si="104"/>
        <v>0.68393622318625069</v>
      </c>
      <c r="L36" s="176" t="str">
        <f t="shared" si="104"/>
        <v>0%</v>
      </c>
      <c r="M36" s="176">
        <f t="shared" si="104"/>
        <v>0.71830226855739865</v>
      </c>
      <c r="O36" s="176" t="str">
        <f>IFERROR(O35/O22,"0%")</f>
        <v>0%</v>
      </c>
      <c r="P36" s="176" t="str">
        <f t="shared" ref="P36:U36" si="105">IFERROR(P35/P22,"0%")</f>
        <v>0%</v>
      </c>
      <c r="Q36" s="176" t="str">
        <f t="shared" si="105"/>
        <v>0%</v>
      </c>
      <c r="R36" s="176" t="str">
        <f t="shared" si="105"/>
        <v>0%</v>
      </c>
      <c r="S36" s="176">
        <f t="shared" si="105"/>
        <v>0.82406556742017278</v>
      </c>
      <c r="T36" s="176" t="str">
        <f t="shared" si="105"/>
        <v>0%</v>
      </c>
      <c r="U36" s="176">
        <f t="shared" si="105"/>
        <v>0.86129139532670695</v>
      </c>
      <c r="V36" s="177"/>
      <c r="W36" s="176" t="str">
        <f>IFERROR(W35/W22,"0%")</f>
        <v>0%</v>
      </c>
      <c r="X36" s="176" t="str">
        <f t="shared" ref="X36:AC36" si="106">IFERROR(X35/X22,"0%")</f>
        <v>0%</v>
      </c>
      <c r="Y36" s="176" t="str">
        <f t="shared" si="106"/>
        <v>0%</v>
      </c>
      <c r="Z36" s="176" t="str">
        <f t="shared" si="106"/>
        <v>0%</v>
      </c>
      <c r="AA36" s="176">
        <f t="shared" si="106"/>
        <v>0.59088099347013079</v>
      </c>
      <c r="AB36" s="176" t="str">
        <f t="shared" si="106"/>
        <v>0%</v>
      </c>
      <c r="AC36" s="176">
        <f t="shared" si="106"/>
        <v>0.62334795252054154</v>
      </c>
      <c r="AD36" s="177"/>
      <c r="AE36" s="176" t="str">
        <f>IFERROR(AE35/AE22,"0%")</f>
        <v>0%</v>
      </c>
      <c r="AF36" s="176" t="str">
        <f t="shared" ref="AF36:AK36" si="107">IFERROR(AF35/AF22,"0%")</f>
        <v>0%</v>
      </c>
      <c r="AG36" s="176" t="str">
        <f t="shared" si="107"/>
        <v>0%</v>
      </c>
      <c r="AH36" s="176" t="str">
        <f t="shared" si="107"/>
        <v>0%</v>
      </c>
      <c r="AI36" s="176">
        <f t="shared" si="107"/>
        <v>0.85094224138310604</v>
      </c>
      <c r="AJ36" s="176" t="str">
        <f t="shared" si="107"/>
        <v>0%</v>
      </c>
      <c r="AK36" s="176">
        <f t="shared" si="107"/>
        <v>0.88871657283990402</v>
      </c>
      <c r="AL36" s="164"/>
      <c r="AM36" s="176" t="str">
        <f>IFERROR(AM35/AM22,"0%")</f>
        <v>0%</v>
      </c>
      <c r="AN36" s="176" t="str">
        <f t="shared" ref="AN36:AS36" si="108">IFERROR(AN35/AN22,"0%")</f>
        <v>0%</v>
      </c>
      <c r="AO36" s="176" t="str">
        <f t="shared" si="108"/>
        <v>0%</v>
      </c>
      <c r="AP36" s="176" t="str">
        <f t="shared" si="108"/>
        <v>0%</v>
      </c>
      <c r="AQ36" s="176">
        <f t="shared" si="108"/>
        <v>0.94717491539654197</v>
      </c>
      <c r="AR36" s="176" t="str">
        <f t="shared" si="108"/>
        <v>0%</v>
      </c>
      <c r="AS36" s="176">
        <f t="shared" si="108"/>
        <v>0.98691317897606323</v>
      </c>
      <c r="AT36" s="164"/>
      <c r="AU36" s="176" t="str">
        <f>IFERROR(AU35/AU22,"0%")</f>
        <v>0%</v>
      </c>
      <c r="AV36" s="176" t="str">
        <f t="shared" ref="AV36:BA36" si="109">IFERROR(AV35/AV22,"0%")</f>
        <v>0%</v>
      </c>
      <c r="AW36" s="176" t="str">
        <f t="shared" si="109"/>
        <v>0%</v>
      </c>
      <c r="AX36" s="176" t="str">
        <f t="shared" si="109"/>
        <v>0%</v>
      </c>
      <c r="AY36" s="176">
        <f t="shared" si="109"/>
        <v>0.18158934193143517</v>
      </c>
      <c r="AZ36" s="176" t="str">
        <f t="shared" si="109"/>
        <v>0%</v>
      </c>
      <c r="BA36" s="176">
        <f t="shared" si="109"/>
        <v>0.20570341013411758</v>
      </c>
      <c r="BB36" s="164"/>
      <c r="BC36" s="176" t="str">
        <f>IFERROR(BC35/BC22,"0%")</f>
        <v>0%</v>
      </c>
      <c r="BD36" s="176" t="str">
        <f t="shared" ref="BD36:BI36" si="110">IFERROR(BD35/BD22,"0%")</f>
        <v>0%</v>
      </c>
      <c r="BE36" s="176" t="str">
        <f t="shared" si="110"/>
        <v>0%</v>
      </c>
      <c r="BF36" s="176" t="str">
        <f t="shared" si="110"/>
        <v>0%</v>
      </c>
      <c r="BG36" s="176">
        <f t="shared" si="110"/>
        <v>0.65678181885656506</v>
      </c>
      <c r="BH36" s="176" t="str">
        <f t="shared" si="110"/>
        <v>0%</v>
      </c>
      <c r="BI36" s="176">
        <f t="shared" si="110"/>
        <v>0.69059369271078064</v>
      </c>
      <c r="BJ36" s="164"/>
      <c r="BK36" s="176" t="str">
        <f>IFERROR(BK35/BK22,"0%")</f>
        <v>0%</v>
      </c>
      <c r="BL36" s="176" t="str">
        <f t="shared" ref="BL36:BQ36" si="111">IFERROR(BL35/BL22,"0%")</f>
        <v>0%</v>
      </c>
      <c r="BM36" s="176" t="str">
        <f t="shared" si="111"/>
        <v>0%</v>
      </c>
      <c r="BN36" s="176" t="str">
        <f t="shared" si="111"/>
        <v>0%</v>
      </c>
      <c r="BO36" s="176">
        <f t="shared" si="111"/>
        <v>0.70934608431257651</v>
      </c>
      <c r="BP36" s="176" t="str">
        <f t="shared" si="111"/>
        <v>0%</v>
      </c>
      <c r="BQ36" s="176">
        <f t="shared" si="111"/>
        <v>0.74423069827813948</v>
      </c>
      <c r="BR36" s="164"/>
      <c r="BS36" s="176" t="str">
        <f>IFERROR(BS35/BS22,"0%")</f>
        <v>0%</v>
      </c>
      <c r="BT36" s="176" t="str">
        <f t="shared" ref="BT36:BY36" si="112">IFERROR(BT35/BT22,"0%")</f>
        <v>0%</v>
      </c>
      <c r="BU36" s="176" t="str">
        <f t="shared" si="112"/>
        <v>0%</v>
      </c>
      <c r="BV36" s="176" t="str">
        <f t="shared" si="112"/>
        <v>0%</v>
      </c>
      <c r="BW36" s="176">
        <f t="shared" si="112"/>
        <v>1.0035830894270572</v>
      </c>
      <c r="BX36" s="176" t="str">
        <f t="shared" si="112"/>
        <v>0%</v>
      </c>
      <c r="BY36" s="176">
        <f t="shared" si="112"/>
        <v>1.044472540231691</v>
      </c>
      <c r="BZ36" s="164"/>
      <c r="CA36" s="176" t="str">
        <f>IFERROR(CA35/CA22,"0%")</f>
        <v>0%</v>
      </c>
      <c r="CB36" s="176" t="str">
        <f t="shared" ref="CB36:CG36" si="113">IFERROR(CB35/CB22,"0%")</f>
        <v>0%</v>
      </c>
      <c r="CC36" s="176" t="str">
        <f t="shared" si="113"/>
        <v>0%</v>
      </c>
      <c r="CD36" s="176" t="str">
        <f t="shared" si="113"/>
        <v>0%</v>
      </c>
      <c r="CE36" s="176">
        <f t="shared" si="113"/>
        <v>8.4638274560527818E-2</v>
      </c>
      <c r="CF36" s="176" t="str">
        <f t="shared" si="113"/>
        <v>0%</v>
      </c>
      <c r="CG36" s="176">
        <f t="shared" si="113"/>
        <v>0.10677374955155895</v>
      </c>
      <c r="CH36" s="164"/>
      <c r="CI36" s="176" t="str">
        <f>IFERROR(CI35/CI22,"0%")</f>
        <v>0%</v>
      </c>
      <c r="CJ36" s="176" t="str">
        <f t="shared" ref="CJ36:CO36" si="114">IFERROR(CJ35/CJ22,"0%")</f>
        <v>0%</v>
      </c>
      <c r="CK36" s="176" t="str">
        <f t="shared" si="114"/>
        <v>0%</v>
      </c>
      <c r="CL36" s="176" t="str">
        <f t="shared" si="114"/>
        <v>0%</v>
      </c>
      <c r="CM36" s="176">
        <f t="shared" si="114"/>
        <v>0.69023397733381531</v>
      </c>
      <c r="CN36" s="176" t="str">
        <f t="shared" si="114"/>
        <v>0%</v>
      </c>
      <c r="CO36" s="176">
        <f t="shared" si="114"/>
        <v>0.72472854829981148</v>
      </c>
      <c r="CP36" s="164"/>
      <c r="CQ36" s="176" t="str">
        <f>IFERROR(CQ35/CQ22,"0%")</f>
        <v>0%</v>
      </c>
      <c r="CR36" s="176" t="str">
        <f t="shared" ref="CR36:CW36" si="115">IFERROR(CR35/CR22,"0%")</f>
        <v>0%</v>
      </c>
      <c r="CS36" s="176" t="str">
        <f t="shared" si="115"/>
        <v>0%</v>
      </c>
      <c r="CT36" s="176" t="str">
        <f t="shared" si="115"/>
        <v>0%</v>
      </c>
      <c r="CU36" s="176">
        <f t="shared" si="115"/>
        <v>-7.3264311339419994E-3</v>
      </c>
      <c r="CV36" s="176" t="str">
        <f t="shared" si="115"/>
        <v>0%</v>
      </c>
      <c r="CW36" s="176">
        <f t="shared" si="115"/>
        <v>1.2932213128630582E-2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>G34-G22</f>
        <v>0</v>
      </c>
      <c r="H38" s="174">
        <f t="shared" ref="H38:M38" si="116">H34-H22</f>
        <v>0</v>
      </c>
      <c r="I38" s="174">
        <f t="shared" si="116"/>
        <v>0</v>
      </c>
      <c r="J38" s="174">
        <f t="shared" si="116"/>
        <v>0</v>
      </c>
      <c r="K38" s="174">
        <f t="shared" si="116"/>
        <v>3334.189088032972</v>
      </c>
      <c r="L38" s="174">
        <f t="shared" si="116"/>
        <v>0</v>
      </c>
      <c r="M38" s="174">
        <f t="shared" si="116"/>
        <v>3501.7235592173183</v>
      </c>
      <c r="O38" s="174">
        <f t="shared" ref="O38:U38" si="117">O34-O22</f>
        <v>0</v>
      </c>
      <c r="P38" s="174">
        <f t="shared" si="117"/>
        <v>0</v>
      </c>
      <c r="Q38" s="174">
        <f t="shared" si="117"/>
        <v>0</v>
      </c>
      <c r="R38" s="174">
        <f t="shared" si="117"/>
        <v>0</v>
      </c>
      <c r="S38" s="174">
        <f t="shared" si="117"/>
        <v>4017.3196411733425</v>
      </c>
      <c r="T38" s="174">
        <f t="shared" si="117"/>
        <v>0</v>
      </c>
      <c r="U38" s="174">
        <f t="shared" si="117"/>
        <v>4198.7955522176962</v>
      </c>
      <c r="V38" s="173"/>
      <c r="W38" s="174">
        <f t="shared" ref="W38:AC38" si="118">W34-W22</f>
        <v>0</v>
      </c>
      <c r="X38" s="174">
        <f t="shared" si="118"/>
        <v>0</v>
      </c>
      <c r="Y38" s="174">
        <f t="shared" si="118"/>
        <v>0</v>
      </c>
      <c r="Z38" s="174">
        <f t="shared" si="118"/>
        <v>0</v>
      </c>
      <c r="AA38" s="174">
        <f t="shared" si="118"/>
        <v>2880.5448431668874</v>
      </c>
      <c r="AB38" s="174">
        <f t="shared" si="118"/>
        <v>0</v>
      </c>
      <c r="AC38" s="174">
        <f t="shared" si="118"/>
        <v>3038.8212685376402</v>
      </c>
      <c r="AD38" s="173"/>
      <c r="AE38" s="174">
        <f t="shared" ref="AE38:AK38" si="119">AE34-AE22</f>
        <v>0</v>
      </c>
      <c r="AF38" s="174">
        <f t="shared" si="119"/>
        <v>0</v>
      </c>
      <c r="AG38" s="174">
        <f t="shared" si="119"/>
        <v>0</v>
      </c>
      <c r="AH38" s="174">
        <f t="shared" si="119"/>
        <v>0</v>
      </c>
      <c r="AI38" s="174">
        <f t="shared" si="119"/>
        <v>4148.3434267426419</v>
      </c>
      <c r="AJ38" s="174">
        <f t="shared" si="119"/>
        <v>0</v>
      </c>
      <c r="AK38" s="174">
        <f t="shared" si="119"/>
        <v>4332.4932925945322</v>
      </c>
      <c r="AL38" s="164"/>
      <c r="AM38" s="174">
        <f t="shared" ref="AM38:AS38" si="120">AM34-AM22</f>
        <v>0</v>
      </c>
      <c r="AN38" s="174">
        <f t="shared" si="120"/>
        <v>0</v>
      </c>
      <c r="AO38" s="174">
        <f t="shared" si="120"/>
        <v>0</v>
      </c>
      <c r="AP38" s="174">
        <f t="shared" si="120"/>
        <v>0</v>
      </c>
      <c r="AQ38" s="174">
        <f t="shared" si="120"/>
        <v>4617.4777125581422</v>
      </c>
      <c r="AR38" s="174">
        <f t="shared" si="120"/>
        <v>0</v>
      </c>
      <c r="AS38" s="174">
        <f t="shared" si="120"/>
        <v>4811.2017475083085</v>
      </c>
      <c r="AT38" s="164"/>
      <c r="AU38" s="174">
        <f t="shared" ref="AU38:BA38" si="121">AU34-AU22</f>
        <v>0</v>
      </c>
      <c r="AV38" s="174">
        <f t="shared" si="121"/>
        <v>0</v>
      </c>
      <c r="AW38" s="174">
        <f t="shared" si="121"/>
        <v>0</v>
      </c>
      <c r="AX38" s="174">
        <f t="shared" si="121"/>
        <v>0</v>
      </c>
      <c r="AY38" s="174">
        <f t="shared" si="121"/>
        <v>885.2480419157464</v>
      </c>
      <c r="AZ38" s="174">
        <f t="shared" si="121"/>
        <v>0</v>
      </c>
      <c r="BA38" s="174">
        <f t="shared" si="121"/>
        <v>1002.8041244038232</v>
      </c>
      <c r="BB38" s="164"/>
      <c r="BC38" s="174">
        <f t="shared" ref="BC38:BI38" si="122">BC34-BC22</f>
        <v>0</v>
      </c>
      <c r="BD38" s="174">
        <f t="shared" si="122"/>
        <v>0</v>
      </c>
      <c r="BE38" s="174">
        <f t="shared" si="122"/>
        <v>0</v>
      </c>
      <c r="BF38" s="174">
        <f t="shared" si="122"/>
        <v>0</v>
      </c>
      <c r="BG38" s="174">
        <f t="shared" si="122"/>
        <v>3201.8113669257546</v>
      </c>
      <c r="BH38" s="174">
        <f t="shared" si="122"/>
        <v>0</v>
      </c>
      <c r="BI38" s="174">
        <f t="shared" si="122"/>
        <v>3366.6442519650554</v>
      </c>
      <c r="BJ38" s="164"/>
      <c r="BK38" s="174">
        <f t="shared" ref="BK38:BQ38" si="123">BK34-BK22</f>
        <v>0</v>
      </c>
      <c r="BL38" s="174">
        <f t="shared" si="123"/>
        <v>0</v>
      </c>
      <c r="BM38" s="174">
        <f t="shared" si="123"/>
        <v>0</v>
      </c>
      <c r="BN38" s="174">
        <f t="shared" si="123"/>
        <v>0</v>
      </c>
      <c r="BO38" s="174">
        <f t="shared" si="123"/>
        <v>3458.0621610238104</v>
      </c>
      <c r="BP38" s="174">
        <f t="shared" si="123"/>
        <v>0</v>
      </c>
      <c r="BQ38" s="174">
        <f t="shared" si="123"/>
        <v>3628.1246541059299</v>
      </c>
      <c r="BR38" s="164"/>
      <c r="BS38" s="174">
        <f t="shared" ref="BS38:BY38" si="124">BS34-BS22</f>
        <v>0</v>
      </c>
      <c r="BT38" s="174">
        <f t="shared" si="124"/>
        <v>0</v>
      </c>
      <c r="BU38" s="174">
        <f t="shared" si="124"/>
        <v>0</v>
      </c>
      <c r="BV38" s="174">
        <f t="shared" si="124"/>
        <v>0</v>
      </c>
      <c r="BW38" s="174">
        <f t="shared" si="124"/>
        <v>4892.467560956904</v>
      </c>
      <c r="BX38" s="174">
        <f>BX34-BX22</f>
        <v>0</v>
      </c>
      <c r="BY38" s="174">
        <f t="shared" si="124"/>
        <v>5091.8036336294936</v>
      </c>
      <c r="BZ38" s="164"/>
      <c r="CA38" s="174">
        <f t="shared" ref="CA38:CG38" si="125">CA34-CA22</f>
        <v>0</v>
      </c>
      <c r="CB38" s="174">
        <f t="shared" si="125"/>
        <v>0</v>
      </c>
      <c r="CC38" s="174">
        <f t="shared" si="125"/>
        <v>0</v>
      </c>
      <c r="CD38" s="174">
        <f t="shared" si="125"/>
        <v>0</v>
      </c>
      <c r="CE38" s="174">
        <f>CE34-CE22</f>
        <v>412.6115884825731</v>
      </c>
      <c r="CF38" s="174">
        <f t="shared" si="125"/>
        <v>0</v>
      </c>
      <c r="CG38" s="174">
        <f t="shared" si="125"/>
        <v>520.52202906384991</v>
      </c>
      <c r="CH38" s="164"/>
      <c r="CI38" s="174">
        <f t="shared" ref="CI38:CO38" si="126">CI34-CI22</f>
        <v>0</v>
      </c>
      <c r="CJ38" s="174">
        <f t="shared" si="126"/>
        <v>0</v>
      </c>
      <c r="CK38" s="174">
        <f t="shared" si="126"/>
        <v>0</v>
      </c>
      <c r="CL38" s="174">
        <f t="shared" si="126"/>
        <v>0</v>
      </c>
      <c r="CM38" s="174">
        <f t="shared" si="126"/>
        <v>3364.8906395023496</v>
      </c>
      <c r="CN38" s="174">
        <f t="shared" si="126"/>
        <v>0</v>
      </c>
      <c r="CO38" s="174">
        <f t="shared" si="126"/>
        <v>3533.0516729615811</v>
      </c>
      <c r="CP38" s="164"/>
      <c r="CQ38" s="174">
        <f t="shared" ref="CQ38:CW38" si="127">CQ34-CQ22</f>
        <v>0</v>
      </c>
      <c r="CR38" s="174">
        <f t="shared" si="127"/>
        <v>0</v>
      </c>
      <c r="CS38" s="174">
        <f t="shared" si="127"/>
        <v>0</v>
      </c>
      <c r="CT38" s="174">
        <f t="shared" si="127"/>
        <v>0</v>
      </c>
      <c r="CU38" s="174">
        <f t="shared" si="127"/>
        <v>-35.716351777967247</v>
      </c>
      <c r="CV38" s="174">
        <f t="shared" si="127"/>
        <v>0</v>
      </c>
      <c r="CW38" s="174">
        <f t="shared" si="127"/>
        <v>63.044539002074089</v>
      </c>
    </row>
    <row r="39" spans="3:105" x14ac:dyDescent="0.35">
      <c r="F39" s="170" t="s">
        <v>158</v>
      </c>
      <c r="G39" s="172" t="str">
        <f t="shared" ref="G39:M39" si="128">IFERROR(G38/G22,"0%")</f>
        <v>0%</v>
      </c>
      <c r="H39" s="172" t="str">
        <f t="shared" si="128"/>
        <v>0%</v>
      </c>
      <c r="I39" s="172" t="str">
        <f t="shared" si="128"/>
        <v>0%</v>
      </c>
      <c r="J39" s="172" t="str">
        <f t="shared" si="128"/>
        <v>0%</v>
      </c>
      <c r="K39" s="172">
        <f t="shared" si="128"/>
        <v>0.68393622318625069</v>
      </c>
      <c r="L39" s="172" t="str">
        <f t="shared" si="128"/>
        <v>0%</v>
      </c>
      <c r="M39" s="172">
        <f t="shared" si="128"/>
        <v>0.71830226855739865</v>
      </c>
      <c r="O39" s="172" t="str">
        <f t="shared" ref="O39:U39" si="129">IFERROR(O38/O22,"0%")</f>
        <v>0%</v>
      </c>
      <c r="P39" s="172" t="str">
        <f t="shared" si="129"/>
        <v>0%</v>
      </c>
      <c r="Q39" s="172" t="str">
        <f t="shared" si="129"/>
        <v>0%</v>
      </c>
      <c r="R39" s="172" t="str">
        <f t="shared" si="129"/>
        <v>0%</v>
      </c>
      <c r="S39" s="172">
        <f t="shared" si="129"/>
        <v>0.82406556742017278</v>
      </c>
      <c r="T39" s="172" t="str">
        <f t="shared" si="129"/>
        <v>0%</v>
      </c>
      <c r="U39" s="172">
        <f t="shared" si="129"/>
        <v>0.86129139532670695</v>
      </c>
      <c r="V39" s="173"/>
      <c r="W39" s="172" t="str">
        <f t="shared" ref="W39:AC39" si="130">IFERROR(W38/W22,"0%")</f>
        <v>0%</v>
      </c>
      <c r="X39" s="172" t="str">
        <f t="shared" si="130"/>
        <v>0%</v>
      </c>
      <c r="Y39" s="172" t="str">
        <f t="shared" si="130"/>
        <v>0%</v>
      </c>
      <c r="Z39" s="172" t="str">
        <f t="shared" si="130"/>
        <v>0%</v>
      </c>
      <c r="AA39" s="172">
        <f t="shared" si="130"/>
        <v>0.59088099347013079</v>
      </c>
      <c r="AB39" s="172" t="str">
        <f t="shared" si="130"/>
        <v>0%</v>
      </c>
      <c r="AC39" s="172">
        <f t="shared" si="130"/>
        <v>0.62334795252054154</v>
      </c>
      <c r="AD39" s="173"/>
      <c r="AE39" s="172" t="str">
        <f t="shared" ref="AE39:AK39" si="131">IFERROR(AE38/AE22,"0%")</f>
        <v>0%</v>
      </c>
      <c r="AF39" s="172" t="str">
        <f t="shared" si="131"/>
        <v>0%</v>
      </c>
      <c r="AG39" s="172" t="str">
        <f t="shared" si="131"/>
        <v>0%</v>
      </c>
      <c r="AH39" s="172" t="str">
        <f t="shared" si="131"/>
        <v>0%</v>
      </c>
      <c r="AI39" s="172">
        <f t="shared" si="131"/>
        <v>0.85094224138310604</v>
      </c>
      <c r="AJ39" s="172" t="str">
        <f t="shared" si="131"/>
        <v>0%</v>
      </c>
      <c r="AK39" s="172">
        <f t="shared" si="131"/>
        <v>0.88871657283990402</v>
      </c>
      <c r="AL39" s="164"/>
      <c r="AM39" s="172" t="str">
        <f t="shared" ref="AM39:AS39" si="132">IFERROR(AM38/AM22,"0%")</f>
        <v>0%</v>
      </c>
      <c r="AN39" s="172" t="str">
        <f t="shared" si="132"/>
        <v>0%</v>
      </c>
      <c r="AO39" s="172" t="str">
        <f t="shared" si="132"/>
        <v>0%</v>
      </c>
      <c r="AP39" s="172" t="str">
        <f t="shared" si="132"/>
        <v>0%</v>
      </c>
      <c r="AQ39" s="172">
        <f t="shared" si="132"/>
        <v>0.94717491539654197</v>
      </c>
      <c r="AR39" s="172" t="str">
        <f t="shared" si="132"/>
        <v>0%</v>
      </c>
      <c r="AS39" s="172">
        <f t="shared" si="132"/>
        <v>0.98691317897606323</v>
      </c>
      <c r="AT39" s="164"/>
      <c r="AU39" s="172" t="str">
        <f t="shared" ref="AU39:BA39" si="133">IFERROR(AU38/AU22,"0%")</f>
        <v>0%</v>
      </c>
      <c r="AV39" s="172" t="str">
        <f t="shared" si="133"/>
        <v>0%</v>
      </c>
      <c r="AW39" s="172" t="str">
        <f t="shared" si="133"/>
        <v>0%</v>
      </c>
      <c r="AX39" s="172" t="str">
        <f t="shared" si="133"/>
        <v>0%</v>
      </c>
      <c r="AY39" s="172">
        <f t="shared" si="133"/>
        <v>0.18158934193143517</v>
      </c>
      <c r="AZ39" s="172" t="str">
        <f t="shared" si="133"/>
        <v>0%</v>
      </c>
      <c r="BA39" s="172">
        <f t="shared" si="133"/>
        <v>0.20570341013411758</v>
      </c>
      <c r="BB39" s="164"/>
      <c r="BC39" s="172" t="str">
        <f t="shared" ref="BC39:BI39" si="134">IFERROR(BC38/BC22,"0%")</f>
        <v>0%</v>
      </c>
      <c r="BD39" s="172" t="str">
        <f t="shared" si="134"/>
        <v>0%</v>
      </c>
      <c r="BE39" s="172" t="str">
        <f t="shared" si="134"/>
        <v>0%</v>
      </c>
      <c r="BF39" s="172" t="str">
        <f t="shared" si="134"/>
        <v>0%</v>
      </c>
      <c r="BG39" s="172">
        <f t="shared" si="134"/>
        <v>0.65678181885656506</v>
      </c>
      <c r="BH39" s="172" t="str">
        <f t="shared" si="134"/>
        <v>0%</v>
      </c>
      <c r="BI39" s="172">
        <f t="shared" si="134"/>
        <v>0.69059369271078064</v>
      </c>
      <c r="BJ39" s="164"/>
      <c r="BK39" s="172" t="str">
        <f t="shared" ref="BK39:BQ39" si="135">IFERROR(BK38/BK22,"0%")</f>
        <v>0%</v>
      </c>
      <c r="BL39" s="172" t="str">
        <f t="shared" si="135"/>
        <v>0%</v>
      </c>
      <c r="BM39" s="172" t="str">
        <f t="shared" si="135"/>
        <v>0%</v>
      </c>
      <c r="BN39" s="172" t="str">
        <f t="shared" si="135"/>
        <v>0%</v>
      </c>
      <c r="BO39" s="172">
        <f t="shared" si="135"/>
        <v>0.70934608431257651</v>
      </c>
      <c r="BP39" s="172" t="str">
        <f t="shared" si="135"/>
        <v>0%</v>
      </c>
      <c r="BQ39" s="172">
        <f t="shared" si="135"/>
        <v>0.74423069827813948</v>
      </c>
      <c r="BR39" s="164"/>
      <c r="BS39" s="172" t="str">
        <f t="shared" ref="BS39:BY39" si="136">IFERROR(BS38/BS22,"0%")</f>
        <v>0%</v>
      </c>
      <c r="BT39" s="172" t="str">
        <f t="shared" si="136"/>
        <v>0%</v>
      </c>
      <c r="BU39" s="172" t="str">
        <f t="shared" si="136"/>
        <v>0%</v>
      </c>
      <c r="BV39" s="172" t="str">
        <f t="shared" si="136"/>
        <v>0%</v>
      </c>
      <c r="BW39" s="172">
        <f t="shared" si="136"/>
        <v>1.0035830894270572</v>
      </c>
      <c r="BX39" s="172" t="str">
        <f>IFERROR(BX38/BX22,"0%")</f>
        <v>0%</v>
      </c>
      <c r="BY39" s="172">
        <f t="shared" si="136"/>
        <v>1.044472540231691</v>
      </c>
      <c r="BZ39" s="164"/>
      <c r="CA39" s="172" t="str">
        <f t="shared" ref="CA39:CG39" si="137">IFERROR(CA38/CA22,"0%")</f>
        <v>0%</v>
      </c>
      <c r="CB39" s="172" t="str">
        <f t="shared" si="137"/>
        <v>0%</v>
      </c>
      <c r="CC39" s="172" t="str">
        <f t="shared" si="137"/>
        <v>0%</v>
      </c>
      <c r="CD39" s="172" t="str">
        <f t="shared" si="137"/>
        <v>0%</v>
      </c>
      <c r="CE39" s="172">
        <f t="shared" si="137"/>
        <v>8.4638274560527818E-2</v>
      </c>
      <c r="CF39" s="172" t="str">
        <f t="shared" si="137"/>
        <v>0%</v>
      </c>
      <c r="CG39" s="172">
        <f t="shared" si="137"/>
        <v>0.10677374955155895</v>
      </c>
      <c r="CH39" s="164"/>
      <c r="CI39" s="172" t="str">
        <f t="shared" ref="CI39:CO39" si="138">IFERROR(CI38/CI22,"0%")</f>
        <v>0%</v>
      </c>
      <c r="CJ39" s="172" t="str">
        <f t="shared" si="138"/>
        <v>0%</v>
      </c>
      <c r="CK39" s="172" t="str">
        <f t="shared" si="138"/>
        <v>0%</v>
      </c>
      <c r="CL39" s="172" t="str">
        <f t="shared" si="138"/>
        <v>0%</v>
      </c>
      <c r="CM39" s="172">
        <f t="shared" si="138"/>
        <v>0.69023397733381531</v>
      </c>
      <c r="CN39" s="172" t="str">
        <f t="shared" si="138"/>
        <v>0%</v>
      </c>
      <c r="CO39" s="172">
        <f t="shared" si="138"/>
        <v>0.72472854829981148</v>
      </c>
      <c r="CP39" s="164"/>
      <c r="CQ39" s="172" t="str">
        <f t="shared" ref="CQ39:CW39" si="139">IFERROR(CQ38/CQ22,"0%")</f>
        <v>0%</v>
      </c>
      <c r="CR39" s="172" t="str">
        <f t="shared" si="139"/>
        <v>0%</v>
      </c>
      <c r="CS39" s="172" t="str">
        <f t="shared" si="139"/>
        <v>0%</v>
      </c>
      <c r="CT39" s="172" t="str">
        <f t="shared" si="139"/>
        <v>0%</v>
      </c>
      <c r="CU39" s="172">
        <f t="shared" si="139"/>
        <v>-7.3264311339419994E-3</v>
      </c>
      <c r="CV39" s="172" t="str">
        <f t="shared" si="139"/>
        <v>0%</v>
      </c>
      <c r="CW39" s="172">
        <f t="shared" si="139"/>
        <v>1.2932213128630582E-2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3:105" x14ac:dyDescent="0.35">
      <c r="F45" s="158"/>
      <c r="P45" s="149"/>
      <c r="Q45" s="163"/>
      <c r="R45" s="149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0</v>
      </c>
      <c r="H46" s="146">
        <f>($H$34/$C$46)*D46</f>
        <v>0</v>
      </c>
      <c r="I46" s="146">
        <f>($I$34/$C$46)*D46</f>
        <v>0</v>
      </c>
      <c r="J46" s="146">
        <f>($J$34/$C$46)*D46</f>
        <v>0</v>
      </c>
      <c r="K46" s="146">
        <f>($K$34/$C$46)*D46</f>
        <v>1865.7247927347662</v>
      </c>
      <c r="L46" s="146">
        <f>($L$34/$C$46)*D46</f>
        <v>0</v>
      </c>
      <c r="M46" s="146">
        <f t="shared" ref="M46:M51" si="140">SUM(G46:L46)</f>
        <v>1865.7247927347662</v>
      </c>
      <c r="N46" s="134"/>
      <c r="O46" s="150">
        <f>W46*$G$22</f>
        <v>0</v>
      </c>
      <c r="P46" s="150">
        <f>X46*$H$22</f>
        <v>0</v>
      </c>
      <c r="Q46" s="150">
        <f>Y46*$I$22</f>
        <v>0</v>
      </c>
      <c r="R46" s="150">
        <f>Z46*$J$22</f>
        <v>0</v>
      </c>
      <c r="S46" s="150">
        <f>AA46*$K$22</f>
        <v>414.55692043637049</v>
      </c>
      <c r="T46" s="144">
        <f>AB46*$L$22</f>
        <v>0</v>
      </c>
      <c r="U46" s="144">
        <f>SUM(O46:T46)</f>
        <v>414.55692043637049</v>
      </c>
      <c r="V46" s="134"/>
      <c r="W46" s="143">
        <f>'Reforecast Total Assurance Only'!W46</f>
        <v>0.22555707910379214</v>
      </c>
      <c r="X46" s="143">
        <f>'Reforecast Total Assurance Only'!X46</f>
        <v>0.19498501588956146</v>
      </c>
      <c r="Y46" s="143"/>
      <c r="Z46" s="143">
        <f>'Reforecast Total Assurance Only'!Z46</f>
        <v>0.17799976114326907</v>
      </c>
      <c r="AA46" s="143">
        <f>'Reforecast Total Assurance Only'!AA46</f>
        <v>8.503731701258882E-2</v>
      </c>
      <c r="AB46" s="143"/>
      <c r="AC46" s="143">
        <f>U46/U$51</f>
        <v>8.503731701258882E-2</v>
      </c>
      <c r="AE46" s="142">
        <f t="shared" ref="AE46:AK51" si="141">G46-O46</f>
        <v>0</v>
      </c>
      <c r="AF46" s="142">
        <f t="shared" si="141"/>
        <v>0</v>
      </c>
      <c r="AG46" s="142">
        <f t="shared" si="141"/>
        <v>0</v>
      </c>
      <c r="AH46" s="142">
        <f t="shared" si="141"/>
        <v>0</v>
      </c>
      <c r="AI46" s="142">
        <f t="shared" si="141"/>
        <v>1451.1678722983957</v>
      </c>
      <c r="AJ46" s="142">
        <f t="shared" si="141"/>
        <v>0</v>
      </c>
      <c r="AK46" s="142">
        <f t="shared" si="141"/>
        <v>1451.1678722983957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0</v>
      </c>
      <c r="H47" s="146">
        <f>($H$34/$C$46)*D47</f>
        <v>0</v>
      </c>
      <c r="I47" s="146">
        <f>($I$34/$C$46)*D47</f>
        <v>0</v>
      </c>
      <c r="J47" s="146">
        <f>($J$34/$C$46)*D47</f>
        <v>0</v>
      </c>
      <c r="K47" s="146">
        <f>($K$34/$C$46)*D47</f>
        <v>1865.7247927347662</v>
      </c>
      <c r="L47" s="146">
        <f>($L$34/$C$46)*D47</f>
        <v>0</v>
      </c>
      <c r="M47" s="146">
        <f t="shared" si="140"/>
        <v>1865.7247927347662</v>
      </c>
      <c r="N47" s="134"/>
      <c r="O47" s="150">
        <f>W47*$G$22</f>
        <v>0</v>
      </c>
      <c r="P47" s="150">
        <f>X47*$H$22</f>
        <v>0</v>
      </c>
      <c r="Q47" s="150">
        <f>Y47*$I$22</f>
        <v>0</v>
      </c>
      <c r="R47" s="150">
        <f>Z47*$J$22</f>
        <v>0</v>
      </c>
      <c r="S47" s="150">
        <f>AA47*$K$22</f>
        <v>737.21502983915343</v>
      </c>
      <c r="T47" s="144">
        <f>AB47*$L$22</f>
        <v>0</v>
      </c>
      <c r="U47" s="144">
        <f>SUM(O47:T47)</f>
        <v>737.21502983915343</v>
      </c>
      <c r="V47" s="134"/>
      <c r="W47" s="143">
        <f>'Reforecast Total Assurance Only'!W47</f>
        <v>0.25652559815275899</v>
      </c>
      <c r="X47" s="143">
        <f>'Reforecast Total Assurance Only'!X47</f>
        <v>0.2371492205391629</v>
      </c>
      <c r="Y47" s="143"/>
      <c r="Z47" s="143">
        <f>'Reforecast Total Assurance Only'!Z47</f>
        <v>0.24028220155782798</v>
      </c>
      <c r="AA47" s="143">
        <f>'Reforecast Total Assurance Only'!AA47</f>
        <v>0.15122359586444173</v>
      </c>
      <c r="AB47" s="143"/>
      <c r="AC47" s="143">
        <f>U47/U$51</f>
        <v>0.15122359586444173</v>
      </c>
      <c r="AE47" s="142">
        <f t="shared" si="141"/>
        <v>0</v>
      </c>
      <c r="AF47" s="142">
        <f t="shared" si="141"/>
        <v>0</v>
      </c>
      <c r="AG47" s="142">
        <f t="shared" si="141"/>
        <v>0</v>
      </c>
      <c r="AH47" s="142">
        <f t="shared" si="141"/>
        <v>0</v>
      </c>
      <c r="AI47" s="142">
        <f t="shared" si="141"/>
        <v>1128.5097628956128</v>
      </c>
      <c r="AJ47" s="142">
        <f t="shared" si="141"/>
        <v>0</v>
      </c>
      <c r="AK47" s="142">
        <f t="shared" si="141"/>
        <v>1128.5097628956128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0</v>
      </c>
      <c r="H48" s="146">
        <f>($H$34/$C$46)*D48</f>
        <v>0</v>
      </c>
      <c r="I48" s="146">
        <f>($I$34/$C$46)*D48</f>
        <v>0</v>
      </c>
      <c r="J48" s="146">
        <f>($J$34/$C$46)*D48</f>
        <v>0</v>
      </c>
      <c r="K48" s="146">
        <f>($K$34/$C$46)*D48</f>
        <v>1865.7247927347662</v>
      </c>
      <c r="L48" s="146">
        <f>($L$34/$C$46)*D48</f>
        <v>0</v>
      </c>
      <c r="M48" s="146">
        <f t="shared" si="140"/>
        <v>1865.7247927347662</v>
      </c>
      <c r="N48" s="134"/>
      <c r="O48" s="150">
        <f>W48*$G$22</f>
        <v>0</v>
      </c>
      <c r="P48" s="150">
        <f>X48*$H$22</f>
        <v>0</v>
      </c>
      <c r="Q48" s="150">
        <f>Y48*$I$22</f>
        <v>0</v>
      </c>
      <c r="R48" s="150">
        <f>Z48*$J$22</f>
        <v>0</v>
      </c>
      <c r="S48" s="150">
        <f>AA48*$K$22</f>
        <v>1722.9056984832698</v>
      </c>
      <c r="T48" s="144">
        <f>AB48*$L$22</f>
        <v>0</v>
      </c>
      <c r="U48" s="144">
        <f>SUM(O48:T48)</f>
        <v>1722.9056984832698</v>
      </c>
      <c r="V48" s="134"/>
      <c r="W48" s="143">
        <f>'Reforecast Total Assurance Only'!W48</f>
        <v>0.27805000138418773</v>
      </c>
      <c r="X48" s="143">
        <f>'Reforecast Total Assurance Only'!X48</f>
        <v>0.26703296945979904</v>
      </c>
      <c r="Y48" s="143"/>
      <c r="Z48" s="143">
        <f>'Reforecast Total Assurance Only'!Z48</f>
        <v>0.27274809051574433</v>
      </c>
      <c r="AA48" s="143">
        <f>'Reforecast Total Assurance Only'!AA48</f>
        <v>0.35341655353502971</v>
      </c>
      <c r="AB48" s="143"/>
      <c r="AC48" s="143">
        <f>U48/U$51</f>
        <v>0.35341655353502971</v>
      </c>
      <c r="AE48" s="142">
        <f t="shared" si="141"/>
        <v>0</v>
      </c>
      <c r="AF48" s="142">
        <f t="shared" si="141"/>
        <v>0</v>
      </c>
      <c r="AG48" s="142">
        <f t="shared" si="141"/>
        <v>0</v>
      </c>
      <c r="AH48" s="142">
        <f t="shared" si="141"/>
        <v>0</v>
      </c>
      <c r="AI48" s="142">
        <f t="shared" si="141"/>
        <v>142.81909425149638</v>
      </c>
      <c r="AJ48" s="142">
        <f t="shared" si="141"/>
        <v>0</v>
      </c>
      <c r="AK48" s="142">
        <f t="shared" si="141"/>
        <v>142.81909425149638</v>
      </c>
    </row>
    <row r="49" spans="1:37" x14ac:dyDescent="0.35">
      <c r="A49" s="151" t="e">
        <f>+B49/$O$51</f>
        <v>#DIV/0!</v>
      </c>
      <c r="B49" s="133">
        <f>+O49*(5/7)</f>
        <v>0</v>
      </c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0</v>
      </c>
      <c r="H49" s="146">
        <f>($H$34/$C$46)*D49</f>
        <v>0</v>
      </c>
      <c r="I49" s="146">
        <f>($I$34/$C$46)*D49</f>
        <v>0</v>
      </c>
      <c r="J49" s="146">
        <f>($J$34/$C$46)*D49</f>
        <v>0</v>
      </c>
      <c r="K49" s="146">
        <f>($K$34/$C$46)*D49</f>
        <v>1492.579834187813</v>
      </c>
      <c r="L49" s="146">
        <f>($L$34/$C$46)*D49</f>
        <v>0</v>
      </c>
      <c r="M49" s="146">
        <f t="shared" si="140"/>
        <v>1492.579834187813</v>
      </c>
      <c r="N49" s="134"/>
      <c r="O49" s="150">
        <f>W49*$G$22</f>
        <v>0</v>
      </c>
      <c r="P49" s="150">
        <f>X49*$H$22</f>
        <v>0</v>
      </c>
      <c r="Q49" s="150">
        <f>Y49*$I$22</f>
        <v>0</v>
      </c>
      <c r="R49" s="150">
        <f>Z49*$J$22</f>
        <v>0</v>
      </c>
      <c r="S49" s="150">
        <f>AA49*$K$22</f>
        <v>1428.8016794580046</v>
      </c>
      <c r="T49" s="144">
        <f>AB49*$L$22</f>
        <v>0</v>
      </c>
      <c r="U49" s="144">
        <f>SUM(O49:T49)</f>
        <v>1428.8016794580046</v>
      </c>
      <c r="V49" s="134"/>
      <c r="W49" s="143">
        <f>'Reforecast Total Assurance Only'!W49</f>
        <v>0.17133380097090084</v>
      </c>
      <c r="X49" s="143">
        <f>'Reforecast Total Assurance Only'!X49</f>
        <v>0.21488056722248328</v>
      </c>
      <c r="Y49" s="143"/>
      <c r="Z49" s="143">
        <f>'Reforecast Total Assurance Only'!Z49</f>
        <v>0.22069281913082756</v>
      </c>
      <c r="AA49" s="143">
        <f>'Reforecast Total Assurance Only'!AA49</f>
        <v>0.29308752399138555</v>
      </c>
      <c r="AB49" s="143"/>
      <c r="AC49" s="143">
        <f>U49/U$51</f>
        <v>0.29308752399138555</v>
      </c>
      <c r="AE49" s="142">
        <f t="shared" si="141"/>
        <v>0</v>
      </c>
      <c r="AF49" s="142">
        <f t="shared" si="141"/>
        <v>0</v>
      </c>
      <c r="AG49" s="142">
        <f t="shared" si="141"/>
        <v>0</v>
      </c>
      <c r="AH49" s="142">
        <f t="shared" si="141"/>
        <v>0</v>
      </c>
      <c r="AI49" s="142">
        <f t="shared" si="141"/>
        <v>63.778154729808421</v>
      </c>
      <c r="AJ49" s="142">
        <f t="shared" si="141"/>
        <v>0</v>
      </c>
      <c r="AK49" s="142">
        <f t="shared" si="141"/>
        <v>63.778154729808421</v>
      </c>
    </row>
    <row r="50" spans="1:37" ht="14.25" customHeight="1" x14ac:dyDescent="0.35">
      <c r="A50" s="151" t="e">
        <f>+B50/$O$51</f>
        <v>#DIV/0!</v>
      </c>
      <c r="B50" s="133">
        <f>+O49*(2/7)</f>
        <v>0</v>
      </c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0</v>
      </c>
      <c r="H50" s="146">
        <f>($H$34/$C$46)*D50</f>
        <v>0</v>
      </c>
      <c r="I50" s="146">
        <f>($I$34/$C$46)*D50</f>
        <v>0</v>
      </c>
      <c r="J50" s="146">
        <f>($J$34/$C$46)*D50</f>
        <v>0</v>
      </c>
      <c r="K50" s="146">
        <f>($K$34/$C$46)*D50</f>
        <v>1119.4348756408599</v>
      </c>
      <c r="L50" s="146">
        <f>($L$34/$C$46)*D50</f>
        <v>0</v>
      </c>
      <c r="M50" s="146">
        <f t="shared" si="140"/>
        <v>1119.4348756408599</v>
      </c>
      <c r="N50" s="134"/>
      <c r="O50" s="150">
        <f>W50*$G$22</f>
        <v>0</v>
      </c>
      <c r="P50" s="150">
        <f>X50*$H$22</f>
        <v>0</v>
      </c>
      <c r="Q50" s="150">
        <f>Y50*$I$22</f>
        <v>0</v>
      </c>
      <c r="R50" s="150">
        <f>Z50*$J$22</f>
        <v>0</v>
      </c>
      <c r="S50" s="150">
        <f>AA50*$K$22</f>
        <v>571.52067178320181</v>
      </c>
      <c r="T50" s="144">
        <f>AB50*$L$22</f>
        <v>0</v>
      </c>
      <c r="U50" s="144">
        <f>SUM(O50:T50)</f>
        <v>571.52067178320181</v>
      </c>
      <c r="V50" s="134"/>
      <c r="W50" s="143">
        <f>'Reforecast Total Assurance Only'!W50</f>
        <v>6.8533520388360331E-2</v>
      </c>
      <c r="X50" s="143">
        <f>'Reforecast Total Assurance Only'!X50</f>
        <v>8.595222688899333E-2</v>
      </c>
      <c r="Y50" s="143"/>
      <c r="Z50" s="143">
        <f>'Reforecast Total Assurance Only'!Z50</f>
        <v>8.8277127652331019E-2</v>
      </c>
      <c r="AA50" s="143">
        <f>'Reforecast Total Assurance Only'!AA50</f>
        <v>0.11723500959655422</v>
      </c>
      <c r="AB50" s="143"/>
      <c r="AC50" s="143">
        <f>U50/U$51</f>
        <v>0.11723500959655421</v>
      </c>
      <c r="AE50" s="142">
        <f t="shared" si="141"/>
        <v>0</v>
      </c>
      <c r="AF50" s="142">
        <f t="shared" si="141"/>
        <v>0</v>
      </c>
      <c r="AG50" s="142">
        <f t="shared" si="141"/>
        <v>0</v>
      </c>
      <c r="AH50" s="142">
        <f t="shared" si="141"/>
        <v>0</v>
      </c>
      <c r="AI50" s="142">
        <f t="shared" si="141"/>
        <v>547.91420385765809</v>
      </c>
      <c r="AJ50" s="142">
        <f t="shared" si="141"/>
        <v>0</v>
      </c>
      <c r="AK50" s="142">
        <f t="shared" si="141"/>
        <v>547.91420385765809</v>
      </c>
    </row>
    <row r="51" spans="1:37" x14ac:dyDescent="0.35">
      <c r="F51" s="141" t="s">
        <v>111</v>
      </c>
      <c r="G51" s="140">
        <f t="shared" ref="G51:L51" si="142">SUM(G46:G50)</f>
        <v>0</v>
      </c>
      <c r="H51" s="140">
        <f t="shared" si="142"/>
        <v>0</v>
      </c>
      <c r="I51" s="140">
        <f t="shared" si="142"/>
        <v>0</v>
      </c>
      <c r="J51" s="140">
        <f t="shared" si="142"/>
        <v>0</v>
      </c>
      <c r="K51" s="140">
        <f t="shared" si="142"/>
        <v>8209.189088032972</v>
      </c>
      <c r="L51" s="140">
        <f t="shared" si="142"/>
        <v>0</v>
      </c>
      <c r="M51" s="140">
        <f t="shared" si="140"/>
        <v>8209.189088032972</v>
      </c>
      <c r="O51" s="139">
        <f>SUM(O46:O50)</f>
        <v>0</v>
      </c>
      <c r="P51" s="139">
        <f t="shared" ref="P51:U51" si="143">SUM(P46:P50)</f>
        <v>0</v>
      </c>
      <c r="Q51" s="139">
        <f>SUM(Q46:Q50)</f>
        <v>0</v>
      </c>
      <c r="R51" s="139">
        <f t="shared" si="143"/>
        <v>0</v>
      </c>
      <c r="S51" s="139">
        <f t="shared" si="143"/>
        <v>4875</v>
      </c>
      <c r="T51" s="139">
        <f t="shared" si="143"/>
        <v>0</v>
      </c>
      <c r="U51" s="139">
        <f t="shared" si="143"/>
        <v>4875</v>
      </c>
      <c r="V51" s="134"/>
      <c r="W51" s="138">
        <f t="shared" ref="W51:AC51" si="144">SUM(W46:W50)</f>
        <v>1</v>
      </c>
      <c r="X51" s="138">
        <f t="shared" si="144"/>
        <v>1</v>
      </c>
      <c r="Y51" s="138">
        <f t="shared" si="144"/>
        <v>0</v>
      </c>
      <c r="Z51" s="138">
        <f t="shared" si="144"/>
        <v>0.99999999999999989</v>
      </c>
      <c r="AA51" s="138">
        <f t="shared" si="144"/>
        <v>1</v>
      </c>
      <c r="AB51" s="138">
        <f t="shared" si="144"/>
        <v>0</v>
      </c>
      <c r="AC51" s="138">
        <f t="shared" si="144"/>
        <v>1</v>
      </c>
      <c r="AE51" s="137">
        <f t="shared" si="141"/>
        <v>0</v>
      </c>
      <c r="AF51" s="137">
        <f t="shared" si="141"/>
        <v>0</v>
      </c>
      <c r="AG51" s="137">
        <f t="shared" si="141"/>
        <v>0</v>
      </c>
      <c r="AH51" s="137">
        <f t="shared" si="141"/>
        <v>0</v>
      </c>
      <c r="AI51" s="137">
        <f t="shared" si="141"/>
        <v>3334.189088032972</v>
      </c>
      <c r="AJ51" s="137">
        <f t="shared" si="141"/>
        <v>0</v>
      </c>
      <c r="AK51" s="137">
        <f>M51-U51</f>
        <v>3334.189088032972</v>
      </c>
    </row>
    <row r="52" spans="1:37" x14ac:dyDescent="0.35">
      <c r="F52" s="158"/>
      <c r="M52" s="148">
        <f>M51-SUM(G34:L34)</f>
        <v>0</v>
      </c>
      <c r="O52" s="149"/>
      <c r="P52" s="149"/>
      <c r="Q52" s="323"/>
      <c r="R52" s="149"/>
      <c r="S52" s="149"/>
      <c r="T52" s="149"/>
      <c r="U52" s="134"/>
      <c r="V52" s="134"/>
      <c r="Y52" s="134">
        <f>SUM(S46:S50)</f>
        <v>4875</v>
      </c>
      <c r="AE52" s="160"/>
      <c r="AF52" s="160"/>
      <c r="AG52" s="160"/>
      <c r="AH52" s="160"/>
      <c r="AI52" s="160"/>
      <c r="AJ52" s="160"/>
      <c r="AK52" s="159"/>
    </row>
    <row r="53" spans="1:37" x14ac:dyDescent="0.35"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0</v>
      </c>
      <c r="H53" s="146">
        <f>($P$34/$C$53)*D53</f>
        <v>0</v>
      </c>
      <c r="I53" s="146">
        <f>($Q$34/$C$53)*D53</f>
        <v>0</v>
      </c>
      <c r="J53" s="146">
        <f>($R$34/$C$53)*D53</f>
        <v>0</v>
      </c>
      <c r="K53" s="146">
        <f>($S$34/$C$53)*D53</f>
        <v>936.03364643929922</v>
      </c>
      <c r="L53" s="146">
        <f>($T$34/$C$53)*D53</f>
        <v>0</v>
      </c>
      <c r="M53" s="146">
        <f>SUM(G53:L53)</f>
        <v>936.03364643929922</v>
      </c>
      <c r="N53" s="134"/>
      <c r="O53" s="144">
        <f>W53*$O$22</f>
        <v>0</v>
      </c>
      <c r="P53" s="150">
        <f>X53*$P$22</f>
        <v>0</v>
      </c>
      <c r="Q53" s="150">
        <f>Y53*$Q$22</f>
        <v>0</v>
      </c>
      <c r="R53" s="150">
        <f>Z53*$R$22</f>
        <v>0</v>
      </c>
      <c r="S53" s="150">
        <f>AA53*$S$22</f>
        <v>525.83215718688223</v>
      </c>
      <c r="T53" s="144">
        <f>AB53*$T$22</f>
        <v>0</v>
      </c>
      <c r="U53" s="144">
        <f>SUM(O53:T53)</f>
        <v>525.83215718688223</v>
      </c>
      <c r="V53" s="134"/>
      <c r="W53" s="143">
        <f>'Reforecast Total Assurance Only'!W53</f>
        <v>9.1426863820378429E-2</v>
      </c>
      <c r="X53" s="143">
        <f>'Reforecast Total Assurance Only'!X53</f>
        <v>9.758824579152249E-2</v>
      </c>
      <c r="Y53" s="143"/>
      <c r="Z53" s="143">
        <f>'Reforecast Total Assurance Only'!Z53</f>
        <v>9.4495467102150399E-2</v>
      </c>
      <c r="AA53" s="143">
        <f>'Reforecast Total Assurance Only'!AA53</f>
        <v>0.10786300660243738</v>
      </c>
      <c r="AB53" s="143"/>
      <c r="AC53" s="143">
        <f>U53/U$58</f>
        <v>0.1078630066024374</v>
      </c>
      <c r="AE53" s="142">
        <f t="shared" ref="AE53:AK58" si="145">G53-O53</f>
        <v>0</v>
      </c>
      <c r="AF53" s="142">
        <f t="shared" si="145"/>
        <v>0</v>
      </c>
      <c r="AG53" s="142">
        <f t="shared" si="145"/>
        <v>0</v>
      </c>
      <c r="AH53" s="142">
        <f t="shared" si="145"/>
        <v>0</v>
      </c>
      <c r="AI53" s="142">
        <f t="shared" si="145"/>
        <v>410.20148925241699</v>
      </c>
      <c r="AJ53" s="142">
        <f t="shared" si="145"/>
        <v>0</v>
      </c>
      <c r="AK53" s="142">
        <f t="shared" si="145"/>
        <v>410.20148925241699</v>
      </c>
    </row>
    <row r="54" spans="1:37" x14ac:dyDescent="0.35"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0</v>
      </c>
      <c r="H54" s="146">
        <f>($P$34/$C$53)*D54</f>
        <v>0</v>
      </c>
      <c r="I54" s="146">
        <f>($Q$34/$C$53)*D54</f>
        <v>0</v>
      </c>
      <c r="J54" s="146">
        <f>($R$34/$C$53)*D54</f>
        <v>0</v>
      </c>
      <c r="K54" s="146">
        <f>($S$34/$C$53)*D54</f>
        <v>2340.0841160982482</v>
      </c>
      <c r="L54" s="146">
        <f>($T$34/$C$53)*D54</f>
        <v>0</v>
      </c>
      <c r="M54" s="146">
        <f t="shared" ref="M54:M117" si="146">SUM(G54:L54)</f>
        <v>2340.0841160982482</v>
      </c>
      <c r="N54" s="134"/>
      <c r="O54" s="144">
        <f>W54*$O$22</f>
        <v>0</v>
      </c>
      <c r="P54" s="150">
        <f>X54*$P$22</f>
        <v>0</v>
      </c>
      <c r="Q54" s="150">
        <f>Y54*$Q$22</f>
        <v>0</v>
      </c>
      <c r="R54" s="150">
        <f>Z54*$R$22</f>
        <v>0</v>
      </c>
      <c r="S54" s="150">
        <f>AA54*$S$22</f>
        <v>876.38692864480379</v>
      </c>
      <c r="T54" s="144">
        <f>AB54*$T$22</f>
        <v>0</v>
      </c>
      <c r="U54" s="144">
        <f>SUM(O54:T54)</f>
        <v>876.38692864480379</v>
      </c>
      <c r="V54" s="134"/>
      <c r="W54" s="143">
        <f>'Reforecast Total Assurance Only'!W54</f>
        <v>0.15237810636729737</v>
      </c>
      <c r="X54" s="143">
        <f>'Reforecast Total Assurance Only'!X54</f>
        <v>0.16264707631920419</v>
      </c>
      <c r="Y54" s="143"/>
      <c r="Z54" s="143">
        <f>'Reforecast Total Assurance Only'!Z54</f>
        <v>0.15749244517025066</v>
      </c>
      <c r="AA54" s="143">
        <f>'Reforecast Total Assurance Only'!AA54</f>
        <v>0.17977167767072899</v>
      </c>
      <c r="AB54" s="143"/>
      <c r="AC54" s="143">
        <f>U54/U$58</f>
        <v>0.17977167767072902</v>
      </c>
      <c r="AE54" s="142">
        <f t="shared" si="145"/>
        <v>0</v>
      </c>
      <c r="AF54" s="142">
        <f t="shared" si="145"/>
        <v>0</v>
      </c>
      <c r="AG54" s="142">
        <f t="shared" si="145"/>
        <v>0</v>
      </c>
      <c r="AH54" s="142">
        <f t="shared" si="145"/>
        <v>0</v>
      </c>
      <c r="AI54" s="142">
        <f t="shared" si="145"/>
        <v>1463.6971874534443</v>
      </c>
      <c r="AJ54" s="142">
        <f t="shared" si="145"/>
        <v>0</v>
      </c>
      <c r="AK54" s="142">
        <f t="shared" si="145"/>
        <v>1463.6971874534443</v>
      </c>
    </row>
    <row r="55" spans="1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0</v>
      </c>
      <c r="H55" s="146">
        <f>($P$34/$C$53)*D55</f>
        <v>0</v>
      </c>
      <c r="I55" s="146">
        <f>($Q$34/$C$53)*D55</f>
        <v>0</v>
      </c>
      <c r="J55" s="146">
        <f>($R$34/$C$53)*D55</f>
        <v>0</v>
      </c>
      <c r="K55" s="146">
        <f>($S$34/$C$53)*D55</f>
        <v>1872.0672928785984</v>
      </c>
      <c r="L55" s="146">
        <f>($T$34/$C$53)*D55</f>
        <v>0</v>
      </c>
      <c r="M55" s="146">
        <f t="shared" si="146"/>
        <v>1872.0672928785984</v>
      </c>
      <c r="N55" s="134"/>
      <c r="O55" s="144">
        <f>W55*$O$22</f>
        <v>0</v>
      </c>
      <c r="P55" s="150">
        <f>X55*$P$22</f>
        <v>0</v>
      </c>
      <c r="Q55" s="150">
        <f>Y55*$Q$22</f>
        <v>0</v>
      </c>
      <c r="R55" s="150">
        <f>Z55*$R$22</f>
        <v>0</v>
      </c>
      <c r="S55" s="150">
        <f>AA55*$S$22</f>
        <v>1365.8442236144233</v>
      </c>
      <c r="T55" s="144">
        <f>AB55*$T$22</f>
        <v>0</v>
      </c>
      <c r="U55" s="144">
        <f>SUM(O55:T55)</f>
        <v>1365.8442236144233</v>
      </c>
      <c r="V55" s="134"/>
      <c r="W55" s="143">
        <f>'Reforecast Total Assurance Only'!W55</f>
        <v>0.26916681800040165</v>
      </c>
      <c r="X55" s="143">
        <f>'Reforecast Total Assurance Only'!X55</f>
        <v>0.28055061984532109</v>
      </c>
      <c r="Y55" s="143"/>
      <c r="Z55" s="143">
        <f>'Reforecast Total Assurance Only'!Z55</f>
        <v>0.27066725002501335</v>
      </c>
      <c r="AA55" s="143">
        <f>'Reforecast Total Assurance Only'!AA55</f>
        <v>0.28017317407475351</v>
      </c>
      <c r="AB55" s="143"/>
      <c r="AC55" s="143">
        <f>U55/U$58</f>
        <v>0.28017317407475356</v>
      </c>
      <c r="AE55" s="142">
        <f t="shared" si="145"/>
        <v>0</v>
      </c>
      <c r="AF55" s="142">
        <f t="shared" si="145"/>
        <v>0</v>
      </c>
      <c r="AG55" s="142">
        <f t="shared" si="145"/>
        <v>0</v>
      </c>
      <c r="AH55" s="142">
        <f t="shared" si="145"/>
        <v>0</v>
      </c>
      <c r="AI55" s="142">
        <f t="shared" si="145"/>
        <v>506.22306926417514</v>
      </c>
      <c r="AJ55" s="142">
        <f t="shared" si="145"/>
        <v>0</v>
      </c>
      <c r="AK55" s="142">
        <f t="shared" si="145"/>
        <v>506.22306926417514</v>
      </c>
    </row>
    <row r="56" spans="1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0</v>
      </c>
      <c r="H56" s="146">
        <f>($P$34/$C$53)*D56</f>
        <v>0</v>
      </c>
      <c r="I56" s="146">
        <f>($Q$34/$C$53)*D56</f>
        <v>0</v>
      </c>
      <c r="J56" s="146">
        <f>($R$34/$C$53)*D56</f>
        <v>0</v>
      </c>
      <c r="K56" s="146">
        <f>($S$34/$C$53)*D56</f>
        <v>1872.0672928785984</v>
      </c>
      <c r="L56" s="146">
        <f>($T$34/$C$53)*D56</f>
        <v>0</v>
      </c>
      <c r="M56" s="146">
        <f t="shared" si="146"/>
        <v>1872.0672928785984</v>
      </c>
      <c r="N56" s="134"/>
      <c r="O56" s="144">
        <f>W56*$O$22</f>
        <v>0</v>
      </c>
      <c r="P56" s="150">
        <f>X56*$P$22</f>
        <v>0</v>
      </c>
      <c r="Q56" s="150">
        <f>Y56*$Q$22</f>
        <v>0</v>
      </c>
      <c r="R56" s="150">
        <f>Z56*$R$22</f>
        <v>0</v>
      </c>
      <c r="S56" s="150">
        <f>AA56*$S$22</f>
        <v>1152.4757895002078</v>
      </c>
      <c r="T56" s="144">
        <f>AB56*$T$22</f>
        <v>0</v>
      </c>
      <c r="U56" s="144">
        <f>SUM(O56:T56)</f>
        <v>1152.4757895002078</v>
      </c>
      <c r="V56" s="134"/>
      <c r="W56" s="143">
        <f>'Reforecast Total Assurance Only'!W56</f>
        <v>0.2351503667166279</v>
      </c>
      <c r="X56" s="143">
        <f>'Reforecast Total Assurance Only'!X56</f>
        <v>0.23637401613891651</v>
      </c>
      <c r="Y56" s="143"/>
      <c r="Z56" s="143">
        <f>'Reforecast Total Assurance Only'!Z56</f>
        <v>0.24101433128310001</v>
      </c>
      <c r="AA56" s="143">
        <f>'Reforecast Total Assurance Only'!AA56</f>
        <v>0.23640529015388881</v>
      </c>
      <c r="AB56" s="143"/>
      <c r="AC56" s="143">
        <f>U56/U$58</f>
        <v>0.23640529015388884</v>
      </c>
      <c r="AE56" s="142">
        <f t="shared" si="145"/>
        <v>0</v>
      </c>
      <c r="AF56" s="142">
        <f t="shared" si="145"/>
        <v>0</v>
      </c>
      <c r="AG56" s="142">
        <f t="shared" si="145"/>
        <v>0</v>
      </c>
      <c r="AH56" s="142">
        <f t="shared" si="145"/>
        <v>0</v>
      </c>
      <c r="AI56" s="142">
        <f t="shared" si="145"/>
        <v>719.5915033783906</v>
      </c>
      <c r="AJ56" s="142">
        <f t="shared" si="145"/>
        <v>0</v>
      </c>
      <c r="AK56" s="142">
        <f t="shared" si="145"/>
        <v>719.5915033783906</v>
      </c>
    </row>
    <row r="57" spans="1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0</v>
      </c>
      <c r="H57" s="146">
        <f>($P$34/$C$53)*D57</f>
        <v>0</v>
      </c>
      <c r="I57" s="146">
        <f>($Q$34/$C$53)*D57</f>
        <v>0</v>
      </c>
      <c r="J57" s="146">
        <f>($R$34/$C$53)*D57</f>
        <v>0</v>
      </c>
      <c r="K57" s="146">
        <f>($S$34/$C$53)*D57</f>
        <v>1872.0672928785984</v>
      </c>
      <c r="L57" s="146">
        <f>($T$34/$C$53)*D57</f>
        <v>0</v>
      </c>
      <c r="M57" s="146">
        <f t="shared" si="146"/>
        <v>1872.0672928785984</v>
      </c>
      <c r="N57" s="134"/>
      <c r="O57" s="144">
        <f>W57*$O$22</f>
        <v>0</v>
      </c>
      <c r="P57" s="150">
        <f>X57*$P$22</f>
        <v>0</v>
      </c>
      <c r="Q57" s="150">
        <f>Y57*$Q$22</f>
        <v>0</v>
      </c>
      <c r="R57" s="150">
        <f>Z57*$R$22</f>
        <v>0</v>
      </c>
      <c r="S57" s="150">
        <f>AA57*$S$22</f>
        <v>954.46090105368273</v>
      </c>
      <c r="T57" s="144">
        <f>AB57*$T$22</f>
        <v>0</v>
      </c>
      <c r="U57" s="144">
        <f>SUM(O57:T57)</f>
        <v>954.46090105368273</v>
      </c>
      <c r="V57" s="134"/>
      <c r="W57" s="143">
        <f>'Reforecast Total Assurance Only'!W57</f>
        <v>0.25187784509529471</v>
      </c>
      <c r="X57" s="143">
        <f>'Reforecast Total Assurance Only'!X57</f>
        <v>0.2228400419050357</v>
      </c>
      <c r="Y57" s="143"/>
      <c r="Z57" s="143">
        <f>'Reforecast Total Assurance Only'!Z57</f>
        <v>0.23633050641948566</v>
      </c>
      <c r="AA57" s="143">
        <f>'Reforecast Total Assurance Only'!AA57</f>
        <v>0.19578685149819133</v>
      </c>
      <c r="AB57" s="143"/>
      <c r="AC57" s="143">
        <f>U57/U$58</f>
        <v>0.19578685149819136</v>
      </c>
      <c r="AE57" s="142">
        <f t="shared" si="145"/>
        <v>0</v>
      </c>
      <c r="AF57" s="142">
        <f t="shared" si="145"/>
        <v>0</v>
      </c>
      <c r="AG57" s="142">
        <f t="shared" si="145"/>
        <v>0</v>
      </c>
      <c r="AH57" s="142">
        <f t="shared" si="145"/>
        <v>0</v>
      </c>
      <c r="AI57" s="142">
        <f t="shared" si="145"/>
        <v>917.6063918249157</v>
      </c>
      <c r="AJ57" s="142">
        <f t="shared" si="145"/>
        <v>0</v>
      </c>
      <c r="AK57" s="142">
        <f t="shared" si="145"/>
        <v>917.6063918249157</v>
      </c>
    </row>
    <row r="58" spans="1:37" x14ac:dyDescent="0.35">
      <c r="F58" s="141" t="s">
        <v>111</v>
      </c>
      <c r="G58" s="140">
        <f t="shared" ref="G58:L58" si="147">SUM(G53:G57)</f>
        <v>0</v>
      </c>
      <c r="H58" s="140">
        <f t="shared" si="147"/>
        <v>0</v>
      </c>
      <c r="I58" s="140">
        <f t="shared" si="147"/>
        <v>0</v>
      </c>
      <c r="J58" s="140">
        <f t="shared" si="147"/>
        <v>0</v>
      </c>
      <c r="K58" s="140">
        <f t="shared" si="147"/>
        <v>8892.3196411733443</v>
      </c>
      <c r="L58" s="140">
        <f t="shared" si="147"/>
        <v>0</v>
      </c>
      <c r="M58" s="140">
        <f t="shared" si="146"/>
        <v>8892.3196411733443</v>
      </c>
      <c r="O58" s="139">
        <f>SUM(O53:O57)</f>
        <v>0</v>
      </c>
      <c r="P58" s="139">
        <f t="shared" ref="P58:U58" si="148">SUM(P53:P57)</f>
        <v>0</v>
      </c>
      <c r="Q58" s="139">
        <f t="shared" si="148"/>
        <v>0</v>
      </c>
      <c r="R58" s="139">
        <f t="shared" si="148"/>
        <v>0</v>
      </c>
      <c r="S58" s="139">
        <f>SUM(S53:S57)</f>
        <v>4874.9999999999991</v>
      </c>
      <c r="T58" s="139">
        <f t="shared" si="148"/>
        <v>0</v>
      </c>
      <c r="U58" s="139">
        <f t="shared" si="148"/>
        <v>4874.9999999999991</v>
      </c>
      <c r="V58" s="134"/>
      <c r="W58" s="138">
        <f t="shared" ref="W58:AC58" si="149">SUM(W53:W57)</f>
        <v>1</v>
      </c>
      <c r="X58" s="138">
        <f t="shared" si="149"/>
        <v>1</v>
      </c>
      <c r="Y58" s="138">
        <f t="shared" si="149"/>
        <v>0</v>
      </c>
      <c r="Z58" s="138">
        <f t="shared" si="149"/>
        <v>1</v>
      </c>
      <c r="AA58" s="138">
        <f t="shared" si="149"/>
        <v>0.99999999999999989</v>
      </c>
      <c r="AB58" s="138">
        <f t="shared" si="149"/>
        <v>0</v>
      </c>
      <c r="AC58" s="138">
        <f t="shared" si="149"/>
        <v>1.0000000000000002</v>
      </c>
      <c r="AE58" s="137">
        <f t="shared" si="145"/>
        <v>0</v>
      </c>
      <c r="AF58" s="137">
        <f t="shared" si="145"/>
        <v>0</v>
      </c>
      <c r="AG58" s="137">
        <f t="shared" si="145"/>
        <v>0</v>
      </c>
      <c r="AH58" s="137">
        <f t="shared" si="145"/>
        <v>0</v>
      </c>
      <c r="AI58" s="137">
        <f t="shared" si="145"/>
        <v>4017.3196411733452</v>
      </c>
      <c r="AJ58" s="137">
        <f t="shared" si="145"/>
        <v>0</v>
      </c>
      <c r="AK58" s="137">
        <f>M58-U58</f>
        <v>4017.3196411733452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1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0</v>
      </c>
      <c r="H60" s="146">
        <f>($X$34/$C$60)*D60</f>
        <v>0</v>
      </c>
      <c r="I60" s="146">
        <f>($Y$34/$C$60)*D60</f>
        <v>0</v>
      </c>
      <c r="J60" s="146">
        <f>($Z$34/$C$60)*D60</f>
        <v>0</v>
      </c>
      <c r="K60" s="146">
        <f>($AA$34/$C$60)*D60</f>
        <v>1938.8862107917221</v>
      </c>
      <c r="L60" s="146">
        <f>($AB$34/$C$60)*D60</f>
        <v>0</v>
      </c>
      <c r="M60" s="146">
        <f t="shared" ref="M60:M65" si="150">SUM(G60:L60)</f>
        <v>1938.8862107917221</v>
      </c>
      <c r="N60" s="134"/>
      <c r="O60" s="150">
        <f t="shared" ref="O60:T64" si="151">W60*W$22</f>
        <v>0</v>
      </c>
      <c r="P60" s="150">
        <f t="shared" si="151"/>
        <v>0</v>
      </c>
      <c r="Q60" s="150">
        <f t="shared" si="151"/>
        <v>0</v>
      </c>
      <c r="R60" s="150">
        <f t="shared" si="151"/>
        <v>0</v>
      </c>
      <c r="S60" s="150">
        <f>AA60*$AA$22</f>
        <v>1186.5167551515801</v>
      </c>
      <c r="T60" s="150">
        <f t="shared" si="151"/>
        <v>0</v>
      </c>
      <c r="U60" s="144">
        <f>SUM(O60:T60)</f>
        <v>1186.5167551515801</v>
      </c>
      <c r="V60" s="134"/>
      <c r="W60" s="143">
        <f>'Reforecast Total Assurance Only'!W60</f>
        <v>0.2636358202017231</v>
      </c>
      <c r="X60" s="143">
        <f>'Reforecast Total Assurance Only'!X60</f>
        <v>0.2788714618110405</v>
      </c>
      <c r="Y60" s="143"/>
      <c r="Z60" s="143">
        <f>'Reforecast Total Assurance Only'!Z60</f>
        <v>0.29364257571035163</v>
      </c>
      <c r="AA60" s="143">
        <f>'Reforecast Total Assurance Only'!AA60</f>
        <v>0.24338805233878566</v>
      </c>
      <c r="AB60" s="143"/>
      <c r="AC60" s="143">
        <f>U60/U$65</f>
        <v>0.24338805233878566</v>
      </c>
      <c r="AE60" s="142">
        <f t="shared" ref="AE60:AK65" si="152">G60-O60</f>
        <v>0</v>
      </c>
      <c r="AF60" s="142">
        <f t="shared" si="152"/>
        <v>0</v>
      </c>
      <c r="AG60" s="142">
        <f t="shared" si="152"/>
        <v>0</v>
      </c>
      <c r="AH60" s="142">
        <f t="shared" si="152"/>
        <v>0</v>
      </c>
      <c r="AI60" s="142">
        <f t="shared" si="152"/>
        <v>752.36945564014195</v>
      </c>
      <c r="AJ60" s="142">
        <f t="shared" si="152"/>
        <v>0</v>
      </c>
      <c r="AK60" s="142">
        <f t="shared" si="152"/>
        <v>752.36945564014195</v>
      </c>
    </row>
    <row r="61" spans="1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0</v>
      </c>
      <c r="H61" s="146">
        <f>($X$34/$C$60)*D61</f>
        <v>0</v>
      </c>
      <c r="I61" s="146">
        <f>($Y$34/$C$60)*D61</f>
        <v>0</v>
      </c>
      <c r="J61" s="146">
        <f>($Z$34/$C$60)*D61</f>
        <v>0</v>
      </c>
      <c r="K61" s="146">
        <f>($AA$34/$C$60)*D61</f>
        <v>1938.8862107917221</v>
      </c>
      <c r="L61" s="146">
        <f>($AB$34/$C$60)*D61</f>
        <v>0</v>
      </c>
      <c r="M61" s="146">
        <f t="shared" si="150"/>
        <v>1938.8862107917221</v>
      </c>
      <c r="N61" s="134"/>
      <c r="O61" s="150">
        <f t="shared" si="151"/>
        <v>0</v>
      </c>
      <c r="P61" s="150">
        <f t="shared" si="151"/>
        <v>0</v>
      </c>
      <c r="Q61" s="150">
        <f t="shared" si="151"/>
        <v>0</v>
      </c>
      <c r="R61" s="150">
        <f t="shared" si="151"/>
        <v>0</v>
      </c>
      <c r="S61" s="150">
        <f>AA61*$AA$22</f>
        <v>1162.6736780988851</v>
      </c>
      <c r="T61" s="150">
        <f t="shared" si="151"/>
        <v>0</v>
      </c>
      <c r="U61" s="144">
        <f>SUM(O61:T61)</f>
        <v>1162.6736780988851</v>
      </c>
      <c r="V61" s="134"/>
      <c r="W61" s="143">
        <f>'Reforecast Total Assurance Only'!W61</f>
        <v>0.25921142617314996</v>
      </c>
      <c r="X61" s="143">
        <f>'Reforecast Total Assurance Only'!X61</f>
        <v>0.24220344319685774</v>
      </c>
      <c r="Y61" s="143"/>
      <c r="Z61" s="143">
        <f>'Reforecast Total Assurance Only'!Z61</f>
        <v>0.23690161420049285</v>
      </c>
      <c r="AA61" s="143">
        <f>'Reforecast Total Assurance Only'!AA61</f>
        <v>0.23849716473823285</v>
      </c>
      <c r="AB61" s="143"/>
      <c r="AC61" s="143">
        <f>U61/U$65</f>
        <v>0.23849716473823285</v>
      </c>
      <c r="AE61" s="142">
        <f t="shared" si="152"/>
        <v>0</v>
      </c>
      <c r="AF61" s="142">
        <f t="shared" si="152"/>
        <v>0</v>
      </c>
      <c r="AG61" s="142">
        <f t="shared" si="152"/>
        <v>0</v>
      </c>
      <c r="AH61" s="142">
        <f t="shared" si="152"/>
        <v>0</v>
      </c>
      <c r="AI61" s="142">
        <f t="shared" si="152"/>
        <v>776.21253269283693</v>
      </c>
      <c r="AJ61" s="142">
        <f t="shared" si="152"/>
        <v>0</v>
      </c>
      <c r="AK61" s="142">
        <f t="shared" si="152"/>
        <v>776.21253269283693</v>
      </c>
    </row>
    <row r="62" spans="1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0</v>
      </c>
      <c r="H62" s="146">
        <f>($X$34/$C$60)*D62</f>
        <v>0</v>
      </c>
      <c r="I62" s="146">
        <f>($Y$34/$C$60)*D62</f>
        <v>0</v>
      </c>
      <c r="J62" s="146">
        <f>($Z$34/$C$60)*D62</f>
        <v>0</v>
      </c>
      <c r="K62" s="146">
        <f>($AA$34/$C$60)*D62</f>
        <v>1938.8862107917221</v>
      </c>
      <c r="L62" s="146">
        <f>($AB$34/$C$60)*D62</f>
        <v>0</v>
      </c>
      <c r="M62" s="146">
        <f t="shared" si="150"/>
        <v>1938.8862107917221</v>
      </c>
      <c r="N62" s="134"/>
      <c r="O62" s="150">
        <f t="shared" si="151"/>
        <v>0</v>
      </c>
      <c r="P62" s="150">
        <f t="shared" si="151"/>
        <v>0</v>
      </c>
      <c r="Q62" s="150">
        <f t="shared" si="151"/>
        <v>0</v>
      </c>
      <c r="R62" s="150">
        <f t="shared" si="151"/>
        <v>0</v>
      </c>
      <c r="S62" s="150">
        <f>AA62*$AA$22</f>
        <v>1286.8073862720578</v>
      </c>
      <c r="T62" s="150">
        <f t="shared" si="151"/>
        <v>0</v>
      </c>
      <c r="U62" s="144">
        <f>SUM(O62:T62)</f>
        <v>1286.8073862720578</v>
      </c>
      <c r="V62" s="134"/>
      <c r="W62" s="143">
        <f>'Reforecast Total Assurance Only'!W62</f>
        <v>0.23591877240622833</v>
      </c>
      <c r="X62" s="143">
        <f>'Reforecast Total Assurance Only'!X62</f>
        <v>0.24894067796610173</v>
      </c>
      <c r="Y62" s="143"/>
      <c r="Z62" s="143">
        <f>'Reforecast Total Assurance Only'!Z62</f>
        <v>0.26048131386958129</v>
      </c>
      <c r="AA62" s="143">
        <f>'Reforecast Total Assurance Only'!AA62</f>
        <v>0.26396048949170414</v>
      </c>
      <c r="AB62" s="143"/>
      <c r="AC62" s="143">
        <f>U62/U$65</f>
        <v>0.26396048949170414</v>
      </c>
      <c r="AE62" s="142">
        <f t="shared" si="152"/>
        <v>0</v>
      </c>
      <c r="AF62" s="142">
        <f t="shared" si="152"/>
        <v>0</v>
      </c>
      <c r="AG62" s="142">
        <f t="shared" si="152"/>
        <v>0</v>
      </c>
      <c r="AH62" s="142">
        <f t="shared" si="152"/>
        <v>0</v>
      </c>
      <c r="AI62" s="142">
        <f t="shared" si="152"/>
        <v>652.07882451966429</v>
      </c>
      <c r="AJ62" s="142">
        <f t="shared" si="152"/>
        <v>0</v>
      </c>
      <c r="AK62" s="142">
        <f t="shared" si="152"/>
        <v>652.07882451966429</v>
      </c>
    </row>
    <row r="63" spans="1:37" x14ac:dyDescent="0.35"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0</v>
      </c>
      <c r="H63" s="146">
        <f>($X$34/$C$60)*D63</f>
        <v>0</v>
      </c>
      <c r="I63" s="146">
        <f>($Y$34/$C$60)*D63</f>
        <v>0</v>
      </c>
      <c r="J63" s="146">
        <f>($Z$34/$C$60)*D63</f>
        <v>0</v>
      </c>
      <c r="K63" s="146">
        <f>($AA$34/$C$60)*D63</f>
        <v>1551.1089686333776</v>
      </c>
      <c r="L63" s="146">
        <f>($AB$34/$C$60)*D63</f>
        <v>0</v>
      </c>
      <c r="M63" s="146">
        <f t="shared" si="150"/>
        <v>1551.1089686333776</v>
      </c>
      <c r="N63" s="134"/>
      <c r="O63" s="150">
        <f t="shared" si="151"/>
        <v>0</v>
      </c>
      <c r="P63" s="150">
        <f t="shared" si="151"/>
        <v>0</v>
      </c>
      <c r="Q63" s="150">
        <f t="shared" si="151"/>
        <v>0</v>
      </c>
      <c r="R63" s="150">
        <f t="shared" si="151"/>
        <v>0</v>
      </c>
      <c r="S63" s="150">
        <f>AA63*$AA$22</f>
        <v>991.20174438198148</v>
      </c>
      <c r="T63" s="150">
        <f t="shared" si="151"/>
        <v>0</v>
      </c>
      <c r="U63" s="144">
        <f>SUM(O63:T63)</f>
        <v>991.20174438198148</v>
      </c>
      <c r="V63" s="134"/>
      <c r="W63" s="143">
        <f>'Reforecast Total Assurance Only'!W63</f>
        <v>0.19298718497511896</v>
      </c>
      <c r="X63" s="143">
        <f>'Reforecast Total Assurance Only'!X63</f>
        <v>0.18398753362080003</v>
      </c>
      <c r="Y63" s="143"/>
      <c r="Z63" s="143">
        <f>'Reforecast Total Assurance Only'!Z63</f>
        <v>0.16717959697565951</v>
      </c>
      <c r="AA63" s="143">
        <f>'Reforecast Total Assurance Only'!AA63</f>
        <v>0.20332343474502185</v>
      </c>
      <c r="AB63" s="143"/>
      <c r="AC63" s="143">
        <f>U63/U$65</f>
        <v>0.20332343474502185</v>
      </c>
      <c r="AE63" s="142">
        <f t="shared" si="152"/>
        <v>0</v>
      </c>
      <c r="AF63" s="142">
        <f t="shared" si="152"/>
        <v>0</v>
      </c>
      <c r="AG63" s="142">
        <f t="shared" si="152"/>
        <v>0</v>
      </c>
      <c r="AH63" s="142">
        <f t="shared" si="152"/>
        <v>0</v>
      </c>
      <c r="AI63" s="142">
        <f t="shared" si="152"/>
        <v>559.90722425139609</v>
      </c>
      <c r="AJ63" s="142">
        <f t="shared" si="152"/>
        <v>0</v>
      </c>
      <c r="AK63" s="142">
        <f t="shared" si="152"/>
        <v>559.90722425139609</v>
      </c>
    </row>
    <row r="64" spans="1:37" x14ac:dyDescent="0.35"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0</v>
      </c>
      <c r="H64" s="146">
        <f>($X$34/$C$60)*D64</f>
        <v>0</v>
      </c>
      <c r="I64" s="146">
        <f>($Y$34/$C$60)*D64</f>
        <v>0</v>
      </c>
      <c r="J64" s="146">
        <f>($Z$34/$C$60)*D64</f>
        <v>0</v>
      </c>
      <c r="K64" s="146">
        <f>($AA$34/$C$60)*D64</f>
        <v>387.77724215834439</v>
      </c>
      <c r="L64" s="146">
        <f>($AB$34/$C$60)*D64</f>
        <v>0</v>
      </c>
      <c r="M64" s="146">
        <f t="shared" si="150"/>
        <v>387.77724215834439</v>
      </c>
      <c r="N64" s="134"/>
      <c r="O64" s="150">
        <f t="shared" si="151"/>
        <v>0</v>
      </c>
      <c r="P64" s="150">
        <f t="shared" si="151"/>
        <v>0</v>
      </c>
      <c r="Q64" s="150">
        <f t="shared" si="151"/>
        <v>0</v>
      </c>
      <c r="R64" s="150">
        <f t="shared" si="151"/>
        <v>0</v>
      </c>
      <c r="S64" s="150">
        <f>AA64*$AA$22</f>
        <v>247.80043609549537</v>
      </c>
      <c r="T64" s="150">
        <f t="shared" si="151"/>
        <v>0</v>
      </c>
      <c r="U64" s="144">
        <f>SUM(O64:T64)</f>
        <v>247.80043609549537</v>
      </c>
      <c r="V64" s="134"/>
      <c r="W64" s="143">
        <f>'Reforecast Total Assurance Only'!W64</f>
        <v>4.8246796243779741E-2</v>
      </c>
      <c r="X64" s="143">
        <f>'Reforecast Total Assurance Only'!X64</f>
        <v>4.5996883405200008E-2</v>
      </c>
      <c r="Y64" s="143"/>
      <c r="Z64" s="143">
        <f>'Reforecast Total Assurance Only'!Z64</f>
        <v>4.1794899243914878E-2</v>
      </c>
      <c r="AA64" s="143">
        <f>'Reforecast Total Assurance Only'!AA64</f>
        <v>5.0830858686255462E-2</v>
      </c>
      <c r="AB64" s="143"/>
      <c r="AC64" s="143">
        <f>U64/U$65</f>
        <v>5.0830858686255462E-2</v>
      </c>
      <c r="AE64" s="142">
        <f t="shared" si="152"/>
        <v>0</v>
      </c>
      <c r="AF64" s="142">
        <f t="shared" si="152"/>
        <v>0</v>
      </c>
      <c r="AG64" s="142">
        <f t="shared" si="152"/>
        <v>0</v>
      </c>
      <c r="AH64" s="142">
        <f t="shared" si="152"/>
        <v>0</v>
      </c>
      <c r="AI64" s="142">
        <f t="shared" si="152"/>
        <v>139.97680606284902</v>
      </c>
      <c r="AJ64" s="142">
        <f t="shared" si="152"/>
        <v>0</v>
      </c>
      <c r="AK64" s="142">
        <f t="shared" si="152"/>
        <v>139.97680606284902</v>
      </c>
    </row>
    <row r="65" spans="3:50" x14ac:dyDescent="0.35">
      <c r="F65" s="141" t="s">
        <v>111</v>
      </c>
      <c r="G65" s="140">
        <f t="shared" ref="G65:L65" si="153">SUM(G60:G64)</f>
        <v>0</v>
      </c>
      <c r="H65" s="140">
        <f t="shared" si="153"/>
        <v>0</v>
      </c>
      <c r="I65" s="140">
        <f t="shared" si="153"/>
        <v>0</v>
      </c>
      <c r="J65" s="140">
        <f t="shared" si="153"/>
        <v>0</v>
      </c>
      <c r="K65" s="140">
        <f t="shared" si="153"/>
        <v>7755.5448431668874</v>
      </c>
      <c r="L65" s="140">
        <f t="shared" si="153"/>
        <v>0</v>
      </c>
      <c r="M65" s="140">
        <f t="shared" si="150"/>
        <v>7755.5448431668874</v>
      </c>
      <c r="O65" s="139">
        <f>SUM(O60:O64)</f>
        <v>0</v>
      </c>
      <c r="P65" s="139">
        <f t="shared" ref="P65:U65" si="154">SUM(P60:P64)</f>
        <v>0</v>
      </c>
      <c r="Q65" s="139">
        <f t="shared" si="154"/>
        <v>0</v>
      </c>
      <c r="R65" s="139">
        <f t="shared" si="154"/>
        <v>0</v>
      </c>
      <c r="S65" s="139">
        <f>SUM(S60:S64)</f>
        <v>4875</v>
      </c>
      <c r="T65" s="139">
        <f t="shared" si="154"/>
        <v>0</v>
      </c>
      <c r="U65" s="139">
        <f t="shared" si="154"/>
        <v>4875</v>
      </c>
      <c r="V65" s="134"/>
      <c r="W65" s="138">
        <f t="shared" ref="W65:AC65" si="155">SUM(W60:W64)</f>
        <v>1.0000000000000002</v>
      </c>
      <c r="X65" s="138">
        <f t="shared" si="155"/>
        <v>1</v>
      </c>
      <c r="Y65" s="138">
        <f t="shared" si="155"/>
        <v>0</v>
      </c>
      <c r="Z65" s="138">
        <f t="shared" si="155"/>
        <v>1.0000000000000002</v>
      </c>
      <c r="AA65" s="138">
        <f t="shared" si="155"/>
        <v>0.99999999999999989</v>
      </c>
      <c r="AB65" s="138">
        <f t="shared" si="155"/>
        <v>0</v>
      </c>
      <c r="AC65" s="138">
        <f t="shared" si="155"/>
        <v>0.99999999999999989</v>
      </c>
      <c r="AE65" s="137">
        <f t="shared" si="152"/>
        <v>0</v>
      </c>
      <c r="AF65" s="137">
        <f t="shared" si="152"/>
        <v>0</v>
      </c>
      <c r="AG65" s="137">
        <f t="shared" si="152"/>
        <v>0</v>
      </c>
      <c r="AH65" s="137">
        <f t="shared" si="152"/>
        <v>0</v>
      </c>
      <c r="AI65" s="137">
        <f t="shared" si="152"/>
        <v>2880.5448431668874</v>
      </c>
      <c r="AJ65" s="137">
        <f t="shared" si="152"/>
        <v>0</v>
      </c>
      <c r="AK65" s="137">
        <f>M65-U65</f>
        <v>2880.5448431668874</v>
      </c>
    </row>
    <row r="66" spans="3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3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0</v>
      </c>
      <c r="H67" s="146">
        <f>($AF$34/$C$67)*D67</f>
        <v>0</v>
      </c>
      <c r="I67" s="146">
        <f>($AG$34/$C$67)*D67</f>
        <v>0</v>
      </c>
      <c r="J67" s="146">
        <f>($AH$34/$C$67)*D67</f>
        <v>0</v>
      </c>
      <c r="K67" s="146">
        <f>($AI$34/$C$67)*D67</f>
        <v>1640.6078957713894</v>
      </c>
      <c r="L67" s="146">
        <f>($AJ$34/$C$67)*D67</f>
        <v>0</v>
      </c>
      <c r="M67" s="146">
        <f t="shared" si="146"/>
        <v>1640.6078957713894</v>
      </c>
      <c r="N67" s="134"/>
      <c r="O67" s="150">
        <f t="shared" ref="O67:T71" si="156">W67*AE$22</f>
        <v>0</v>
      </c>
      <c r="P67" s="150">
        <f t="shared" si="156"/>
        <v>0</v>
      </c>
      <c r="Q67" s="150">
        <f t="shared" si="156"/>
        <v>0</v>
      </c>
      <c r="R67" s="150">
        <f>Z67*AH$22</f>
        <v>0</v>
      </c>
      <c r="S67" s="150">
        <f>AA67*AI$22</f>
        <v>637.81538097864689</v>
      </c>
      <c r="T67" s="150">
        <f>AB67*AJ$22</f>
        <v>0</v>
      </c>
      <c r="U67" s="144">
        <f>SUM(O67:T67)</f>
        <v>637.81538097864689</v>
      </c>
      <c r="V67" s="134"/>
      <c r="W67" s="143">
        <f>'Reforecast Total Assurance Only'!W67</f>
        <v>0.24627826162816061</v>
      </c>
      <c r="X67" s="143">
        <f>'Reforecast Total Assurance Only'!X67</f>
        <v>0.22080616347009369</v>
      </c>
      <c r="Y67" s="143"/>
      <c r="Z67" s="143">
        <f>'Reforecast Total Assurance Only'!Z67</f>
        <v>0.24909687229385571</v>
      </c>
      <c r="AA67" s="143">
        <f>'Reforecast Total Assurance Only'!AA67</f>
        <v>0.13083392430331217</v>
      </c>
      <c r="AB67" s="143"/>
      <c r="AC67" s="143">
        <f>U67/U$72</f>
        <v>0.1308339243033122</v>
      </c>
      <c r="AE67" s="142">
        <f t="shared" ref="AE67:AK72" si="157">G67-O67</f>
        <v>0</v>
      </c>
      <c r="AF67" s="142">
        <f t="shared" si="157"/>
        <v>0</v>
      </c>
      <c r="AG67" s="142">
        <f t="shared" si="157"/>
        <v>0</v>
      </c>
      <c r="AH67" s="142">
        <f t="shared" si="157"/>
        <v>0</v>
      </c>
      <c r="AI67" s="142">
        <f t="shared" si="157"/>
        <v>1002.7925147927425</v>
      </c>
      <c r="AJ67" s="142">
        <f t="shared" si="157"/>
        <v>0</v>
      </c>
      <c r="AK67" s="142">
        <f t="shared" si="157"/>
        <v>1002.7925147927425</v>
      </c>
      <c r="AM67" s="136">
        <f>IFERROR(AK67/U67,0)</f>
        <v>1.5722300601375974</v>
      </c>
      <c r="AN67" s="136">
        <f>IFERROR(AK67/U67,0)</f>
        <v>1.5722300601375974</v>
      </c>
      <c r="AO67" s="148"/>
      <c r="AP67" s="136"/>
    </row>
    <row r="68" spans="3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0</v>
      </c>
      <c r="H68" s="146">
        <f>($AF$34/$C$67)*D68</f>
        <v>0</v>
      </c>
      <c r="I68" s="146">
        <f>($AG$34/$C$67)*D68</f>
        <v>0</v>
      </c>
      <c r="J68" s="146">
        <f>($AH$34/$C$67)*D68</f>
        <v>0</v>
      </c>
      <c r="K68" s="146">
        <f>($AI$34/$C$67)*D68</f>
        <v>2050.7598697142366</v>
      </c>
      <c r="L68" s="146">
        <f>($AJ$34/$C$67)*D68</f>
        <v>0</v>
      </c>
      <c r="M68" s="146">
        <f t="shared" si="146"/>
        <v>2050.7598697142366</v>
      </c>
      <c r="N68" s="134"/>
      <c r="O68" s="150">
        <f t="shared" si="156"/>
        <v>0</v>
      </c>
      <c r="P68" s="150">
        <f t="shared" si="156"/>
        <v>0</v>
      </c>
      <c r="Q68" s="150">
        <f t="shared" si="156"/>
        <v>0</v>
      </c>
      <c r="R68" s="150">
        <f t="shared" si="156"/>
        <v>0</v>
      </c>
      <c r="S68" s="150">
        <f>AA68*AI$22</f>
        <v>1005.7355606335207</v>
      </c>
      <c r="T68" s="150">
        <f t="shared" si="156"/>
        <v>0</v>
      </c>
      <c r="U68" s="144">
        <f>SUM(O68:T68)</f>
        <v>1005.7355606335207</v>
      </c>
      <c r="V68" s="134"/>
      <c r="W68" s="143">
        <f>'Reforecast Total Assurance Only'!W68</f>
        <v>0.2623103653837765</v>
      </c>
      <c r="X68" s="143">
        <f>'Reforecast Total Assurance Only'!X68</f>
        <v>0.26914239160091102</v>
      </c>
      <c r="Y68" s="143"/>
      <c r="Z68" s="143">
        <f>'Reforecast Total Assurance Only'!Z68</f>
        <v>0.27542360746503747</v>
      </c>
      <c r="AA68" s="143">
        <f>'Reforecast Total Assurance Only'!AA68</f>
        <v>0.20630473038636321</v>
      </c>
      <c r="AB68" s="143"/>
      <c r="AC68" s="143">
        <f>U68/U$72</f>
        <v>0.20630473038636324</v>
      </c>
      <c r="AE68" s="142">
        <f t="shared" si="157"/>
        <v>0</v>
      </c>
      <c r="AF68" s="142">
        <f t="shared" si="157"/>
        <v>0</v>
      </c>
      <c r="AG68" s="142">
        <f t="shared" si="157"/>
        <v>0</v>
      </c>
      <c r="AH68" s="142">
        <f t="shared" si="157"/>
        <v>0</v>
      </c>
      <c r="AI68" s="142">
        <f t="shared" si="157"/>
        <v>1045.024309080716</v>
      </c>
      <c r="AJ68" s="142">
        <f t="shared" si="157"/>
        <v>0</v>
      </c>
      <c r="AK68" s="142">
        <f t="shared" si="157"/>
        <v>1045.024309080716</v>
      </c>
      <c r="AM68" s="136">
        <f t="shared" ref="AM68:AM128" si="158">IFERROR(AK68/U68,0)</f>
        <v>1.0390646905459393</v>
      </c>
      <c r="AN68" s="136">
        <f>IFERROR(AK68/U68,0)</f>
        <v>1.0390646905459393</v>
      </c>
    </row>
    <row r="69" spans="3:50" x14ac:dyDescent="0.35">
      <c r="C69" s="378"/>
      <c r="D69" s="133">
        <f>'Centre Reforecast'!D69</f>
        <v>5</v>
      </c>
      <c r="F69" s="147">
        <f>'Centre Reforecast'!F69</f>
        <v>43752</v>
      </c>
      <c r="G69" s="146">
        <f>($AE$34/$C$67)*D69</f>
        <v>0</v>
      </c>
      <c r="H69" s="146">
        <f>($AF$34/$C$67)*D69</f>
        <v>0</v>
      </c>
      <c r="I69" s="146">
        <f>($AG$34/$C$67)*D69</f>
        <v>0</v>
      </c>
      <c r="J69" s="146">
        <f>($AH$34/$C$67)*D69</f>
        <v>0</v>
      </c>
      <c r="K69" s="146">
        <f>($AI$34/$C$67)*D69</f>
        <v>2050.7598697142366</v>
      </c>
      <c r="L69" s="146">
        <f>($AJ$34/$C$67)*D69</f>
        <v>0</v>
      </c>
      <c r="M69" s="146">
        <f t="shared" si="146"/>
        <v>2050.7598697142366</v>
      </c>
      <c r="N69" s="134"/>
      <c r="O69" s="150">
        <f t="shared" si="156"/>
        <v>0</v>
      </c>
      <c r="P69" s="150">
        <f t="shared" si="156"/>
        <v>0</v>
      </c>
      <c r="Q69" s="150">
        <f t="shared" si="156"/>
        <v>0</v>
      </c>
      <c r="R69" s="150">
        <f t="shared" si="156"/>
        <v>0</v>
      </c>
      <c r="S69" s="150">
        <f>AA69*AI$22</f>
        <v>1536.7626664565453</v>
      </c>
      <c r="T69" s="150">
        <f t="shared" si="156"/>
        <v>0</v>
      </c>
      <c r="U69" s="144">
        <f>SUM(O69:T69)</f>
        <v>1536.7626664565453</v>
      </c>
      <c r="V69" s="134"/>
      <c r="W69" s="143">
        <f>'Reforecast Total Assurance Only'!W69</f>
        <v>0.24478590226383823</v>
      </c>
      <c r="X69" s="143">
        <f>'Reforecast Total Assurance Only'!X69</f>
        <v>0.2586269946914227</v>
      </c>
      <c r="Y69" s="143"/>
      <c r="Z69" s="143">
        <f>'Reforecast Total Assurance Only'!Z69</f>
        <v>0.23244304738266841</v>
      </c>
      <c r="AA69" s="143">
        <f>'Reforecast Total Assurance Only'!AA69</f>
        <v>0.31523336747826569</v>
      </c>
      <c r="AB69" s="143"/>
      <c r="AC69" s="143">
        <f>U69/U$72</f>
        <v>0.31523336747826575</v>
      </c>
      <c r="AE69" s="142">
        <f t="shared" si="157"/>
        <v>0</v>
      </c>
      <c r="AF69" s="142">
        <f t="shared" si="157"/>
        <v>0</v>
      </c>
      <c r="AG69" s="142">
        <f t="shared" si="157"/>
        <v>0</v>
      </c>
      <c r="AH69" s="142">
        <f t="shared" si="157"/>
        <v>0</v>
      </c>
      <c r="AI69" s="142">
        <f t="shared" si="157"/>
        <v>513.99720325769135</v>
      </c>
      <c r="AJ69" s="142">
        <f t="shared" si="157"/>
        <v>0</v>
      </c>
      <c r="AK69" s="142">
        <f t="shared" si="157"/>
        <v>513.99720325769135</v>
      </c>
      <c r="AM69" s="136">
        <f t="shared" si="158"/>
        <v>0.33446752350046471</v>
      </c>
      <c r="AN69" s="136">
        <f t="shared" ref="AN69:AN128" si="159">IFERROR(AK69/U69,0)</f>
        <v>0.33446752350046471</v>
      </c>
    </row>
    <row r="70" spans="3:50" x14ac:dyDescent="0.35">
      <c r="C70" s="378"/>
      <c r="D70" s="133">
        <f>'Centre Reforecast'!D70</f>
        <v>4</v>
      </c>
      <c r="F70" s="147">
        <f>'Centre Reforecast'!F70</f>
        <v>43759</v>
      </c>
      <c r="G70" s="146">
        <f>($AE$34/$C$67)*D70</f>
        <v>0</v>
      </c>
      <c r="H70" s="146">
        <f>($AF$34/$C$67)*D70</f>
        <v>0</v>
      </c>
      <c r="I70" s="146">
        <f>($AG$34/$C$67)*D70</f>
        <v>0</v>
      </c>
      <c r="J70" s="146">
        <f>($AH$34/$C$67)*D70</f>
        <v>0</v>
      </c>
      <c r="K70" s="146">
        <f>($AI$34/$C$67)*D70</f>
        <v>1640.6078957713894</v>
      </c>
      <c r="L70" s="146">
        <f>($AJ$34/$C$67)*D70</f>
        <v>0</v>
      </c>
      <c r="M70" s="146">
        <f t="shared" si="146"/>
        <v>1640.6078957713894</v>
      </c>
      <c r="N70" s="134"/>
      <c r="O70" s="150">
        <f t="shared" si="156"/>
        <v>0</v>
      </c>
      <c r="P70" s="150">
        <f t="shared" si="156"/>
        <v>0</v>
      </c>
      <c r="Q70" s="150">
        <f t="shared" si="156"/>
        <v>0</v>
      </c>
      <c r="R70" s="150">
        <f t="shared" si="156"/>
        <v>0</v>
      </c>
      <c r="S70" s="150">
        <f>AA70*AI$22</f>
        <v>847.3431959656433</v>
      </c>
      <c r="T70" s="150">
        <f t="shared" si="156"/>
        <v>0</v>
      </c>
      <c r="U70" s="144">
        <f>SUM(O70:T70)</f>
        <v>847.3431959656433</v>
      </c>
      <c r="V70" s="134"/>
      <c r="W70" s="143">
        <f>'Reforecast Total Assurance Only'!W70</f>
        <v>0.12331273536211236</v>
      </c>
      <c r="X70" s="143">
        <f>'Reforecast Total Assurance Only'!X70</f>
        <v>0.1257122251187863</v>
      </c>
      <c r="Y70" s="143"/>
      <c r="Z70" s="143">
        <f>'Reforecast Total Assurance Only'!Z70</f>
        <v>0.12151823642921912</v>
      </c>
      <c r="AA70" s="143">
        <f>'Reforecast Total Assurance Only'!AA70</f>
        <v>0.17381398891602939</v>
      </c>
      <c r="AB70" s="143"/>
      <c r="AC70" s="143">
        <f>U70/U$72</f>
        <v>0.17381398891602942</v>
      </c>
      <c r="AE70" s="142">
        <f t="shared" si="157"/>
        <v>0</v>
      </c>
      <c r="AF70" s="142">
        <f t="shared" si="157"/>
        <v>0</v>
      </c>
      <c r="AG70" s="142">
        <f t="shared" si="157"/>
        <v>0</v>
      </c>
      <c r="AH70" s="142">
        <f t="shared" si="157"/>
        <v>0</v>
      </c>
      <c r="AI70" s="142">
        <f t="shared" si="157"/>
        <v>793.26469980574609</v>
      </c>
      <c r="AJ70" s="142">
        <f t="shared" si="157"/>
        <v>0</v>
      </c>
      <c r="AK70" s="142">
        <f t="shared" si="157"/>
        <v>793.26469980574609</v>
      </c>
      <c r="AM70" s="136">
        <f t="shared" si="158"/>
        <v>0.93617875682795959</v>
      </c>
      <c r="AN70" s="136">
        <f t="shared" si="159"/>
        <v>0.93617875682795959</v>
      </c>
    </row>
    <row r="71" spans="3:50" x14ac:dyDescent="0.35"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0</v>
      </c>
      <c r="H71" s="146">
        <f>($AF$34/$C$67)*D71</f>
        <v>0</v>
      </c>
      <c r="I71" s="146">
        <f>($AG$34/$C$67)*D71</f>
        <v>0</v>
      </c>
      <c r="J71" s="146">
        <f>($AH$34/$C$67)*D71</f>
        <v>0</v>
      </c>
      <c r="K71" s="146">
        <f>($AI$34/$C$67)*D71</f>
        <v>1640.6078957713894</v>
      </c>
      <c r="L71" s="146">
        <f>($AJ$34/$C$67)*D71</f>
        <v>0</v>
      </c>
      <c r="M71" s="146">
        <f t="shared" si="146"/>
        <v>1640.6078957713894</v>
      </c>
      <c r="N71" s="134"/>
      <c r="O71" s="150">
        <f t="shared" si="156"/>
        <v>0</v>
      </c>
      <c r="P71" s="150">
        <f t="shared" si="156"/>
        <v>0</v>
      </c>
      <c r="Q71" s="150">
        <f t="shared" si="156"/>
        <v>0</v>
      </c>
      <c r="R71" s="150">
        <f t="shared" si="156"/>
        <v>0</v>
      </c>
      <c r="S71" s="150">
        <f>AA71*AI$22</f>
        <v>847.3431959656433</v>
      </c>
      <c r="T71" s="150">
        <f t="shared" si="156"/>
        <v>0</v>
      </c>
      <c r="U71" s="144">
        <f>SUM(O71:T71)</f>
        <v>847.3431959656433</v>
      </c>
      <c r="V71" s="134"/>
      <c r="W71" s="143">
        <f>'Reforecast Total Assurance Only'!W71</f>
        <v>0.12331273536211236</v>
      </c>
      <c r="X71" s="143">
        <f>'Reforecast Total Assurance Only'!X71</f>
        <v>0.1257122251187863</v>
      </c>
      <c r="Y71" s="143"/>
      <c r="Z71" s="143">
        <f>'Reforecast Total Assurance Only'!Z71</f>
        <v>0.12151823642921912</v>
      </c>
      <c r="AA71" s="143">
        <f>'Reforecast Total Assurance Only'!AA71</f>
        <v>0.17381398891602939</v>
      </c>
      <c r="AB71" s="143"/>
      <c r="AC71" s="143">
        <f>U71/U$72</f>
        <v>0.17381398891602942</v>
      </c>
      <c r="AE71" s="142">
        <f t="shared" si="157"/>
        <v>0</v>
      </c>
      <c r="AF71" s="142">
        <f t="shared" si="157"/>
        <v>0</v>
      </c>
      <c r="AG71" s="142">
        <f t="shared" si="157"/>
        <v>0</v>
      </c>
      <c r="AH71" s="142">
        <f t="shared" si="157"/>
        <v>0</v>
      </c>
      <c r="AI71" s="142">
        <f t="shared" si="157"/>
        <v>793.26469980574609</v>
      </c>
      <c r="AJ71" s="142">
        <f t="shared" si="157"/>
        <v>0</v>
      </c>
      <c r="AK71" s="142">
        <f t="shared" si="157"/>
        <v>793.26469980574609</v>
      </c>
      <c r="AM71" s="136">
        <f t="shared" si="158"/>
        <v>0.93617875682795959</v>
      </c>
      <c r="AN71" s="136">
        <f t="shared" si="159"/>
        <v>0.93617875682795959</v>
      </c>
    </row>
    <row r="72" spans="3:50" x14ac:dyDescent="0.35">
      <c r="F72" s="141" t="s">
        <v>111</v>
      </c>
      <c r="G72" s="140">
        <f t="shared" ref="G72:L72" si="160">SUM(G67:G71)</f>
        <v>0</v>
      </c>
      <c r="H72" s="140">
        <f t="shared" si="160"/>
        <v>0</v>
      </c>
      <c r="I72" s="140">
        <f t="shared" si="160"/>
        <v>0</v>
      </c>
      <c r="J72" s="140">
        <f t="shared" si="160"/>
        <v>0</v>
      </c>
      <c r="K72" s="140">
        <f t="shared" si="160"/>
        <v>9023.3434267426401</v>
      </c>
      <c r="L72" s="140">
        <f t="shared" si="160"/>
        <v>0</v>
      </c>
      <c r="M72" s="140">
        <f t="shared" si="146"/>
        <v>9023.3434267426401</v>
      </c>
      <c r="O72" s="139">
        <f t="shared" ref="O72:U72" si="161">SUM(O67:O71)</f>
        <v>0</v>
      </c>
      <c r="P72" s="139">
        <f t="shared" si="161"/>
        <v>0</v>
      </c>
      <c r="Q72" s="139">
        <f t="shared" si="161"/>
        <v>0</v>
      </c>
      <c r="R72" s="139">
        <f t="shared" si="161"/>
        <v>0</v>
      </c>
      <c r="S72" s="139">
        <f>SUM(S67:S71)</f>
        <v>4874.9999999999991</v>
      </c>
      <c r="T72" s="139">
        <f t="shared" si="161"/>
        <v>0</v>
      </c>
      <c r="U72" s="139">
        <f t="shared" si="161"/>
        <v>4874.9999999999991</v>
      </c>
      <c r="V72" s="134"/>
      <c r="W72" s="138">
        <f t="shared" ref="W72:AB72" si="162">SUM(W67:W71)</f>
        <v>1</v>
      </c>
      <c r="X72" s="138">
        <f t="shared" si="162"/>
        <v>1</v>
      </c>
      <c r="Y72" s="138">
        <f t="shared" si="162"/>
        <v>0</v>
      </c>
      <c r="Z72" s="138">
        <f t="shared" si="162"/>
        <v>0.99999999999999978</v>
      </c>
      <c r="AA72" s="138">
        <f t="shared" si="162"/>
        <v>0.99999999999999989</v>
      </c>
      <c r="AB72" s="138">
        <f t="shared" si="162"/>
        <v>0</v>
      </c>
      <c r="AC72" s="138">
        <f>SUM(AC67:AC71)</f>
        <v>1</v>
      </c>
      <c r="AE72" s="137">
        <f t="shared" si="157"/>
        <v>0</v>
      </c>
      <c r="AF72" s="137">
        <f t="shared" si="157"/>
        <v>0</v>
      </c>
      <c r="AG72" s="137">
        <f t="shared" si="157"/>
        <v>0</v>
      </c>
      <c r="AH72" s="137">
        <f t="shared" si="157"/>
        <v>0</v>
      </c>
      <c r="AI72" s="137">
        <f t="shared" si="157"/>
        <v>4148.343426742641</v>
      </c>
      <c r="AJ72" s="137">
        <f t="shared" si="157"/>
        <v>0</v>
      </c>
      <c r="AK72" s="137">
        <f>M72-U72</f>
        <v>4148.343426742641</v>
      </c>
      <c r="AM72" s="136">
        <f t="shared" si="158"/>
        <v>0.85094224138310604</v>
      </c>
      <c r="AN72" s="136">
        <f t="shared" si="159"/>
        <v>0.85094224138310604</v>
      </c>
      <c r="AO72" s="148"/>
      <c r="AP72" s="148"/>
    </row>
    <row r="73" spans="3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3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6"/>
        <v>0</v>
      </c>
      <c r="N74" s="134"/>
      <c r="O74" s="144">
        <f t="shared" ref="O74:T78" si="163">W74*AM$22</f>
        <v>0</v>
      </c>
      <c r="P74" s="144">
        <f t="shared" si="163"/>
        <v>0</v>
      </c>
      <c r="Q74" s="144">
        <f t="shared" si="163"/>
        <v>0</v>
      </c>
      <c r="R74" s="144">
        <f t="shared" si="163"/>
        <v>0</v>
      </c>
      <c r="S74" s="144">
        <f>AA74*$AQ$22</f>
        <v>0</v>
      </c>
      <c r="T74" s="144">
        <f t="shared" si="163"/>
        <v>0</v>
      </c>
      <c r="U74" s="144">
        <f>SUM(O74:T74)</f>
        <v>0</v>
      </c>
      <c r="V74" s="134"/>
      <c r="W74" s="143">
        <f>'Reforecast Total Assurance Only'!W74</f>
        <v>0</v>
      </c>
      <c r="X74" s="143">
        <f>'Reforecast Total Assurance Only'!X74</f>
        <v>0</v>
      </c>
      <c r="Y74" s="143"/>
      <c r="Z74" s="143">
        <f>'Reforecast Total Assurance Only'!Z74</f>
        <v>0</v>
      </c>
      <c r="AA74" s="143">
        <f>'Reforecast Total Assurance Only'!AA74</f>
        <v>0</v>
      </c>
      <c r="AB74" s="143"/>
      <c r="AC74" s="143">
        <f>U74/U$79</f>
        <v>0</v>
      </c>
      <c r="AE74" s="142">
        <f t="shared" ref="AE74:AK79" si="164">G74-O74</f>
        <v>0</v>
      </c>
      <c r="AF74" s="142">
        <f t="shared" si="164"/>
        <v>0</v>
      </c>
      <c r="AG74" s="142">
        <f t="shared" si="164"/>
        <v>0</v>
      </c>
      <c r="AH74" s="142">
        <f t="shared" si="164"/>
        <v>0</v>
      </c>
      <c r="AI74" s="142">
        <f t="shared" si="164"/>
        <v>0</v>
      </c>
      <c r="AJ74" s="142">
        <f t="shared" si="164"/>
        <v>0</v>
      </c>
      <c r="AK74" s="142">
        <f t="shared" si="164"/>
        <v>0</v>
      </c>
      <c r="AM74" s="136">
        <f t="shared" si="158"/>
        <v>0</v>
      </c>
      <c r="AN74" s="136">
        <f t="shared" si="159"/>
        <v>0</v>
      </c>
    </row>
    <row r="75" spans="3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0</v>
      </c>
      <c r="H75" s="146">
        <f>($AN$34/$C$74)*D75</f>
        <v>0</v>
      </c>
      <c r="I75" s="146">
        <f>($AO$34/$C$74)*D75</f>
        <v>0</v>
      </c>
      <c r="J75" s="146">
        <f>($AP$34/$C$74)*D75</f>
        <v>0</v>
      </c>
      <c r="K75" s="146">
        <f>($AQ$34/$C$74)*D75</f>
        <v>2373.1194281395356</v>
      </c>
      <c r="L75" s="146">
        <f>($AR$34/$C$74)*D75</f>
        <v>0</v>
      </c>
      <c r="M75" s="146">
        <f t="shared" si="146"/>
        <v>2373.1194281395356</v>
      </c>
      <c r="N75" s="134"/>
      <c r="O75" s="144">
        <f t="shared" si="163"/>
        <v>0</v>
      </c>
      <c r="P75" s="144">
        <f t="shared" si="163"/>
        <v>0</v>
      </c>
      <c r="Q75" s="144">
        <f t="shared" si="163"/>
        <v>0</v>
      </c>
      <c r="R75" s="144">
        <f t="shared" si="163"/>
        <v>0</v>
      </c>
      <c r="S75" s="144">
        <f>AA75*$AQ$22</f>
        <v>1551.1021907742529</v>
      </c>
      <c r="T75" s="144">
        <f t="shared" si="163"/>
        <v>0</v>
      </c>
      <c r="U75" s="144">
        <f>SUM(O75:T75)</f>
        <v>1551.1021907742529</v>
      </c>
      <c r="V75" s="134"/>
      <c r="W75" s="143">
        <f>'Reforecast Total Assurance Only'!W75</f>
        <v>0.27095125939137693</v>
      </c>
      <c r="X75" s="143">
        <f>'Reforecast Total Assurance Only'!X75</f>
        <v>0.21143862276974493</v>
      </c>
      <c r="Y75" s="143"/>
      <c r="Z75" s="143">
        <f>'Reforecast Total Assurance Only'!Z75</f>
        <v>0.23212138954232236</v>
      </c>
      <c r="AA75" s="143">
        <f>'Reforecast Total Assurance Only'!AA75</f>
        <v>0.31817480836394929</v>
      </c>
      <c r="AB75" s="143"/>
      <c r="AC75" s="143">
        <f>U75/U$79</f>
        <v>0.31817480836394929</v>
      </c>
      <c r="AE75" s="142">
        <f t="shared" si="164"/>
        <v>0</v>
      </c>
      <c r="AF75" s="142">
        <f t="shared" si="164"/>
        <v>0</v>
      </c>
      <c r="AG75" s="142">
        <f t="shared" si="164"/>
        <v>0</v>
      </c>
      <c r="AH75" s="142">
        <f t="shared" si="164"/>
        <v>0</v>
      </c>
      <c r="AI75" s="142">
        <f t="shared" si="164"/>
        <v>822.01723736528265</v>
      </c>
      <c r="AJ75" s="142">
        <f t="shared" si="164"/>
        <v>0</v>
      </c>
      <c r="AK75" s="142">
        <f t="shared" si="164"/>
        <v>822.01723736528265</v>
      </c>
      <c r="AM75" s="136">
        <f t="shared" si="158"/>
        <v>0.52995685407095072</v>
      </c>
      <c r="AN75" s="136">
        <f t="shared" si="159"/>
        <v>0.52995685407095072</v>
      </c>
    </row>
    <row r="76" spans="3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0</v>
      </c>
      <c r="H76" s="146">
        <f>($AN$34/$C$74)*D76</f>
        <v>0</v>
      </c>
      <c r="I76" s="146">
        <f>($AO$34/$C$74)*D76</f>
        <v>0</v>
      </c>
      <c r="J76" s="146">
        <f>($AP$34/$C$74)*D76</f>
        <v>0</v>
      </c>
      <c r="K76" s="146">
        <f>($AQ$34/$C$74)*D76</f>
        <v>2373.1194281395356</v>
      </c>
      <c r="L76" s="146">
        <f>($AR$34/$C$74)*D76</f>
        <v>0</v>
      </c>
      <c r="M76" s="146">
        <f t="shared" si="146"/>
        <v>2373.1194281395356</v>
      </c>
      <c r="N76" s="134"/>
      <c r="O76" s="144">
        <f t="shared" si="163"/>
        <v>0</v>
      </c>
      <c r="P76" s="144">
        <f t="shared" si="163"/>
        <v>0</v>
      </c>
      <c r="Q76" s="144">
        <f t="shared" si="163"/>
        <v>0</v>
      </c>
      <c r="R76" s="144">
        <f t="shared" si="163"/>
        <v>0</v>
      </c>
      <c r="S76" s="144">
        <f>AA76*$AQ$22</f>
        <v>1399.9031897763873</v>
      </c>
      <c r="T76" s="144">
        <f t="shared" si="163"/>
        <v>0</v>
      </c>
      <c r="U76" s="144">
        <f>SUM(O76:T76)</f>
        <v>1399.9031897763873</v>
      </c>
      <c r="V76" s="134"/>
      <c r="W76" s="143">
        <f>'Reforecast Total Assurance Only'!W76</f>
        <v>0.27789120847819726</v>
      </c>
      <c r="X76" s="143">
        <f>'Reforecast Total Assurance Only'!X76</f>
        <v>0.27543883335541086</v>
      </c>
      <c r="Y76" s="143"/>
      <c r="Z76" s="143">
        <f>'Reforecast Total Assurance Only'!Z76</f>
        <v>0.28185531866835273</v>
      </c>
      <c r="AA76" s="143">
        <f>'Reforecast Total Assurance Only'!AA76</f>
        <v>0.28715962867207945</v>
      </c>
      <c r="AB76" s="143"/>
      <c r="AC76" s="143">
        <f>U76/U$79</f>
        <v>0.28715962867207945</v>
      </c>
      <c r="AE76" s="142">
        <f t="shared" si="164"/>
        <v>0</v>
      </c>
      <c r="AF76" s="142">
        <f t="shared" si="164"/>
        <v>0</v>
      </c>
      <c r="AG76" s="142">
        <f t="shared" si="164"/>
        <v>0</v>
      </c>
      <c r="AH76" s="142">
        <f t="shared" si="164"/>
        <v>0</v>
      </c>
      <c r="AI76" s="142">
        <f t="shared" si="164"/>
        <v>973.21623836314825</v>
      </c>
      <c r="AJ76" s="142">
        <f t="shared" si="164"/>
        <v>0</v>
      </c>
      <c r="AK76" s="142">
        <f t="shared" si="164"/>
        <v>973.21623836314825</v>
      </c>
      <c r="AM76" s="136">
        <f t="shared" si="158"/>
        <v>0.69520252933962123</v>
      </c>
      <c r="AN76" s="136">
        <f t="shared" si="159"/>
        <v>0.69520252933962123</v>
      </c>
    </row>
    <row r="77" spans="3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0</v>
      </c>
      <c r="H77" s="146">
        <f>($AN$34/$C$74)*D77</f>
        <v>0</v>
      </c>
      <c r="I77" s="146">
        <f>($AO$34/$C$74)*D77</f>
        <v>0</v>
      </c>
      <c r="J77" s="146">
        <f>($AP$34/$C$74)*D77</f>
        <v>0</v>
      </c>
      <c r="K77" s="146">
        <f>($AQ$34/$C$74)*D77</f>
        <v>2373.1194281395356</v>
      </c>
      <c r="L77" s="146">
        <f>($AR$34/$C$74)*D77</f>
        <v>0</v>
      </c>
      <c r="M77" s="146">
        <f t="shared" si="146"/>
        <v>2373.1194281395356</v>
      </c>
      <c r="N77" s="134"/>
      <c r="O77" s="144">
        <f t="shared" si="163"/>
        <v>0</v>
      </c>
      <c r="P77" s="144">
        <f t="shared" si="163"/>
        <v>0</v>
      </c>
      <c r="Q77" s="144">
        <f t="shared" si="163"/>
        <v>0</v>
      </c>
      <c r="R77" s="144">
        <f t="shared" si="163"/>
        <v>0</v>
      </c>
      <c r="S77" s="144">
        <f>AA77*$AQ$22</f>
        <v>1060.3757030434986</v>
      </c>
      <c r="T77" s="144">
        <f t="shared" si="163"/>
        <v>0</v>
      </c>
      <c r="U77" s="144">
        <f>SUM(O77:T77)</f>
        <v>1060.3757030434986</v>
      </c>
      <c r="V77" s="134"/>
      <c r="W77" s="143">
        <f>'Reforecast Total Assurance Only'!W77</f>
        <v>0.22714228265931749</v>
      </c>
      <c r="X77" s="143">
        <f>'Reforecast Total Assurance Only'!X77</f>
        <v>0.2641270714666612</v>
      </c>
      <c r="Y77" s="143"/>
      <c r="Z77" s="143">
        <f>'Reforecast Total Assurance Only'!Z77</f>
        <v>0.24395600803042167</v>
      </c>
      <c r="AA77" s="143">
        <f>'Reforecast Total Assurance Only'!AA77</f>
        <v>0.21751296472687151</v>
      </c>
      <c r="AB77" s="143"/>
      <c r="AC77" s="143">
        <f>U77/U$79</f>
        <v>0.21751296472687151</v>
      </c>
      <c r="AE77" s="142">
        <f t="shared" si="164"/>
        <v>0</v>
      </c>
      <c r="AF77" s="142">
        <f t="shared" si="164"/>
        <v>0</v>
      </c>
      <c r="AG77" s="142">
        <f t="shared" si="164"/>
        <v>0</v>
      </c>
      <c r="AH77" s="142">
        <f t="shared" si="164"/>
        <v>0</v>
      </c>
      <c r="AI77" s="142">
        <f t="shared" si="164"/>
        <v>1312.743725096037</v>
      </c>
      <c r="AJ77" s="142">
        <f t="shared" si="164"/>
        <v>0</v>
      </c>
      <c r="AK77" s="142">
        <f t="shared" si="164"/>
        <v>1312.743725096037</v>
      </c>
      <c r="AM77" s="136">
        <f t="shared" si="158"/>
        <v>1.2379986841722135</v>
      </c>
      <c r="AN77" s="136">
        <f t="shared" si="159"/>
        <v>1.2379986841722135</v>
      </c>
    </row>
    <row r="78" spans="3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0</v>
      </c>
      <c r="H78" s="146">
        <f>($AN$34/$C$74)*D78</f>
        <v>0</v>
      </c>
      <c r="I78" s="146">
        <f>($AO$34/$C$74)*D78</f>
        <v>0</v>
      </c>
      <c r="J78" s="146">
        <f>($AP$34/$C$74)*D78</f>
        <v>0</v>
      </c>
      <c r="K78" s="146">
        <f>($AQ$34/$C$74)*D78</f>
        <v>2373.1194281395356</v>
      </c>
      <c r="L78" s="146">
        <f>($AR$34/$C$74)*D78</f>
        <v>0</v>
      </c>
      <c r="M78" s="146">
        <f t="shared" si="146"/>
        <v>2373.1194281395356</v>
      </c>
      <c r="N78" s="134"/>
      <c r="O78" s="144">
        <f t="shared" si="163"/>
        <v>0</v>
      </c>
      <c r="P78" s="144">
        <f t="shared" si="163"/>
        <v>0</v>
      </c>
      <c r="Q78" s="144">
        <f t="shared" si="163"/>
        <v>0</v>
      </c>
      <c r="R78" s="144">
        <f t="shared" si="163"/>
        <v>0</v>
      </c>
      <c r="S78" s="144">
        <f>AA78*$AQ$22</f>
        <v>863.61891640586134</v>
      </c>
      <c r="T78" s="144">
        <f t="shared" si="163"/>
        <v>0</v>
      </c>
      <c r="U78" s="144">
        <f>SUM(O78:T78)</f>
        <v>863.61891640586134</v>
      </c>
      <c r="V78" s="134"/>
      <c r="W78" s="143">
        <f>'Reforecast Total Assurance Only'!W78</f>
        <v>0.22401524947110843</v>
      </c>
      <c r="X78" s="143">
        <f>'Reforecast Total Assurance Only'!X78</f>
        <v>0.2489954724081829</v>
      </c>
      <c r="Y78" s="143"/>
      <c r="Z78" s="143">
        <f>'Reforecast Total Assurance Only'!Z78</f>
        <v>0.24206728375890307</v>
      </c>
      <c r="AA78" s="143">
        <f>'Reforecast Total Assurance Only'!AA78</f>
        <v>0.17715259823709975</v>
      </c>
      <c r="AB78" s="143"/>
      <c r="AC78" s="143">
        <f>U78/U$79</f>
        <v>0.17715259823709975</v>
      </c>
      <c r="AE78" s="142">
        <f t="shared" si="164"/>
        <v>0</v>
      </c>
      <c r="AF78" s="142">
        <f t="shared" si="164"/>
        <v>0</v>
      </c>
      <c r="AG78" s="142">
        <f t="shared" si="164"/>
        <v>0</v>
      </c>
      <c r="AH78" s="142">
        <f t="shared" si="164"/>
        <v>0</v>
      </c>
      <c r="AI78" s="142">
        <f t="shared" si="164"/>
        <v>1509.5005117336741</v>
      </c>
      <c r="AJ78" s="142">
        <f t="shared" si="164"/>
        <v>0</v>
      </c>
      <c r="AK78" s="142">
        <f t="shared" si="164"/>
        <v>1509.5005117336741</v>
      </c>
      <c r="AM78" s="136">
        <f t="shared" si="158"/>
        <v>1.7478780085269439</v>
      </c>
      <c r="AN78" s="136">
        <f t="shared" si="159"/>
        <v>1.7478780085269439</v>
      </c>
      <c r="AU78" s="154"/>
      <c r="AV78" s="154"/>
      <c r="AW78" s="154"/>
      <c r="AX78" s="154"/>
    </row>
    <row r="79" spans="3:50" x14ac:dyDescent="0.35">
      <c r="F79" s="141" t="s">
        <v>111</v>
      </c>
      <c r="G79" s="140">
        <f t="shared" ref="G79:L79" si="165">SUM(G74:G78)</f>
        <v>0</v>
      </c>
      <c r="H79" s="140">
        <f t="shared" si="165"/>
        <v>0</v>
      </c>
      <c r="I79" s="140">
        <f t="shared" si="165"/>
        <v>0</v>
      </c>
      <c r="J79" s="140">
        <f t="shared" si="165"/>
        <v>0</v>
      </c>
      <c r="K79" s="140">
        <f t="shared" si="165"/>
        <v>9492.4777125581422</v>
      </c>
      <c r="L79" s="140">
        <f t="shared" si="165"/>
        <v>0</v>
      </c>
      <c r="M79" s="140">
        <f t="shared" si="146"/>
        <v>9492.4777125581422</v>
      </c>
      <c r="O79" s="139">
        <f t="shared" ref="O79:U79" si="166">SUM(O74:O78)</f>
        <v>0</v>
      </c>
      <c r="P79" s="139">
        <f t="shared" si="166"/>
        <v>0</v>
      </c>
      <c r="Q79" s="139">
        <f t="shared" si="166"/>
        <v>0</v>
      </c>
      <c r="R79" s="139">
        <f t="shared" si="166"/>
        <v>0</v>
      </c>
      <c r="S79" s="139">
        <f t="shared" si="166"/>
        <v>4875</v>
      </c>
      <c r="T79" s="139">
        <f t="shared" si="166"/>
        <v>0</v>
      </c>
      <c r="U79" s="139">
        <f t="shared" si="166"/>
        <v>4875</v>
      </c>
      <c r="V79" s="134"/>
      <c r="W79" s="138">
        <f t="shared" ref="W79:AC79" si="167">SUM(W74:W78)</f>
        <v>1.0000000000000002</v>
      </c>
      <c r="X79" s="138">
        <f t="shared" si="167"/>
        <v>0.99999999999999978</v>
      </c>
      <c r="Y79" s="138">
        <f t="shared" si="167"/>
        <v>0</v>
      </c>
      <c r="Z79" s="138">
        <f t="shared" si="167"/>
        <v>0.99999999999999978</v>
      </c>
      <c r="AA79" s="138">
        <f t="shared" si="167"/>
        <v>1</v>
      </c>
      <c r="AB79" s="138">
        <f t="shared" si="167"/>
        <v>0</v>
      </c>
      <c r="AC79" s="138">
        <f t="shared" si="167"/>
        <v>1</v>
      </c>
      <c r="AE79" s="137">
        <f t="shared" si="164"/>
        <v>0</v>
      </c>
      <c r="AF79" s="137">
        <f t="shared" si="164"/>
        <v>0</v>
      </c>
      <c r="AG79" s="137">
        <f t="shared" si="164"/>
        <v>0</v>
      </c>
      <c r="AH79" s="137">
        <f t="shared" si="164"/>
        <v>0</v>
      </c>
      <c r="AI79" s="137">
        <f t="shared" si="164"/>
        <v>4617.4777125581422</v>
      </c>
      <c r="AJ79" s="137">
        <f t="shared" si="164"/>
        <v>0</v>
      </c>
      <c r="AK79" s="137">
        <f>M79-U79</f>
        <v>4617.4777125581422</v>
      </c>
      <c r="AM79" s="136">
        <f t="shared" si="158"/>
        <v>0.94717491539654197</v>
      </c>
      <c r="AN79" s="136">
        <f t="shared" si="159"/>
        <v>0.94717491539654197</v>
      </c>
    </row>
    <row r="80" spans="3:50" x14ac:dyDescent="0.35">
      <c r="P80" s="155"/>
      <c r="S80" s="154"/>
      <c r="T80" s="154"/>
      <c r="U80" s="136"/>
      <c r="AM80" s="136"/>
      <c r="AN80" s="136"/>
    </row>
    <row r="81" spans="2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0</v>
      </c>
      <c r="H81" s="146">
        <f>($AV$34/$C$81)*D81</f>
        <v>0</v>
      </c>
      <c r="I81" s="146">
        <f>($AW$34/$C$81)*D81</f>
        <v>0</v>
      </c>
      <c r="J81" s="146">
        <f>($AX$34/$C$81)*D81</f>
        <v>0</v>
      </c>
      <c r="K81" s="146">
        <f>($AY$34/$C$81)*D81</f>
        <v>1645.7851548330705</v>
      </c>
      <c r="L81" s="146">
        <f>($AZ$34/$C$81)*D81</f>
        <v>0</v>
      </c>
      <c r="M81" s="146">
        <f t="shared" si="146"/>
        <v>1645.7851548330705</v>
      </c>
      <c r="N81" s="134"/>
      <c r="O81" s="150">
        <f t="shared" ref="O81:T85" si="168">W81*AU$22</f>
        <v>0</v>
      </c>
      <c r="P81" s="150">
        <f t="shared" si="168"/>
        <v>0</v>
      </c>
      <c r="Q81" s="150">
        <f t="shared" si="168"/>
        <v>0</v>
      </c>
      <c r="R81" s="150">
        <f t="shared" si="168"/>
        <v>0</v>
      </c>
      <c r="S81" s="150">
        <f>AA81*$AY$22</f>
        <v>459.40151637489868</v>
      </c>
      <c r="T81" s="150">
        <f t="shared" si="168"/>
        <v>0</v>
      </c>
      <c r="U81" s="144">
        <f>SUM(O81:T81)</f>
        <v>459.40151637489868</v>
      </c>
      <c r="V81" s="134"/>
      <c r="W81" s="143">
        <f>'Reforecast Total Assurance Only'!W81</f>
        <v>0.17791760278856741</v>
      </c>
      <c r="X81" s="143">
        <f>'Reforecast Total Assurance Only'!X81</f>
        <v>0.18027691686348193</v>
      </c>
      <c r="Y81" s="143"/>
      <c r="Z81" s="143">
        <f>'Reforecast Total Assurance Only'!Z81</f>
        <v>0.16065778793751759</v>
      </c>
      <c r="AA81" s="143">
        <f>'Reforecast Total Assurance Only'!AA81</f>
        <v>9.4236208487158704E-2</v>
      </c>
      <c r="AB81" s="143"/>
      <c r="AC81" s="143">
        <f>U81/U$86</f>
        <v>9.423620848715869E-2</v>
      </c>
      <c r="AE81" s="142">
        <f>G81-O81</f>
        <v>0</v>
      </c>
      <c r="AF81" s="142">
        <f t="shared" ref="AE81:AK86" si="169">H81-P81</f>
        <v>0</v>
      </c>
      <c r="AG81" s="142">
        <f t="shared" si="169"/>
        <v>0</v>
      </c>
      <c r="AH81" s="142">
        <f t="shared" si="169"/>
        <v>0</v>
      </c>
      <c r="AI81" s="142">
        <f t="shared" si="169"/>
        <v>1186.3836384581718</v>
      </c>
      <c r="AJ81" s="142">
        <f t="shared" si="169"/>
        <v>0</v>
      </c>
      <c r="AK81" s="142">
        <f t="shared" si="169"/>
        <v>1186.3836384581718</v>
      </c>
      <c r="AM81" s="136">
        <f t="shared" si="158"/>
        <v>2.5824547725045228</v>
      </c>
      <c r="AN81" s="136">
        <f t="shared" si="159"/>
        <v>2.5824547725045228</v>
      </c>
    </row>
    <row r="82" spans="2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0</v>
      </c>
      <c r="H82" s="146">
        <f>($AV$34/$C$81)*D82</f>
        <v>0</v>
      </c>
      <c r="I82" s="146">
        <f>($AW$34/$C$81)*D82</f>
        <v>0</v>
      </c>
      <c r="J82" s="146">
        <f>($AX$34/$C$81)*D82</f>
        <v>0</v>
      </c>
      <c r="K82" s="146">
        <f>($AY$34/$C$81)*D82</f>
        <v>2057.2314435413382</v>
      </c>
      <c r="L82" s="146">
        <f>($AZ$34/$C$81)*D82</f>
        <v>0</v>
      </c>
      <c r="M82" s="146">
        <f t="shared" si="146"/>
        <v>2057.2314435413382</v>
      </c>
      <c r="N82" s="134"/>
      <c r="O82" s="150">
        <f t="shared" si="168"/>
        <v>0</v>
      </c>
      <c r="P82" s="150">
        <f t="shared" si="168"/>
        <v>0</v>
      </c>
      <c r="Q82" s="150">
        <f t="shared" si="168"/>
        <v>0</v>
      </c>
      <c r="R82" s="150">
        <f t="shared" si="168"/>
        <v>0</v>
      </c>
      <c r="S82" s="150">
        <f>AA82*$AY$22</f>
        <v>1616.5923055645701</v>
      </c>
      <c r="T82" s="150">
        <f t="shared" si="168"/>
        <v>0</v>
      </c>
      <c r="U82" s="144">
        <f>SUM(O82:T82)</f>
        <v>1616.5923055645701</v>
      </c>
      <c r="V82" s="134"/>
      <c r="W82" s="143">
        <f>'Reforecast Total Assurance Only'!W82</f>
        <v>0.33174542798496887</v>
      </c>
      <c r="X82" s="143">
        <f>'Reforecast Total Assurance Only'!X82</f>
        <v>0.34903758073815228</v>
      </c>
      <c r="Y82" s="143"/>
      <c r="Z82" s="143">
        <f>'Reforecast Total Assurance Only'!Z82</f>
        <v>0.32726647782802426</v>
      </c>
      <c r="AA82" s="143">
        <f>'Reforecast Total Assurance Only'!AA82</f>
        <v>0.33160867806452721</v>
      </c>
      <c r="AB82" s="143"/>
      <c r="AC82" s="143">
        <f>U82/U$86</f>
        <v>0.33160867806452715</v>
      </c>
      <c r="AE82" s="142">
        <f t="shared" si="169"/>
        <v>0</v>
      </c>
      <c r="AF82" s="142">
        <f t="shared" si="169"/>
        <v>0</v>
      </c>
      <c r="AG82" s="142">
        <f t="shared" si="169"/>
        <v>0</v>
      </c>
      <c r="AH82" s="142">
        <f t="shared" si="169"/>
        <v>0</v>
      </c>
      <c r="AI82" s="142">
        <f t="shared" si="169"/>
        <v>440.6391379767681</v>
      </c>
      <c r="AJ82" s="142">
        <f t="shared" si="169"/>
        <v>0</v>
      </c>
      <c r="AK82" s="142">
        <f t="shared" si="169"/>
        <v>440.6391379767681</v>
      </c>
      <c r="AM82" s="136">
        <f t="shared" si="158"/>
        <v>0.27257282894395668</v>
      </c>
      <c r="AN82" s="136">
        <f t="shared" si="159"/>
        <v>0.27257282894395668</v>
      </c>
    </row>
    <row r="83" spans="2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0</v>
      </c>
      <c r="H83" s="146">
        <f>($AV$34/$C$81)*D83</f>
        <v>0</v>
      </c>
      <c r="I83" s="146">
        <f>($AW$34/$C$81)*D83</f>
        <v>0</v>
      </c>
      <c r="J83" s="146">
        <f>($AX$34/$C$81)*D83</f>
        <v>0</v>
      </c>
      <c r="K83" s="146">
        <f>($AY$34/$C$81)*D83</f>
        <v>2057.2314435413382</v>
      </c>
      <c r="L83" s="146">
        <f>($AZ$34/$C$81)*D83</f>
        <v>0</v>
      </c>
      <c r="M83" s="146">
        <f t="shared" si="146"/>
        <v>2057.2314435413382</v>
      </c>
      <c r="N83" s="134"/>
      <c r="O83" s="150">
        <f t="shared" si="168"/>
        <v>0</v>
      </c>
      <c r="P83" s="150">
        <f t="shared" si="168"/>
        <v>0</v>
      </c>
      <c r="Q83" s="150">
        <f t="shared" si="168"/>
        <v>0</v>
      </c>
      <c r="R83" s="150">
        <f t="shared" si="168"/>
        <v>0</v>
      </c>
      <c r="S83" s="150">
        <f>AA83*$AY$22</f>
        <v>2799.006178060532</v>
      </c>
      <c r="T83" s="150">
        <f t="shared" si="168"/>
        <v>0</v>
      </c>
      <c r="U83" s="144">
        <f>SUM(O83:T83)</f>
        <v>2799.006178060532</v>
      </c>
      <c r="V83" s="134"/>
      <c r="W83" s="143">
        <f>'Reforecast Total Assurance Only'!W83</f>
        <v>0.49033696922646364</v>
      </c>
      <c r="X83" s="143">
        <f>'Reforecast Total Assurance Only'!X83</f>
        <v>0.47068550239836571</v>
      </c>
      <c r="Y83" s="143"/>
      <c r="Z83" s="143">
        <f>'Reforecast Total Assurance Only'!Z83</f>
        <v>0.51207573423445807</v>
      </c>
      <c r="AA83" s="143">
        <f>'Reforecast Total Assurance Only'!AA83</f>
        <v>0.57415511344831427</v>
      </c>
      <c r="AB83" s="143"/>
      <c r="AC83" s="143">
        <f>U83/U$86</f>
        <v>0.57415511344831416</v>
      </c>
      <c r="AE83" s="142">
        <f t="shared" si="169"/>
        <v>0</v>
      </c>
      <c r="AF83" s="142">
        <f t="shared" si="169"/>
        <v>0</v>
      </c>
      <c r="AG83" s="142">
        <f t="shared" si="169"/>
        <v>0</v>
      </c>
      <c r="AH83" s="142">
        <f t="shared" si="169"/>
        <v>0</v>
      </c>
      <c r="AI83" s="142">
        <f t="shared" si="169"/>
        <v>-741.77473451919377</v>
      </c>
      <c r="AJ83" s="142">
        <f t="shared" si="169"/>
        <v>0</v>
      </c>
      <c r="AK83" s="142">
        <f t="shared" si="169"/>
        <v>-741.77473451919377</v>
      </c>
      <c r="AM83" s="136">
        <f t="shared" si="158"/>
        <v>-0.26501361102145876</v>
      </c>
      <c r="AN83" s="136">
        <f t="shared" si="159"/>
        <v>-0.26501361102145876</v>
      </c>
    </row>
    <row r="84" spans="2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6"/>
        <v>0</v>
      </c>
      <c r="N84" s="134"/>
      <c r="O84" s="150">
        <f t="shared" si="168"/>
        <v>0</v>
      </c>
      <c r="P84" s="150">
        <f t="shared" si="168"/>
        <v>0</v>
      </c>
      <c r="Q84" s="150">
        <f t="shared" si="168"/>
        <v>0</v>
      </c>
      <c r="R84" s="150">
        <f t="shared" si="168"/>
        <v>0</v>
      </c>
      <c r="S84" s="150">
        <f>AA84*$AY$22</f>
        <v>0</v>
      </c>
      <c r="T84" s="150">
        <f t="shared" si="168"/>
        <v>0</v>
      </c>
      <c r="U84" s="144">
        <f>SUM(O84:T84)</f>
        <v>0</v>
      </c>
      <c r="V84" s="134"/>
      <c r="W84" s="143">
        <f>'Reforecast Total Assurance Only'!W84</f>
        <v>0</v>
      </c>
      <c r="X84" s="143">
        <f>'Reforecast Total Assurance Only'!X84</f>
        <v>0</v>
      </c>
      <c r="Y84" s="143"/>
      <c r="Z84" s="143">
        <f>'Reforecast Total Assurance Only'!Z84</f>
        <v>0</v>
      </c>
      <c r="AA84" s="143">
        <f>'Reforecast Total Assurance Only'!AA84</f>
        <v>0</v>
      </c>
      <c r="AB84" s="143"/>
      <c r="AC84" s="143">
        <f>U84/U$86</f>
        <v>0</v>
      </c>
      <c r="AE84" s="142">
        <f t="shared" si="169"/>
        <v>0</v>
      </c>
      <c r="AF84" s="142">
        <f t="shared" si="169"/>
        <v>0</v>
      </c>
      <c r="AG84" s="142">
        <f t="shared" si="169"/>
        <v>0</v>
      </c>
      <c r="AH84" s="142">
        <f t="shared" si="169"/>
        <v>0</v>
      </c>
      <c r="AI84" s="142">
        <f t="shared" si="169"/>
        <v>0</v>
      </c>
      <c r="AJ84" s="142">
        <f t="shared" si="169"/>
        <v>0</v>
      </c>
      <c r="AK84" s="142">
        <f t="shared" si="169"/>
        <v>0</v>
      </c>
      <c r="AM84" s="136">
        <f t="shared" si="158"/>
        <v>0</v>
      </c>
      <c r="AN84" s="136">
        <f t="shared" si="159"/>
        <v>0</v>
      </c>
    </row>
    <row r="85" spans="2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6"/>
        <v>0</v>
      </c>
      <c r="N85" s="134"/>
      <c r="O85" s="150">
        <f t="shared" si="168"/>
        <v>0</v>
      </c>
      <c r="P85" s="150">
        <f t="shared" si="168"/>
        <v>0</v>
      </c>
      <c r="Q85" s="150">
        <f t="shared" si="168"/>
        <v>0</v>
      </c>
      <c r="R85" s="150">
        <f t="shared" si="168"/>
        <v>0</v>
      </c>
      <c r="S85" s="150">
        <f>AA85*$AY$22</f>
        <v>0</v>
      </c>
      <c r="T85" s="150">
        <f t="shared" si="168"/>
        <v>0</v>
      </c>
      <c r="U85" s="144">
        <f>SUM(O85:T85)</f>
        <v>0</v>
      </c>
      <c r="V85" s="134"/>
      <c r="W85" s="143">
        <f>'Reforecast Total Assurance Only'!W85</f>
        <v>0</v>
      </c>
      <c r="X85" s="143">
        <f>'Reforecast Total Assurance Only'!X85</f>
        <v>0</v>
      </c>
      <c r="Y85" s="143"/>
      <c r="Z85" s="143">
        <f>'Reforecast Total Assurance Only'!Z85</f>
        <v>0</v>
      </c>
      <c r="AA85" s="143">
        <f>'Reforecast Total Assurance Only'!AA85</f>
        <v>0</v>
      </c>
      <c r="AB85" s="143"/>
      <c r="AC85" s="143">
        <f>U85/U$86</f>
        <v>0</v>
      </c>
      <c r="AE85" s="142">
        <f t="shared" si="169"/>
        <v>0</v>
      </c>
      <c r="AF85" s="142">
        <f t="shared" si="169"/>
        <v>0</v>
      </c>
      <c r="AG85" s="142">
        <f t="shared" si="169"/>
        <v>0</v>
      </c>
      <c r="AH85" s="142">
        <f t="shared" si="169"/>
        <v>0</v>
      </c>
      <c r="AI85" s="142">
        <f t="shared" si="169"/>
        <v>0</v>
      </c>
      <c r="AJ85" s="142">
        <f t="shared" si="169"/>
        <v>0</v>
      </c>
      <c r="AK85" s="142">
        <f t="shared" si="169"/>
        <v>0</v>
      </c>
      <c r="AM85" s="136">
        <f t="shared" si="158"/>
        <v>0</v>
      </c>
      <c r="AN85" s="136">
        <f t="shared" si="159"/>
        <v>0</v>
      </c>
    </row>
    <row r="86" spans="2:40" x14ac:dyDescent="0.35">
      <c r="F86" s="141" t="s">
        <v>111</v>
      </c>
      <c r="G86" s="140">
        <f t="shared" ref="G86:L86" si="170">SUM(G81:G85)</f>
        <v>0</v>
      </c>
      <c r="H86" s="140">
        <f t="shared" si="170"/>
        <v>0</v>
      </c>
      <c r="I86" s="140">
        <f t="shared" si="170"/>
        <v>0</v>
      </c>
      <c r="J86" s="140">
        <f t="shared" si="170"/>
        <v>0</v>
      </c>
      <c r="K86" s="140">
        <f t="shared" si="170"/>
        <v>5760.2480419157473</v>
      </c>
      <c r="L86" s="140">
        <f t="shared" si="170"/>
        <v>0</v>
      </c>
      <c r="M86" s="140">
        <f t="shared" si="146"/>
        <v>5760.2480419157473</v>
      </c>
      <c r="O86" s="139">
        <f t="shared" ref="O86:U86" si="171">SUM(O81:O85)</f>
        <v>0</v>
      </c>
      <c r="P86" s="139">
        <f t="shared" si="171"/>
        <v>0</v>
      </c>
      <c r="Q86" s="139">
        <f t="shared" si="171"/>
        <v>0</v>
      </c>
      <c r="R86" s="139">
        <f t="shared" si="171"/>
        <v>0</v>
      </c>
      <c r="S86" s="139">
        <f t="shared" si="171"/>
        <v>4875.0000000000009</v>
      </c>
      <c r="T86" s="139">
        <f t="shared" si="171"/>
        <v>0</v>
      </c>
      <c r="U86" s="139">
        <f t="shared" si="171"/>
        <v>4875.0000000000009</v>
      </c>
      <c r="V86" s="134"/>
      <c r="W86" s="138">
        <f t="shared" ref="W86:AC86" si="172">SUM(W81:W85)</f>
        <v>0.99999999999999989</v>
      </c>
      <c r="X86" s="138">
        <f t="shared" si="172"/>
        <v>0.99999999999999989</v>
      </c>
      <c r="Y86" s="138">
        <f t="shared" si="172"/>
        <v>0</v>
      </c>
      <c r="Z86" s="138">
        <f t="shared" si="172"/>
        <v>0.99999999999999989</v>
      </c>
      <c r="AA86" s="138">
        <f t="shared" si="172"/>
        <v>1.0000000000000002</v>
      </c>
      <c r="AB86" s="138">
        <f t="shared" si="172"/>
        <v>0</v>
      </c>
      <c r="AC86" s="138">
        <f t="shared" si="172"/>
        <v>1</v>
      </c>
      <c r="AE86" s="137">
        <f t="shared" si="169"/>
        <v>0</v>
      </c>
      <c r="AF86" s="137">
        <f t="shared" si="169"/>
        <v>0</v>
      </c>
      <c r="AG86" s="137">
        <f t="shared" si="169"/>
        <v>0</v>
      </c>
      <c r="AH86" s="137">
        <f t="shared" si="169"/>
        <v>0</v>
      </c>
      <c r="AI86" s="137">
        <f t="shared" si="169"/>
        <v>885.2480419157464</v>
      </c>
      <c r="AJ86" s="137">
        <f t="shared" si="169"/>
        <v>0</v>
      </c>
      <c r="AK86" s="137">
        <f t="shared" si="169"/>
        <v>885.2480419157464</v>
      </c>
      <c r="AM86" s="136">
        <f t="shared" si="158"/>
        <v>0.18158934193143511</v>
      </c>
      <c r="AN86" s="136">
        <f t="shared" si="159"/>
        <v>0.18158934193143511</v>
      </c>
    </row>
    <row r="87" spans="2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2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6"/>
        <v>0</v>
      </c>
      <c r="N88" s="134"/>
      <c r="O88" s="150">
        <f>W88*BC$22</f>
        <v>0</v>
      </c>
      <c r="P88" s="150">
        <f t="shared" ref="O88:T92" si="173">X88*BD$22</f>
        <v>0</v>
      </c>
      <c r="Q88" s="150">
        <f t="shared" si="173"/>
        <v>0</v>
      </c>
      <c r="R88" s="150">
        <f t="shared" si="173"/>
        <v>0</v>
      </c>
      <c r="S88" s="150">
        <f>AA88*$BG$22</f>
        <v>0</v>
      </c>
      <c r="T88" s="150">
        <f t="shared" si="173"/>
        <v>0</v>
      </c>
      <c r="U88" s="144">
        <f>SUM(O88:T88)</f>
        <v>0</v>
      </c>
      <c r="V88" s="134"/>
      <c r="W88" s="143">
        <f>'Reforecast Total Assurance Only'!W88</f>
        <v>0</v>
      </c>
      <c r="X88" s="143">
        <f>'Reforecast Total Assurance Only'!X88</f>
        <v>0</v>
      </c>
      <c r="Y88" s="143"/>
      <c r="Z88" s="143">
        <f>'Reforecast Total Assurance Only'!Z88</f>
        <v>0</v>
      </c>
      <c r="AA88" s="143">
        <f>'Reforecast Total Assurance Only'!AA88</f>
        <v>0</v>
      </c>
      <c r="AB88" s="143"/>
      <c r="AC88" s="143">
        <f>U88/U$93</f>
        <v>0</v>
      </c>
      <c r="AE88" s="142">
        <f t="shared" ref="AE88:AK93" si="174">G88-O88</f>
        <v>0</v>
      </c>
      <c r="AF88" s="142">
        <f t="shared" si="174"/>
        <v>0</v>
      </c>
      <c r="AG88" s="142">
        <f t="shared" si="174"/>
        <v>0</v>
      </c>
      <c r="AH88" s="142">
        <f t="shared" si="174"/>
        <v>0</v>
      </c>
      <c r="AI88" s="142">
        <f t="shared" si="174"/>
        <v>0</v>
      </c>
      <c r="AJ88" s="142">
        <f t="shared" si="174"/>
        <v>0</v>
      </c>
      <c r="AK88" s="142">
        <f t="shared" si="174"/>
        <v>0</v>
      </c>
      <c r="AM88" s="136">
        <f t="shared" si="158"/>
        <v>0</v>
      </c>
      <c r="AN88" s="136">
        <f t="shared" si="159"/>
        <v>0</v>
      </c>
    </row>
    <row r="89" spans="2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0</v>
      </c>
      <c r="H89" s="146">
        <f>($BD$34/$C$88)*D89</f>
        <v>0</v>
      </c>
      <c r="I89" s="146">
        <f>($BE$34/$C$88)*D89</f>
        <v>0</v>
      </c>
      <c r="J89" s="146">
        <f>($BF$34/$C$88)*D89</f>
        <v>0</v>
      </c>
      <c r="K89" s="146">
        <f>($BG$34/$C$88)*D89</f>
        <v>2019.2028417314386</v>
      </c>
      <c r="L89" s="146">
        <f>($BH$34/$C$88)*D89</f>
        <v>0</v>
      </c>
      <c r="M89" s="146">
        <f>SUM(G89:L89)</f>
        <v>2019.2028417314386</v>
      </c>
      <c r="N89" s="134"/>
      <c r="O89" s="150">
        <f t="shared" si="173"/>
        <v>0</v>
      </c>
      <c r="P89" s="150">
        <f t="shared" si="173"/>
        <v>0</v>
      </c>
      <c r="Q89" s="150">
        <f t="shared" si="173"/>
        <v>0</v>
      </c>
      <c r="R89" s="150">
        <f t="shared" si="173"/>
        <v>0</v>
      </c>
      <c r="S89" s="150">
        <f>AA89*$BG$22</f>
        <v>783.69673474425588</v>
      </c>
      <c r="T89" s="150">
        <f t="shared" si="173"/>
        <v>0</v>
      </c>
      <c r="U89" s="144">
        <f>SUM(O89:T89)</f>
        <v>783.69673474425588</v>
      </c>
      <c r="V89" s="134"/>
      <c r="W89" s="143">
        <f>'Reforecast Total Assurance Only'!W89</f>
        <v>0.19070787076420118</v>
      </c>
      <c r="X89" s="143">
        <f>'Reforecast Total Assurance Only'!X89</f>
        <v>0.1597501741242269</v>
      </c>
      <c r="Y89" s="143"/>
      <c r="Z89" s="143">
        <f>'Reforecast Total Assurance Only'!Z89</f>
        <v>0.13568306624177051</v>
      </c>
      <c r="AA89" s="143">
        <f>'Reforecast Total Assurance Only'!AA89</f>
        <v>0.16075830456292428</v>
      </c>
      <c r="AB89" s="143"/>
      <c r="AC89" s="143">
        <f>U89/U$93</f>
        <v>0.16075830456292428</v>
      </c>
      <c r="AE89" s="142">
        <f t="shared" si="174"/>
        <v>0</v>
      </c>
      <c r="AF89" s="142">
        <f t="shared" si="174"/>
        <v>0</v>
      </c>
      <c r="AG89" s="142">
        <f t="shared" si="174"/>
        <v>0</v>
      </c>
      <c r="AH89" s="142">
        <f t="shared" si="174"/>
        <v>0</v>
      </c>
      <c r="AI89" s="142">
        <f t="shared" si="174"/>
        <v>1235.5061069871826</v>
      </c>
      <c r="AJ89" s="142">
        <f t="shared" si="174"/>
        <v>0</v>
      </c>
      <c r="AK89" s="142">
        <f t="shared" si="174"/>
        <v>1235.5061069871826</v>
      </c>
      <c r="AM89" s="136">
        <f t="shared" si="158"/>
        <v>1.57651046918087</v>
      </c>
      <c r="AN89" s="136">
        <f t="shared" si="159"/>
        <v>1.57651046918087</v>
      </c>
    </row>
    <row r="90" spans="2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0</v>
      </c>
      <c r="H90" s="146">
        <f>($BD$34/$C$88)*D90</f>
        <v>0</v>
      </c>
      <c r="I90" s="146">
        <f>($BE$34/$C$88)*D90</f>
        <v>0</v>
      </c>
      <c r="J90" s="146">
        <f>($BF$34/$C$88)*D90</f>
        <v>0</v>
      </c>
      <c r="K90" s="146">
        <f>($BG$34/$C$88)*D90</f>
        <v>2019.2028417314386</v>
      </c>
      <c r="L90" s="146">
        <f>($BH$34/$C$88)*D90</f>
        <v>0</v>
      </c>
      <c r="M90" s="146">
        <f t="shared" si="146"/>
        <v>2019.2028417314386</v>
      </c>
      <c r="N90" s="134"/>
      <c r="O90" s="150">
        <f t="shared" si="173"/>
        <v>0</v>
      </c>
      <c r="P90" s="150">
        <f t="shared" si="173"/>
        <v>0</v>
      </c>
      <c r="Q90" s="150">
        <f t="shared" si="173"/>
        <v>0</v>
      </c>
      <c r="R90" s="150">
        <f t="shared" si="173"/>
        <v>0</v>
      </c>
      <c r="S90" s="150">
        <f>AA90*$BG$22</f>
        <v>1189.6054968338283</v>
      </c>
      <c r="T90" s="150">
        <f t="shared" si="173"/>
        <v>0</v>
      </c>
      <c r="U90" s="144">
        <f>SUM(O90:T90)</f>
        <v>1189.6054968338283</v>
      </c>
      <c r="V90" s="134"/>
      <c r="W90" s="143">
        <f>'Reforecast Total Assurance Only'!W90</f>
        <v>0.24685667445855877</v>
      </c>
      <c r="X90" s="143">
        <f>'Reforecast Total Assurance Only'!X90</f>
        <v>0.2730991764641435</v>
      </c>
      <c r="Y90" s="143"/>
      <c r="Z90" s="143">
        <f>'Reforecast Total Assurance Only'!Z90</f>
        <v>0.22469735188073786</v>
      </c>
      <c r="AA90" s="143">
        <f>'Reforecast Total Assurance Only'!AA90</f>
        <v>0.24402164037616988</v>
      </c>
      <c r="AB90" s="143"/>
      <c r="AC90" s="143">
        <f>U90/U$93</f>
        <v>0.24402164037616991</v>
      </c>
      <c r="AE90" s="142">
        <f t="shared" si="174"/>
        <v>0</v>
      </c>
      <c r="AF90" s="142">
        <f t="shared" si="174"/>
        <v>0</v>
      </c>
      <c r="AG90" s="142">
        <f t="shared" si="174"/>
        <v>0</v>
      </c>
      <c r="AH90" s="142">
        <f t="shared" si="174"/>
        <v>0</v>
      </c>
      <c r="AI90" s="142">
        <f t="shared" si="174"/>
        <v>829.59734489761036</v>
      </c>
      <c r="AJ90" s="142">
        <f t="shared" si="174"/>
        <v>0</v>
      </c>
      <c r="AK90" s="142">
        <f t="shared" si="174"/>
        <v>829.59734489761036</v>
      </c>
      <c r="AM90" s="136">
        <f t="shared" si="158"/>
        <v>0.69737181536703496</v>
      </c>
      <c r="AN90" s="136">
        <f t="shared" si="159"/>
        <v>0.69737181536703496</v>
      </c>
    </row>
    <row r="91" spans="2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0</v>
      </c>
      <c r="H91" s="146">
        <f>($BD$34/$C$88)*D91</f>
        <v>0</v>
      </c>
      <c r="I91" s="146">
        <f>($BE$34/$C$88)*D91</f>
        <v>0</v>
      </c>
      <c r="J91" s="146">
        <f>($BF$34/$C$88)*D91</f>
        <v>0</v>
      </c>
      <c r="K91" s="146">
        <f>($BG$34/$C$88)*D91</f>
        <v>2019.2028417314386</v>
      </c>
      <c r="L91" s="146">
        <f>($BH$34/$C$88)*D91</f>
        <v>0</v>
      </c>
      <c r="M91" s="146">
        <f t="shared" si="146"/>
        <v>2019.2028417314386</v>
      </c>
      <c r="N91" s="134"/>
      <c r="O91" s="150">
        <f t="shared" si="173"/>
        <v>0</v>
      </c>
      <c r="P91" s="150">
        <f t="shared" si="173"/>
        <v>0</v>
      </c>
      <c r="Q91" s="150">
        <f t="shared" si="173"/>
        <v>0</v>
      </c>
      <c r="R91" s="150">
        <f t="shared" si="173"/>
        <v>0</v>
      </c>
      <c r="S91" s="150">
        <f>AA91*$BG$22</f>
        <v>1616.6487244451869</v>
      </c>
      <c r="T91" s="150">
        <f t="shared" si="173"/>
        <v>0</v>
      </c>
      <c r="U91" s="144">
        <f>SUM(O91:T91)</f>
        <v>1616.6487244451869</v>
      </c>
      <c r="V91" s="134"/>
      <c r="W91" s="143">
        <f>'Reforecast Total Assurance Only'!W91</f>
        <v>0.29620770753954928</v>
      </c>
      <c r="X91" s="143">
        <f>'Reforecast Total Assurance Only'!X91</f>
        <v>0.33023148739914499</v>
      </c>
      <c r="Y91" s="143"/>
      <c r="Z91" s="143">
        <f>'Reforecast Total Assurance Only'!Z91</f>
        <v>0.3237335024482243</v>
      </c>
      <c r="AA91" s="143">
        <f>'Reforecast Total Assurance Only'!AA91</f>
        <v>0.33162025116824345</v>
      </c>
      <c r="AB91" s="143"/>
      <c r="AC91" s="143">
        <f>U91/U$93</f>
        <v>0.33162025116824345</v>
      </c>
      <c r="AE91" s="142">
        <f t="shared" si="174"/>
        <v>0</v>
      </c>
      <c r="AF91" s="142">
        <f t="shared" si="174"/>
        <v>0</v>
      </c>
      <c r="AG91" s="142">
        <f t="shared" si="174"/>
        <v>0</v>
      </c>
      <c r="AH91" s="142">
        <f t="shared" si="174"/>
        <v>0</v>
      </c>
      <c r="AI91" s="142">
        <f t="shared" si="174"/>
        <v>402.55411728625177</v>
      </c>
      <c r="AJ91" s="142">
        <f t="shared" si="174"/>
        <v>0</v>
      </c>
      <c r="AK91" s="142">
        <f t="shared" si="174"/>
        <v>402.55411728625177</v>
      </c>
      <c r="AM91" s="136">
        <f t="shared" si="158"/>
        <v>0.24900531030598697</v>
      </c>
      <c r="AN91" s="136">
        <f t="shared" si="159"/>
        <v>0.24900531030598697</v>
      </c>
    </row>
    <row r="92" spans="2:40" x14ac:dyDescent="0.35">
      <c r="B92" s="133">
        <v>866.03518267929633</v>
      </c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0</v>
      </c>
      <c r="H92" s="146">
        <f>($BD$34/$C$88)*D92</f>
        <v>0</v>
      </c>
      <c r="I92" s="146">
        <f>($BE$34/$C$88)*D92</f>
        <v>0</v>
      </c>
      <c r="J92" s="146">
        <f>($BF$34/$C$88)*D92</f>
        <v>0</v>
      </c>
      <c r="K92" s="146">
        <f>($BG$34/$C$88)*D92</f>
        <v>2019.2028417314386</v>
      </c>
      <c r="L92" s="146">
        <f>($BH$34/$C$88)*D92</f>
        <v>0</v>
      </c>
      <c r="M92" s="146">
        <f t="shared" si="146"/>
        <v>2019.2028417314386</v>
      </c>
      <c r="N92" s="134"/>
      <c r="O92" s="150">
        <f t="shared" si="173"/>
        <v>0</v>
      </c>
      <c r="P92" s="150">
        <f t="shared" si="173"/>
        <v>0</v>
      </c>
      <c r="Q92" s="150">
        <f t="shared" si="173"/>
        <v>0</v>
      </c>
      <c r="R92" s="150">
        <f t="shared" si="173"/>
        <v>0</v>
      </c>
      <c r="S92" s="150">
        <f>AA92*$BG$22</f>
        <v>1285.0490439767293</v>
      </c>
      <c r="T92" s="150">
        <f t="shared" si="173"/>
        <v>0</v>
      </c>
      <c r="U92" s="144">
        <f>SUM(O92:T92)</f>
        <v>1285.0490439767293</v>
      </c>
      <c r="V92" s="134"/>
      <c r="W92" s="143">
        <f>'Reforecast Total Assurance Only'!W92</f>
        <v>0.26622774723769083</v>
      </c>
      <c r="X92" s="143">
        <f>'Reforecast Total Assurance Only'!X92</f>
        <v>0.23691916201248481</v>
      </c>
      <c r="Y92" s="143"/>
      <c r="Z92" s="143">
        <f>'Reforecast Total Assurance Only'!Z92</f>
        <v>0.31588607942926739</v>
      </c>
      <c r="AA92" s="143">
        <f>'Reforecast Total Assurance Only'!AA92</f>
        <v>0.26359980389266241</v>
      </c>
      <c r="AB92" s="143"/>
      <c r="AC92" s="143">
        <f>U92/U$93</f>
        <v>0.26359980389266241</v>
      </c>
      <c r="AE92" s="142">
        <f t="shared" si="174"/>
        <v>0</v>
      </c>
      <c r="AF92" s="142">
        <f t="shared" si="174"/>
        <v>0</v>
      </c>
      <c r="AG92" s="142">
        <f t="shared" si="174"/>
        <v>0</v>
      </c>
      <c r="AH92" s="142">
        <f t="shared" si="174"/>
        <v>0</v>
      </c>
      <c r="AI92" s="142">
        <f t="shared" si="174"/>
        <v>734.15379775470933</v>
      </c>
      <c r="AJ92" s="142">
        <f t="shared" si="174"/>
        <v>0</v>
      </c>
      <c r="AK92" s="142">
        <f t="shared" si="174"/>
        <v>734.15379775470933</v>
      </c>
      <c r="AM92" s="136">
        <f t="shared" si="158"/>
        <v>0.57130410796057052</v>
      </c>
      <c r="AN92" s="136">
        <f t="shared" si="159"/>
        <v>0.57130410796057052</v>
      </c>
    </row>
    <row r="93" spans="2:40" x14ac:dyDescent="0.35">
      <c r="B93" s="133">
        <v>216.50879566982408</v>
      </c>
      <c r="F93" s="141" t="s">
        <v>111</v>
      </c>
      <c r="G93" s="140">
        <f t="shared" ref="G93:L93" si="175">SUM(G88:G92)</f>
        <v>0</v>
      </c>
      <c r="H93" s="140">
        <f t="shared" si="175"/>
        <v>0</v>
      </c>
      <c r="I93" s="140">
        <f t="shared" si="175"/>
        <v>0</v>
      </c>
      <c r="J93" s="140">
        <f t="shared" si="175"/>
        <v>0</v>
      </c>
      <c r="K93" s="140">
        <f t="shared" si="175"/>
        <v>8076.8113669257546</v>
      </c>
      <c r="L93" s="140">
        <f t="shared" si="175"/>
        <v>0</v>
      </c>
      <c r="M93" s="140">
        <f t="shared" si="146"/>
        <v>8076.8113669257546</v>
      </c>
      <c r="O93" s="139">
        <f t="shared" ref="O93:U93" si="176">SUM(O88:O92)</f>
        <v>0</v>
      </c>
      <c r="P93" s="139">
        <f t="shared" si="176"/>
        <v>0</v>
      </c>
      <c r="Q93" s="139">
        <f t="shared" si="176"/>
        <v>0</v>
      </c>
      <c r="R93" s="139">
        <f t="shared" si="176"/>
        <v>0</v>
      </c>
      <c r="S93" s="139">
        <f t="shared" si="176"/>
        <v>4875</v>
      </c>
      <c r="T93" s="139">
        <f t="shared" si="176"/>
        <v>0</v>
      </c>
      <c r="U93" s="139">
        <f t="shared" si="176"/>
        <v>4875</v>
      </c>
      <c r="V93" s="134"/>
      <c r="W93" s="138">
        <f t="shared" ref="W93:AC93" si="177">SUM(W88:W92)</f>
        <v>1</v>
      </c>
      <c r="X93" s="138">
        <f t="shared" si="177"/>
        <v>1.0000000000000002</v>
      </c>
      <c r="Y93" s="138">
        <f t="shared" si="177"/>
        <v>0</v>
      </c>
      <c r="Z93" s="138">
        <f t="shared" si="177"/>
        <v>1</v>
      </c>
      <c r="AA93" s="138">
        <f t="shared" si="177"/>
        <v>1</v>
      </c>
      <c r="AB93" s="138">
        <f t="shared" si="177"/>
        <v>0</v>
      </c>
      <c r="AC93" s="138">
        <f t="shared" si="177"/>
        <v>1</v>
      </c>
      <c r="AE93" s="137">
        <f t="shared" si="174"/>
        <v>0</v>
      </c>
      <c r="AF93" s="137">
        <f t="shared" si="174"/>
        <v>0</v>
      </c>
      <c r="AG93" s="137">
        <f t="shared" si="174"/>
        <v>0</v>
      </c>
      <c r="AH93" s="137">
        <f t="shared" si="174"/>
        <v>0</v>
      </c>
      <c r="AI93" s="137">
        <f t="shared" si="174"/>
        <v>3201.8113669257546</v>
      </c>
      <c r="AJ93" s="137">
        <f t="shared" si="174"/>
        <v>0</v>
      </c>
      <c r="AK93" s="137">
        <f t="shared" si="174"/>
        <v>3201.8113669257546</v>
      </c>
      <c r="AM93" s="136">
        <f t="shared" si="158"/>
        <v>0.65678181885656506</v>
      </c>
      <c r="AN93" s="136">
        <f t="shared" si="159"/>
        <v>0.65678181885656506</v>
      </c>
    </row>
    <row r="94" spans="2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2:40" x14ac:dyDescent="0.35"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6"/>
        <v>0</v>
      </c>
      <c r="N95" s="134"/>
      <c r="O95" s="150">
        <f t="shared" ref="O95:T99" si="178">W95*BK$22</f>
        <v>0</v>
      </c>
      <c r="P95" s="150">
        <f t="shared" si="178"/>
        <v>0</v>
      </c>
      <c r="Q95" s="150">
        <f t="shared" si="178"/>
        <v>0</v>
      </c>
      <c r="R95" s="150">
        <f t="shared" si="178"/>
        <v>0</v>
      </c>
      <c r="S95" s="150">
        <f>AA95*$BO$22</f>
        <v>0</v>
      </c>
      <c r="T95" s="150">
        <f t="shared" si="178"/>
        <v>0</v>
      </c>
      <c r="U95" s="144">
        <f>SUM(O95:T95)</f>
        <v>0</v>
      </c>
      <c r="V95" s="134"/>
      <c r="W95" s="143">
        <f>'Reforecast Total Assurance Only'!W95</f>
        <v>0</v>
      </c>
      <c r="X95" s="143">
        <f>'Reforecast Total Assurance Only'!X95</f>
        <v>0</v>
      </c>
      <c r="Y95" s="143"/>
      <c r="Z95" s="143">
        <f>'Reforecast Total Assurance Only'!Z95</f>
        <v>0</v>
      </c>
      <c r="AA95" s="143">
        <f>'Reforecast Total Assurance Only'!AA95</f>
        <v>0</v>
      </c>
      <c r="AB95" s="143"/>
      <c r="AC95" s="143">
        <f>U95/U$100</f>
        <v>0</v>
      </c>
      <c r="AE95" s="142">
        <f t="shared" ref="AE95:AK100" si="179">G95-O95</f>
        <v>0</v>
      </c>
      <c r="AF95" s="142">
        <f t="shared" si="179"/>
        <v>0</v>
      </c>
      <c r="AG95" s="142">
        <f t="shared" si="179"/>
        <v>0</v>
      </c>
      <c r="AH95" s="142">
        <f t="shared" si="179"/>
        <v>0</v>
      </c>
      <c r="AI95" s="142">
        <f t="shared" si="179"/>
        <v>0</v>
      </c>
      <c r="AJ95" s="142">
        <f t="shared" si="179"/>
        <v>0</v>
      </c>
      <c r="AK95" s="142">
        <f t="shared" si="179"/>
        <v>0</v>
      </c>
      <c r="AM95" s="136">
        <f t="shared" si="158"/>
        <v>0</v>
      </c>
      <c r="AN95" s="136">
        <f t="shared" si="159"/>
        <v>0</v>
      </c>
    </row>
    <row r="96" spans="2:40" x14ac:dyDescent="0.35"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0</v>
      </c>
      <c r="H96" s="146">
        <f>($BL$34/$C$95)*D96</f>
        <v>0</v>
      </c>
      <c r="I96" s="146">
        <f>($BM$34/$C$95)*D96</f>
        <v>0</v>
      </c>
      <c r="J96" s="146">
        <f>($BN$34/$C$95)*D96</f>
        <v>0</v>
      </c>
      <c r="K96" s="146">
        <f>($BO$34/$C$95)*D96</f>
        <v>2192.9110950062659</v>
      </c>
      <c r="L96" s="146">
        <f>($BP$34/$C$95)*D96</f>
        <v>0</v>
      </c>
      <c r="M96" s="146">
        <f t="shared" si="146"/>
        <v>2192.9110950062659</v>
      </c>
      <c r="N96" s="134"/>
      <c r="O96" s="150">
        <f t="shared" si="178"/>
        <v>0</v>
      </c>
      <c r="P96" s="150">
        <f t="shared" si="178"/>
        <v>0</v>
      </c>
      <c r="Q96" s="150">
        <f t="shared" si="178"/>
        <v>0</v>
      </c>
      <c r="R96" s="150">
        <f t="shared" si="178"/>
        <v>0</v>
      </c>
      <c r="S96" s="150">
        <f>AA96*$BO$22</f>
        <v>1318.2651033386317</v>
      </c>
      <c r="T96" s="150">
        <f t="shared" si="178"/>
        <v>0</v>
      </c>
      <c r="U96" s="144">
        <f>SUM(O96:T96)</f>
        <v>1318.2651033386317</v>
      </c>
      <c r="V96" s="134"/>
      <c r="W96" s="143">
        <f>'Reforecast Total Assurance Only'!W96</f>
        <v>0.23578580980450048</v>
      </c>
      <c r="X96" s="143">
        <f>'Reforecast Total Assurance Only'!X96</f>
        <v>0.24030214852557977</v>
      </c>
      <c r="Y96" s="143"/>
      <c r="Z96" s="143">
        <f>'Reforecast Total Assurance Only'!Z96</f>
        <v>0.26809163214819931</v>
      </c>
      <c r="AA96" s="143">
        <f>'Reforecast Total Assurance Only'!AA96</f>
        <v>0.27041335453100135</v>
      </c>
      <c r="AB96" s="143"/>
      <c r="AC96" s="143">
        <f>U96/U$100</f>
        <v>0.27041335453100129</v>
      </c>
      <c r="AE96" s="142">
        <f t="shared" si="179"/>
        <v>0</v>
      </c>
      <c r="AF96" s="142">
        <f t="shared" si="179"/>
        <v>0</v>
      </c>
      <c r="AG96" s="142">
        <f t="shared" si="179"/>
        <v>0</v>
      </c>
      <c r="AH96" s="142">
        <f t="shared" si="179"/>
        <v>0</v>
      </c>
      <c r="AI96" s="142">
        <f t="shared" si="179"/>
        <v>874.64599166763423</v>
      </c>
      <c r="AJ96" s="142">
        <f t="shared" si="179"/>
        <v>0</v>
      </c>
      <c r="AK96" s="142">
        <f t="shared" si="179"/>
        <v>874.64599166763423</v>
      </c>
      <c r="AM96" s="136">
        <f t="shared" si="158"/>
        <v>0.66348262534789859</v>
      </c>
      <c r="AN96" s="136">
        <f t="shared" si="159"/>
        <v>0.66348262534789859</v>
      </c>
    </row>
    <row r="97" spans="2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0</v>
      </c>
      <c r="H97" s="146">
        <f>($BL$34/$C$95)*D97</f>
        <v>0</v>
      </c>
      <c r="I97" s="146">
        <f>($BM$34/$C$95)*D97</f>
        <v>0</v>
      </c>
      <c r="J97" s="146">
        <f>($BN$34/$C$95)*D97</f>
        <v>0</v>
      </c>
      <c r="K97" s="146">
        <f>($BO$34/$C$95)*D97</f>
        <v>2192.9110950062659</v>
      </c>
      <c r="L97" s="146">
        <f>($BP$34/$C$95)*D97</f>
        <v>0</v>
      </c>
      <c r="M97" s="146">
        <f t="shared" si="146"/>
        <v>2192.9110950062659</v>
      </c>
      <c r="N97" s="134"/>
      <c r="O97" s="150">
        <f t="shared" si="178"/>
        <v>0</v>
      </c>
      <c r="P97" s="150">
        <f t="shared" si="178"/>
        <v>0</v>
      </c>
      <c r="Q97" s="150">
        <f t="shared" si="178"/>
        <v>0</v>
      </c>
      <c r="R97" s="150">
        <f t="shared" si="178"/>
        <v>0</v>
      </c>
      <c r="S97" s="150">
        <f>AA97*$BO$22</f>
        <v>1446.0691573926856</v>
      </c>
      <c r="T97" s="150">
        <f t="shared" si="178"/>
        <v>0</v>
      </c>
      <c r="U97" s="144">
        <f>SUM(O97:T97)</f>
        <v>1446.0691573926856</v>
      </c>
      <c r="V97" s="134"/>
      <c r="W97" s="143">
        <f>'Reforecast Total Assurance Only'!W97</f>
        <v>0.24973687303915618</v>
      </c>
      <c r="X97" s="143">
        <f>'Reforecast Total Assurance Only'!X97</f>
        <v>0.27347226955231735</v>
      </c>
      <c r="Y97" s="143"/>
      <c r="Z97" s="143">
        <f>'Reforecast Total Assurance Only'!Z97</f>
        <v>0.28718705653357873</v>
      </c>
      <c r="AA97" s="143">
        <f>'Reforecast Total Assurance Only'!AA97</f>
        <v>0.29662957074721757</v>
      </c>
      <c r="AB97" s="143"/>
      <c r="AC97" s="143">
        <f>U97/U$100</f>
        <v>0.29662957074721752</v>
      </c>
      <c r="AE97" s="142">
        <f t="shared" si="179"/>
        <v>0</v>
      </c>
      <c r="AF97" s="142">
        <f t="shared" si="179"/>
        <v>0</v>
      </c>
      <c r="AG97" s="142">
        <f t="shared" si="179"/>
        <v>0</v>
      </c>
      <c r="AH97" s="142">
        <f t="shared" si="179"/>
        <v>0</v>
      </c>
      <c r="AI97" s="142">
        <f t="shared" si="179"/>
        <v>746.84193761358028</v>
      </c>
      <c r="AJ97" s="142">
        <f t="shared" si="179"/>
        <v>0</v>
      </c>
      <c r="AK97" s="142">
        <f t="shared" si="179"/>
        <v>746.84193761358028</v>
      </c>
      <c r="AM97" s="136">
        <f t="shared" si="158"/>
        <v>0.51646349954670423</v>
      </c>
      <c r="AN97" s="136">
        <f t="shared" si="159"/>
        <v>0.51646349954670423</v>
      </c>
    </row>
    <row r="98" spans="2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0</v>
      </c>
      <c r="H98" s="146">
        <f>($BL$34/$C$95)*D98</f>
        <v>0</v>
      </c>
      <c r="I98" s="146">
        <f>($BM$34/$C$95)*D98</f>
        <v>0</v>
      </c>
      <c r="J98" s="146">
        <f>($BN$34/$C$95)*D98</f>
        <v>0</v>
      </c>
      <c r="K98" s="146">
        <f>($BO$34/$C$95)*D98</f>
        <v>2192.9110950062659</v>
      </c>
      <c r="L98" s="146">
        <f>($BP$34/$C$95)*D98</f>
        <v>0</v>
      </c>
      <c r="M98" s="146">
        <f t="shared" si="146"/>
        <v>2192.9110950062659</v>
      </c>
      <c r="N98" s="134"/>
      <c r="O98" s="150">
        <f t="shared" si="178"/>
        <v>0</v>
      </c>
      <c r="P98" s="150">
        <f t="shared" si="178"/>
        <v>0</v>
      </c>
      <c r="Q98" s="150">
        <f t="shared" si="178"/>
        <v>0</v>
      </c>
      <c r="R98" s="150">
        <f t="shared" si="178"/>
        <v>0</v>
      </c>
      <c r="S98" s="150">
        <f>AA98*$BO$22</f>
        <v>1304.5395185101081</v>
      </c>
      <c r="T98" s="150">
        <f t="shared" si="178"/>
        <v>0</v>
      </c>
      <c r="U98" s="144">
        <f>SUM(O98:T98)</f>
        <v>1304.5395185101081</v>
      </c>
      <c r="V98" s="134"/>
      <c r="W98" s="143">
        <f>'Reforecast Total Assurance Only'!W98</f>
        <v>0.26033798963630866</v>
      </c>
      <c r="X98" s="143">
        <f>'Reforecast Total Assurance Only'!X98</f>
        <v>0.26880342490771486</v>
      </c>
      <c r="Y98" s="143"/>
      <c r="Z98" s="143">
        <f>'Reforecast Total Assurance Only'!Z98</f>
        <v>0.25431420914355846</v>
      </c>
      <c r="AA98" s="143">
        <f>'Reforecast Total Assurance Only'!AA98</f>
        <v>0.26759784995079139</v>
      </c>
      <c r="AB98" s="143"/>
      <c r="AC98" s="143">
        <f>U98/U$100</f>
        <v>0.26759784995079133</v>
      </c>
      <c r="AE98" s="142">
        <f t="shared" si="179"/>
        <v>0</v>
      </c>
      <c r="AF98" s="142">
        <f t="shared" si="179"/>
        <v>0</v>
      </c>
      <c r="AG98" s="142">
        <f t="shared" si="179"/>
        <v>0</v>
      </c>
      <c r="AH98" s="142">
        <f t="shared" si="179"/>
        <v>0</v>
      </c>
      <c r="AI98" s="142">
        <f t="shared" si="179"/>
        <v>888.37157649615779</v>
      </c>
      <c r="AJ98" s="142">
        <f t="shared" si="179"/>
        <v>0</v>
      </c>
      <c r="AK98" s="142">
        <f t="shared" si="179"/>
        <v>888.37157649615779</v>
      </c>
      <c r="AM98" s="136">
        <f t="shared" si="158"/>
        <v>0.68098479493419373</v>
      </c>
      <c r="AN98" s="136">
        <f t="shared" si="159"/>
        <v>0.68098479493419373</v>
      </c>
    </row>
    <row r="99" spans="2:40" x14ac:dyDescent="0.35">
      <c r="B99" s="324">
        <v>835.32840637035497</v>
      </c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0</v>
      </c>
      <c r="H99" s="146">
        <f>($BL$34/$C$95)*D99</f>
        <v>0</v>
      </c>
      <c r="I99" s="146">
        <f>($BM$34/$C$95)*D99</f>
        <v>0</v>
      </c>
      <c r="J99" s="146">
        <f>($BN$34/$C$95)*D99</f>
        <v>0</v>
      </c>
      <c r="K99" s="146">
        <f>($BO$34/$C$95)*D99</f>
        <v>1754.3288760050127</v>
      </c>
      <c r="L99" s="146">
        <f>($BP$34/$C$95)*D99</f>
        <v>0</v>
      </c>
      <c r="M99" s="146">
        <f t="shared" si="146"/>
        <v>1754.3288760050127</v>
      </c>
      <c r="N99" s="134"/>
      <c r="O99" s="150">
        <f t="shared" si="178"/>
        <v>0</v>
      </c>
      <c r="P99" s="150">
        <f t="shared" si="178"/>
        <v>0</v>
      </c>
      <c r="Q99" s="150">
        <f t="shared" si="178"/>
        <v>0</v>
      </c>
      <c r="R99" s="150">
        <f t="shared" si="178"/>
        <v>0</v>
      </c>
      <c r="S99" s="150">
        <f>AA99*$BO$22</f>
        <v>806.12622075857564</v>
      </c>
      <c r="T99" s="150">
        <f t="shared" si="178"/>
        <v>0</v>
      </c>
      <c r="U99" s="144">
        <f>SUM(O99:T99)</f>
        <v>806.12622075857564</v>
      </c>
      <c r="V99" s="134"/>
      <c r="W99" s="143">
        <f>'Reforecast Total Assurance Only'!W99</f>
        <v>0.25413932752003471</v>
      </c>
      <c r="X99" s="143">
        <f>'Reforecast Total Assurance Only'!X99</f>
        <v>0.21742215701438813</v>
      </c>
      <c r="Y99" s="143"/>
      <c r="Z99" s="143">
        <f>'Reforecast Total Assurance Only'!Z99</f>
        <v>0.19040710217466347</v>
      </c>
      <c r="AA99" s="143">
        <f>'Reforecast Total Assurance Only'!AA99</f>
        <v>0.16535922477098988</v>
      </c>
      <c r="AB99" s="143"/>
      <c r="AC99" s="143">
        <f>U99/U$100</f>
        <v>0.16535922477098985</v>
      </c>
      <c r="AE99" s="142">
        <f t="shared" si="179"/>
        <v>0</v>
      </c>
      <c r="AF99" s="142">
        <f t="shared" si="179"/>
        <v>0</v>
      </c>
      <c r="AG99" s="142">
        <f t="shared" si="179"/>
        <v>0</v>
      </c>
      <c r="AH99" s="142">
        <f t="shared" si="179"/>
        <v>0</v>
      </c>
      <c r="AI99" s="142">
        <f t="shared" si="179"/>
        <v>948.20265524643708</v>
      </c>
      <c r="AJ99" s="142">
        <f t="shared" si="179"/>
        <v>0</v>
      </c>
      <c r="AK99" s="142">
        <f t="shared" si="179"/>
        <v>948.20265524643708</v>
      </c>
      <c r="AM99" s="136">
        <f t="shared" si="158"/>
        <v>1.1762458915604626</v>
      </c>
      <c r="AN99" s="136">
        <f t="shared" si="159"/>
        <v>1.1762458915604626</v>
      </c>
    </row>
    <row r="100" spans="2:40" x14ac:dyDescent="0.35">
      <c r="B100" s="324">
        <v>278.44280212345166</v>
      </c>
      <c r="F100" s="141" t="s">
        <v>111</v>
      </c>
      <c r="G100" s="140">
        <f t="shared" ref="G100:L100" si="180">SUM(G95:G99)</f>
        <v>0</v>
      </c>
      <c r="H100" s="140">
        <f t="shared" si="180"/>
        <v>0</v>
      </c>
      <c r="I100" s="140">
        <f t="shared" si="180"/>
        <v>0</v>
      </c>
      <c r="J100" s="140">
        <f t="shared" si="180"/>
        <v>0</v>
      </c>
      <c r="K100" s="140">
        <f t="shared" si="180"/>
        <v>8333.0621610238104</v>
      </c>
      <c r="L100" s="140">
        <f t="shared" si="180"/>
        <v>0</v>
      </c>
      <c r="M100" s="140">
        <f t="shared" si="146"/>
        <v>8333.0621610238104</v>
      </c>
      <c r="O100" s="139">
        <f t="shared" ref="O100:U100" si="181">SUM(O95:O99)</f>
        <v>0</v>
      </c>
      <c r="P100" s="139">
        <f t="shared" si="181"/>
        <v>0</v>
      </c>
      <c r="Q100" s="139">
        <f t="shared" si="181"/>
        <v>0</v>
      </c>
      <c r="R100" s="139">
        <f t="shared" si="181"/>
        <v>0</v>
      </c>
      <c r="S100" s="139">
        <f t="shared" si="181"/>
        <v>4875.0000000000009</v>
      </c>
      <c r="T100" s="139">
        <f t="shared" si="181"/>
        <v>0</v>
      </c>
      <c r="U100" s="139">
        <f t="shared" si="181"/>
        <v>4875.0000000000009</v>
      </c>
      <c r="V100" s="134"/>
      <c r="W100" s="138">
        <f t="shared" ref="W100:AC100" si="182">SUM(W95:W99)</f>
        <v>1</v>
      </c>
      <c r="X100" s="138">
        <f t="shared" si="182"/>
        <v>1.0000000000000002</v>
      </c>
      <c r="Y100" s="138">
        <f t="shared" si="182"/>
        <v>0</v>
      </c>
      <c r="Z100" s="138">
        <f t="shared" si="182"/>
        <v>0.99999999999999989</v>
      </c>
      <c r="AA100" s="138">
        <f t="shared" si="182"/>
        <v>1.0000000000000002</v>
      </c>
      <c r="AB100" s="138">
        <f t="shared" si="182"/>
        <v>0</v>
      </c>
      <c r="AC100" s="138">
        <f t="shared" si="182"/>
        <v>1</v>
      </c>
      <c r="AE100" s="137">
        <f t="shared" si="179"/>
        <v>0</v>
      </c>
      <c r="AF100" s="137">
        <f t="shared" si="179"/>
        <v>0</v>
      </c>
      <c r="AG100" s="137">
        <f t="shared" si="179"/>
        <v>0</v>
      </c>
      <c r="AH100" s="137">
        <f t="shared" si="179"/>
        <v>0</v>
      </c>
      <c r="AI100" s="137">
        <f t="shared" si="179"/>
        <v>3458.0621610238095</v>
      </c>
      <c r="AJ100" s="137">
        <f t="shared" si="179"/>
        <v>0</v>
      </c>
      <c r="AK100" s="137">
        <f t="shared" si="179"/>
        <v>3458.0621610238095</v>
      </c>
      <c r="AM100" s="136">
        <f t="shared" si="158"/>
        <v>0.70934608431257618</v>
      </c>
      <c r="AN100" s="136">
        <f t="shared" si="159"/>
        <v>0.70934608431257618</v>
      </c>
    </row>
    <row r="101" spans="2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2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0</v>
      </c>
      <c r="H102" s="146">
        <f>($BT$34/$C$102)*D102</f>
        <v>0</v>
      </c>
      <c r="I102" s="146">
        <f>($BU$34/$C$102)*D102</f>
        <v>0</v>
      </c>
      <c r="J102" s="146">
        <f>($BV$34/$C$102)*D102</f>
        <v>0</v>
      </c>
      <c r="K102" s="146">
        <f>($BW$34/$C$102)*D102</f>
        <v>2219.8789911265694</v>
      </c>
      <c r="L102" s="146">
        <f>($BX$34/$C$102)*D102</f>
        <v>0</v>
      </c>
      <c r="M102" s="146">
        <f t="shared" si="146"/>
        <v>2219.8789911265694</v>
      </c>
      <c r="N102" s="134"/>
      <c r="O102" s="150">
        <f t="shared" ref="O102:T106" si="183">W102*BS$22</f>
        <v>0</v>
      </c>
      <c r="P102" s="150">
        <f t="shared" si="183"/>
        <v>0</v>
      </c>
      <c r="Q102" s="150">
        <f t="shared" si="183"/>
        <v>0</v>
      </c>
      <c r="R102" s="150">
        <f t="shared" si="183"/>
        <v>0</v>
      </c>
      <c r="S102" s="150">
        <f>AA102*BW$22</f>
        <v>1312.9092744251695</v>
      </c>
      <c r="T102" s="150">
        <f t="shared" si="183"/>
        <v>0</v>
      </c>
      <c r="U102" s="144">
        <f>SUM(O102:T102)</f>
        <v>1312.9092744251695</v>
      </c>
      <c r="V102" s="134"/>
      <c r="W102" s="143">
        <f>'Reforecast Total Assurance Only'!W102</f>
        <v>0.24560132127404863</v>
      </c>
      <c r="X102" s="143">
        <f>'Reforecast Total Assurance Only'!X102</f>
        <v>0.23578979823730697</v>
      </c>
      <c r="Y102" s="143"/>
      <c r="Z102" s="143">
        <f>'Reforecast Total Assurance Only'!Z102</f>
        <v>0.2481509151789105</v>
      </c>
      <c r="AA102" s="143">
        <f>'Reforecast Total Assurance Only'!AA102</f>
        <v>0.26931472295900916</v>
      </c>
      <c r="AB102" s="143"/>
      <c r="AC102" s="143">
        <f>U102/U$107</f>
        <v>0.26931472295900916</v>
      </c>
      <c r="AE102" s="142">
        <f t="shared" ref="AE102:AK107" si="184">G102-O102</f>
        <v>0</v>
      </c>
      <c r="AF102" s="142">
        <f t="shared" si="184"/>
        <v>0</v>
      </c>
      <c r="AG102" s="142">
        <f t="shared" si="184"/>
        <v>0</v>
      </c>
      <c r="AH102" s="142">
        <f t="shared" si="184"/>
        <v>0</v>
      </c>
      <c r="AI102" s="142">
        <f t="shared" si="184"/>
        <v>906.96971670139988</v>
      </c>
      <c r="AJ102" s="142">
        <f t="shared" si="184"/>
        <v>0</v>
      </c>
      <c r="AK102" s="142">
        <f t="shared" si="184"/>
        <v>906.96971670139988</v>
      </c>
      <c r="AM102" s="136">
        <f t="shared" si="158"/>
        <v>0.69080913233589425</v>
      </c>
      <c r="AN102" s="136">
        <f t="shared" si="159"/>
        <v>0.69080913233589425</v>
      </c>
    </row>
    <row r="103" spans="2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0</v>
      </c>
      <c r="H103" s="146">
        <f>($BT$34/$C$102)*D103</f>
        <v>0</v>
      </c>
      <c r="I103" s="146">
        <f>($BU$34/$C$102)*D103</f>
        <v>0</v>
      </c>
      <c r="J103" s="146">
        <f>($BV$34/$C$102)*D103</f>
        <v>0</v>
      </c>
      <c r="K103" s="146">
        <f>($BW$34/$C$102)*D103</f>
        <v>2219.8789911265694</v>
      </c>
      <c r="L103" s="146">
        <f>($BX$34/$C$102)*D103</f>
        <v>0</v>
      </c>
      <c r="M103" s="146">
        <f t="shared" si="146"/>
        <v>2219.8789911265694</v>
      </c>
      <c r="N103" s="134"/>
      <c r="O103" s="150">
        <f t="shared" si="183"/>
        <v>0</v>
      </c>
      <c r="P103" s="150">
        <f t="shared" si="183"/>
        <v>0</v>
      </c>
      <c r="Q103" s="150">
        <f t="shared" si="183"/>
        <v>0</v>
      </c>
      <c r="R103" s="150">
        <f t="shared" si="183"/>
        <v>0</v>
      </c>
      <c r="S103" s="150">
        <f>AA103*BW$22</f>
        <v>1482.6196845612237</v>
      </c>
      <c r="T103" s="150">
        <f t="shared" si="183"/>
        <v>0</v>
      </c>
      <c r="U103" s="144">
        <f>SUM(O103:T103)</f>
        <v>1482.6196845612237</v>
      </c>
      <c r="V103" s="134"/>
      <c r="W103" s="143">
        <f>'Reforecast Total Assurance Only'!W103</f>
        <v>0.27484401707577749</v>
      </c>
      <c r="X103" s="143">
        <f>'Reforecast Total Assurance Only'!X103</f>
        <v>0.27851072859444675</v>
      </c>
      <c r="Y103" s="143"/>
      <c r="Z103" s="143">
        <f>'Reforecast Total Assurance Only'!Z103</f>
        <v>0.27823103503171043</v>
      </c>
      <c r="AA103" s="143">
        <f>'Reforecast Total Assurance Only'!AA103</f>
        <v>0.3041271147817895</v>
      </c>
      <c r="AB103" s="143"/>
      <c r="AC103" s="143">
        <f>U103/U$107</f>
        <v>0.3041271147817895</v>
      </c>
      <c r="AE103" s="142">
        <f t="shared" si="184"/>
        <v>0</v>
      </c>
      <c r="AF103" s="142">
        <f t="shared" si="184"/>
        <v>0</v>
      </c>
      <c r="AG103" s="142">
        <f t="shared" si="184"/>
        <v>0</v>
      </c>
      <c r="AH103" s="142">
        <f t="shared" si="184"/>
        <v>0</v>
      </c>
      <c r="AI103" s="142">
        <f t="shared" si="184"/>
        <v>737.2593065653457</v>
      </c>
      <c r="AJ103" s="142">
        <f t="shared" si="184"/>
        <v>0</v>
      </c>
      <c r="AK103" s="142">
        <f t="shared" si="184"/>
        <v>737.2593065653457</v>
      </c>
      <c r="AM103" s="136">
        <f t="shared" si="158"/>
        <v>0.49726798736220412</v>
      </c>
      <c r="AN103" s="136">
        <f t="shared" si="159"/>
        <v>0.49726798736220412</v>
      </c>
    </row>
    <row r="104" spans="2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0</v>
      </c>
      <c r="H104" s="146">
        <f>($BT$34/$C$102)*D104</f>
        <v>0</v>
      </c>
      <c r="I104" s="146">
        <f>($BU$34/$C$102)*D104</f>
        <v>0</v>
      </c>
      <c r="J104" s="146">
        <f>($BV$34/$C$102)*D104</f>
        <v>0</v>
      </c>
      <c r="K104" s="146">
        <f>($BW$34/$C$102)*D104</f>
        <v>2219.8789911265694</v>
      </c>
      <c r="L104" s="146">
        <f>($BX$34/$C$102)*D104</f>
        <v>0</v>
      </c>
      <c r="M104" s="146">
        <f t="shared" si="146"/>
        <v>2219.8789911265694</v>
      </c>
      <c r="N104" s="134"/>
      <c r="O104" s="150">
        <f t="shared" si="183"/>
        <v>0</v>
      </c>
      <c r="P104" s="150">
        <f t="shared" si="183"/>
        <v>0</v>
      </c>
      <c r="Q104" s="150">
        <f t="shared" si="183"/>
        <v>0</v>
      </c>
      <c r="R104" s="150">
        <f t="shared" si="183"/>
        <v>0</v>
      </c>
      <c r="S104" s="150">
        <f t="shared" si="183"/>
        <v>1192.9580180860319</v>
      </c>
      <c r="T104" s="150">
        <f t="shared" si="183"/>
        <v>0</v>
      </c>
      <c r="U104" s="144">
        <f>SUM(O104:T104)</f>
        <v>1192.9580180860319</v>
      </c>
      <c r="V104" s="134"/>
      <c r="W104" s="143">
        <f>'Reforecast Total Assurance Only'!W104</f>
        <v>0.26322046714961506</v>
      </c>
      <c r="X104" s="143">
        <f>'Reforecast Total Assurance Only'!X104</f>
        <v>0.26758660343812635</v>
      </c>
      <c r="Y104" s="143"/>
      <c r="Z104" s="143">
        <f>'Reforecast Total Assurance Only'!Z104</f>
        <v>0.25047015669247491</v>
      </c>
      <c r="AA104" s="143">
        <f>'Reforecast Total Assurance Only'!AA104</f>
        <v>0.24470933704328859</v>
      </c>
      <c r="AB104" s="143"/>
      <c r="AC104" s="143">
        <f>U104/U$107</f>
        <v>0.24470933704328859</v>
      </c>
      <c r="AE104" s="142">
        <f t="shared" si="184"/>
        <v>0</v>
      </c>
      <c r="AF104" s="142">
        <f t="shared" si="184"/>
        <v>0</v>
      </c>
      <c r="AG104" s="142">
        <f t="shared" si="184"/>
        <v>0</v>
      </c>
      <c r="AH104" s="142">
        <f t="shared" si="184"/>
        <v>0</v>
      </c>
      <c r="AI104" s="142">
        <f t="shared" si="184"/>
        <v>1026.9209730405375</v>
      </c>
      <c r="AJ104" s="142">
        <f t="shared" si="184"/>
        <v>0</v>
      </c>
      <c r="AK104" s="142">
        <f t="shared" si="184"/>
        <v>1026.9209730405375</v>
      </c>
      <c r="AM104" s="136">
        <f t="shared" si="158"/>
        <v>0.86081903761216827</v>
      </c>
      <c r="AN104" s="136">
        <f t="shared" si="159"/>
        <v>0.86081903761216827</v>
      </c>
    </row>
    <row r="105" spans="2:40" x14ac:dyDescent="0.35"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0</v>
      </c>
      <c r="H105" s="146">
        <f>($BT$34/$C$102)*D105</f>
        <v>0</v>
      </c>
      <c r="I105" s="146">
        <f>($BU$34/$C$102)*D105</f>
        <v>0</v>
      </c>
      <c r="J105" s="146">
        <f>($BV$34/$C$102)*D105</f>
        <v>0</v>
      </c>
      <c r="K105" s="146">
        <f>($BW$34/$C$102)*D105</f>
        <v>2219.8789911265694</v>
      </c>
      <c r="L105" s="146">
        <f>($BX$34/$C$102)*D105</f>
        <v>0</v>
      </c>
      <c r="M105" s="146">
        <f t="shared" si="146"/>
        <v>2219.8789911265694</v>
      </c>
      <c r="N105" s="134"/>
      <c r="O105" s="150">
        <f t="shared" si="183"/>
        <v>0</v>
      </c>
      <c r="P105" s="150">
        <f t="shared" si="183"/>
        <v>0</v>
      </c>
      <c r="Q105" s="150">
        <f t="shared" si="183"/>
        <v>0</v>
      </c>
      <c r="R105" s="150">
        <f t="shared" si="183"/>
        <v>0</v>
      </c>
      <c r="S105" s="150">
        <f>AA105*BW$22</f>
        <v>633.22358780541026</v>
      </c>
      <c r="T105" s="150">
        <f t="shared" si="183"/>
        <v>0</v>
      </c>
      <c r="U105" s="144">
        <f>SUM(O105:T105)</f>
        <v>633.22358780541026</v>
      </c>
      <c r="V105" s="134"/>
      <c r="W105" s="143">
        <f>'Reforecast Total Assurance Only'!W105</f>
        <v>0.15452442464325625</v>
      </c>
      <c r="X105" s="143">
        <f>'Reforecast Total Assurance Only'!X105</f>
        <v>0.15579490695008572</v>
      </c>
      <c r="Y105" s="143"/>
      <c r="Z105" s="143">
        <f>'Reforecast Total Assurance Only'!Z105</f>
        <v>0.15939135221207443</v>
      </c>
      <c r="AA105" s="143">
        <f>'Reforecast Total Assurance Only'!AA105</f>
        <v>0.12989201801136621</v>
      </c>
      <c r="AB105" s="143"/>
      <c r="AC105" s="143">
        <f>U105/U$107</f>
        <v>0.12989201801136621</v>
      </c>
      <c r="AE105" s="142">
        <f t="shared" si="184"/>
        <v>0</v>
      </c>
      <c r="AF105" s="142">
        <f t="shared" si="184"/>
        <v>0</v>
      </c>
      <c r="AG105" s="142">
        <f t="shared" si="184"/>
        <v>0</v>
      </c>
      <c r="AH105" s="142">
        <f t="shared" si="184"/>
        <v>0</v>
      </c>
      <c r="AI105" s="142">
        <f t="shared" si="184"/>
        <v>1586.6554033211592</v>
      </c>
      <c r="AJ105" s="142">
        <f t="shared" si="184"/>
        <v>0</v>
      </c>
      <c r="AK105" s="142">
        <f t="shared" si="184"/>
        <v>1586.6554033211592</v>
      </c>
      <c r="AM105" s="136">
        <f t="shared" si="158"/>
        <v>2.505679563864792</v>
      </c>
      <c r="AN105" s="136">
        <f t="shared" si="159"/>
        <v>2.505679563864792</v>
      </c>
    </row>
    <row r="106" spans="2:40" x14ac:dyDescent="0.35"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0</v>
      </c>
      <c r="H106" s="146">
        <f>($BT$34/$C$102)*D106</f>
        <v>0</v>
      </c>
      <c r="I106" s="146">
        <f>($BU$34/$C$102)*D106</f>
        <v>0</v>
      </c>
      <c r="J106" s="146">
        <f>($BV$34/$C$102)*D106</f>
        <v>0</v>
      </c>
      <c r="K106" s="146">
        <f>($BW$34/$C$102)*D106</f>
        <v>887.95159645062768</v>
      </c>
      <c r="L106" s="146">
        <f>($BX$34/$C$102)*D106</f>
        <v>0</v>
      </c>
      <c r="M106" s="146">
        <f t="shared" si="146"/>
        <v>887.95159645062768</v>
      </c>
      <c r="N106" s="134"/>
      <c r="O106" s="150">
        <f t="shared" si="183"/>
        <v>0</v>
      </c>
      <c r="P106" s="150">
        <f t="shared" si="183"/>
        <v>0</v>
      </c>
      <c r="Q106" s="150">
        <f t="shared" si="183"/>
        <v>0</v>
      </c>
      <c r="R106" s="150">
        <f t="shared" si="183"/>
        <v>0</v>
      </c>
      <c r="S106" s="150">
        <f>AA106*BW$22</f>
        <v>253.28943512216412</v>
      </c>
      <c r="T106" s="150">
        <f t="shared" si="183"/>
        <v>0</v>
      </c>
      <c r="U106" s="144">
        <f>SUM(O106:T106)</f>
        <v>253.28943512216412</v>
      </c>
      <c r="V106" s="134"/>
      <c r="W106" s="143">
        <f>'Reforecast Total Assurance Only'!W106</f>
        <v>6.1809769857302486E-2</v>
      </c>
      <c r="X106" s="143">
        <f>'Reforecast Total Assurance Only'!X106</f>
        <v>6.2317962780034278E-2</v>
      </c>
      <c r="Y106" s="143"/>
      <c r="Z106" s="143">
        <f>'Reforecast Total Assurance Only'!Z106</f>
        <v>6.3756540884829765E-2</v>
      </c>
      <c r="AA106" s="143">
        <f>'Reforecast Total Assurance Only'!AA106</f>
        <v>5.1956807204546485E-2</v>
      </c>
      <c r="AB106" s="143"/>
      <c r="AC106" s="143">
        <f>U106/U$107</f>
        <v>5.1956807204546485E-2</v>
      </c>
      <c r="AE106" s="142">
        <f t="shared" si="184"/>
        <v>0</v>
      </c>
      <c r="AF106" s="142">
        <f t="shared" si="184"/>
        <v>0</v>
      </c>
      <c r="AG106" s="142">
        <f t="shared" si="184"/>
        <v>0</v>
      </c>
      <c r="AH106" s="142">
        <f t="shared" si="184"/>
        <v>0</v>
      </c>
      <c r="AI106" s="142">
        <f t="shared" si="184"/>
        <v>634.66216132846353</v>
      </c>
      <c r="AJ106" s="142">
        <f t="shared" si="184"/>
        <v>0</v>
      </c>
      <c r="AK106" s="142">
        <f t="shared" si="184"/>
        <v>634.66216132846353</v>
      </c>
      <c r="AM106" s="136">
        <f t="shared" si="158"/>
        <v>2.5056795638647911</v>
      </c>
      <c r="AN106" s="136">
        <f t="shared" si="159"/>
        <v>2.5056795638647911</v>
      </c>
    </row>
    <row r="107" spans="2:40" x14ac:dyDescent="0.35">
      <c r="F107" s="141" t="s">
        <v>111</v>
      </c>
      <c r="G107" s="140">
        <f t="shared" ref="G107:L107" si="185">SUM(G102:G106)</f>
        <v>0</v>
      </c>
      <c r="H107" s="140">
        <f t="shared" si="185"/>
        <v>0</v>
      </c>
      <c r="I107" s="140">
        <f t="shared" si="185"/>
        <v>0</v>
      </c>
      <c r="J107" s="140">
        <f t="shared" si="185"/>
        <v>0</v>
      </c>
      <c r="K107" s="140">
        <f t="shared" si="185"/>
        <v>9767.4675609569058</v>
      </c>
      <c r="L107" s="140">
        <f t="shared" si="185"/>
        <v>0</v>
      </c>
      <c r="M107" s="140">
        <f t="shared" si="146"/>
        <v>9767.4675609569058</v>
      </c>
      <c r="O107" s="139">
        <f t="shared" ref="O107:U107" si="186">SUM(O102:O106)</f>
        <v>0</v>
      </c>
      <c r="P107" s="139">
        <f t="shared" si="186"/>
        <v>0</v>
      </c>
      <c r="Q107" s="139">
        <f t="shared" si="186"/>
        <v>0</v>
      </c>
      <c r="R107" s="139">
        <f t="shared" si="186"/>
        <v>0</v>
      </c>
      <c r="S107" s="139">
        <f t="shared" si="186"/>
        <v>4875</v>
      </c>
      <c r="T107" s="139">
        <f t="shared" si="186"/>
        <v>0</v>
      </c>
      <c r="U107" s="139">
        <f t="shared" si="186"/>
        <v>4875</v>
      </c>
      <c r="V107" s="134"/>
      <c r="W107" s="138">
        <f t="shared" ref="W107:AC107" si="187">SUM(W102:W106)</f>
        <v>0.99999999999999989</v>
      </c>
      <c r="X107" s="138">
        <f t="shared" si="187"/>
        <v>1</v>
      </c>
      <c r="Y107" s="138">
        <f t="shared" si="187"/>
        <v>0</v>
      </c>
      <c r="Z107" s="138">
        <f t="shared" si="187"/>
        <v>1</v>
      </c>
      <c r="AA107" s="138">
        <f t="shared" si="187"/>
        <v>0.99999999999999978</v>
      </c>
      <c r="AB107" s="138">
        <f t="shared" si="187"/>
        <v>0</v>
      </c>
      <c r="AC107" s="138">
        <f t="shared" si="187"/>
        <v>0.99999999999999978</v>
      </c>
      <c r="AE107" s="137">
        <f t="shared" si="184"/>
        <v>0</v>
      </c>
      <c r="AF107" s="137">
        <f t="shared" si="184"/>
        <v>0</v>
      </c>
      <c r="AG107" s="137">
        <f t="shared" si="184"/>
        <v>0</v>
      </c>
      <c r="AH107" s="137">
        <f t="shared" si="184"/>
        <v>0</v>
      </c>
      <c r="AI107" s="137">
        <f t="shared" si="184"/>
        <v>4892.4675609569058</v>
      </c>
      <c r="AJ107" s="137">
        <f t="shared" si="184"/>
        <v>0</v>
      </c>
      <c r="AK107" s="137">
        <f t="shared" si="184"/>
        <v>4892.4675609569058</v>
      </c>
      <c r="AM107" s="136">
        <f t="shared" si="158"/>
        <v>1.0035830894270577</v>
      </c>
      <c r="AN107" s="136">
        <f t="shared" si="159"/>
        <v>1.0035830894270577</v>
      </c>
    </row>
    <row r="108" spans="2:40" x14ac:dyDescent="0.35"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2:40" x14ac:dyDescent="0.35"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0</v>
      </c>
      <c r="H109" s="146">
        <f>($CB$34/$C$109)*D109</f>
        <v>0</v>
      </c>
      <c r="I109" s="146">
        <f>($CC$34/$C$109)*D109</f>
        <v>0</v>
      </c>
      <c r="J109" s="146">
        <f>($CD$34/$C$109)*D109</f>
        <v>0</v>
      </c>
      <c r="K109" s="146">
        <f>($CE$34/$C$109)*D109</f>
        <v>793.14173827238596</v>
      </c>
      <c r="L109" s="146">
        <f>($CF$34/$C$109)*D109</f>
        <v>0</v>
      </c>
      <c r="M109" s="146">
        <f t="shared" si="146"/>
        <v>793.14173827238596</v>
      </c>
      <c r="N109" s="134"/>
      <c r="O109" s="150">
        <f t="shared" ref="O109:T113" si="188">W109*CA$22</f>
        <v>0</v>
      </c>
      <c r="P109" s="150">
        <f t="shared" si="188"/>
        <v>0</v>
      </c>
      <c r="Q109" s="150">
        <f t="shared" si="188"/>
        <v>0</v>
      </c>
      <c r="R109" s="150">
        <f t="shared" si="188"/>
        <v>0</v>
      </c>
      <c r="S109" s="150">
        <f t="shared" si="188"/>
        <v>438.78027260079085</v>
      </c>
      <c r="T109" s="150">
        <f t="shared" si="188"/>
        <v>0</v>
      </c>
      <c r="U109" s="144">
        <f>SUM(O109:T109)</f>
        <v>438.78027260079085</v>
      </c>
      <c r="V109" s="134"/>
      <c r="W109" s="143">
        <f>'Reforecast Total Assurance Only'!W109</f>
        <v>0.1368981725194767</v>
      </c>
      <c r="X109" s="143">
        <f>'Reforecast Total Assurance Only'!X109</f>
        <v>0.13413507965006902</v>
      </c>
      <c r="Y109" s="143"/>
      <c r="Z109" s="143">
        <f>'Reforecast Total Assurance Only'!Z109</f>
        <v>0.12671769471762398</v>
      </c>
      <c r="AA109" s="143">
        <f>'Reforecast Total Assurance Only'!AA109</f>
        <v>9.0006209764264794E-2</v>
      </c>
      <c r="AB109" s="143"/>
      <c r="AC109" s="143">
        <f>U109/U$114</f>
        <v>9.0006209764264794E-2</v>
      </c>
      <c r="AE109" s="142">
        <f t="shared" ref="AE109:AK114" si="189">G109-O109</f>
        <v>0</v>
      </c>
      <c r="AF109" s="142">
        <f t="shared" si="189"/>
        <v>0</v>
      </c>
      <c r="AG109" s="142">
        <f t="shared" si="189"/>
        <v>0</v>
      </c>
      <c r="AH109" s="142">
        <f t="shared" si="189"/>
        <v>0</v>
      </c>
      <c r="AI109" s="142">
        <f t="shared" si="189"/>
        <v>354.36146567159511</v>
      </c>
      <c r="AJ109" s="142">
        <f t="shared" si="189"/>
        <v>0</v>
      </c>
      <c r="AK109" s="142">
        <f t="shared" si="189"/>
        <v>354.36146567159511</v>
      </c>
      <c r="AM109" s="136">
        <f t="shared" si="158"/>
        <v>0.80760573753961518</v>
      </c>
      <c r="AN109" s="136">
        <f t="shared" si="159"/>
        <v>0.80760573753961518</v>
      </c>
    </row>
    <row r="110" spans="2:40" x14ac:dyDescent="0.35"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0</v>
      </c>
      <c r="H110" s="146">
        <f>($CB$34/$C$109)*D110</f>
        <v>0</v>
      </c>
      <c r="I110" s="146">
        <f>($CC$34/$C$109)*D110</f>
        <v>0</v>
      </c>
      <c r="J110" s="146">
        <f>($CD$34/$C$109)*D110</f>
        <v>0</v>
      </c>
      <c r="K110" s="146">
        <f>($CE$34/$C$109)*D110</f>
        <v>793.14173827238596</v>
      </c>
      <c r="L110" s="146">
        <f>($CF$34/$C$109)*D110</f>
        <v>0</v>
      </c>
      <c r="M110" s="146">
        <f t="shared" si="146"/>
        <v>793.14173827238596</v>
      </c>
      <c r="N110" s="134"/>
      <c r="O110" s="150">
        <f t="shared" si="188"/>
        <v>0</v>
      </c>
      <c r="P110" s="150">
        <f t="shared" si="188"/>
        <v>0</v>
      </c>
      <c r="Q110" s="150">
        <f t="shared" si="188"/>
        <v>0</v>
      </c>
      <c r="R110" s="150">
        <f t="shared" si="188"/>
        <v>0</v>
      </c>
      <c r="S110" s="150">
        <f t="shared" si="188"/>
        <v>438.78027260079085</v>
      </c>
      <c r="T110" s="150">
        <f t="shared" si="188"/>
        <v>0</v>
      </c>
      <c r="U110" s="144">
        <f>SUM(O110:T110)</f>
        <v>438.78027260079085</v>
      </c>
      <c r="V110" s="134"/>
      <c r="W110" s="143">
        <f>'Reforecast Total Assurance Only'!W110</f>
        <v>0.1368981725194767</v>
      </c>
      <c r="X110" s="143">
        <f>'Reforecast Total Assurance Only'!X110</f>
        <v>0.13413507965006902</v>
      </c>
      <c r="Y110" s="143"/>
      <c r="Z110" s="143">
        <f>'Reforecast Total Assurance Only'!Z110</f>
        <v>0.12671769471762398</v>
      </c>
      <c r="AA110" s="143">
        <f>'Reforecast Total Assurance Only'!AA110</f>
        <v>9.0006209764264794E-2</v>
      </c>
      <c r="AB110" s="143"/>
      <c r="AC110" s="143">
        <f>U110/U$114</f>
        <v>9.0006209764264794E-2</v>
      </c>
      <c r="AE110" s="142">
        <f t="shared" si="189"/>
        <v>0</v>
      </c>
      <c r="AF110" s="142">
        <f t="shared" si="189"/>
        <v>0</v>
      </c>
      <c r="AG110" s="142">
        <f t="shared" si="189"/>
        <v>0</v>
      </c>
      <c r="AH110" s="142">
        <f t="shared" si="189"/>
        <v>0</v>
      </c>
      <c r="AI110" s="142">
        <f t="shared" si="189"/>
        <v>354.36146567159511</v>
      </c>
      <c r="AJ110" s="142">
        <f t="shared" si="189"/>
        <v>0</v>
      </c>
      <c r="AK110" s="142">
        <f t="shared" si="189"/>
        <v>354.36146567159511</v>
      </c>
      <c r="AM110" s="136">
        <f t="shared" si="158"/>
        <v>0.80760573753961518</v>
      </c>
      <c r="AN110" s="136">
        <f t="shared" si="159"/>
        <v>0.80760573753961518</v>
      </c>
    </row>
    <row r="111" spans="2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0</v>
      </c>
      <c r="H111" s="146">
        <f>($CB$34/$C$109)*D111</f>
        <v>0</v>
      </c>
      <c r="I111" s="146">
        <f>($CC$34/$C$109)*D111</f>
        <v>0</v>
      </c>
      <c r="J111" s="146">
        <f>($CD$34/$C$109)*D111</f>
        <v>0</v>
      </c>
      <c r="K111" s="146">
        <f>($CE$34/$C$109)*D111</f>
        <v>1321.9028971206433</v>
      </c>
      <c r="L111" s="146">
        <f>($CF$34/$C$109)*D111</f>
        <v>0</v>
      </c>
      <c r="M111" s="146">
        <f t="shared" si="146"/>
        <v>1321.9028971206433</v>
      </c>
      <c r="N111" s="134"/>
      <c r="O111" s="150">
        <f t="shared" si="188"/>
        <v>0</v>
      </c>
      <c r="P111" s="150">
        <f t="shared" si="188"/>
        <v>0</v>
      </c>
      <c r="Q111" s="150">
        <f t="shared" si="188"/>
        <v>0</v>
      </c>
      <c r="R111" s="150">
        <f t="shared" si="188"/>
        <v>0</v>
      </c>
      <c r="S111" s="150">
        <f t="shared" si="188"/>
        <v>807.09691555506731</v>
      </c>
      <c r="T111" s="150">
        <f t="shared" si="188"/>
        <v>0</v>
      </c>
      <c r="U111" s="144">
        <f>SUM(O111:T111)</f>
        <v>807.09691555506731</v>
      </c>
      <c r="V111" s="134"/>
      <c r="W111" s="143">
        <f>'Reforecast Total Assurance Only'!W111</f>
        <v>0.22488726249312163</v>
      </c>
      <c r="X111" s="143">
        <f>'Reforecast Total Assurance Only'!X111</f>
        <v>0.22309100923468686</v>
      </c>
      <c r="Y111" s="143"/>
      <c r="Z111" s="143">
        <f>'Reforecast Total Assurance Only'!Z111</f>
        <v>0.20027076327427401</v>
      </c>
      <c r="AA111" s="143">
        <f>'Reforecast Total Assurance Only'!AA111</f>
        <v>0.1655583416523215</v>
      </c>
      <c r="AB111" s="143"/>
      <c r="AC111" s="143">
        <f>U111/U$114</f>
        <v>0.1655583416523215</v>
      </c>
      <c r="AE111" s="142">
        <f t="shared" si="189"/>
        <v>0</v>
      </c>
      <c r="AF111" s="142">
        <f t="shared" si="189"/>
        <v>0</v>
      </c>
      <c r="AG111" s="142">
        <f t="shared" si="189"/>
        <v>0</v>
      </c>
      <c r="AH111" s="142">
        <f t="shared" si="189"/>
        <v>0</v>
      </c>
      <c r="AI111" s="142">
        <f t="shared" si="189"/>
        <v>514.80598156557596</v>
      </c>
      <c r="AJ111" s="142">
        <f t="shared" si="189"/>
        <v>0</v>
      </c>
      <c r="AK111" s="142">
        <f t="shared" si="189"/>
        <v>514.80598156557596</v>
      </c>
      <c r="AM111" s="136">
        <f t="shared" si="158"/>
        <v>0.6378490261129629</v>
      </c>
      <c r="AN111" s="136">
        <f t="shared" si="159"/>
        <v>0.6378490261129629</v>
      </c>
    </row>
    <row r="112" spans="2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0</v>
      </c>
      <c r="H112" s="146">
        <f>($CB$34/$C$109)*D112</f>
        <v>0</v>
      </c>
      <c r="I112" s="146">
        <f>($CC$34/$C$109)*D112</f>
        <v>0</v>
      </c>
      <c r="J112" s="146">
        <f>($CD$34/$C$109)*D112</f>
        <v>0</v>
      </c>
      <c r="K112" s="146">
        <f>($CE$34/$C$109)*D112</f>
        <v>1321.9028971206433</v>
      </c>
      <c r="L112" s="146">
        <f>($CF$34/$C$109)*D112</f>
        <v>0</v>
      </c>
      <c r="M112" s="146">
        <f t="shared" si="146"/>
        <v>1321.9028971206433</v>
      </c>
      <c r="N112" s="134"/>
      <c r="O112" s="150">
        <f t="shared" si="188"/>
        <v>0</v>
      </c>
      <c r="P112" s="150">
        <f t="shared" si="188"/>
        <v>0</v>
      </c>
      <c r="Q112" s="150">
        <f t="shared" si="188"/>
        <v>0</v>
      </c>
      <c r="R112" s="150">
        <f t="shared" si="188"/>
        <v>0</v>
      </c>
      <c r="S112" s="150">
        <f t="shared" si="188"/>
        <v>1561.1465268552652</v>
      </c>
      <c r="T112" s="150">
        <f t="shared" si="188"/>
        <v>0</v>
      </c>
      <c r="U112" s="144">
        <f>SUM(O112:T112)</f>
        <v>1561.1465268552652</v>
      </c>
      <c r="V112" s="134"/>
      <c r="W112" s="143">
        <f>'Reforecast Total Assurance Only'!W112</f>
        <v>0.26796721540487545</v>
      </c>
      <c r="X112" s="143">
        <f>'Reforecast Total Assurance Only'!X112</f>
        <v>0.28243335073927561</v>
      </c>
      <c r="Y112" s="143"/>
      <c r="Z112" s="143">
        <f>'Reforecast Total Assurance Only'!Z112</f>
        <v>0.27155594823019052</v>
      </c>
      <c r="AA112" s="143">
        <f>'Reforecast Total Assurance Only'!AA112</f>
        <v>0.32023518499595183</v>
      </c>
      <c r="AB112" s="143"/>
      <c r="AC112" s="143">
        <f>U112/U$114</f>
        <v>0.32023518499595183</v>
      </c>
      <c r="AE112" s="142">
        <f t="shared" si="189"/>
        <v>0</v>
      </c>
      <c r="AF112" s="142">
        <f t="shared" si="189"/>
        <v>0</v>
      </c>
      <c r="AG112" s="142">
        <f t="shared" si="189"/>
        <v>0</v>
      </c>
      <c r="AH112" s="142">
        <f t="shared" si="189"/>
        <v>0</v>
      </c>
      <c r="AI112" s="142">
        <f t="shared" si="189"/>
        <v>-239.24362973462189</v>
      </c>
      <c r="AJ112" s="142">
        <f t="shared" si="189"/>
        <v>0</v>
      </c>
      <c r="AK112" s="142">
        <f t="shared" si="189"/>
        <v>-239.24362973462189</v>
      </c>
      <c r="AM112" s="136">
        <f t="shared" si="158"/>
        <v>-0.15324867052457167</v>
      </c>
      <c r="AN112" s="136">
        <f t="shared" si="159"/>
        <v>-0.15324867052457167</v>
      </c>
    </row>
    <row r="113" spans="3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0</v>
      </c>
      <c r="H113" s="146">
        <f>($CB$34/$C$109)*D113</f>
        <v>0</v>
      </c>
      <c r="I113" s="146">
        <f>($CC$34/$C$109)*D113</f>
        <v>0</v>
      </c>
      <c r="J113" s="146">
        <f>($CD$34/$C$109)*D113</f>
        <v>0</v>
      </c>
      <c r="K113" s="146">
        <f>($CE$34/$C$109)*D113</f>
        <v>1057.5223176965146</v>
      </c>
      <c r="L113" s="146">
        <f>($CF$34/$C$109)*D113</f>
        <v>0</v>
      </c>
      <c r="M113" s="146">
        <f t="shared" si="146"/>
        <v>1057.5223176965146</v>
      </c>
      <c r="N113" s="134"/>
      <c r="O113" s="150">
        <f t="shared" si="188"/>
        <v>0</v>
      </c>
      <c r="P113" s="150">
        <f t="shared" si="188"/>
        <v>0</v>
      </c>
      <c r="Q113" s="150">
        <f t="shared" si="188"/>
        <v>0</v>
      </c>
      <c r="R113" s="150">
        <f t="shared" si="188"/>
        <v>0</v>
      </c>
      <c r="S113" s="150">
        <f t="shared" si="188"/>
        <v>1629.1960123880858</v>
      </c>
      <c r="T113" s="150">
        <f t="shared" si="188"/>
        <v>0</v>
      </c>
      <c r="U113" s="144">
        <f>SUM(O113:T113)</f>
        <v>1629.1960123880858</v>
      </c>
      <c r="V113" s="134"/>
      <c r="W113" s="143">
        <f>'Reforecast Total Assurance Only'!W113</f>
        <v>0.23334917706304958</v>
      </c>
      <c r="X113" s="143">
        <f>'Reforecast Total Assurance Only'!X113</f>
        <v>0.22620548072589938</v>
      </c>
      <c r="Y113" s="143"/>
      <c r="Z113" s="143">
        <f>'Reforecast Total Assurance Only'!Z113</f>
        <v>0.27473789906028745</v>
      </c>
      <c r="AA113" s="143">
        <f>'Reforecast Total Assurance Only'!AA113</f>
        <v>0.33419405382319711</v>
      </c>
      <c r="AB113" s="143"/>
      <c r="AC113" s="143">
        <f>U113/U$114</f>
        <v>0.33419405382319711</v>
      </c>
      <c r="AE113" s="142">
        <f t="shared" si="189"/>
        <v>0</v>
      </c>
      <c r="AF113" s="142">
        <f t="shared" si="189"/>
        <v>0</v>
      </c>
      <c r="AG113" s="142">
        <f t="shared" si="189"/>
        <v>0</v>
      </c>
      <c r="AH113" s="142">
        <f t="shared" si="189"/>
        <v>0</v>
      </c>
      <c r="AI113" s="142">
        <f t="shared" si="189"/>
        <v>-571.6736946915712</v>
      </c>
      <c r="AJ113" s="142">
        <f t="shared" si="189"/>
        <v>0</v>
      </c>
      <c r="AK113" s="142">
        <f t="shared" si="189"/>
        <v>-571.6736946915712</v>
      </c>
      <c r="AM113" s="136">
        <f t="shared" si="158"/>
        <v>-0.35089313400270866</v>
      </c>
      <c r="AN113" s="136">
        <f t="shared" si="159"/>
        <v>-0.35089313400270866</v>
      </c>
    </row>
    <row r="114" spans="3:40" x14ac:dyDescent="0.35">
      <c r="F114" s="141" t="s">
        <v>111</v>
      </c>
      <c r="G114" s="140">
        <f t="shared" ref="G114:L114" si="190">SUM(G109:G113)</f>
        <v>0</v>
      </c>
      <c r="H114" s="140">
        <f t="shared" si="190"/>
        <v>0</v>
      </c>
      <c r="I114" s="140">
        <f t="shared" si="190"/>
        <v>0</v>
      </c>
      <c r="J114" s="140">
        <f t="shared" si="190"/>
        <v>0</v>
      </c>
      <c r="K114" s="140">
        <f t="shared" si="190"/>
        <v>5287.6115884825731</v>
      </c>
      <c r="L114" s="140">
        <f t="shared" si="190"/>
        <v>0</v>
      </c>
      <c r="M114" s="140">
        <f t="shared" si="146"/>
        <v>5287.6115884825731</v>
      </c>
      <c r="O114" s="139">
        <f t="shared" ref="O114:U114" si="191">SUM(O109:O113)</f>
        <v>0</v>
      </c>
      <c r="P114" s="139">
        <f t="shared" si="191"/>
        <v>0</v>
      </c>
      <c r="Q114" s="139">
        <f t="shared" si="191"/>
        <v>0</v>
      </c>
      <c r="R114" s="139">
        <f>SUM(R109:R113)</f>
        <v>0</v>
      </c>
      <c r="S114" s="139">
        <f>SUM(S109:S113)</f>
        <v>4875</v>
      </c>
      <c r="T114" s="139">
        <f t="shared" si="191"/>
        <v>0</v>
      </c>
      <c r="U114" s="139">
        <f t="shared" si="191"/>
        <v>4875</v>
      </c>
      <c r="V114" s="134"/>
      <c r="W114" s="138">
        <f t="shared" ref="W114:AC114" si="192">SUM(W109:W113)</f>
        <v>1</v>
      </c>
      <c r="X114" s="138">
        <f t="shared" si="192"/>
        <v>0.99999999999999989</v>
      </c>
      <c r="Y114" s="138">
        <f t="shared" si="192"/>
        <v>0</v>
      </c>
      <c r="Z114" s="138">
        <f t="shared" si="192"/>
        <v>0.99999999999999989</v>
      </c>
      <c r="AA114" s="138">
        <f t="shared" si="192"/>
        <v>1</v>
      </c>
      <c r="AB114" s="138">
        <f t="shared" si="192"/>
        <v>0</v>
      </c>
      <c r="AC114" s="138">
        <f t="shared" si="192"/>
        <v>1</v>
      </c>
      <c r="AE114" s="137">
        <f t="shared" si="189"/>
        <v>0</v>
      </c>
      <c r="AF114" s="137">
        <f t="shared" si="189"/>
        <v>0</v>
      </c>
      <c r="AG114" s="137">
        <f t="shared" si="189"/>
        <v>0</v>
      </c>
      <c r="AH114" s="137">
        <f t="shared" si="189"/>
        <v>0</v>
      </c>
      <c r="AI114" s="137">
        <f t="shared" si="189"/>
        <v>412.6115884825731</v>
      </c>
      <c r="AJ114" s="137">
        <f t="shared" si="189"/>
        <v>0</v>
      </c>
      <c r="AK114" s="137">
        <f t="shared" si="189"/>
        <v>412.6115884825731</v>
      </c>
      <c r="AM114" s="136">
        <f t="shared" si="158"/>
        <v>8.4638274560527818E-2</v>
      </c>
      <c r="AN114" s="136">
        <f t="shared" si="159"/>
        <v>8.4638274560527818E-2</v>
      </c>
    </row>
    <row r="115" spans="3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3:40" x14ac:dyDescent="0.35"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6"/>
        <v>0</v>
      </c>
      <c r="N116" s="134"/>
      <c r="O116" s="150">
        <f t="shared" ref="O116:T120" si="193">W116*CI$22</f>
        <v>0</v>
      </c>
      <c r="P116" s="150">
        <f t="shared" si="193"/>
        <v>0</v>
      </c>
      <c r="Q116" s="150">
        <f t="shared" si="193"/>
        <v>0</v>
      </c>
      <c r="R116" s="150">
        <f t="shared" si="193"/>
        <v>0</v>
      </c>
      <c r="S116" s="150">
        <f t="shared" si="193"/>
        <v>0</v>
      </c>
      <c r="T116" s="150">
        <f t="shared" si="193"/>
        <v>0</v>
      </c>
      <c r="U116" s="144">
        <f>SUM(O116:T116)</f>
        <v>0</v>
      </c>
      <c r="V116" s="134"/>
      <c r="W116" s="143">
        <f>'Reforecast Total Assurance Only'!W116</f>
        <v>0</v>
      </c>
      <c r="X116" s="143">
        <f>'Reforecast Total Assurance Only'!X116</f>
        <v>0</v>
      </c>
      <c r="Y116" s="143"/>
      <c r="Z116" s="143">
        <f>'Reforecast Total Assurance Only'!Z116</f>
        <v>0</v>
      </c>
      <c r="AA116" s="143">
        <f>'Reforecast Total Assurance Only'!AA116</f>
        <v>0</v>
      </c>
      <c r="AB116" s="143"/>
      <c r="AC116" s="143">
        <f>U116/U$121</f>
        <v>0</v>
      </c>
      <c r="AE116" s="142">
        <f t="shared" ref="AE116:AK121" si="194">G116-O116</f>
        <v>0</v>
      </c>
      <c r="AF116" s="142">
        <f t="shared" si="194"/>
        <v>0</v>
      </c>
      <c r="AG116" s="142">
        <f t="shared" si="194"/>
        <v>0</v>
      </c>
      <c r="AH116" s="142">
        <f t="shared" si="194"/>
        <v>0</v>
      </c>
      <c r="AI116" s="142">
        <f t="shared" si="194"/>
        <v>0</v>
      </c>
      <c r="AJ116" s="142">
        <f t="shared" si="194"/>
        <v>0</v>
      </c>
      <c r="AK116" s="142">
        <f t="shared" si="194"/>
        <v>0</v>
      </c>
      <c r="AM116" s="136">
        <f t="shared" si="158"/>
        <v>0</v>
      </c>
      <c r="AN116" s="136">
        <f t="shared" si="159"/>
        <v>0</v>
      </c>
    </row>
    <row r="117" spans="3:40" x14ac:dyDescent="0.35"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0</v>
      </c>
      <c r="H117" s="146">
        <f>($CJ$34/$C$116)*D117</f>
        <v>0</v>
      </c>
      <c r="I117" s="146">
        <f>($CK$34/$C$116)*D117</f>
        <v>0</v>
      </c>
      <c r="J117" s="146">
        <f>($CL$34/$C$116)*D117</f>
        <v>0</v>
      </c>
      <c r="K117" s="146">
        <f>($CM$34/$C$116)*D117</f>
        <v>2168.3922735532501</v>
      </c>
      <c r="L117" s="146">
        <f>($CN$34/$C$116)*D117</f>
        <v>0</v>
      </c>
      <c r="M117" s="146">
        <f t="shared" si="146"/>
        <v>2168.3922735532501</v>
      </c>
      <c r="N117" s="134"/>
      <c r="O117" s="150">
        <f t="shared" si="193"/>
        <v>0</v>
      </c>
      <c r="P117" s="150">
        <f t="shared" si="193"/>
        <v>0</v>
      </c>
      <c r="Q117" s="150">
        <f t="shared" si="193"/>
        <v>0</v>
      </c>
      <c r="R117" s="150">
        <f t="shared" si="193"/>
        <v>0</v>
      </c>
      <c r="S117" s="150">
        <f t="shared" si="193"/>
        <v>1444.1800560894121</v>
      </c>
      <c r="T117" s="150">
        <f t="shared" si="193"/>
        <v>0</v>
      </c>
      <c r="U117" s="144">
        <f>SUM(O117:T117)</f>
        <v>1444.1800560894121</v>
      </c>
      <c r="V117" s="134"/>
      <c r="W117" s="143">
        <f>'Reforecast Total Assurance Only'!W117</f>
        <v>0.19809668024817917</v>
      </c>
      <c r="X117" s="143">
        <f>'Reforecast Total Assurance Only'!X117</f>
        <v>0.19562506378275718</v>
      </c>
      <c r="Y117" s="143"/>
      <c r="Z117" s="143">
        <f>'Reforecast Total Assurance Only'!Z117</f>
        <v>0.23715679568255116</v>
      </c>
      <c r="AA117" s="143">
        <f>'Reforecast Total Assurance Only'!AA117</f>
        <v>0.2962420627875717</v>
      </c>
      <c r="AB117" s="143"/>
      <c r="AC117" s="143">
        <f>U117/U$121</f>
        <v>0.2962420627875717</v>
      </c>
      <c r="AE117" s="142">
        <f t="shared" si="194"/>
        <v>0</v>
      </c>
      <c r="AF117" s="142">
        <f t="shared" si="194"/>
        <v>0</v>
      </c>
      <c r="AG117" s="142">
        <f t="shared" si="194"/>
        <v>0</v>
      </c>
      <c r="AH117" s="142">
        <f t="shared" si="194"/>
        <v>0</v>
      </c>
      <c r="AI117" s="142">
        <f t="shared" si="194"/>
        <v>724.21221746383799</v>
      </c>
      <c r="AJ117" s="142">
        <f t="shared" si="194"/>
        <v>0</v>
      </c>
      <c r="AK117" s="142">
        <f t="shared" si="194"/>
        <v>724.21221746383799</v>
      </c>
      <c r="AM117" s="136">
        <f t="shared" si="158"/>
        <v>0.50146947702967071</v>
      </c>
      <c r="AN117" s="136">
        <f t="shared" si="159"/>
        <v>0.50146947702967071</v>
      </c>
    </row>
    <row r="118" spans="3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0</v>
      </c>
      <c r="H118" s="146">
        <f>($CJ$34/$C$116)*D118</f>
        <v>0</v>
      </c>
      <c r="I118" s="146">
        <f>($CK$34/$C$116)*D118</f>
        <v>0</v>
      </c>
      <c r="J118" s="146">
        <f>($CL$34/$C$116)*D118</f>
        <v>0</v>
      </c>
      <c r="K118" s="146">
        <f>($CM$34/$C$116)*D118</f>
        <v>2168.3922735532501</v>
      </c>
      <c r="L118" s="146">
        <f>($CN$34/$C$116)*D118</f>
        <v>0</v>
      </c>
      <c r="M118" s="146">
        <f t="shared" ref="M118:M123" si="195">SUM(G118:L118)</f>
        <v>2168.3922735532501</v>
      </c>
      <c r="N118" s="134"/>
      <c r="O118" s="150">
        <f t="shared" si="193"/>
        <v>0</v>
      </c>
      <c r="P118" s="150">
        <f t="shared" si="193"/>
        <v>0</v>
      </c>
      <c r="Q118" s="150">
        <f t="shared" si="193"/>
        <v>0</v>
      </c>
      <c r="R118" s="150">
        <f t="shared" si="193"/>
        <v>0</v>
      </c>
      <c r="S118" s="150">
        <f t="shared" si="193"/>
        <v>1235.0360937101648</v>
      </c>
      <c r="T118" s="150">
        <f t="shared" si="193"/>
        <v>0</v>
      </c>
      <c r="U118" s="144">
        <f>SUM(O118:T118)</f>
        <v>1235.0360937101648</v>
      </c>
      <c r="V118" s="134"/>
      <c r="W118" s="143">
        <f>'Reforecast Total Assurance Only'!W118</f>
        <v>0.26629391225614418</v>
      </c>
      <c r="X118" s="143">
        <f>'Reforecast Total Assurance Only'!X118</f>
        <v>0.24812342985850896</v>
      </c>
      <c r="Y118" s="143"/>
      <c r="Z118" s="143">
        <f>'Reforecast Total Assurance Only'!Z118</f>
        <v>0.26128041230089938</v>
      </c>
      <c r="AA118" s="143">
        <f>'Reforecast Total Assurance Only'!AA118</f>
        <v>0.25334073717131583</v>
      </c>
      <c r="AB118" s="143"/>
      <c r="AC118" s="143">
        <f>U118/U$121</f>
        <v>0.25334073717131583</v>
      </c>
      <c r="AE118" s="142">
        <f t="shared" si="194"/>
        <v>0</v>
      </c>
      <c r="AF118" s="142">
        <f t="shared" si="194"/>
        <v>0</v>
      </c>
      <c r="AG118" s="142">
        <f t="shared" si="194"/>
        <v>0</v>
      </c>
      <c r="AH118" s="142">
        <f t="shared" si="194"/>
        <v>0</v>
      </c>
      <c r="AI118" s="142">
        <f t="shared" si="194"/>
        <v>933.35617984308533</v>
      </c>
      <c r="AJ118" s="142">
        <f t="shared" si="194"/>
        <v>0</v>
      </c>
      <c r="AK118" s="142">
        <f t="shared" si="194"/>
        <v>933.35617984308533</v>
      </c>
      <c r="AM118" s="136">
        <f t="shared" si="158"/>
        <v>0.7557319049997927</v>
      </c>
      <c r="AN118" s="136">
        <f t="shared" si="159"/>
        <v>0.7557319049997927</v>
      </c>
    </row>
    <row r="119" spans="3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0</v>
      </c>
      <c r="H119" s="146">
        <f>($CJ$34/$C$116)*D119</f>
        <v>0</v>
      </c>
      <c r="I119" s="146">
        <f>($CK$34/$C$116)*D119</f>
        <v>0</v>
      </c>
      <c r="J119" s="146">
        <f>($CL$34/$C$116)*D119</f>
        <v>0</v>
      </c>
      <c r="K119" s="146">
        <f>($CM$34/$C$116)*D119</f>
        <v>2168.3922735532501</v>
      </c>
      <c r="L119" s="146">
        <f>($CN$34/$C$116)*D119</f>
        <v>0</v>
      </c>
      <c r="M119" s="146">
        <f t="shared" si="195"/>
        <v>2168.3922735532501</v>
      </c>
      <c r="N119" s="134"/>
      <c r="O119" s="150">
        <f t="shared" si="193"/>
        <v>0</v>
      </c>
      <c r="P119" s="150">
        <f t="shared" si="193"/>
        <v>0</v>
      </c>
      <c r="Q119" s="150">
        <f t="shared" si="193"/>
        <v>0</v>
      </c>
      <c r="R119" s="150">
        <f t="shared" si="193"/>
        <v>0</v>
      </c>
      <c r="S119" s="150">
        <f t="shared" si="193"/>
        <v>1178.2861093943757</v>
      </c>
      <c r="T119" s="150">
        <f t="shared" si="193"/>
        <v>0</v>
      </c>
      <c r="U119" s="144">
        <f>SUM(O119:T119)</f>
        <v>1178.2861093943757</v>
      </c>
      <c r="V119" s="134"/>
      <c r="W119" s="143">
        <f>'Reforecast Total Assurance Only'!W119</f>
        <v>0.27255563129749416</v>
      </c>
      <c r="X119" s="143">
        <f>'Reforecast Total Assurance Only'!X119</f>
        <v>0.26465157786779941</v>
      </c>
      <c r="Y119" s="143"/>
      <c r="Z119" s="143">
        <f>'Reforecast Total Assurance Only'!Z119</f>
        <v>0.22978152213640804</v>
      </c>
      <c r="AA119" s="143">
        <f>'Reforecast Total Assurance Only'!AA119</f>
        <v>0.24169971474756424</v>
      </c>
      <c r="AB119" s="143"/>
      <c r="AC119" s="143">
        <f>U119/U$121</f>
        <v>0.24169971474756424</v>
      </c>
      <c r="AE119" s="142">
        <f t="shared" si="194"/>
        <v>0</v>
      </c>
      <c r="AF119" s="142">
        <f t="shared" si="194"/>
        <v>0</v>
      </c>
      <c r="AG119" s="142">
        <f t="shared" si="194"/>
        <v>0</v>
      </c>
      <c r="AH119" s="142">
        <f t="shared" si="194"/>
        <v>0</v>
      </c>
      <c r="AI119" s="142">
        <f t="shared" si="194"/>
        <v>990.10616415887444</v>
      </c>
      <c r="AJ119" s="142">
        <f>L119-T119</f>
        <v>0</v>
      </c>
      <c r="AK119" s="142">
        <f t="shared" si="194"/>
        <v>990.10616415887444</v>
      </c>
      <c r="AM119" s="136">
        <f t="shared" si="158"/>
        <v>0.84029350449338369</v>
      </c>
      <c r="AN119" s="136">
        <f t="shared" si="159"/>
        <v>0.84029350449338369</v>
      </c>
    </row>
    <row r="120" spans="3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0</v>
      </c>
      <c r="H120" s="146">
        <f>($CJ$34/$C$116)*D120</f>
        <v>0</v>
      </c>
      <c r="I120" s="146">
        <f>($CK$34/$C$116)*D120</f>
        <v>0</v>
      </c>
      <c r="J120" s="146">
        <f>($CL$34/$C$116)*D120</f>
        <v>0</v>
      </c>
      <c r="K120" s="146">
        <f>($CM$34/$C$116)*D120</f>
        <v>1734.7138188425999</v>
      </c>
      <c r="L120" s="146">
        <f>($CN$34/$C$116)*D120</f>
        <v>0</v>
      </c>
      <c r="M120" s="146">
        <f t="shared" si="195"/>
        <v>1734.7138188425999</v>
      </c>
      <c r="N120" s="134"/>
      <c r="O120" s="150">
        <f t="shared" si="193"/>
        <v>0</v>
      </c>
      <c r="P120" s="150">
        <f t="shared" si="193"/>
        <v>0</v>
      </c>
      <c r="Q120" s="150">
        <f t="shared" si="193"/>
        <v>0</v>
      </c>
      <c r="R120" s="150">
        <f t="shared" si="193"/>
        <v>0</v>
      </c>
      <c r="S120" s="150">
        <f t="shared" si="193"/>
        <v>1017.4977408060481</v>
      </c>
      <c r="T120" s="150">
        <f t="shared" si="193"/>
        <v>0</v>
      </c>
      <c r="U120" s="144">
        <f>SUM(O120:T120)</f>
        <v>1017.4977408060481</v>
      </c>
      <c r="V120" s="134"/>
      <c r="W120" s="143">
        <f>'Reforecast Total Assurance Only'!W120</f>
        <v>0.2630537761981826</v>
      </c>
      <c r="X120" s="143">
        <f>'Reforecast Total Assurance Only'!X120</f>
        <v>0.29159992849093436</v>
      </c>
      <c r="Y120" s="143"/>
      <c r="Z120" s="143">
        <f>'Reforecast Total Assurance Only'!Z120</f>
        <v>0.27178126988014145</v>
      </c>
      <c r="AA120" s="143">
        <f>'Reforecast Total Assurance Only'!AA120</f>
        <v>0.20871748529354833</v>
      </c>
      <c r="AB120" s="143"/>
      <c r="AC120" s="143">
        <f>U120/U$121</f>
        <v>0.20871748529354833</v>
      </c>
      <c r="AE120" s="142">
        <f t="shared" si="194"/>
        <v>0</v>
      </c>
      <c r="AF120" s="142">
        <f t="shared" si="194"/>
        <v>0</v>
      </c>
      <c r="AG120" s="142">
        <f t="shared" si="194"/>
        <v>0</v>
      </c>
      <c r="AH120" s="142">
        <f t="shared" si="194"/>
        <v>0</v>
      </c>
      <c r="AI120" s="142">
        <f t="shared" si="194"/>
        <v>717.21607803655183</v>
      </c>
      <c r="AJ120" s="142">
        <f t="shared" si="194"/>
        <v>0</v>
      </c>
      <c r="AK120" s="142">
        <f t="shared" si="194"/>
        <v>717.21607803655183</v>
      </c>
      <c r="AM120" s="136">
        <f t="shared" si="158"/>
        <v>0.70488223145181905</v>
      </c>
      <c r="AN120" s="136">
        <f t="shared" si="159"/>
        <v>0.70488223145181905</v>
      </c>
    </row>
    <row r="121" spans="3:40" x14ac:dyDescent="0.35">
      <c r="F121" s="141" t="s">
        <v>111</v>
      </c>
      <c r="G121" s="140">
        <f t="shared" ref="G121:L121" si="196">SUM(G116:G120)</f>
        <v>0</v>
      </c>
      <c r="H121" s="140">
        <f t="shared" si="196"/>
        <v>0</v>
      </c>
      <c r="I121" s="140">
        <f t="shared" si="196"/>
        <v>0</v>
      </c>
      <c r="J121" s="140">
        <f t="shared" si="196"/>
        <v>0</v>
      </c>
      <c r="K121" s="140">
        <f t="shared" si="196"/>
        <v>8239.8906395023496</v>
      </c>
      <c r="L121" s="140">
        <f t="shared" si="196"/>
        <v>0</v>
      </c>
      <c r="M121" s="140">
        <f t="shared" si="195"/>
        <v>8239.8906395023496</v>
      </c>
      <c r="O121" s="139">
        <f t="shared" ref="O121:U121" si="197">SUM(O116:O120)</f>
        <v>0</v>
      </c>
      <c r="P121" s="139">
        <f t="shared" si="197"/>
        <v>0</v>
      </c>
      <c r="Q121" s="139">
        <f t="shared" si="197"/>
        <v>0</v>
      </c>
      <c r="R121" s="139">
        <f t="shared" si="197"/>
        <v>0</v>
      </c>
      <c r="S121" s="139">
        <f t="shared" si="197"/>
        <v>4875</v>
      </c>
      <c r="T121" s="139">
        <f t="shared" si="197"/>
        <v>0</v>
      </c>
      <c r="U121" s="139">
        <f t="shared" si="197"/>
        <v>4875</v>
      </c>
      <c r="V121" s="134"/>
      <c r="W121" s="138">
        <f t="shared" ref="W121:AC121" si="198">SUM(W116:W120)</f>
        <v>1</v>
      </c>
      <c r="X121" s="138">
        <f t="shared" si="198"/>
        <v>0.99999999999999978</v>
      </c>
      <c r="Y121" s="138">
        <f t="shared" si="198"/>
        <v>0</v>
      </c>
      <c r="Z121" s="138">
        <f t="shared" si="198"/>
        <v>1</v>
      </c>
      <c r="AA121" s="138">
        <f t="shared" si="198"/>
        <v>1.0000000000000002</v>
      </c>
      <c r="AB121" s="138">
        <f t="shared" si="198"/>
        <v>0</v>
      </c>
      <c r="AC121" s="138">
        <f t="shared" si="198"/>
        <v>1.0000000000000002</v>
      </c>
      <c r="AE121" s="137">
        <f t="shared" si="194"/>
        <v>0</v>
      </c>
      <c r="AF121" s="137">
        <f t="shared" si="194"/>
        <v>0</v>
      </c>
      <c r="AG121" s="137">
        <f t="shared" si="194"/>
        <v>0</v>
      </c>
      <c r="AH121" s="137">
        <f t="shared" si="194"/>
        <v>0</v>
      </c>
      <c r="AI121" s="137">
        <f t="shared" si="194"/>
        <v>3364.8906395023496</v>
      </c>
      <c r="AJ121" s="137">
        <f t="shared" si="194"/>
        <v>0</v>
      </c>
      <c r="AK121" s="137">
        <f t="shared" si="194"/>
        <v>3364.8906395023496</v>
      </c>
      <c r="AM121" s="136">
        <f t="shared" si="158"/>
        <v>0.69023397733381531</v>
      </c>
      <c r="AN121" s="136">
        <f t="shared" si="159"/>
        <v>0.69023397733381531</v>
      </c>
    </row>
    <row r="122" spans="3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3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0</v>
      </c>
      <c r="H123" s="146">
        <f>($CR$34/$C$123)*D123</f>
        <v>0</v>
      </c>
      <c r="I123" s="146">
        <f>($CS$34/$C$123)*D123</f>
        <v>0</v>
      </c>
      <c r="J123" s="146">
        <f>($CT$34/$C$123)*D123</f>
        <v>0</v>
      </c>
      <c r="K123" s="146">
        <f>($CU$34/$C$123)*D123</f>
        <v>1152.2103924338173</v>
      </c>
      <c r="L123" s="146">
        <f>($CV$34/$C$123)*D123</f>
        <v>0</v>
      </c>
      <c r="M123" s="146">
        <f t="shared" si="195"/>
        <v>1152.2103924338173</v>
      </c>
      <c r="N123" s="134"/>
      <c r="O123" s="150">
        <f t="shared" ref="O123:T127" si="199">W123*CQ$22</f>
        <v>0</v>
      </c>
      <c r="P123" s="150">
        <f t="shared" si="199"/>
        <v>0</v>
      </c>
      <c r="Q123" s="150">
        <f t="shared" si="199"/>
        <v>0</v>
      </c>
      <c r="R123" s="150">
        <f t="shared" si="199"/>
        <v>0</v>
      </c>
      <c r="S123" s="145">
        <f>AA123*CU$22</f>
        <v>1205.5520304568531</v>
      </c>
      <c r="T123" s="150">
        <f t="shared" si="199"/>
        <v>0</v>
      </c>
      <c r="U123" s="144">
        <f>SUM(O123:T123)</f>
        <v>1205.5520304568531</v>
      </c>
      <c r="V123" s="134"/>
      <c r="W123" s="143">
        <f>'Reforecast Total Assurance Only'!W123</f>
        <v>0.25423232039141103</v>
      </c>
      <c r="X123" s="143">
        <f>'Reforecast Total Assurance Only'!X123</f>
        <v>0.22387392935351003</v>
      </c>
      <c r="Y123" s="143"/>
      <c r="Z123" s="143">
        <f>'Reforecast Total Assurance Only'!Z123</f>
        <v>0.31428876160187719</v>
      </c>
      <c r="AA123" s="143">
        <f>'Reforecast Total Assurance Only'!AA123</f>
        <v>0.24729272419627757</v>
      </c>
      <c r="AB123" s="143"/>
      <c r="AC123" s="143">
        <f>U123/U$128</f>
        <v>0.24729272419627757</v>
      </c>
      <c r="AE123" s="142">
        <f t="shared" ref="AE123:AK128" si="200">G123-O123</f>
        <v>0</v>
      </c>
      <c r="AF123" s="142">
        <f t="shared" si="200"/>
        <v>0</v>
      </c>
      <c r="AG123" s="142">
        <f t="shared" si="200"/>
        <v>0</v>
      </c>
      <c r="AH123" s="142">
        <f t="shared" si="200"/>
        <v>0</v>
      </c>
      <c r="AI123" s="142">
        <f t="shared" si="200"/>
        <v>-53.341638023035784</v>
      </c>
      <c r="AJ123" s="142">
        <f t="shared" si="200"/>
        <v>0</v>
      </c>
      <c r="AK123" s="142">
        <f t="shared" si="200"/>
        <v>-53.341638023035784</v>
      </c>
      <c r="AM123" s="136">
        <f t="shared" si="158"/>
        <v>-4.4246649398302258E-2</v>
      </c>
      <c r="AN123" s="136">
        <f t="shared" si="159"/>
        <v>-4.4246649398302258E-2</v>
      </c>
    </row>
    <row r="124" spans="3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0</v>
      </c>
      <c r="H124" s="146">
        <f>($CR$34/$C$123)*D124</f>
        <v>0</v>
      </c>
      <c r="I124" s="146">
        <f>($CS$34/$C$123)*D124</f>
        <v>0</v>
      </c>
      <c r="J124" s="146">
        <f>($CT$34/$C$123)*D124</f>
        <v>0</v>
      </c>
      <c r="K124" s="146">
        <f>($CU$34/$C$123)*D124</f>
        <v>921.76831394705391</v>
      </c>
      <c r="L124" s="146">
        <f>($CV$34/$C$123)*D124</f>
        <v>0</v>
      </c>
      <c r="M124" s="146">
        <f>SUM(G124:L124)</f>
        <v>921.76831394705391</v>
      </c>
      <c r="N124" s="134"/>
      <c r="O124" s="150">
        <f t="shared" si="199"/>
        <v>0</v>
      </c>
      <c r="P124" s="150">
        <f t="shared" si="199"/>
        <v>0</v>
      </c>
      <c r="Q124" s="150">
        <f t="shared" si="199"/>
        <v>0</v>
      </c>
      <c r="R124" s="150">
        <f t="shared" si="199"/>
        <v>0</v>
      </c>
      <c r="S124" s="145">
        <f t="shared" si="199"/>
        <v>819.09898477157401</v>
      </c>
      <c r="T124" s="150">
        <f t="shared" si="199"/>
        <v>0</v>
      </c>
      <c r="U124" s="144">
        <f>SUM(O124:T124)</f>
        <v>819.09898477157401</v>
      </c>
      <c r="V124" s="134"/>
      <c r="W124" s="143">
        <f>'Reforecast Total Assurance Only'!W124</f>
        <v>0.24090665274308998</v>
      </c>
      <c r="X124" s="143">
        <f>'Reforecast Total Assurance Only'!X124</f>
        <v>0.19830784100469068</v>
      </c>
      <c r="Y124" s="143"/>
      <c r="Z124" s="143">
        <f>'Reforecast Total Assurance Only'!Z124</f>
        <v>0.2235268736925542</v>
      </c>
      <c r="AA124" s="143">
        <f>'Reforecast Total Assurance Only'!AA124</f>
        <v>0.16802030456852801</v>
      </c>
      <c r="AB124" s="143"/>
      <c r="AC124" s="143">
        <f>U124/U$128</f>
        <v>0.16802030456852801</v>
      </c>
      <c r="AE124" s="142">
        <f t="shared" si="200"/>
        <v>0</v>
      </c>
      <c r="AF124" s="142">
        <f t="shared" si="200"/>
        <v>0</v>
      </c>
      <c r="AG124" s="142">
        <f t="shared" si="200"/>
        <v>0</v>
      </c>
      <c r="AH124" s="142">
        <f t="shared" si="200"/>
        <v>0</v>
      </c>
      <c r="AI124" s="142">
        <f t="shared" si="200"/>
        <v>102.6693291754799</v>
      </c>
      <c r="AJ124" s="142">
        <f>L124-T124</f>
        <v>0</v>
      </c>
      <c r="AK124" s="142">
        <f t="shared" si="200"/>
        <v>102.6693291754799</v>
      </c>
      <c r="AM124" s="136">
        <f t="shared" si="158"/>
        <v>0.1253442271132979</v>
      </c>
      <c r="AN124" s="136">
        <f t="shared" si="159"/>
        <v>0.1253442271132979</v>
      </c>
    </row>
    <row r="125" spans="3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0</v>
      </c>
      <c r="H125" s="146">
        <f>($CR$34/$C$123)*D125</f>
        <v>0</v>
      </c>
      <c r="I125" s="146">
        <f>($CS$34/$C$123)*D125</f>
        <v>0</v>
      </c>
      <c r="J125" s="146">
        <f>($CT$34/$C$123)*D125</f>
        <v>0</v>
      </c>
      <c r="K125" s="146">
        <f>($CU$34/$C$123)*D125</f>
        <v>1152.2103924338173</v>
      </c>
      <c r="L125" s="146">
        <f>($CV$34/$C$123)*D125</f>
        <v>0</v>
      </c>
      <c r="M125" s="146">
        <f>SUM(G125:L125)</f>
        <v>1152.2103924338173</v>
      </c>
      <c r="N125" s="134"/>
      <c r="O125" s="150">
        <f t="shared" si="199"/>
        <v>0</v>
      </c>
      <c r="P125" s="150">
        <f t="shared" si="199"/>
        <v>0</v>
      </c>
      <c r="Q125" s="150">
        <f t="shared" si="199"/>
        <v>0</v>
      </c>
      <c r="R125" s="150">
        <f t="shared" si="199"/>
        <v>0</v>
      </c>
      <c r="S125" s="145">
        <f t="shared" si="199"/>
        <v>1707.0748730964465</v>
      </c>
      <c r="T125" s="150">
        <f t="shared" si="199"/>
        <v>0</v>
      </c>
      <c r="U125" s="144">
        <f>SUM(O125:T125)</f>
        <v>1707.0748730964465</v>
      </c>
      <c r="V125" s="134"/>
      <c r="W125" s="143">
        <f>'Reforecast Total Assurance Only'!W125</f>
        <v>0.2616137193044844</v>
      </c>
      <c r="X125" s="143">
        <f>'Reforecast Total Assurance Only'!X125</f>
        <v>0.27606031317257901</v>
      </c>
      <c r="Y125" s="143"/>
      <c r="Z125" s="143">
        <f>'Reforecast Total Assurance Only'!Z125</f>
        <v>0.22959536143074261</v>
      </c>
      <c r="AA125" s="143">
        <f>'Reforecast Total Assurance Only'!AA125</f>
        <v>0.35016920473773261</v>
      </c>
      <c r="AB125" s="143"/>
      <c r="AC125" s="143">
        <f>U125/U$128</f>
        <v>0.35016920473773261</v>
      </c>
      <c r="AE125" s="142">
        <f t="shared" si="200"/>
        <v>0</v>
      </c>
      <c r="AF125" s="142">
        <f t="shared" si="200"/>
        <v>0</v>
      </c>
      <c r="AG125" s="142">
        <f t="shared" si="200"/>
        <v>0</v>
      </c>
      <c r="AH125" s="142">
        <f t="shared" si="200"/>
        <v>0</v>
      </c>
      <c r="AI125" s="142">
        <f t="shared" si="200"/>
        <v>-554.86448066262915</v>
      </c>
      <c r="AJ125" s="142">
        <f t="shared" si="200"/>
        <v>0</v>
      </c>
      <c r="AK125" s="142">
        <f t="shared" si="200"/>
        <v>-554.86448066262915</v>
      </c>
      <c r="AM125" s="136">
        <f t="shared" si="158"/>
        <v>-0.32503816288746951</v>
      </c>
      <c r="AN125" s="136">
        <f t="shared" si="159"/>
        <v>-0.32503816288746951</v>
      </c>
    </row>
    <row r="126" spans="3:40" x14ac:dyDescent="0.35"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0</v>
      </c>
      <c r="H126" s="146">
        <f>($CR$34/$C$123)*D126</f>
        <v>0</v>
      </c>
      <c r="I126" s="146">
        <f>($CS$34/$C$123)*D126</f>
        <v>0</v>
      </c>
      <c r="J126" s="146">
        <f>($CT$34/$C$123)*D126</f>
        <v>0</v>
      </c>
      <c r="K126" s="146">
        <f>($CU$34/$C$123)*D126</f>
        <v>1152.2103924338173</v>
      </c>
      <c r="L126" s="146">
        <f>($CV$34/$C$123)*D126</f>
        <v>0</v>
      </c>
      <c r="M126" s="146">
        <f>SUM(G126:L126)</f>
        <v>1152.2103924338173</v>
      </c>
      <c r="N126" s="134"/>
      <c r="O126" s="150">
        <f t="shared" si="199"/>
        <v>0</v>
      </c>
      <c r="P126" s="150">
        <f t="shared" si="199"/>
        <v>0</v>
      </c>
      <c r="Q126" s="150">
        <f t="shared" si="199"/>
        <v>0</v>
      </c>
      <c r="R126" s="150">
        <f t="shared" si="199"/>
        <v>0</v>
      </c>
      <c r="S126" s="145">
        <f t="shared" si="199"/>
        <v>816.6243654822332</v>
      </c>
      <c r="T126" s="150">
        <f t="shared" si="199"/>
        <v>0</v>
      </c>
      <c r="U126" s="144">
        <f>SUM(O126:T126)</f>
        <v>816.6243654822332</v>
      </c>
      <c r="V126" s="134"/>
      <c r="W126" s="143">
        <f>'Reforecast Total Assurance Only'!W126</f>
        <v>0.17374807682929594</v>
      </c>
      <c r="X126" s="143">
        <f>'Reforecast Total Assurance Only'!X126</f>
        <v>0.21554136890658593</v>
      </c>
      <c r="Y126" s="143"/>
      <c r="Z126" s="143">
        <f>'Reforecast Total Assurance Only'!Z126</f>
        <v>0.16613500233916145</v>
      </c>
      <c r="AA126" s="143">
        <f>'Reforecast Total Assurance Only'!AA126</f>
        <v>0.1675126903553299</v>
      </c>
      <c r="AB126" s="143"/>
      <c r="AC126" s="143">
        <f>U126/U$128</f>
        <v>0.1675126903553299</v>
      </c>
      <c r="AE126" s="142">
        <f t="shared" si="200"/>
        <v>0</v>
      </c>
      <c r="AF126" s="142">
        <f t="shared" si="200"/>
        <v>0</v>
      </c>
      <c r="AG126" s="142">
        <f t="shared" si="200"/>
        <v>0</v>
      </c>
      <c r="AH126" s="142">
        <f t="shared" si="200"/>
        <v>0</v>
      </c>
      <c r="AI126" s="142">
        <f t="shared" si="200"/>
        <v>335.58602695158413</v>
      </c>
      <c r="AJ126" s="142">
        <f t="shared" si="200"/>
        <v>0</v>
      </c>
      <c r="AK126" s="142">
        <f t="shared" si="200"/>
        <v>335.58602695158413</v>
      </c>
      <c r="AM126" s="136">
        <f t="shared" si="158"/>
        <v>0.41094295141856785</v>
      </c>
      <c r="AN126" s="136">
        <f t="shared" si="159"/>
        <v>0.41094295141856785</v>
      </c>
    </row>
    <row r="127" spans="3:40" x14ac:dyDescent="0.35"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0</v>
      </c>
      <c r="H127" s="146">
        <f>($CR$34/$C$123)*D127</f>
        <v>0</v>
      </c>
      <c r="I127" s="146">
        <f>($CS$34/$C$123)*D127</f>
        <v>0</v>
      </c>
      <c r="J127" s="146">
        <f>($CT$34/$C$123)*D127</f>
        <v>0</v>
      </c>
      <c r="K127" s="146">
        <f>($CU$34/$C$123)*D127</f>
        <v>460.88415697352696</v>
      </c>
      <c r="L127" s="146">
        <f>($CV$34/$C$123)*D127</f>
        <v>0</v>
      </c>
      <c r="M127" s="146">
        <f>SUM(G127:L127)</f>
        <v>460.88415697352696</v>
      </c>
      <c r="N127" s="134"/>
      <c r="O127" s="150">
        <f t="shared" si="199"/>
        <v>0</v>
      </c>
      <c r="P127" s="150">
        <f t="shared" si="199"/>
        <v>0</v>
      </c>
      <c r="Q127" s="150">
        <f t="shared" si="199"/>
        <v>0</v>
      </c>
      <c r="R127" s="150">
        <f t="shared" si="199"/>
        <v>0</v>
      </c>
      <c r="S127" s="145">
        <f t="shared" si="199"/>
        <v>326.6497461928933</v>
      </c>
      <c r="T127" s="150">
        <f t="shared" si="199"/>
        <v>0</v>
      </c>
      <c r="U127" s="144">
        <f>SUM(O127:T127)</f>
        <v>326.6497461928933</v>
      </c>
      <c r="V127" s="134"/>
      <c r="W127" s="143">
        <f>'Reforecast Total Assurance Only'!W127</f>
        <v>6.9499230731718362E-2</v>
      </c>
      <c r="X127" s="143">
        <f>'Reforecast Total Assurance Only'!X127</f>
        <v>8.621654756263436E-2</v>
      </c>
      <c r="Y127" s="143"/>
      <c r="Z127" s="143">
        <f>'Reforecast Total Assurance Only'!Z127</f>
        <v>6.6454000935664573E-2</v>
      </c>
      <c r="AA127" s="143">
        <f>'Reforecast Total Assurance Only'!AA127</f>
        <v>6.7005076142131956E-2</v>
      </c>
      <c r="AB127" s="143"/>
      <c r="AC127" s="143">
        <f>U127/U$128</f>
        <v>6.7005076142131956E-2</v>
      </c>
      <c r="AE127" s="142">
        <f t="shared" si="200"/>
        <v>0</v>
      </c>
      <c r="AF127" s="142">
        <f t="shared" si="200"/>
        <v>0</v>
      </c>
      <c r="AG127" s="142">
        <f t="shared" si="200"/>
        <v>0</v>
      </c>
      <c r="AH127" s="142">
        <f t="shared" si="200"/>
        <v>0</v>
      </c>
      <c r="AI127" s="142">
        <f t="shared" si="200"/>
        <v>134.23441078063365</v>
      </c>
      <c r="AJ127" s="142">
        <f t="shared" si="200"/>
        <v>0</v>
      </c>
      <c r="AK127" s="142">
        <f t="shared" si="200"/>
        <v>134.23441078063365</v>
      </c>
      <c r="AM127" s="136">
        <f t="shared" si="158"/>
        <v>0.41094295141856779</v>
      </c>
      <c r="AN127" s="136">
        <f t="shared" si="159"/>
        <v>0.41094295141856779</v>
      </c>
    </row>
    <row r="128" spans="3:40" x14ac:dyDescent="0.35">
      <c r="F128" s="141" t="s">
        <v>111</v>
      </c>
      <c r="G128" s="140">
        <f t="shared" ref="G128:L128" si="201">SUM(G123:G127)</f>
        <v>0</v>
      </c>
      <c r="H128" s="140">
        <f>SUM(H123:H127)</f>
        <v>0</v>
      </c>
      <c r="I128" s="140">
        <f t="shared" si="201"/>
        <v>0</v>
      </c>
      <c r="J128" s="140">
        <f t="shared" si="201"/>
        <v>0</v>
      </c>
      <c r="K128" s="140">
        <f t="shared" si="201"/>
        <v>4839.2836482220328</v>
      </c>
      <c r="L128" s="140">
        <f t="shared" si="201"/>
        <v>0</v>
      </c>
      <c r="M128" s="140">
        <f>SUM(G128:L128)</f>
        <v>4839.2836482220328</v>
      </c>
      <c r="O128" s="139">
        <f t="shared" ref="O128:U128" si="202">SUM(O123:O127)</f>
        <v>0</v>
      </c>
      <c r="P128" s="139">
        <f t="shared" si="202"/>
        <v>0</v>
      </c>
      <c r="Q128" s="139">
        <f t="shared" si="202"/>
        <v>0</v>
      </c>
      <c r="R128" s="139">
        <f t="shared" si="202"/>
        <v>0</v>
      </c>
      <c r="S128" s="139">
        <f t="shared" si="202"/>
        <v>4875</v>
      </c>
      <c r="T128" s="139">
        <f t="shared" si="202"/>
        <v>0</v>
      </c>
      <c r="U128" s="139">
        <f t="shared" si="202"/>
        <v>4875</v>
      </c>
      <c r="V128" s="134"/>
      <c r="W128" s="138">
        <f t="shared" ref="W128:AC128" si="203">SUM(W123:W127)</f>
        <v>0.99999999999999967</v>
      </c>
      <c r="X128" s="138">
        <f t="shared" si="203"/>
        <v>1</v>
      </c>
      <c r="Y128" s="138">
        <f t="shared" si="203"/>
        <v>0</v>
      </c>
      <c r="Z128" s="138">
        <f t="shared" si="203"/>
        <v>1.0000000000000002</v>
      </c>
      <c r="AA128" s="138">
        <f t="shared" si="203"/>
        <v>1</v>
      </c>
      <c r="AB128" s="138">
        <f t="shared" si="203"/>
        <v>0</v>
      </c>
      <c r="AC128" s="138">
        <f t="shared" si="203"/>
        <v>1</v>
      </c>
      <c r="AE128" s="137">
        <f t="shared" si="200"/>
        <v>0</v>
      </c>
      <c r="AF128" s="137">
        <f>H128-P128</f>
        <v>0</v>
      </c>
      <c r="AG128" s="137">
        <f t="shared" si="200"/>
        <v>0</v>
      </c>
      <c r="AH128" s="137">
        <f t="shared" si="200"/>
        <v>0</v>
      </c>
      <c r="AI128" s="137">
        <f t="shared" si="200"/>
        <v>-35.716351777967247</v>
      </c>
      <c r="AJ128" s="137">
        <f t="shared" si="200"/>
        <v>0</v>
      </c>
      <c r="AK128" s="137">
        <f t="shared" si="200"/>
        <v>-35.716351777967247</v>
      </c>
      <c r="AM128" s="136">
        <f t="shared" si="158"/>
        <v>-7.3264311339419994E-3</v>
      </c>
      <c r="AN128" s="136">
        <f t="shared" si="159"/>
        <v>-7.3264311339419994E-3</v>
      </c>
    </row>
    <row r="130" spans="13:21" x14ac:dyDescent="0.35">
      <c r="M130" s="134">
        <f>M128+M121+M114+M107+M100+M93+M86+M79+M72+M65+M58+M51</f>
        <v>93677.249718703169</v>
      </c>
      <c r="O130" s="134">
        <f t="shared" ref="O130:T130" si="204">O128+O121+O114+O107+O100+O93+O86+O79+O72+O65+O58+O51</f>
        <v>0</v>
      </c>
      <c r="P130" s="134">
        <f t="shared" si="204"/>
        <v>0</v>
      </c>
      <c r="Q130" s="134">
        <f t="shared" si="204"/>
        <v>0</v>
      </c>
      <c r="R130" s="134">
        <f t="shared" si="204"/>
        <v>0</v>
      </c>
      <c r="S130" s="134">
        <f>S128+S121+S114+S107+S100+S93+S86+S79+S72+S65+S58+S51</f>
        <v>58500</v>
      </c>
      <c r="T130" s="134">
        <f t="shared" si="204"/>
        <v>0</v>
      </c>
      <c r="U130" s="134">
        <f>U128+U121+U114+U107+U100+U93+U86+U79+U72+U65+U58+U51</f>
        <v>58500</v>
      </c>
    </row>
    <row r="131" spans="13:21" x14ac:dyDescent="0.35">
      <c r="O131" s="134"/>
      <c r="P131" s="134"/>
      <c r="Q131" s="134"/>
      <c r="R131" s="134"/>
      <c r="S131" s="134"/>
      <c r="T131" s="134"/>
      <c r="U131" s="134">
        <f>'FY20 Demand'!O26-'Reforecast RTM'!U130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33:AB33 O33:T33 U35:AA35 V36 AC35:AD35 O37:AD38 O24:AD24 U22:V23 AC22:AD23 AD33 AD36 V39 AD39">
    <cfRule type="cellIs" dxfId="2449" priority="502" operator="lessThan">
      <formula>0</formula>
    </cfRule>
    <cfRule type="cellIs" dxfId="2448" priority="503" operator="greaterThan">
      <formula>0</formula>
    </cfRule>
  </conditionalFormatting>
  <conditionalFormatting sqref="O32">
    <cfRule type="cellIs" dxfId="2447" priority="500" operator="lessThan">
      <formula>0</formula>
    </cfRule>
    <cfRule type="cellIs" dxfId="2446" priority="501" operator="greaterThan">
      <formula>0</formula>
    </cfRule>
  </conditionalFormatting>
  <conditionalFormatting sqref="P31:V31 X31:AD31">
    <cfRule type="cellIs" dxfId="2445" priority="498" operator="lessThan">
      <formula>0</formula>
    </cfRule>
    <cfRule type="cellIs" dxfId="2444" priority="499" operator="greaterThan">
      <formula>0</formula>
    </cfRule>
  </conditionalFormatting>
  <conditionalFormatting sqref="P32:U32">
    <cfRule type="cellIs" dxfId="2443" priority="496" operator="lessThan">
      <formula>0</formula>
    </cfRule>
    <cfRule type="cellIs" dxfId="2442" priority="497" operator="greaterThan">
      <formula>0</formula>
    </cfRule>
  </conditionalFormatting>
  <conditionalFormatting sqref="W32">
    <cfRule type="cellIs" dxfId="2441" priority="494" operator="lessThan">
      <formula>0</formula>
    </cfRule>
    <cfRule type="cellIs" dxfId="2440" priority="495" operator="greaterThan">
      <formula>0</formula>
    </cfRule>
  </conditionalFormatting>
  <conditionalFormatting sqref="X32:AC32">
    <cfRule type="cellIs" dxfId="2439" priority="490" operator="lessThan">
      <formula>0</formula>
    </cfRule>
    <cfRule type="cellIs" dxfId="2438" priority="491" operator="greaterThan">
      <formula>0</formula>
    </cfRule>
  </conditionalFormatting>
  <conditionalFormatting sqref="O30:AD30">
    <cfRule type="cellIs" dxfId="2437" priority="492" operator="lessThan">
      <formula>0</formula>
    </cfRule>
    <cfRule type="cellIs" dxfId="2436" priority="493" operator="greaterThan">
      <formula>0</formula>
    </cfRule>
  </conditionalFormatting>
  <conditionalFormatting sqref="G32:M32">
    <cfRule type="cellIs" dxfId="2435" priority="488" operator="lessThan">
      <formula>0</formula>
    </cfRule>
    <cfRule type="cellIs" dxfId="2434" priority="489" operator="greaterThan">
      <formula>0</formula>
    </cfRule>
  </conditionalFormatting>
  <conditionalFormatting sqref="H31:M31">
    <cfRule type="cellIs" dxfId="2433" priority="486" operator="lessThan">
      <formula>0</formula>
    </cfRule>
    <cfRule type="cellIs" dxfId="2432" priority="487" operator="greaterThan">
      <formula>0</formula>
    </cfRule>
  </conditionalFormatting>
  <conditionalFormatting sqref="G38:M39">
    <cfRule type="cellIs" dxfId="2431" priority="480" operator="lessThan">
      <formula>0</formula>
    </cfRule>
    <cfRule type="cellIs" dxfId="2430" priority="481" operator="greaterThan">
      <formula>0</formula>
    </cfRule>
  </conditionalFormatting>
  <conditionalFormatting sqref="G35:M36">
    <cfRule type="cellIs" dxfId="2429" priority="484" operator="lessThan">
      <formula>0</formula>
    </cfRule>
    <cfRule type="cellIs" dxfId="2428" priority="485" operator="greaterThan">
      <formula>0</formula>
    </cfRule>
  </conditionalFormatting>
  <conditionalFormatting sqref="G22:M24">
    <cfRule type="cellIs" dxfId="2427" priority="482" operator="lessThan">
      <formula>0</formula>
    </cfRule>
    <cfRule type="cellIs" dxfId="2426" priority="483" operator="greaterThan">
      <formula>0</formula>
    </cfRule>
  </conditionalFormatting>
  <conditionalFormatting sqref="AE67:AK72">
    <cfRule type="iconSet" priority="477">
      <iconSet>
        <cfvo type="percent" val="0"/>
        <cfvo type="num" val="0"/>
        <cfvo type="num" val="0"/>
      </iconSet>
    </cfRule>
    <cfRule type="cellIs" dxfId="2425" priority="478" operator="lessThan">
      <formula>0</formula>
    </cfRule>
    <cfRule type="cellIs" dxfId="2424" priority="479" operator="greaterThan">
      <formula>0</formula>
    </cfRule>
  </conditionalFormatting>
  <conditionalFormatting sqref="AE74:AK79">
    <cfRule type="iconSet" priority="474">
      <iconSet>
        <cfvo type="percent" val="0"/>
        <cfvo type="num" val="0"/>
        <cfvo type="num" val="0"/>
      </iconSet>
    </cfRule>
    <cfRule type="cellIs" dxfId="2423" priority="475" operator="lessThan">
      <formula>0</formula>
    </cfRule>
    <cfRule type="cellIs" dxfId="2422" priority="476" operator="greaterThan">
      <formula>0</formula>
    </cfRule>
  </conditionalFormatting>
  <conditionalFormatting sqref="AE46:AK65">
    <cfRule type="iconSet" priority="504">
      <iconSet>
        <cfvo type="percent" val="0"/>
        <cfvo type="num" val="0"/>
        <cfvo type="num" val="0"/>
      </iconSet>
    </cfRule>
    <cfRule type="cellIs" dxfId="2421" priority="505" operator="lessThan">
      <formula>0</formula>
    </cfRule>
    <cfRule type="cellIs" dxfId="2420" priority="506" operator="greaterThan">
      <formula>0</formula>
    </cfRule>
  </conditionalFormatting>
  <conditionalFormatting sqref="AE33:AJ33 AE35:AK35 AE24:AK24 AK22:AK23 AE37:AK38">
    <cfRule type="cellIs" dxfId="2419" priority="472" operator="lessThan">
      <formula>0</formula>
    </cfRule>
    <cfRule type="cellIs" dxfId="2418" priority="473" operator="greaterThan">
      <formula>0</formula>
    </cfRule>
  </conditionalFormatting>
  <conditionalFormatting sqref="AF31:AK31">
    <cfRule type="cellIs" dxfId="2417" priority="470" operator="lessThan">
      <formula>0</formula>
    </cfRule>
    <cfRule type="cellIs" dxfId="2416" priority="471" operator="greaterThan">
      <formula>0</formula>
    </cfRule>
  </conditionalFormatting>
  <conditionalFormatting sqref="AE32:AJ32">
    <cfRule type="cellIs" dxfId="2415" priority="468" operator="lessThan">
      <formula>0</formula>
    </cfRule>
    <cfRule type="cellIs" dxfId="2414" priority="469" operator="greaterThan">
      <formula>0</formula>
    </cfRule>
  </conditionalFormatting>
  <conditionalFormatting sqref="AF32:AK32">
    <cfRule type="cellIs" dxfId="2413" priority="464" operator="lessThan">
      <formula>0</formula>
    </cfRule>
    <cfRule type="cellIs" dxfId="2412" priority="465" operator="greaterThan">
      <formula>0</formula>
    </cfRule>
  </conditionalFormatting>
  <conditionalFormatting sqref="AE30:AK30">
    <cfRule type="cellIs" dxfId="2411" priority="466" operator="lessThan">
      <formula>0</formula>
    </cfRule>
    <cfRule type="cellIs" dxfId="2410" priority="467" operator="greaterThan">
      <formula>0</formula>
    </cfRule>
  </conditionalFormatting>
  <conditionalFormatting sqref="AK32">
    <cfRule type="cellIs" dxfId="2409" priority="462" operator="lessThan">
      <formula>0</formula>
    </cfRule>
    <cfRule type="cellIs" dxfId="2408" priority="463" operator="greaterThan">
      <formula>0</formula>
    </cfRule>
  </conditionalFormatting>
  <conditionalFormatting sqref="AM33:AR33 AM35:AQ35 AS35 AM37:AS38 AM24:AR24">
    <cfRule type="cellIs" dxfId="2407" priority="460" operator="lessThan">
      <formula>0</formula>
    </cfRule>
    <cfRule type="cellIs" dxfId="2406" priority="461" operator="greaterThan">
      <formula>0</formula>
    </cfRule>
  </conditionalFormatting>
  <conditionalFormatting sqref="AN31:AS31">
    <cfRule type="cellIs" dxfId="2405" priority="458" operator="lessThan">
      <formula>0</formula>
    </cfRule>
    <cfRule type="cellIs" dxfId="2404" priority="459" operator="greaterThan">
      <formula>0</formula>
    </cfRule>
  </conditionalFormatting>
  <conditionalFormatting sqref="AM32:AS32">
    <cfRule type="cellIs" dxfId="2403" priority="456" operator="lessThan">
      <formula>0</formula>
    </cfRule>
    <cfRule type="cellIs" dxfId="2402" priority="457" operator="greaterThan">
      <formula>0</formula>
    </cfRule>
  </conditionalFormatting>
  <conditionalFormatting sqref="AN32:AS32">
    <cfRule type="cellIs" dxfId="2401" priority="452" operator="lessThan">
      <formula>0</formula>
    </cfRule>
    <cfRule type="cellIs" dxfId="2400" priority="453" operator="greaterThan">
      <formula>0</formula>
    </cfRule>
  </conditionalFormatting>
  <conditionalFormatting sqref="AM30:AS30">
    <cfRule type="cellIs" dxfId="2399" priority="454" operator="lessThan">
      <formula>0</formula>
    </cfRule>
    <cfRule type="cellIs" dxfId="2398" priority="455" operator="greaterThan">
      <formula>0</formula>
    </cfRule>
  </conditionalFormatting>
  <conditionalFormatting sqref="AS32">
    <cfRule type="cellIs" dxfId="2397" priority="450" operator="lessThan">
      <formula>0</formula>
    </cfRule>
    <cfRule type="cellIs" dxfId="2396" priority="451" operator="greaterThan">
      <formula>0</formula>
    </cfRule>
  </conditionalFormatting>
  <conditionalFormatting sqref="AU33:AZ33 AU35:AY35 BA35 AU37:BA38 AU24:BA24">
    <cfRule type="cellIs" dxfId="2395" priority="448" operator="lessThan">
      <formula>0</formula>
    </cfRule>
    <cfRule type="cellIs" dxfId="2394" priority="449" operator="greaterThan">
      <formula>0</formula>
    </cfRule>
  </conditionalFormatting>
  <conditionalFormatting sqref="AV31:BA31">
    <cfRule type="cellIs" dxfId="2393" priority="446" operator="lessThan">
      <formula>0</formula>
    </cfRule>
    <cfRule type="cellIs" dxfId="2392" priority="447" operator="greaterThan">
      <formula>0</formula>
    </cfRule>
  </conditionalFormatting>
  <conditionalFormatting sqref="AU32:BA32">
    <cfRule type="cellIs" dxfId="2391" priority="444" operator="lessThan">
      <formula>0</formula>
    </cfRule>
    <cfRule type="cellIs" dxfId="2390" priority="445" operator="greaterThan">
      <formula>0</formula>
    </cfRule>
  </conditionalFormatting>
  <conditionalFormatting sqref="AV32:BA32">
    <cfRule type="cellIs" dxfId="2389" priority="440" operator="lessThan">
      <formula>0</formula>
    </cfRule>
    <cfRule type="cellIs" dxfId="2388" priority="441" operator="greaterThan">
      <formula>0</formula>
    </cfRule>
  </conditionalFormatting>
  <conditionalFormatting sqref="AU30:BA30">
    <cfRule type="cellIs" dxfId="2387" priority="442" operator="lessThan">
      <formula>0</formula>
    </cfRule>
    <cfRule type="cellIs" dxfId="2386" priority="443" operator="greaterThan">
      <formula>0</formula>
    </cfRule>
  </conditionalFormatting>
  <conditionalFormatting sqref="BA32">
    <cfRule type="cellIs" dxfId="2385" priority="438" operator="lessThan">
      <formula>0</formula>
    </cfRule>
    <cfRule type="cellIs" dxfId="2384" priority="439" operator="greaterThan">
      <formula>0</formula>
    </cfRule>
  </conditionalFormatting>
  <conditionalFormatting sqref="AE81:AK86">
    <cfRule type="iconSet" priority="435">
      <iconSet>
        <cfvo type="percent" val="0"/>
        <cfvo type="num" val="0"/>
        <cfvo type="num" val="0"/>
      </iconSet>
    </cfRule>
    <cfRule type="cellIs" dxfId="2383" priority="436" operator="lessThan">
      <formula>0</formula>
    </cfRule>
    <cfRule type="cellIs" dxfId="2382" priority="437" operator="greaterThan">
      <formula>0</formula>
    </cfRule>
  </conditionalFormatting>
  <conditionalFormatting sqref="BC33:BH33 BC35:BG35 BI35 BC37:BI38 BC24:BI24">
    <cfRule type="cellIs" dxfId="2381" priority="433" operator="lessThan">
      <formula>0</formula>
    </cfRule>
    <cfRule type="cellIs" dxfId="2380" priority="434" operator="greaterThan">
      <formula>0</formula>
    </cfRule>
  </conditionalFormatting>
  <conditionalFormatting sqref="BD31:BI31">
    <cfRule type="cellIs" dxfId="2379" priority="431" operator="lessThan">
      <formula>0</formula>
    </cfRule>
    <cfRule type="cellIs" dxfId="2378" priority="432" operator="greaterThan">
      <formula>0</formula>
    </cfRule>
  </conditionalFormatting>
  <conditionalFormatting sqref="BC32:BI32">
    <cfRule type="cellIs" dxfId="2377" priority="429" operator="lessThan">
      <formula>0</formula>
    </cfRule>
    <cfRule type="cellIs" dxfId="2376" priority="430" operator="greaterThan">
      <formula>0</formula>
    </cfRule>
  </conditionalFormatting>
  <conditionalFormatting sqref="BD32:BI32">
    <cfRule type="cellIs" dxfId="2375" priority="425" operator="lessThan">
      <formula>0</formula>
    </cfRule>
    <cfRule type="cellIs" dxfId="2374" priority="426" operator="greaterThan">
      <formula>0</formula>
    </cfRule>
  </conditionalFormatting>
  <conditionalFormatting sqref="BC30:BI30">
    <cfRule type="cellIs" dxfId="2373" priority="427" operator="lessThan">
      <formula>0</formula>
    </cfRule>
    <cfRule type="cellIs" dxfId="2372" priority="428" operator="greaterThan">
      <formula>0</formula>
    </cfRule>
  </conditionalFormatting>
  <conditionalFormatting sqref="BI32">
    <cfRule type="cellIs" dxfId="2371" priority="423" operator="lessThan">
      <formula>0</formula>
    </cfRule>
    <cfRule type="cellIs" dxfId="2370" priority="424" operator="greaterThan">
      <formula>0</formula>
    </cfRule>
  </conditionalFormatting>
  <conditionalFormatting sqref="AE88:AK93">
    <cfRule type="iconSet" priority="420">
      <iconSet>
        <cfvo type="percent" val="0"/>
        <cfvo type="num" val="0"/>
        <cfvo type="num" val="0"/>
      </iconSet>
    </cfRule>
    <cfRule type="cellIs" dxfId="2369" priority="421" operator="lessThan">
      <formula>0</formula>
    </cfRule>
    <cfRule type="cellIs" dxfId="2368" priority="422" operator="greaterThan">
      <formula>0</formula>
    </cfRule>
  </conditionalFormatting>
  <conditionalFormatting sqref="BK33:BP33 BK35:BO35 BQ35 BK37:BQ38 BK24:BQ24">
    <cfRule type="cellIs" dxfId="2367" priority="418" operator="lessThan">
      <formula>0</formula>
    </cfRule>
    <cfRule type="cellIs" dxfId="2366" priority="419" operator="greaterThan">
      <formula>0</formula>
    </cfRule>
  </conditionalFormatting>
  <conditionalFormatting sqref="BL31:BQ31">
    <cfRule type="cellIs" dxfId="2365" priority="416" operator="lessThan">
      <formula>0</formula>
    </cfRule>
    <cfRule type="cellIs" dxfId="2364" priority="417" operator="greaterThan">
      <formula>0</formula>
    </cfRule>
  </conditionalFormatting>
  <conditionalFormatting sqref="BK32:BQ32">
    <cfRule type="cellIs" dxfId="2363" priority="414" operator="lessThan">
      <formula>0</formula>
    </cfRule>
    <cfRule type="cellIs" dxfId="2362" priority="415" operator="greaterThan">
      <formula>0</formula>
    </cfRule>
  </conditionalFormatting>
  <conditionalFormatting sqref="BL32:BQ32">
    <cfRule type="cellIs" dxfId="2361" priority="410" operator="lessThan">
      <formula>0</formula>
    </cfRule>
    <cfRule type="cellIs" dxfId="2360" priority="411" operator="greaterThan">
      <formula>0</formula>
    </cfRule>
  </conditionalFormatting>
  <conditionalFormatting sqref="BK30:BQ30">
    <cfRule type="cellIs" dxfId="2359" priority="412" operator="lessThan">
      <formula>0</formula>
    </cfRule>
    <cfRule type="cellIs" dxfId="2358" priority="413" operator="greaterThan">
      <formula>0</formula>
    </cfRule>
  </conditionalFormatting>
  <conditionalFormatting sqref="BQ32">
    <cfRule type="cellIs" dxfId="2357" priority="408" operator="lessThan">
      <formula>0</formula>
    </cfRule>
    <cfRule type="cellIs" dxfId="2356" priority="409" operator="greaterThan">
      <formula>0</formula>
    </cfRule>
  </conditionalFormatting>
  <conditionalFormatting sqref="AE95:AK100">
    <cfRule type="iconSet" priority="405">
      <iconSet>
        <cfvo type="percent" val="0"/>
        <cfvo type="num" val="0"/>
        <cfvo type="num" val="0"/>
      </iconSet>
    </cfRule>
    <cfRule type="cellIs" dxfId="2355" priority="406" operator="lessThan">
      <formula>0</formula>
    </cfRule>
    <cfRule type="cellIs" dxfId="2354" priority="407" operator="greaterThan">
      <formula>0</formula>
    </cfRule>
  </conditionalFormatting>
  <conditionalFormatting sqref="BS33:BX33 BS35:BW35 BY35 BS37:BY38 BS24:BY24">
    <cfRule type="cellIs" dxfId="2353" priority="403" operator="lessThan">
      <formula>0</formula>
    </cfRule>
    <cfRule type="cellIs" dxfId="2352" priority="404" operator="greaterThan">
      <formula>0</formula>
    </cfRule>
  </conditionalFormatting>
  <conditionalFormatting sqref="BT31:BY31">
    <cfRule type="cellIs" dxfId="2351" priority="401" operator="lessThan">
      <formula>0</formula>
    </cfRule>
    <cfRule type="cellIs" dxfId="2350" priority="402" operator="greaterThan">
      <formula>0</formula>
    </cfRule>
  </conditionalFormatting>
  <conditionalFormatting sqref="BS32:BY32">
    <cfRule type="cellIs" dxfId="2349" priority="399" operator="lessThan">
      <formula>0</formula>
    </cfRule>
    <cfRule type="cellIs" dxfId="2348" priority="400" operator="greaterThan">
      <formula>0</formula>
    </cfRule>
  </conditionalFormatting>
  <conditionalFormatting sqref="BT32:BY32">
    <cfRule type="cellIs" dxfId="2347" priority="395" operator="lessThan">
      <formula>0</formula>
    </cfRule>
    <cfRule type="cellIs" dxfId="2346" priority="396" operator="greaterThan">
      <formula>0</formula>
    </cfRule>
  </conditionalFormatting>
  <conditionalFormatting sqref="BS30:BY30">
    <cfRule type="cellIs" dxfId="2345" priority="397" operator="lessThan">
      <formula>0</formula>
    </cfRule>
    <cfRule type="cellIs" dxfId="2344" priority="398" operator="greaterThan">
      <formula>0</formula>
    </cfRule>
  </conditionalFormatting>
  <conditionalFormatting sqref="BY32">
    <cfRule type="cellIs" dxfId="2343" priority="393" operator="lessThan">
      <formula>0</formula>
    </cfRule>
    <cfRule type="cellIs" dxfId="2342" priority="394" operator="greaterThan">
      <formula>0</formula>
    </cfRule>
  </conditionalFormatting>
  <conditionalFormatting sqref="AE102:AK107">
    <cfRule type="iconSet" priority="390">
      <iconSet>
        <cfvo type="percent" val="0"/>
        <cfvo type="num" val="0"/>
        <cfvo type="num" val="0"/>
      </iconSet>
    </cfRule>
    <cfRule type="cellIs" dxfId="2341" priority="391" operator="lessThan">
      <formula>0</formula>
    </cfRule>
    <cfRule type="cellIs" dxfId="2340" priority="392" operator="greaterThan">
      <formula>0</formula>
    </cfRule>
  </conditionalFormatting>
  <conditionalFormatting sqref="CA33:CF33 CA35:CE35 CG35 CA37:CG38 CA24:CG24">
    <cfRule type="cellIs" dxfId="2339" priority="388" operator="lessThan">
      <formula>0</formula>
    </cfRule>
    <cfRule type="cellIs" dxfId="2338" priority="389" operator="greaterThan">
      <formula>0</formula>
    </cfRule>
  </conditionalFormatting>
  <conditionalFormatting sqref="CB31:CG31">
    <cfRule type="cellIs" dxfId="2337" priority="386" operator="lessThan">
      <formula>0</formula>
    </cfRule>
    <cfRule type="cellIs" dxfId="2336" priority="387" operator="greaterThan">
      <formula>0</formula>
    </cfRule>
  </conditionalFormatting>
  <conditionalFormatting sqref="CA32:CG32">
    <cfRule type="cellIs" dxfId="2335" priority="384" operator="lessThan">
      <formula>0</formula>
    </cfRule>
    <cfRule type="cellIs" dxfId="2334" priority="385" operator="greaterThan">
      <formula>0</formula>
    </cfRule>
  </conditionalFormatting>
  <conditionalFormatting sqref="CB32:CG32">
    <cfRule type="cellIs" dxfId="2333" priority="380" operator="lessThan">
      <formula>0</formula>
    </cfRule>
    <cfRule type="cellIs" dxfId="2332" priority="381" operator="greaterThan">
      <formula>0</formula>
    </cfRule>
  </conditionalFormatting>
  <conditionalFormatting sqref="CA30:CG30">
    <cfRule type="cellIs" dxfId="2331" priority="382" operator="lessThan">
      <formula>0</formula>
    </cfRule>
    <cfRule type="cellIs" dxfId="2330" priority="383" operator="greaterThan">
      <formula>0</formula>
    </cfRule>
  </conditionalFormatting>
  <conditionalFormatting sqref="CG32">
    <cfRule type="cellIs" dxfId="2329" priority="378" operator="lessThan">
      <formula>0</formula>
    </cfRule>
    <cfRule type="cellIs" dxfId="2328" priority="379" operator="greaterThan">
      <formula>0</formula>
    </cfRule>
  </conditionalFormatting>
  <conditionalFormatting sqref="AE109:AK114">
    <cfRule type="iconSet" priority="375">
      <iconSet>
        <cfvo type="percent" val="0"/>
        <cfvo type="num" val="0"/>
        <cfvo type="num" val="0"/>
      </iconSet>
    </cfRule>
    <cfRule type="cellIs" dxfId="2327" priority="376" operator="lessThan">
      <formula>0</formula>
    </cfRule>
    <cfRule type="cellIs" dxfId="2326" priority="377" operator="greaterThan">
      <formula>0</formula>
    </cfRule>
  </conditionalFormatting>
  <conditionalFormatting sqref="CI33:CN33 CI35:CM35 CO35 CI37:CO38 CI24:CO24">
    <cfRule type="cellIs" dxfId="2325" priority="373" operator="lessThan">
      <formula>0</formula>
    </cfRule>
    <cfRule type="cellIs" dxfId="2324" priority="374" operator="greaterThan">
      <formula>0</formula>
    </cfRule>
  </conditionalFormatting>
  <conditionalFormatting sqref="CJ31:CO31">
    <cfRule type="cellIs" dxfId="2323" priority="371" operator="lessThan">
      <formula>0</formula>
    </cfRule>
    <cfRule type="cellIs" dxfId="2322" priority="372" operator="greaterThan">
      <formula>0</formula>
    </cfRule>
  </conditionalFormatting>
  <conditionalFormatting sqref="CI32:CO32">
    <cfRule type="cellIs" dxfId="2321" priority="369" operator="lessThan">
      <formula>0</formula>
    </cfRule>
    <cfRule type="cellIs" dxfId="2320" priority="370" operator="greaterThan">
      <formula>0</formula>
    </cfRule>
  </conditionalFormatting>
  <conditionalFormatting sqref="CJ32:CO32">
    <cfRule type="cellIs" dxfId="2319" priority="365" operator="lessThan">
      <formula>0</formula>
    </cfRule>
    <cfRule type="cellIs" dxfId="2318" priority="366" operator="greaterThan">
      <formula>0</formula>
    </cfRule>
  </conditionalFormatting>
  <conditionalFormatting sqref="CI30:CO30">
    <cfRule type="cellIs" dxfId="2317" priority="367" operator="lessThan">
      <formula>0</formula>
    </cfRule>
    <cfRule type="cellIs" dxfId="2316" priority="368" operator="greaterThan">
      <formula>0</formula>
    </cfRule>
  </conditionalFormatting>
  <conditionalFormatting sqref="CO32">
    <cfRule type="cellIs" dxfId="2315" priority="363" operator="lessThan">
      <formula>0</formula>
    </cfRule>
    <cfRule type="cellIs" dxfId="2314" priority="364" operator="greaterThan">
      <formula>0</formula>
    </cfRule>
  </conditionalFormatting>
  <conditionalFormatting sqref="AE116:AK121">
    <cfRule type="iconSet" priority="360">
      <iconSet>
        <cfvo type="percent" val="0"/>
        <cfvo type="num" val="0"/>
        <cfvo type="num" val="0"/>
      </iconSet>
    </cfRule>
    <cfRule type="cellIs" dxfId="2313" priority="361" operator="lessThan">
      <formula>0</formula>
    </cfRule>
    <cfRule type="cellIs" dxfId="2312" priority="362" operator="greaterThan">
      <formula>0</formula>
    </cfRule>
  </conditionalFormatting>
  <conditionalFormatting sqref="CQ33:CV33 CQ35:CU35 CW35 CQ37:CW38 CQ24:CW24">
    <cfRule type="cellIs" dxfId="2311" priority="358" operator="lessThan">
      <formula>0</formula>
    </cfRule>
    <cfRule type="cellIs" dxfId="2310" priority="359" operator="greaterThan">
      <formula>0</formula>
    </cfRule>
  </conditionalFormatting>
  <conditionalFormatting sqref="CR31:CW31">
    <cfRule type="cellIs" dxfId="2309" priority="356" operator="lessThan">
      <formula>0</formula>
    </cfRule>
    <cfRule type="cellIs" dxfId="2308" priority="357" operator="greaterThan">
      <formula>0</formula>
    </cfRule>
  </conditionalFormatting>
  <conditionalFormatting sqref="CQ32:CW32">
    <cfRule type="cellIs" dxfId="2307" priority="354" operator="lessThan">
      <formula>0</formula>
    </cfRule>
    <cfRule type="cellIs" dxfId="2306" priority="355" operator="greaterThan">
      <formula>0</formula>
    </cfRule>
  </conditionalFormatting>
  <conditionalFormatting sqref="CR32:CW32">
    <cfRule type="cellIs" dxfId="2305" priority="350" operator="lessThan">
      <formula>0</formula>
    </cfRule>
    <cfRule type="cellIs" dxfId="2304" priority="351" operator="greaterThan">
      <formula>0</formula>
    </cfRule>
  </conditionalFormatting>
  <conditionalFormatting sqref="CQ30:CW30">
    <cfRule type="cellIs" dxfId="2303" priority="352" operator="lessThan">
      <formula>0</formula>
    </cfRule>
    <cfRule type="cellIs" dxfId="2302" priority="353" operator="greaterThan">
      <formula>0</formula>
    </cfRule>
  </conditionalFormatting>
  <conditionalFormatting sqref="CW32">
    <cfRule type="cellIs" dxfId="2301" priority="348" operator="lessThan">
      <formula>0</formula>
    </cfRule>
    <cfRule type="cellIs" dxfId="2300" priority="349" operator="greaterThan">
      <formula>0</formula>
    </cfRule>
  </conditionalFormatting>
  <conditionalFormatting sqref="AE123:AK128">
    <cfRule type="iconSet" priority="345">
      <iconSet>
        <cfvo type="percent" val="0"/>
        <cfvo type="num" val="0"/>
        <cfvo type="num" val="0"/>
      </iconSet>
    </cfRule>
    <cfRule type="cellIs" dxfId="2299" priority="346" operator="lessThan">
      <formula>0</formula>
    </cfRule>
    <cfRule type="cellIs" dxfId="2298" priority="347" operator="greaterThan">
      <formula>0</formula>
    </cfRule>
  </conditionalFormatting>
  <conditionalFormatting sqref="AM67:AM128">
    <cfRule type="iconSet" priority="343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344">
      <iconSet iconSet="3Symbols">
        <cfvo type="percent" val="0"/>
        <cfvo type="num" val="0.1"/>
        <cfvo type="num" val="0.2"/>
      </iconSet>
    </cfRule>
  </conditionalFormatting>
  <conditionalFormatting sqref="O35:T35">
    <cfRule type="cellIs" dxfId="2297" priority="341" operator="lessThan">
      <formula>0</formula>
    </cfRule>
    <cfRule type="cellIs" dxfId="2296" priority="342" operator="greaterThan">
      <formula>0</formula>
    </cfRule>
  </conditionalFormatting>
  <conditionalFormatting sqref="AB35">
    <cfRule type="cellIs" dxfId="2295" priority="339" operator="lessThan">
      <formula>0</formula>
    </cfRule>
    <cfRule type="cellIs" dxfId="2294" priority="340" operator="greaterThan">
      <formula>0</formula>
    </cfRule>
  </conditionalFormatting>
  <conditionalFormatting sqref="AR35">
    <cfRule type="cellIs" dxfId="2293" priority="337" operator="lessThan">
      <formula>0</formula>
    </cfRule>
    <cfRule type="cellIs" dxfId="2292" priority="338" operator="greaterThan">
      <formula>0</formula>
    </cfRule>
  </conditionalFormatting>
  <conditionalFormatting sqref="AZ35">
    <cfRule type="cellIs" dxfId="2291" priority="335" operator="lessThan">
      <formula>0</formula>
    </cfRule>
    <cfRule type="cellIs" dxfId="2290" priority="336" operator="greaterThan">
      <formula>0</formula>
    </cfRule>
  </conditionalFormatting>
  <conditionalFormatting sqref="BH35">
    <cfRule type="cellIs" dxfId="2289" priority="333" operator="lessThan">
      <formula>0</formula>
    </cfRule>
    <cfRule type="cellIs" dxfId="2288" priority="334" operator="greaterThan">
      <formula>0</formula>
    </cfRule>
  </conditionalFormatting>
  <conditionalFormatting sqref="BP35">
    <cfRule type="cellIs" dxfId="2287" priority="331" operator="lessThan">
      <formula>0</formula>
    </cfRule>
    <cfRule type="cellIs" dxfId="2286" priority="332" operator="greaterThan">
      <formula>0</formula>
    </cfRule>
  </conditionalFormatting>
  <conditionalFormatting sqref="BX35">
    <cfRule type="cellIs" dxfId="2285" priority="329" operator="lessThan">
      <formula>0</formula>
    </cfRule>
    <cfRule type="cellIs" dxfId="2284" priority="330" operator="greaterThan">
      <formula>0</formula>
    </cfRule>
  </conditionalFormatting>
  <conditionalFormatting sqref="CF35">
    <cfRule type="cellIs" dxfId="2283" priority="327" operator="lessThan">
      <formula>0</formula>
    </cfRule>
    <cfRule type="cellIs" dxfId="2282" priority="328" operator="greaterThan">
      <formula>0</formula>
    </cfRule>
  </conditionalFormatting>
  <conditionalFormatting sqref="CN35">
    <cfRule type="cellIs" dxfId="2281" priority="325" operator="lessThan">
      <formula>0</formula>
    </cfRule>
    <cfRule type="cellIs" dxfId="2280" priority="326" operator="greaterThan">
      <formula>0</formula>
    </cfRule>
  </conditionalFormatting>
  <conditionalFormatting sqref="CV35">
    <cfRule type="cellIs" dxfId="2279" priority="323" operator="lessThan">
      <formula>0</formula>
    </cfRule>
    <cfRule type="cellIs" dxfId="2278" priority="324" operator="greaterThan">
      <formula>0</formula>
    </cfRule>
  </conditionalFormatting>
  <conditionalFormatting sqref="O23:T23">
    <cfRule type="cellIs" dxfId="2277" priority="321" operator="lessThan">
      <formula>0</formula>
    </cfRule>
    <cfRule type="cellIs" dxfId="2276" priority="322" operator="greaterThan">
      <formula>0</formula>
    </cfRule>
  </conditionalFormatting>
  <conditionalFormatting sqref="W23:AB23">
    <cfRule type="cellIs" dxfId="2275" priority="319" operator="lessThan">
      <formula>0</formula>
    </cfRule>
    <cfRule type="cellIs" dxfId="2274" priority="320" operator="greaterThan">
      <formula>0</formula>
    </cfRule>
  </conditionalFormatting>
  <conditionalFormatting sqref="AE23:AJ23">
    <cfRule type="cellIs" dxfId="2273" priority="317" operator="lessThan">
      <formula>0</formula>
    </cfRule>
    <cfRule type="cellIs" dxfId="2272" priority="318" operator="greaterThan">
      <formula>0</formula>
    </cfRule>
  </conditionalFormatting>
  <conditionalFormatting sqref="CO23">
    <cfRule type="cellIs" dxfId="2271" priority="281" operator="lessThan">
      <formula>0</formula>
    </cfRule>
    <cfRule type="cellIs" dxfId="2270" priority="282" operator="greaterThan">
      <formula>0</formula>
    </cfRule>
  </conditionalFormatting>
  <conditionalFormatting sqref="AS22 AS24">
    <cfRule type="cellIs" dxfId="2269" priority="315" operator="lessThan">
      <formula>0</formula>
    </cfRule>
    <cfRule type="cellIs" dxfId="2268" priority="316" operator="greaterThan">
      <formula>0</formula>
    </cfRule>
  </conditionalFormatting>
  <conditionalFormatting sqref="AS23">
    <cfRule type="cellIs" dxfId="2267" priority="313" operator="lessThan">
      <formula>0</formula>
    </cfRule>
    <cfRule type="cellIs" dxfId="2266" priority="314" operator="greaterThan">
      <formula>0</formula>
    </cfRule>
  </conditionalFormatting>
  <conditionalFormatting sqref="AM23:AR23">
    <cfRule type="cellIs" dxfId="2265" priority="311" operator="lessThan">
      <formula>0</formula>
    </cfRule>
    <cfRule type="cellIs" dxfId="2264" priority="312" operator="greaterThan">
      <formula>0</formula>
    </cfRule>
  </conditionalFormatting>
  <conditionalFormatting sqref="BA22">
    <cfRule type="cellIs" dxfId="2263" priority="309" operator="lessThan">
      <formula>0</formula>
    </cfRule>
    <cfRule type="cellIs" dxfId="2262" priority="310" operator="greaterThan">
      <formula>0</formula>
    </cfRule>
  </conditionalFormatting>
  <conditionalFormatting sqref="BA23">
    <cfRule type="cellIs" dxfId="2261" priority="307" operator="lessThan">
      <formula>0</formula>
    </cfRule>
    <cfRule type="cellIs" dxfId="2260" priority="308" operator="greaterThan">
      <formula>0</formula>
    </cfRule>
  </conditionalFormatting>
  <conditionalFormatting sqref="AU23:AZ23">
    <cfRule type="cellIs" dxfId="2259" priority="305" operator="lessThan">
      <formula>0</formula>
    </cfRule>
    <cfRule type="cellIs" dxfId="2258" priority="306" operator="greaterThan">
      <formula>0</formula>
    </cfRule>
  </conditionalFormatting>
  <conditionalFormatting sqref="BI22">
    <cfRule type="cellIs" dxfId="2257" priority="303" operator="lessThan">
      <formula>0</formula>
    </cfRule>
    <cfRule type="cellIs" dxfId="2256" priority="304" operator="greaterThan">
      <formula>0</formula>
    </cfRule>
  </conditionalFormatting>
  <conditionalFormatting sqref="BI23">
    <cfRule type="cellIs" dxfId="2255" priority="301" operator="lessThan">
      <formula>0</formula>
    </cfRule>
    <cfRule type="cellIs" dxfId="2254" priority="302" operator="greaterThan">
      <formula>0</formula>
    </cfRule>
  </conditionalFormatting>
  <conditionalFormatting sqref="BC23:BH23">
    <cfRule type="cellIs" dxfId="2253" priority="299" operator="lessThan">
      <formula>0</formula>
    </cfRule>
    <cfRule type="cellIs" dxfId="2252" priority="300" operator="greaterThan">
      <formula>0</formula>
    </cfRule>
  </conditionalFormatting>
  <conditionalFormatting sqref="BQ22">
    <cfRule type="cellIs" dxfId="2251" priority="297" operator="lessThan">
      <formula>0</formula>
    </cfRule>
    <cfRule type="cellIs" dxfId="2250" priority="298" operator="greaterThan">
      <formula>0</formula>
    </cfRule>
  </conditionalFormatting>
  <conditionalFormatting sqref="BQ23">
    <cfRule type="cellIs" dxfId="2249" priority="295" operator="lessThan">
      <formula>0</formula>
    </cfRule>
    <cfRule type="cellIs" dxfId="2248" priority="296" operator="greaterThan">
      <formula>0</formula>
    </cfRule>
  </conditionalFormatting>
  <conditionalFormatting sqref="BK23:BP23">
    <cfRule type="cellIs" dxfId="2247" priority="293" operator="lessThan">
      <formula>0</formula>
    </cfRule>
    <cfRule type="cellIs" dxfId="2246" priority="294" operator="greaterThan">
      <formula>0</formula>
    </cfRule>
  </conditionalFormatting>
  <conditionalFormatting sqref="BY22">
    <cfRule type="cellIs" dxfId="2245" priority="291" operator="lessThan">
      <formula>0</formula>
    </cfRule>
    <cfRule type="cellIs" dxfId="2244" priority="292" operator="greaterThan">
      <formula>0</formula>
    </cfRule>
  </conditionalFormatting>
  <conditionalFormatting sqref="BY23">
    <cfRule type="cellIs" dxfId="2243" priority="289" operator="lessThan">
      <formula>0</formula>
    </cfRule>
    <cfRule type="cellIs" dxfId="2242" priority="290" operator="greaterThan">
      <formula>0</formula>
    </cfRule>
  </conditionalFormatting>
  <conditionalFormatting sqref="BS23:BX23">
    <cfRule type="cellIs" dxfId="2241" priority="287" operator="lessThan">
      <formula>0</formula>
    </cfRule>
    <cfRule type="cellIs" dxfId="2240" priority="288" operator="greaterThan">
      <formula>0</formula>
    </cfRule>
  </conditionalFormatting>
  <conditionalFormatting sqref="CG23">
    <cfRule type="cellIs" dxfId="2239" priority="285" operator="lessThan">
      <formula>0</formula>
    </cfRule>
    <cfRule type="cellIs" dxfId="2238" priority="286" operator="greaterThan">
      <formula>0</formula>
    </cfRule>
  </conditionalFormatting>
  <conditionalFormatting sqref="CA23:CF23">
    <cfRule type="cellIs" dxfId="2237" priority="283" operator="lessThan">
      <formula>0</formula>
    </cfRule>
    <cfRule type="cellIs" dxfId="2236" priority="284" operator="greaterThan">
      <formula>0</formula>
    </cfRule>
  </conditionalFormatting>
  <conditionalFormatting sqref="CI23:CN23">
    <cfRule type="cellIs" dxfId="2235" priority="279" operator="lessThan">
      <formula>0</formula>
    </cfRule>
    <cfRule type="cellIs" dxfId="2234" priority="280" operator="greaterThan">
      <formula>0</formula>
    </cfRule>
  </conditionalFormatting>
  <conditionalFormatting sqref="CW23">
    <cfRule type="cellIs" dxfId="2233" priority="277" operator="lessThan">
      <formula>0</formula>
    </cfRule>
    <cfRule type="cellIs" dxfId="2232" priority="278" operator="greaterThan">
      <formula>0</formula>
    </cfRule>
  </conditionalFormatting>
  <conditionalFormatting sqref="CQ23:CV23">
    <cfRule type="cellIs" dxfId="2231" priority="275" operator="lessThan">
      <formula>0</formula>
    </cfRule>
    <cfRule type="cellIs" dxfId="2230" priority="276" operator="greaterThan">
      <formula>0</formula>
    </cfRule>
  </conditionalFormatting>
  <conditionalFormatting sqref="V29 P27:T27 O28:T28 AD27:AD29 V27:AB28 O25:AD26">
    <cfRule type="cellIs" dxfId="2229" priority="273" operator="lessThan">
      <formula>0</formula>
    </cfRule>
    <cfRule type="cellIs" dxfId="2228" priority="274" operator="greaterThan">
      <formula>0</formula>
    </cfRule>
  </conditionalFormatting>
  <conditionalFormatting sqref="G27:L29 G25:M26">
    <cfRule type="cellIs" dxfId="2227" priority="271" operator="lessThan">
      <formula>0</formula>
    </cfRule>
    <cfRule type="cellIs" dxfId="2226" priority="272" operator="greaterThan">
      <formula>0</formula>
    </cfRule>
  </conditionalFormatting>
  <conditionalFormatting sqref="X29:AB29">
    <cfRule type="cellIs" dxfId="2225" priority="269" operator="lessThan">
      <formula>0</formula>
    </cfRule>
    <cfRule type="cellIs" dxfId="2224" priority="270" operator="greaterThan">
      <formula>0</formula>
    </cfRule>
  </conditionalFormatting>
  <conditionalFormatting sqref="AE27:AI28 AK27:AK29 AE25:AK26">
    <cfRule type="cellIs" dxfId="2223" priority="267" operator="lessThan">
      <formula>0</formula>
    </cfRule>
    <cfRule type="cellIs" dxfId="2222" priority="268" operator="greaterThan">
      <formula>0</formula>
    </cfRule>
  </conditionalFormatting>
  <conditionalFormatting sqref="AF29:AI29">
    <cfRule type="cellIs" dxfId="2221" priority="265" operator="lessThan">
      <formula>0</formula>
    </cfRule>
    <cfRule type="cellIs" dxfId="2220" priority="266" operator="greaterThan">
      <formula>0</formula>
    </cfRule>
  </conditionalFormatting>
  <conditionalFormatting sqref="AE29:AI29 AK29">
    <cfRule type="cellIs" dxfId="2219" priority="263" operator="lessThan">
      <formula>0</formula>
    </cfRule>
    <cfRule type="cellIs" dxfId="2218" priority="264" operator="greaterThan">
      <formula>0</formula>
    </cfRule>
  </conditionalFormatting>
  <conditionalFormatting sqref="AM25:AS26 AM27:AQ28 AS28:AS29">
    <cfRule type="cellIs" dxfId="2217" priority="261" operator="lessThan">
      <formula>0</formula>
    </cfRule>
    <cfRule type="cellIs" dxfId="2216" priority="262" operator="greaterThan">
      <formula>0</formula>
    </cfRule>
  </conditionalFormatting>
  <conditionalFormatting sqref="AN29:AQ29">
    <cfRule type="cellIs" dxfId="2215" priority="259" operator="lessThan">
      <formula>0</formula>
    </cfRule>
    <cfRule type="cellIs" dxfId="2214" priority="260" operator="greaterThan">
      <formula>0</formula>
    </cfRule>
  </conditionalFormatting>
  <conditionalFormatting sqref="AM29:AQ29 AS29">
    <cfRule type="cellIs" dxfId="2213" priority="257" operator="lessThan">
      <formula>0</formula>
    </cfRule>
    <cfRule type="cellIs" dxfId="2212" priority="258" operator="greaterThan">
      <formula>0</formula>
    </cfRule>
  </conditionalFormatting>
  <conditionalFormatting sqref="AU27:AY28 AU25:BA26">
    <cfRule type="cellIs" dxfId="2211" priority="255" operator="lessThan">
      <formula>0</formula>
    </cfRule>
    <cfRule type="cellIs" dxfId="2210" priority="256" operator="greaterThan">
      <formula>0</formula>
    </cfRule>
  </conditionalFormatting>
  <conditionalFormatting sqref="AV29:AY29">
    <cfRule type="cellIs" dxfId="2209" priority="253" operator="lessThan">
      <formula>0</formula>
    </cfRule>
    <cfRule type="cellIs" dxfId="2208" priority="254" operator="greaterThan">
      <formula>0</formula>
    </cfRule>
  </conditionalFormatting>
  <conditionalFormatting sqref="AU29:AY29">
    <cfRule type="cellIs" dxfId="2207" priority="251" operator="lessThan">
      <formula>0</formula>
    </cfRule>
    <cfRule type="cellIs" dxfId="2206" priority="252" operator="greaterThan">
      <formula>0</formula>
    </cfRule>
  </conditionalFormatting>
  <conditionalFormatting sqref="AS28">
    <cfRule type="cellIs" dxfId="2205" priority="249" operator="lessThan">
      <formula>0</formula>
    </cfRule>
    <cfRule type="cellIs" dxfId="2204" priority="250" operator="greaterThan">
      <formula>0</formula>
    </cfRule>
  </conditionalFormatting>
  <conditionalFormatting sqref="BC27:BG28 BC25:BI26">
    <cfRule type="cellIs" dxfId="2203" priority="247" operator="lessThan">
      <formula>0</formula>
    </cfRule>
    <cfRule type="cellIs" dxfId="2202" priority="248" operator="greaterThan">
      <formula>0</formula>
    </cfRule>
  </conditionalFormatting>
  <conditionalFormatting sqref="BD29:BG29">
    <cfRule type="cellIs" dxfId="2201" priority="245" operator="lessThan">
      <formula>0</formula>
    </cfRule>
    <cfRule type="cellIs" dxfId="2200" priority="246" operator="greaterThan">
      <formula>0</formula>
    </cfRule>
  </conditionalFormatting>
  <conditionalFormatting sqref="BC29:BG29">
    <cfRule type="cellIs" dxfId="2199" priority="243" operator="lessThan">
      <formula>0</formula>
    </cfRule>
    <cfRule type="cellIs" dxfId="2198" priority="244" operator="greaterThan">
      <formula>0</formula>
    </cfRule>
  </conditionalFormatting>
  <conditionalFormatting sqref="BK27:BO28 BQ28:BQ29 BK25:BQ26">
    <cfRule type="cellIs" dxfId="2197" priority="241" operator="lessThan">
      <formula>0</formula>
    </cfRule>
    <cfRule type="cellIs" dxfId="2196" priority="242" operator="greaterThan">
      <formula>0</formula>
    </cfRule>
  </conditionalFormatting>
  <conditionalFormatting sqref="BL29:BO29">
    <cfRule type="cellIs" dxfId="2195" priority="239" operator="lessThan">
      <formula>0</formula>
    </cfRule>
    <cfRule type="cellIs" dxfId="2194" priority="240" operator="greaterThan">
      <formula>0</formula>
    </cfRule>
  </conditionalFormatting>
  <conditionalFormatting sqref="BK29:BO29 BQ29">
    <cfRule type="cellIs" dxfId="2193" priority="237" operator="lessThan">
      <formula>0</formula>
    </cfRule>
    <cfRule type="cellIs" dxfId="2192" priority="238" operator="greaterThan">
      <formula>0</formula>
    </cfRule>
  </conditionalFormatting>
  <conditionalFormatting sqref="BS27:BW28 BY28:BY29 BS25:BY26">
    <cfRule type="cellIs" dxfId="2191" priority="235" operator="lessThan">
      <formula>0</formula>
    </cfRule>
    <cfRule type="cellIs" dxfId="2190" priority="236" operator="greaterThan">
      <formula>0</formula>
    </cfRule>
  </conditionalFormatting>
  <conditionalFormatting sqref="BT29:BW29">
    <cfRule type="cellIs" dxfId="2189" priority="233" operator="lessThan">
      <formula>0</formula>
    </cfRule>
    <cfRule type="cellIs" dxfId="2188" priority="234" operator="greaterThan">
      <formula>0</formula>
    </cfRule>
  </conditionalFormatting>
  <conditionalFormatting sqref="BS29:BW29 BY29">
    <cfRule type="cellIs" dxfId="2187" priority="231" operator="lessThan">
      <formula>0</formula>
    </cfRule>
    <cfRule type="cellIs" dxfId="2186" priority="232" operator="greaterThan">
      <formula>0</formula>
    </cfRule>
  </conditionalFormatting>
  <conditionalFormatting sqref="CA27:CE28 CA25:CG26">
    <cfRule type="cellIs" dxfId="2185" priority="229" operator="lessThan">
      <formula>0</formula>
    </cfRule>
    <cfRule type="cellIs" dxfId="2184" priority="230" operator="greaterThan">
      <formula>0</formula>
    </cfRule>
  </conditionalFormatting>
  <conditionalFormatting sqref="CB29:CE29">
    <cfRule type="cellIs" dxfId="2183" priority="227" operator="lessThan">
      <formula>0</formula>
    </cfRule>
    <cfRule type="cellIs" dxfId="2182" priority="228" operator="greaterThan">
      <formula>0</formula>
    </cfRule>
  </conditionalFormatting>
  <conditionalFormatting sqref="CA29:CE29">
    <cfRule type="cellIs" dxfId="2181" priority="225" operator="lessThan">
      <formula>0</formula>
    </cfRule>
    <cfRule type="cellIs" dxfId="2180" priority="226" operator="greaterThan">
      <formula>0</formula>
    </cfRule>
  </conditionalFormatting>
  <conditionalFormatting sqref="CI27:CM28 CI25:CO26">
    <cfRule type="cellIs" dxfId="2179" priority="223" operator="lessThan">
      <formula>0</formula>
    </cfRule>
    <cfRule type="cellIs" dxfId="2178" priority="224" operator="greaterThan">
      <formula>0</formula>
    </cfRule>
  </conditionalFormatting>
  <conditionalFormatting sqref="CJ29:CM29">
    <cfRule type="cellIs" dxfId="2177" priority="221" operator="lessThan">
      <formula>0</formula>
    </cfRule>
    <cfRule type="cellIs" dxfId="2176" priority="222" operator="greaterThan">
      <formula>0</formula>
    </cfRule>
  </conditionalFormatting>
  <conditionalFormatting sqref="CI29:CM29">
    <cfRule type="cellIs" dxfId="2175" priority="219" operator="lessThan">
      <formula>0</formula>
    </cfRule>
    <cfRule type="cellIs" dxfId="2174" priority="220" operator="greaterThan">
      <formula>0</formula>
    </cfRule>
  </conditionalFormatting>
  <conditionalFormatting sqref="CQ27:CU28 CQ25:CW26">
    <cfRule type="cellIs" dxfId="2173" priority="217" operator="lessThan">
      <formula>0</formula>
    </cfRule>
    <cfRule type="cellIs" dxfId="2172" priority="218" operator="greaterThan">
      <formula>0</formula>
    </cfRule>
  </conditionalFormatting>
  <conditionalFormatting sqref="CR29:CU29">
    <cfRule type="cellIs" dxfId="2171" priority="215" operator="lessThan">
      <formula>0</formula>
    </cfRule>
    <cfRule type="cellIs" dxfId="2170" priority="216" operator="greaterThan">
      <formula>0</formula>
    </cfRule>
  </conditionalFormatting>
  <conditionalFormatting sqref="CQ29:CU29">
    <cfRule type="cellIs" dxfId="2169" priority="213" operator="lessThan">
      <formula>0</formula>
    </cfRule>
    <cfRule type="cellIs" dxfId="2168" priority="214" operator="greaterThan">
      <formula>0</formula>
    </cfRule>
  </conditionalFormatting>
  <conditionalFormatting sqref="O27:T28">
    <cfRule type="cellIs" dxfId="2167" priority="211" operator="lessThan">
      <formula>0</formula>
    </cfRule>
    <cfRule type="cellIs" dxfId="2166" priority="212" operator="greaterThan">
      <formula>0</formula>
    </cfRule>
  </conditionalFormatting>
  <conditionalFormatting sqref="O29:T29">
    <cfRule type="cellIs" dxfId="2165" priority="209" operator="lessThan">
      <formula>0</formula>
    </cfRule>
    <cfRule type="cellIs" dxfId="2164" priority="210" operator="greaterThan">
      <formula>0</formula>
    </cfRule>
  </conditionalFormatting>
  <conditionalFormatting sqref="W27:AB27">
    <cfRule type="cellIs" dxfId="2163" priority="207" operator="lessThan">
      <formula>0</formula>
    </cfRule>
    <cfRule type="cellIs" dxfId="2162" priority="208" operator="greaterThan">
      <formula>0</formula>
    </cfRule>
  </conditionalFormatting>
  <conditionalFormatting sqref="W28:AB28">
    <cfRule type="cellIs" dxfId="2161" priority="205" operator="lessThan">
      <formula>0</formula>
    </cfRule>
    <cfRule type="cellIs" dxfId="2160" priority="206" operator="greaterThan">
      <formula>0</formula>
    </cfRule>
  </conditionalFormatting>
  <conditionalFormatting sqref="W29:AB29">
    <cfRule type="cellIs" dxfId="2159" priority="203" operator="lessThan">
      <formula>0</formula>
    </cfRule>
    <cfRule type="cellIs" dxfId="2158" priority="204" operator="greaterThan">
      <formula>0</formula>
    </cfRule>
  </conditionalFormatting>
  <conditionalFormatting sqref="AJ27:AJ28">
    <cfRule type="cellIs" dxfId="2157" priority="201" operator="lessThan">
      <formula>0</formula>
    </cfRule>
    <cfRule type="cellIs" dxfId="2156" priority="202" operator="greaterThan">
      <formula>0</formula>
    </cfRule>
  </conditionalFormatting>
  <conditionalFormatting sqref="AJ29">
    <cfRule type="cellIs" dxfId="2155" priority="199" operator="lessThan">
      <formula>0</formula>
    </cfRule>
    <cfRule type="cellIs" dxfId="2154" priority="200" operator="greaterThan">
      <formula>0</formula>
    </cfRule>
  </conditionalFormatting>
  <conditionalFormatting sqref="AJ29">
    <cfRule type="cellIs" dxfId="2153" priority="197" operator="lessThan">
      <formula>0</formula>
    </cfRule>
    <cfRule type="cellIs" dxfId="2152" priority="198" operator="greaterThan">
      <formula>0</formula>
    </cfRule>
  </conditionalFormatting>
  <conditionalFormatting sqref="AC27:AC29">
    <cfRule type="cellIs" dxfId="2151" priority="195" operator="lessThan">
      <formula>0</formula>
    </cfRule>
    <cfRule type="cellIs" dxfId="2150" priority="196" operator="greaterThan">
      <formula>0</formula>
    </cfRule>
  </conditionalFormatting>
  <conditionalFormatting sqref="U27:U29">
    <cfRule type="cellIs" dxfId="2149" priority="193" operator="lessThan">
      <formula>0</formula>
    </cfRule>
    <cfRule type="cellIs" dxfId="2148" priority="194" operator="greaterThan">
      <formula>0</formula>
    </cfRule>
  </conditionalFormatting>
  <conditionalFormatting sqref="M27:M29">
    <cfRule type="cellIs" dxfId="2147" priority="191" operator="lessThan">
      <formula>0</formula>
    </cfRule>
    <cfRule type="cellIs" dxfId="2146" priority="192" operator="greaterThan">
      <formula>0</formula>
    </cfRule>
  </conditionalFormatting>
  <conditionalFormatting sqref="AR27:AR28">
    <cfRule type="cellIs" dxfId="2145" priority="189" operator="lessThan">
      <formula>0</formula>
    </cfRule>
    <cfRule type="cellIs" dxfId="2144" priority="190" operator="greaterThan">
      <formula>0</formula>
    </cfRule>
  </conditionalFormatting>
  <conditionalFormatting sqref="AR29">
    <cfRule type="cellIs" dxfId="2143" priority="187" operator="lessThan">
      <formula>0</formula>
    </cfRule>
    <cfRule type="cellIs" dxfId="2142" priority="188" operator="greaterThan">
      <formula>0</formula>
    </cfRule>
  </conditionalFormatting>
  <conditionalFormatting sqref="AR29">
    <cfRule type="cellIs" dxfId="2141" priority="185" operator="lessThan">
      <formula>0</formula>
    </cfRule>
    <cfRule type="cellIs" dxfId="2140" priority="186" operator="greaterThan">
      <formula>0</formula>
    </cfRule>
  </conditionalFormatting>
  <conditionalFormatting sqref="AS27:AS29">
    <cfRule type="cellIs" dxfId="2139" priority="183" operator="lessThan">
      <formula>0</formula>
    </cfRule>
    <cfRule type="cellIs" dxfId="2138" priority="184" operator="greaterThan">
      <formula>0</formula>
    </cfRule>
  </conditionalFormatting>
  <conditionalFormatting sqref="AZ27:AZ28">
    <cfRule type="cellIs" dxfId="2137" priority="181" operator="lessThan">
      <formula>0</formula>
    </cfRule>
    <cfRule type="cellIs" dxfId="2136" priority="182" operator="greaterThan">
      <formula>0</formula>
    </cfRule>
  </conditionalFormatting>
  <conditionalFormatting sqref="AZ29">
    <cfRule type="cellIs" dxfId="2135" priority="179" operator="lessThan">
      <formula>0</formula>
    </cfRule>
    <cfRule type="cellIs" dxfId="2134" priority="180" operator="greaterThan">
      <formula>0</formula>
    </cfRule>
  </conditionalFormatting>
  <conditionalFormatting sqref="AZ29">
    <cfRule type="cellIs" dxfId="2133" priority="177" operator="lessThan">
      <formula>0</formula>
    </cfRule>
    <cfRule type="cellIs" dxfId="2132" priority="178" operator="greaterThan">
      <formula>0</formula>
    </cfRule>
  </conditionalFormatting>
  <conditionalFormatting sqref="BA27:BA29">
    <cfRule type="cellIs" dxfId="2131" priority="175" operator="lessThan">
      <formula>0</formula>
    </cfRule>
    <cfRule type="cellIs" dxfId="2130" priority="176" operator="greaterThan">
      <formula>0</formula>
    </cfRule>
  </conditionalFormatting>
  <conditionalFormatting sqref="BH27:BH28">
    <cfRule type="cellIs" dxfId="2129" priority="173" operator="lessThan">
      <formula>0</formula>
    </cfRule>
    <cfRule type="cellIs" dxfId="2128" priority="174" operator="greaterThan">
      <formula>0</formula>
    </cfRule>
  </conditionalFormatting>
  <conditionalFormatting sqref="BH29">
    <cfRule type="cellIs" dxfId="2127" priority="171" operator="lessThan">
      <formula>0</formula>
    </cfRule>
    <cfRule type="cellIs" dxfId="2126" priority="172" operator="greaterThan">
      <formula>0</formula>
    </cfRule>
  </conditionalFormatting>
  <conditionalFormatting sqref="BH29">
    <cfRule type="cellIs" dxfId="2125" priority="169" operator="lessThan">
      <formula>0</formula>
    </cfRule>
    <cfRule type="cellIs" dxfId="2124" priority="170" operator="greaterThan">
      <formula>0</formula>
    </cfRule>
  </conditionalFormatting>
  <conditionalFormatting sqref="BI27:BI29">
    <cfRule type="cellIs" dxfId="2123" priority="167" operator="lessThan">
      <formula>0</formula>
    </cfRule>
    <cfRule type="cellIs" dxfId="2122" priority="168" operator="greaterThan">
      <formula>0</formula>
    </cfRule>
  </conditionalFormatting>
  <conditionalFormatting sqref="BP27:BP28">
    <cfRule type="cellIs" dxfId="2121" priority="165" operator="lessThan">
      <formula>0</formula>
    </cfRule>
    <cfRule type="cellIs" dxfId="2120" priority="166" operator="greaterThan">
      <formula>0</formula>
    </cfRule>
  </conditionalFormatting>
  <conditionalFormatting sqref="BP29">
    <cfRule type="cellIs" dxfId="2119" priority="163" operator="lessThan">
      <formula>0</formula>
    </cfRule>
    <cfRule type="cellIs" dxfId="2118" priority="164" operator="greaterThan">
      <formula>0</formula>
    </cfRule>
  </conditionalFormatting>
  <conditionalFormatting sqref="BP29">
    <cfRule type="cellIs" dxfId="2117" priority="161" operator="lessThan">
      <formula>0</formula>
    </cfRule>
    <cfRule type="cellIs" dxfId="2116" priority="162" operator="greaterThan">
      <formula>0</formula>
    </cfRule>
  </conditionalFormatting>
  <conditionalFormatting sqref="BQ27:BQ29">
    <cfRule type="cellIs" dxfId="2115" priority="159" operator="lessThan">
      <formula>0</formula>
    </cfRule>
    <cfRule type="cellIs" dxfId="2114" priority="160" operator="greaterThan">
      <formula>0</formula>
    </cfRule>
  </conditionalFormatting>
  <conditionalFormatting sqref="BX27:BX28">
    <cfRule type="cellIs" dxfId="2113" priority="157" operator="lessThan">
      <formula>0</formula>
    </cfRule>
    <cfRule type="cellIs" dxfId="2112" priority="158" operator="greaterThan">
      <formula>0</formula>
    </cfRule>
  </conditionalFormatting>
  <conditionalFormatting sqref="BX29">
    <cfRule type="cellIs" dxfId="2111" priority="155" operator="lessThan">
      <formula>0</formula>
    </cfRule>
    <cfRule type="cellIs" dxfId="2110" priority="156" operator="greaterThan">
      <formula>0</formula>
    </cfRule>
  </conditionalFormatting>
  <conditionalFormatting sqref="BX29">
    <cfRule type="cellIs" dxfId="2109" priority="153" operator="lessThan">
      <formula>0</formula>
    </cfRule>
    <cfRule type="cellIs" dxfId="2108" priority="154" operator="greaterThan">
      <formula>0</formula>
    </cfRule>
  </conditionalFormatting>
  <conditionalFormatting sqref="BY27:BY29">
    <cfRule type="cellIs" dxfId="2107" priority="151" operator="lessThan">
      <formula>0</formula>
    </cfRule>
    <cfRule type="cellIs" dxfId="2106" priority="152" operator="greaterThan">
      <formula>0</formula>
    </cfRule>
  </conditionalFormatting>
  <conditionalFormatting sqref="CF27:CF28">
    <cfRule type="cellIs" dxfId="2105" priority="149" operator="lessThan">
      <formula>0</formula>
    </cfRule>
    <cfRule type="cellIs" dxfId="2104" priority="150" operator="greaterThan">
      <formula>0</formula>
    </cfRule>
  </conditionalFormatting>
  <conditionalFormatting sqref="CF29">
    <cfRule type="cellIs" dxfId="2103" priority="147" operator="lessThan">
      <formula>0</formula>
    </cfRule>
    <cfRule type="cellIs" dxfId="2102" priority="148" operator="greaterThan">
      <formula>0</formula>
    </cfRule>
  </conditionalFormatting>
  <conditionalFormatting sqref="CF29">
    <cfRule type="cellIs" dxfId="2101" priority="145" operator="lessThan">
      <formula>0</formula>
    </cfRule>
    <cfRule type="cellIs" dxfId="2100" priority="146" operator="greaterThan">
      <formula>0</formula>
    </cfRule>
  </conditionalFormatting>
  <conditionalFormatting sqref="CG27:CG29">
    <cfRule type="cellIs" dxfId="2099" priority="143" operator="lessThan">
      <formula>0</formula>
    </cfRule>
    <cfRule type="cellIs" dxfId="2098" priority="144" operator="greaterThan">
      <formula>0</formula>
    </cfRule>
  </conditionalFormatting>
  <conditionalFormatting sqref="CN27:CN28">
    <cfRule type="cellIs" dxfId="2097" priority="141" operator="lessThan">
      <formula>0</formula>
    </cfRule>
    <cfRule type="cellIs" dxfId="2096" priority="142" operator="greaterThan">
      <formula>0</formula>
    </cfRule>
  </conditionalFormatting>
  <conditionalFormatting sqref="CN29">
    <cfRule type="cellIs" dxfId="2095" priority="139" operator="lessThan">
      <formula>0</formula>
    </cfRule>
    <cfRule type="cellIs" dxfId="2094" priority="140" operator="greaterThan">
      <formula>0</formula>
    </cfRule>
  </conditionalFormatting>
  <conditionalFormatting sqref="CN29">
    <cfRule type="cellIs" dxfId="2093" priority="137" operator="lessThan">
      <formula>0</formula>
    </cfRule>
    <cfRule type="cellIs" dxfId="2092" priority="138" operator="greaterThan">
      <formula>0</formula>
    </cfRule>
  </conditionalFormatting>
  <conditionalFormatting sqref="CO27:CO29">
    <cfRule type="cellIs" dxfId="2091" priority="135" operator="lessThan">
      <formula>0</formula>
    </cfRule>
    <cfRule type="cellIs" dxfId="2090" priority="136" operator="greaterThan">
      <formula>0</formula>
    </cfRule>
  </conditionalFormatting>
  <conditionalFormatting sqref="CV27:CV28">
    <cfRule type="cellIs" dxfId="2089" priority="133" operator="lessThan">
      <formula>0</formula>
    </cfRule>
    <cfRule type="cellIs" dxfId="2088" priority="134" operator="greaterThan">
      <formula>0</formula>
    </cfRule>
  </conditionalFormatting>
  <conditionalFormatting sqref="CV29">
    <cfRule type="cellIs" dxfId="2087" priority="131" operator="lessThan">
      <formula>0</formula>
    </cfRule>
    <cfRule type="cellIs" dxfId="2086" priority="132" operator="greaterThan">
      <formula>0</formula>
    </cfRule>
  </conditionalFormatting>
  <conditionalFormatting sqref="CV29">
    <cfRule type="cellIs" dxfId="2085" priority="129" operator="lessThan">
      <formula>0</formula>
    </cfRule>
    <cfRule type="cellIs" dxfId="2084" priority="130" operator="greaterThan">
      <formula>0</formula>
    </cfRule>
  </conditionalFormatting>
  <conditionalFormatting sqref="CW27:CW29">
    <cfRule type="cellIs" dxfId="2083" priority="127" operator="lessThan">
      <formula>0</formula>
    </cfRule>
    <cfRule type="cellIs" dxfId="2082" priority="128" operator="greaterThan">
      <formula>0</formula>
    </cfRule>
  </conditionalFormatting>
  <conditionalFormatting sqref="O36:U36">
    <cfRule type="cellIs" dxfId="2081" priority="125" operator="lessThan">
      <formula>0</formula>
    </cfRule>
    <cfRule type="cellIs" dxfId="2080" priority="126" operator="greaterThan">
      <formula>0</formula>
    </cfRule>
  </conditionalFormatting>
  <conditionalFormatting sqref="W36:AC36">
    <cfRule type="cellIs" dxfId="2079" priority="123" operator="lessThan">
      <formula>0</formula>
    </cfRule>
    <cfRule type="cellIs" dxfId="2078" priority="124" operator="greaterThan">
      <formula>0</formula>
    </cfRule>
  </conditionalFormatting>
  <conditionalFormatting sqref="AE36:AK36">
    <cfRule type="cellIs" dxfId="2077" priority="121" operator="lessThan">
      <formula>0</formula>
    </cfRule>
    <cfRule type="cellIs" dxfId="2076" priority="122" operator="greaterThan">
      <formula>0</formula>
    </cfRule>
  </conditionalFormatting>
  <conditionalFormatting sqref="AM36:AS36">
    <cfRule type="cellIs" dxfId="2075" priority="119" operator="lessThan">
      <formula>0</formula>
    </cfRule>
    <cfRule type="cellIs" dxfId="2074" priority="120" operator="greaterThan">
      <formula>0</formula>
    </cfRule>
  </conditionalFormatting>
  <conditionalFormatting sqref="AU36:BA36">
    <cfRule type="cellIs" dxfId="2073" priority="117" operator="lessThan">
      <formula>0</formula>
    </cfRule>
    <cfRule type="cellIs" dxfId="2072" priority="118" operator="greaterThan">
      <formula>0</formula>
    </cfRule>
  </conditionalFormatting>
  <conditionalFormatting sqref="BC36:BI36">
    <cfRule type="cellIs" dxfId="2071" priority="115" operator="lessThan">
      <formula>0</formula>
    </cfRule>
    <cfRule type="cellIs" dxfId="2070" priority="116" operator="greaterThan">
      <formula>0</formula>
    </cfRule>
  </conditionalFormatting>
  <conditionalFormatting sqref="BK36:BQ36">
    <cfRule type="cellIs" dxfId="2069" priority="113" operator="lessThan">
      <formula>0</formula>
    </cfRule>
    <cfRule type="cellIs" dxfId="2068" priority="114" operator="greaterThan">
      <formula>0</formula>
    </cfRule>
  </conditionalFormatting>
  <conditionalFormatting sqref="BS36:BY36">
    <cfRule type="cellIs" dxfId="2067" priority="111" operator="lessThan">
      <formula>0</formula>
    </cfRule>
    <cfRule type="cellIs" dxfId="2066" priority="112" operator="greaterThan">
      <formula>0</formula>
    </cfRule>
  </conditionalFormatting>
  <conditionalFormatting sqref="CA36:CG36">
    <cfRule type="cellIs" dxfId="2065" priority="109" operator="lessThan">
      <formula>0</formula>
    </cfRule>
    <cfRule type="cellIs" dxfId="2064" priority="110" operator="greaterThan">
      <formula>0</formula>
    </cfRule>
  </conditionalFormatting>
  <conditionalFormatting sqref="CI36:CO36">
    <cfRule type="cellIs" dxfId="2063" priority="107" operator="lessThan">
      <formula>0</formula>
    </cfRule>
    <cfRule type="cellIs" dxfId="2062" priority="108" operator="greaterThan">
      <formula>0</formula>
    </cfRule>
  </conditionalFormatting>
  <conditionalFormatting sqref="CQ36:CW36">
    <cfRule type="cellIs" dxfId="2061" priority="105" operator="lessThan">
      <formula>0</formula>
    </cfRule>
    <cfRule type="cellIs" dxfId="2060" priority="106" operator="greaterThan">
      <formula>0</formula>
    </cfRule>
  </conditionalFormatting>
  <conditionalFormatting sqref="O39:U39">
    <cfRule type="cellIs" dxfId="2059" priority="103" operator="lessThan">
      <formula>0</formula>
    </cfRule>
    <cfRule type="cellIs" dxfId="2058" priority="104" operator="greaterThan">
      <formula>0</formula>
    </cfRule>
  </conditionalFormatting>
  <conditionalFormatting sqref="W39:AC39">
    <cfRule type="cellIs" dxfId="2057" priority="101" operator="lessThan">
      <formula>0</formula>
    </cfRule>
    <cfRule type="cellIs" dxfId="2056" priority="102" operator="greaterThan">
      <formula>0</formula>
    </cfRule>
  </conditionalFormatting>
  <conditionalFormatting sqref="AE39:AK39">
    <cfRule type="cellIs" dxfId="2055" priority="99" operator="lessThan">
      <formula>0</formula>
    </cfRule>
    <cfRule type="cellIs" dxfId="2054" priority="100" operator="greaterThan">
      <formula>0</formula>
    </cfRule>
  </conditionalFormatting>
  <conditionalFormatting sqref="AM39:AS39">
    <cfRule type="cellIs" dxfId="2053" priority="97" operator="lessThan">
      <formula>0</formula>
    </cfRule>
    <cfRule type="cellIs" dxfId="2052" priority="98" operator="greaterThan">
      <formula>0</formula>
    </cfRule>
  </conditionalFormatting>
  <conditionalFormatting sqref="AU39:BA39">
    <cfRule type="cellIs" dxfId="2051" priority="95" operator="lessThan">
      <formula>0</formula>
    </cfRule>
    <cfRule type="cellIs" dxfId="2050" priority="96" operator="greaterThan">
      <formula>0</formula>
    </cfRule>
  </conditionalFormatting>
  <conditionalFormatting sqref="BC39:BI39">
    <cfRule type="cellIs" dxfId="2049" priority="93" operator="lessThan">
      <formula>0</formula>
    </cfRule>
    <cfRule type="cellIs" dxfId="2048" priority="94" operator="greaterThan">
      <formula>0</formula>
    </cfRule>
  </conditionalFormatting>
  <conditionalFormatting sqref="BK39:BQ39">
    <cfRule type="cellIs" dxfId="2047" priority="91" operator="lessThan">
      <formula>0</formula>
    </cfRule>
    <cfRule type="cellIs" dxfId="2046" priority="92" operator="greaterThan">
      <formula>0</formula>
    </cfRule>
  </conditionalFormatting>
  <conditionalFormatting sqref="BS39:BY39">
    <cfRule type="cellIs" dxfId="2045" priority="89" operator="lessThan">
      <formula>0</formula>
    </cfRule>
    <cfRule type="cellIs" dxfId="2044" priority="90" operator="greaterThan">
      <formula>0</formula>
    </cfRule>
  </conditionalFormatting>
  <conditionalFormatting sqref="CA39:CG39">
    <cfRule type="cellIs" dxfId="2043" priority="87" operator="lessThan">
      <formula>0</formula>
    </cfRule>
    <cfRule type="cellIs" dxfId="2042" priority="88" operator="greaterThan">
      <formula>0</formula>
    </cfRule>
  </conditionalFormatting>
  <conditionalFormatting sqref="CI39:CO39">
    <cfRule type="cellIs" dxfId="2041" priority="85" operator="lessThan">
      <formula>0</formula>
    </cfRule>
    <cfRule type="cellIs" dxfId="2040" priority="86" operator="greaterThan">
      <formula>0</formula>
    </cfRule>
  </conditionalFormatting>
  <conditionalFormatting sqref="CQ39:CW39">
    <cfRule type="cellIs" dxfId="2039" priority="83" operator="lessThan">
      <formula>0</formula>
    </cfRule>
    <cfRule type="cellIs" dxfId="2038" priority="84" operator="greaterThan">
      <formula>0</formula>
    </cfRule>
  </conditionalFormatting>
  <conditionalFormatting sqref="O34:AD34">
    <cfRule type="cellIs" dxfId="2037" priority="75" operator="lessThan">
      <formula>0</formula>
    </cfRule>
    <cfRule type="cellIs" dxfId="2036" priority="76" operator="greaterThan">
      <formula>0</formula>
    </cfRule>
  </conditionalFormatting>
  <conditionalFormatting sqref="CG22">
    <cfRule type="cellIs" dxfId="2035" priority="81" operator="lessThan">
      <formula>0</formula>
    </cfRule>
    <cfRule type="cellIs" dxfId="2034" priority="82" operator="greaterThan">
      <formula>0</formula>
    </cfRule>
  </conditionalFormatting>
  <conditionalFormatting sqref="CO22">
    <cfRule type="cellIs" dxfId="2033" priority="79" operator="lessThan">
      <formula>0</formula>
    </cfRule>
    <cfRule type="cellIs" dxfId="2032" priority="80" operator="greaterThan">
      <formula>0</formula>
    </cfRule>
  </conditionalFormatting>
  <conditionalFormatting sqref="CW22">
    <cfRule type="cellIs" dxfId="2031" priority="77" operator="lessThan">
      <formula>0</formula>
    </cfRule>
    <cfRule type="cellIs" dxfId="2030" priority="78" operator="greaterThan">
      <formula>0</formula>
    </cfRule>
  </conditionalFormatting>
  <conditionalFormatting sqref="G34:M34">
    <cfRule type="cellIs" dxfId="2029" priority="73" operator="lessThan">
      <formula>0</formula>
    </cfRule>
    <cfRule type="cellIs" dxfId="2028" priority="74" operator="greaterThan">
      <formula>0</formula>
    </cfRule>
  </conditionalFormatting>
  <conditionalFormatting sqref="AE34:AK34">
    <cfRule type="cellIs" dxfId="2027" priority="71" operator="lessThan">
      <formula>0</formula>
    </cfRule>
    <cfRule type="cellIs" dxfId="2026" priority="72" operator="greaterThan">
      <formula>0</formula>
    </cfRule>
  </conditionalFormatting>
  <conditionalFormatting sqref="AM34:AQ34">
    <cfRule type="cellIs" dxfId="2025" priority="69" operator="lessThan">
      <formula>0</formula>
    </cfRule>
    <cfRule type="cellIs" dxfId="2024" priority="70" operator="greaterThan">
      <formula>0</formula>
    </cfRule>
  </conditionalFormatting>
  <conditionalFormatting sqref="AU34:AY34">
    <cfRule type="cellIs" dxfId="2023" priority="67" operator="lessThan">
      <formula>0</formula>
    </cfRule>
    <cfRule type="cellIs" dxfId="2022" priority="68" operator="greaterThan">
      <formula>0</formula>
    </cfRule>
  </conditionalFormatting>
  <conditionalFormatting sqref="BC34:BG34">
    <cfRule type="cellIs" dxfId="2021" priority="65" operator="lessThan">
      <formula>0</formula>
    </cfRule>
    <cfRule type="cellIs" dxfId="2020" priority="66" operator="greaterThan">
      <formula>0</formula>
    </cfRule>
  </conditionalFormatting>
  <conditionalFormatting sqref="BK34:BO34">
    <cfRule type="cellIs" dxfId="2019" priority="63" operator="lessThan">
      <formula>0</formula>
    </cfRule>
    <cfRule type="cellIs" dxfId="2018" priority="64" operator="greaterThan">
      <formula>0</formula>
    </cfRule>
  </conditionalFormatting>
  <conditionalFormatting sqref="BS34:BW34">
    <cfRule type="cellIs" dxfId="2017" priority="61" operator="lessThan">
      <formula>0</formula>
    </cfRule>
    <cfRule type="cellIs" dxfId="2016" priority="62" operator="greaterThan">
      <formula>0</formula>
    </cfRule>
  </conditionalFormatting>
  <conditionalFormatting sqref="AS34">
    <cfRule type="cellIs" dxfId="2015" priority="59" operator="lessThan">
      <formula>0</formula>
    </cfRule>
    <cfRule type="cellIs" dxfId="2014" priority="60" operator="greaterThan">
      <formula>0</formula>
    </cfRule>
  </conditionalFormatting>
  <conditionalFormatting sqref="BA34">
    <cfRule type="cellIs" dxfId="2013" priority="57" operator="lessThan">
      <formula>0</formula>
    </cfRule>
    <cfRule type="cellIs" dxfId="2012" priority="58" operator="greaterThan">
      <formula>0</formula>
    </cfRule>
  </conditionalFormatting>
  <conditionalFormatting sqref="BI34">
    <cfRule type="cellIs" dxfId="2011" priority="55" operator="lessThan">
      <formula>0</formula>
    </cfRule>
    <cfRule type="cellIs" dxfId="2010" priority="56" operator="greaterThan">
      <formula>0</formula>
    </cfRule>
  </conditionalFormatting>
  <conditionalFormatting sqref="BQ34">
    <cfRule type="cellIs" dxfId="2009" priority="53" operator="lessThan">
      <formula>0</formula>
    </cfRule>
    <cfRule type="cellIs" dxfId="2008" priority="54" operator="greaterThan">
      <formula>0</formula>
    </cfRule>
  </conditionalFormatting>
  <conditionalFormatting sqref="BY34">
    <cfRule type="cellIs" dxfId="2007" priority="51" operator="lessThan">
      <formula>0</formula>
    </cfRule>
    <cfRule type="cellIs" dxfId="2006" priority="52" operator="greaterThan">
      <formula>0</formula>
    </cfRule>
  </conditionalFormatting>
  <conditionalFormatting sqref="CA34:CE34">
    <cfRule type="cellIs" dxfId="2005" priority="49" operator="lessThan">
      <formula>0</formula>
    </cfRule>
    <cfRule type="cellIs" dxfId="2004" priority="50" operator="greaterThan">
      <formula>0</formula>
    </cfRule>
  </conditionalFormatting>
  <conditionalFormatting sqref="CG34">
    <cfRule type="cellIs" dxfId="2003" priority="47" operator="lessThan">
      <formula>0</formula>
    </cfRule>
    <cfRule type="cellIs" dxfId="2002" priority="48" operator="greaterThan">
      <formula>0</formula>
    </cfRule>
  </conditionalFormatting>
  <conditionalFormatting sqref="CI34:CM34">
    <cfRule type="cellIs" dxfId="2001" priority="45" operator="lessThan">
      <formula>0</formula>
    </cfRule>
    <cfRule type="cellIs" dxfId="2000" priority="46" operator="greaterThan">
      <formula>0</formula>
    </cfRule>
  </conditionalFormatting>
  <conditionalFormatting sqref="CO34">
    <cfRule type="cellIs" dxfId="1999" priority="43" operator="lessThan">
      <formula>0</formula>
    </cfRule>
    <cfRule type="cellIs" dxfId="1998" priority="44" operator="greaterThan">
      <formula>0</formula>
    </cfRule>
  </conditionalFormatting>
  <conditionalFormatting sqref="CQ34:CU34">
    <cfRule type="cellIs" dxfId="1997" priority="41" operator="lessThan">
      <formula>0</formula>
    </cfRule>
    <cfRule type="cellIs" dxfId="1996" priority="42" operator="greaterThan">
      <formula>0</formula>
    </cfRule>
  </conditionalFormatting>
  <conditionalFormatting sqref="CW34">
    <cfRule type="cellIs" dxfId="1995" priority="39" operator="lessThan">
      <formula>0</formula>
    </cfRule>
    <cfRule type="cellIs" dxfId="1994" priority="40" operator="greaterThan">
      <formula>0</formula>
    </cfRule>
  </conditionalFormatting>
  <conditionalFormatting sqref="AR34">
    <cfRule type="cellIs" dxfId="1993" priority="37" operator="lessThan">
      <formula>0</formula>
    </cfRule>
    <cfRule type="cellIs" dxfId="1992" priority="38" operator="greaterThan">
      <formula>0</formula>
    </cfRule>
  </conditionalFormatting>
  <conditionalFormatting sqref="AZ34">
    <cfRule type="cellIs" dxfId="1991" priority="35" operator="lessThan">
      <formula>0</formula>
    </cfRule>
    <cfRule type="cellIs" dxfId="1990" priority="36" operator="greaterThan">
      <formula>0</formula>
    </cfRule>
  </conditionalFormatting>
  <conditionalFormatting sqref="BH34">
    <cfRule type="cellIs" dxfId="1989" priority="33" operator="lessThan">
      <formula>0</formula>
    </cfRule>
    <cfRule type="cellIs" dxfId="1988" priority="34" operator="greaterThan">
      <formula>0</formula>
    </cfRule>
  </conditionalFormatting>
  <conditionalFormatting sqref="BP34">
    <cfRule type="cellIs" dxfId="1987" priority="31" operator="lessThan">
      <formula>0</formula>
    </cfRule>
    <cfRule type="cellIs" dxfId="1986" priority="32" operator="greaterThan">
      <formula>0</formula>
    </cfRule>
  </conditionalFormatting>
  <conditionalFormatting sqref="BX34">
    <cfRule type="cellIs" dxfId="1985" priority="29" operator="lessThan">
      <formula>0</formula>
    </cfRule>
    <cfRule type="cellIs" dxfId="1984" priority="30" operator="greaterThan">
      <formula>0</formula>
    </cfRule>
  </conditionalFormatting>
  <conditionalFormatting sqref="CF34">
    <cfRule type="cellIs" dxfId="1983" priority="27" operator="lessThan">
      <formula>0</formula>
    </cfRule>
    <cfRule type="cellIs" dxfId="1982" priority="28" operator="greaterThan">
      <formula>0</formula>
    </cfRule>
  </conditionalFormatting>
  <conditionalFormatting sqref="CN34">
    <cfRule type="cellIs" dxfId="1981" priority="25" operator="lessThan">
      <formula>0</formula>
    </cfRule>
    <cfRule type="cellIs" dxfId="1980" priority="26" operator="greaterThan">
      <formula>0</formula>
    </cfRule>
  </conditionalFormatting>
  <conditionalFormatting sqref="CV34">
    <cfRule type="cellIs" dxfId="1979" priority="23" operator="lessThan">
      <formula>0</formula>
    </cfRule>
    <cfRule type="cellIs" dxfId="1978" priority="24" operator="greaterThan">
      <formula>0</formula>
    </cfRule>
  </conditionalFormatting>
  <conditionalFormatting sqref="O22:T22">
    <cfRule type="cellIs" dxfId="1977" priority="21" operator="lessThan">
      <formula>0</formula>
    </cfRule>
    <cfRule type="cellIs" dxfId="1976" priority="22" operator="greaterThan">
      <formula>0</formula>
    </cfRule>
  </conditionalFormatting>
  <conditionalFormatting sqref="W22:AB22">
    <cfRule type="cellIs" dxfId="1975" priority="19" operator="lessThan">
      <formula>0</formula>
    </cfRule>
    <cfRule type="cellIs" dxfId="1974" priority="20" operator="greaterThan">
      <formula>0</formula>
    </cfRule>
  </conditionalFormatting>
  <conditionalFormatting sqref="AE22:AJ22">
    <cfRule type="cellIs" dxfId="1973" priority="17" operator="lessThan">
      <formula>0</formula>
    </cfRule>
    <cfRule type="cellIs" dxfId="1972" priority="18" operator="greaterThan">
      <formula>0</formula>
    </cfRule>
  </conditionalFormatting>
  <conditionalFormatting sqref="AM22:AR22">
    <cfRule type="cellIs" dxfId="1971" priority="15" operator="lessThan">
      <formula>0</formula>
    </cfRule>
    <cfRule type="cellIs" dxfId="1970" priority="16" operator="greaterThan">
      <formula>0</formula>
    </cfRule>
  </conditionalFormatting>
  <conditionalFormatting sqref="AU22:AZ22">
    <cfRule type="cellIs" dxfId="1969" priority="13" operator="lessThan">
      <formula>0</formula>
    </cfRule>
    <cfRule type="cellIs" dxfId="1968" priority="14" operator="greaterThan">
      <formula>0</formula>
    </cfRule>
  </conditionalFormatting>
  <conditionalFormatting sqref="BC22:BH22">
    <cfRule type="cellIs" dxfId="1967" priority="11" operator="lessThan">
      <formula>0</formula>
    </cfRule>
    <cfRule type="cellIs" dxfId="1966" priority="12" operator="greaterThan">
      <formula>0</formula>
    </cfRule>
  </conditionalFormatting>
  <conditionalFormatting sqref="BK22:BP22">
    <cfRule type="cellIs" dxfId="1965" priority="9" operator="lessThan">
      <formula>0</formula>
    </cfRule>
    <cfRule type="cellIs" dxfId="1964" priority="10" operator="greaterThan">
      <formula>0</formula>
    </cfRule>
  </conditionalFormatting>
  <conditionalFormatting sqref="BS22:BX22">
    <cfRule type="cellIs" dxfId="1963" priority="7" operator="lessThan">
      <formula>0</formula>
    </cfRule>
    <cfRule type="cellIs" dxfId="1962" priority="8" operator="greaterThan">
      <formula>0</formula>
    </cfRule>
  </conditionalFormatting>
  <conditionalFormatting sqref="CA22:CF22">
    <cfRule type="cellIs" dxfId="1961" priority="5" operator="lessThan">
      <formula>0</formula>
    </cfRule>
    <cfRule type="cellIs" dxfId="1960" priority="6" operator="greaterThan">
      <formula>0</formula>
    </cfRule>
  </conditionalFormatting>
  <conditionalFormatting sqref="CI22:CN22">
    <cfRule type="cellIs" dxfId="1959" priority="3" operator="lessThan">
      <formula>0</formula>
    </cfRule>
    <cfRule type="cellIs" dxfId="1958" priority="4" operator="greaterThan">
      <formula>0</formula>
    </cfRule>
  </conditionalFormatting>
  <conditionalFormatting sqref="CQ22:CV22">
    <cfRule type="cellIs" dxfId="1957" priority="1" operator="lessThan">
      <formula>0</formula>
    </cfRule>
    <cfRule type="cellIs" dxfId="1956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outlinePr summaryBelow="0"/>
  </sheetPr>
  <dimension ref="A1:AZ23"/>
  <sheetViews>
    <sheetView showGridLines="0" zoomScale="55" zoomScaleNormal="55" workbookViewId="0">
      <pane xSplit="1" ySplit="2" topLeftCell="B3" activePane="bottomRight" state="frozen"/>
      <selection activeCell="A10" sqref="A10"/>
      <selection pane="topRight" activeCell="A10" sqref="A10"/>
      <selection pane="bottomLeft" activeCell="A10" sqref="A10"/>
      <selection pane="bottomRight" activeCell="O23" sqref="O23"/>
    </sheetView>
  </sheetViews>
  <sheetFormatPr defaultColWidth="9.1796875" defaultRowHeight="14.5" x14ac:dyDescent="0.35"/>
  <cols>
    <col min="1" max="1" width="40.81640625" style="79" bestFit="1" customWidth="1"/>
    <col min="2" max="2" width="11.1796875" style="79" customWidth="1"/>
    <col min="3" max="5" width="9.7265625" style="79" customWidth="1"/>
    <col min="6" max="6" width="9.453125" style="79" customWidth="1"/>
    <col min="7" max="22" width="9.7265625" style="79" customWidth="1"/>
    <col min="23" max="23" width="8.26953125" style="79" customWidth="1"/>
    <col min="24" max="24" width="9.1796875" style="79" bestFit="1" customWidth="1"/>
    <col min="25" max="25" width="9.7265625" style="79" customWidth="1"/>
    <col min="26" max="26" width="8.81640625" style="79" bestFit="1" customWidth="1"/>
    <col min="27" max="28" width="9.7265625" style="79" customWidth="1"/>
    <col min="29" max="29" width="9.1796875" style="79" customWidth="1"/>
    <col min="30" max="37" width="9.7265625" style="79" customWidth="1"/>
    <col min="38" max="39" width="9.7265625" style="79" bestFit="1" customWidth="1"/>
    <col min="40" max="40" width="11.1796875" style="79" bestFit="1" customWidth="1"/>
    <col min="41" max="49" width="9.7265625" style="79" bestFit="1" customWidth="1"/>
    <col min="50" max="50" width="10.1796875" style="79" bestFit="1" customWidth="1"/>
    <col min="51" max="51" width="7.453125" style="79" customWidth="1"/>
    <col min="52" max="16384" width="9.1796875" style="79"/>
  </cols>
  <sheetData>
    <row r="1" spans="1:52" ht="15" thickBot="1" x14ac:dyDescent="0.4">
      <c r="A1" s="376"/>
      <c r="B1" s="373">
        <v>43647</v>
      </c>
      <c r="C1" s="380"/>
      <c r="D1" s="380"/>
      <c r="E1" s="381"/>
      <c r="F1" s="373">
        <v>43678</v>
      </c>
      <c r="G1" s="380"/>
      <c r="H1" s="380"/>
      <c r="I1" s="381"/>
      <c r="J1" s="373">
        <v>43709</v>
      </c>
      <c r="K1" s="380"/>
      <c r="L1" s="380"/>
      <c r="M1" s="381"/>
      <c r="N1" s="373">
        <v>43739</v>
      </c>
      <c r="O1" s="380"/>
      <c r="P1" s="380"/>
      <c r="Q1" s="381"/>
      <c r="R1" s="373">
        <v>43770</v>
      </c>
      <c r="S1" s="380"/>
      <c r="T1" s="380"/>
      <c r="U1" s="381"/>
      <c r="V1" s="373">
        <v>43800</v>
      </c>
      <c r="W1" s="380"/>
      <c r="X1" s="380"/>
      <c r="Y1" s="381"/>
      <c r="Z1" s="373">
        <v>43831</v>
      </c>
      <c r="AA1" s="380"/>
      <c r="AB1" s="380"/>
      <c r="AC1" s="381"/>
      <c r="AD1" s="373">
        <v>43862</v>
      </c>
      <c r="AE1" s="380"/>
      <c r="AF1" s="380"/>
      <c r="AG1" s="381"/>
      <c r="AH1" s="373">
        <v>43891</v>
      </c>
      <c r="AI1" s="380"/>
      <c r="AJ1" s="380"/>
      <c r="AK1" s="381"/>
      <c r="AL1" s="373">
        <v>43922</v>
      </c>
      <c r="AM1" s="380"/>
      <c r="AN1" s="380"/>
      <c r="AO1" s="381"/>
      <c r="AP1" s="373">
        <v>43952</v>
      </c>
      <c r="AQ1" s="380"/>
      <c r="AR1" s="380"/>
      <c r="AS1" s="381"/>
      <c r="AT1" s="373">
        <v>43983</v>
      </c>
      <c r="AU1" s="380"/>
      <c r="AV1" s="380"/>
      <c r="AW1" s="381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  <c r="C3" s="209"/>
      <c r="D3" s="209"/>
      <c r="E3" s="209"/>
      <c r="AA3" s="211"/>
      <c r="AX3" s="207"/>
    </row>
    <row r="4" spans="1:52" s="209" customFormat="1" x14ac:dyDescent="0.35">
      <c r="A4" s="79" t="s">
        <v>183</v>
      </c>
      <c r="B4" s="209">
        <f>'Reforecast Deals'!$P$46</f>
        <v>0</v>
      </c>
      <c r="C4" s="209">
        <f>'Reforecast Deals'!$P$47</f>
        <v>0</v>
      </c>
      <c r="D4" s="209">
        <f>'Reforecast Deals'!$P$48</f>
        <v>0</v>
      </c>
      <c r="E4" s="209">
        <f>'Reforecast Deals'!$P$49+'Reforecast Deals'!$P$50</f>
        <v>0</v>
      </c>
      <c r="F4" s="209">
        <f>'Reforecast Deals'!$P$53</f>
        <v>0</v>
      </c>
      <c r="G4" s="209">
        <f>'Reforecast Deals'!$P$54</f>
        <v>0</v>
      </c>
      <c r="H4" s="209">
        <f>'Reforecast Deals'!$P$55</f>
        <v>0</v>
      </c>
      <c r="I4" s="209">
        <f>'Reforecast Deals'!$P$56+'Reforecast Deals'!$P$57</f>
        <v>0</v>
      </c>
      <c r="J4" s="209">
        <f>'Reforecast Deals'!$P$60</f>
        <v>0</v>
      </c>
      <c r="K4" s="209">
        <f>'Reforecast Deals'!$P$61</f>
        <v>0</v>
      </c>
      <c r="L4" s="209">
        <f>'Reforecast Deals'!$P$62</f>
        <v>0</v>
      </c>
      <c r="M4" s="209">
        <f>'Reforecast Deals'!$P$63+'Reforecast Deals'!$P$64</f>
        <v>0</v>
      </c>
      <c r="N4" s="209">
        <f>'Reforecast Deals'!$P$67</f>
        <v>0</v>
      </c>
      <c r="O4" s="209">
        <f>'Reforecast Deals'!$P$68</f>
        <v>0</v>
      </c>
      <c r="P4" s="209">
        <f>'Reforecast Deals'!$P$69</f>
        <v>0</v>
      </c>
      <c r="Q4" s="209">
        <f>'Reforecast Deals'!$P$70+'Reforecast Deals'!$P$71</f>
        <v>0</v>
      </c>
      <c r="R4" s="209">
        <f>'Reforecast Deals'!$P$74+'Reforecast Deals'!$P$75</f>
        <v>0</v>
      </c>
      <c r="S4" s="209">
        <f>'Reforecast Deals'!$P$76</f>
        <v>0</v>
      </c>
      <c r="T4" s="209">
        <f>'Reforecast Deals'!$P$77</f>
        <v>0</v>
      </c>
      <c r="U4" s="214">
        <f>'Reforecast Deals'!$P$78</f>
        <v>0</v>
      </c>
      <c r="V4" s="209">
        <f>'Reforecast Deals'!$P$81</f>
        <v>0</v>
      </c>
      <c r="W4" s="209">
        <f>'Reforecast Deals'!$P$82</f>
        <v>0</v>
      </c>
      <c r="X4" s="209">
        <f>'Reforecast Deals'!$P$83</f>
        <v>0</v>
      </c>
      <c r="Y4" s="209">
        <f>'Reforecast Deals'!$P$84+'Reforecast Deals'!$P$85</f>
        <v>0</v>
      </c>
      <c r="Z4" s="209">
        <f>'Reforecast Deals'!$P$88+'Reforecast Deals'!$P$89</f>
        <v>0</v>
      </c>
      <c r="AA4" s="209">
        <f>'Reforecast Deals'!$P$90</f>
        <v>0</v>
      </c>
      <c r="AB4" s="209">
        <f>'Reforecast Deals'!$P$91</f>
        <v>0</v>
      </c>
      <c r="AC4" s="209">
        <f>'Reforecast Deals'!$P$92</f>
        <v>0</v>
      </c>
      <c r="AD4" s="209">
        <f>'Reforecast Deals'!$P$95+'Reforecast Deals'!$P$96</f>
        <v>0</v>
      </c>
      <c r="AE4" s="209">
        <f>'Reforecast Deals'!$P$97</f>
        <v>0</v>
      </c>
      <c r="AF4" s="209">
        <f>'Reforecast Deals'!$P$98</f>
        <v>0</v>
      </c>
      <c r="AG4" s="209">
        <f>'Reforecast Deals'!$P$99</f>
        <v>0</v>
      </c>
      <c r="AH4" s="209">
        <f>'Reforecast Deals'!$P$102+'Reforecast Deals'!$P$103</f>
        <v>0</v>
      </c>
      <c r="AI4" s="209">
        <f>'Reforecast Deals'!$P$104</f>
        <v>0</v>
      </c>
      <c r="AJ4" s="209">
        <f>'Reforecast Deals'!$P$105</f>
        <v>0</v>
      </c>
      <c r="AK4" s="209">
        <f>'Reforecast Deals'!$P$106</f>
        <v>0</v>
      </c>
      <c r="AL4" s="209">
        <f>'Reforecast Deals'!$P$109</f>
        <v>0</v>
      </c>
      <c r="AM4" s="209">
        <f>'Reforecast Deals'!$P$110</f>
        <v>0</v>
      </c>
      <c r="AN4" s="209">
        <f>'Reforecast Deals'!$P$111</f>
        <v>0</v>
      </c>
      <c r="AO4" s="209">
        <f>'Reforecast Deals'!$P$112+'Reforecast Deals'!$P$113</f>
        <v>0</v>
      </c>
      <c r="AP4" s="209">
        <f>'Reforecast Deals'!$P$116+'Reforecast Deals'!$P$117</f>
        <v>0</v>
      </c>
      <c r="AQ4" s="209">
        <f>'Reforecast Deals'!$P$118</f>
        <v>0</v>
      </c>
      <c r="AR4" s="209">
        <f>'Reforecast Deals'!$P$119</f>
        <v>0</v>
      </c>
      <c r="AS4" s="209">
        <f>'Reforecast Deals'!$P$120</f>
        <v>0</v>
      </c>
      <c r="AT4" s="209">
        <f>'Reforecast Deals'!$P$123</f>
        <v>0</v>
      </c>
      <c r="AU4" s="209">
        <f>'Reforecast Deals'!$P$124</f>
        <v>0</v>
      </c>
      <c r="AV4" s="209">
        <f>'Reforecast Deals'!$P$125</f>
        <v>0</v>
      </c>
      <c r="AW4" s="209">
        <f>'Reforecast Deals'!$P$126+'Reforecast Deals'!$P$127</f>
        <v>0</v>
      </c>
      <c r="AX4" s="207">
        <f>SUM(B4:AW4)</f>
        <v>0</v>
      </c>
      <c r="AY4" s="215"/>
      <c r="AZ4" s="207"/>
    </row>
    <row r="5" spans="1:52" s="209" customFormat="1" x14ac:dyDescent="0.35">
      <c r="A5" s="79" t="s">
        <v>184</v>
      </c>
      <c r="B5" s="209">
        <f>'Reforecast Deals'!$O$46</f>
        <v>0</v>
      </c>
      <c r="C5" s="209">
        <f>'Reforecast Deals'!$O$47</f>
        <v>0</v>
      </c>
      <c r="D5" s="209">
        <f>'Reforecast Deals'!$O$48</f>
        <v>0</v>
      </c>
      <c r="E5" s="209">
        <f>'Reforecast Deals'!O49+'Reforecast Deals'!$O$50</f>
        <v>0</v>
      </c>
      <c r="F5" s="209">
        <f>'Reforecast Deals'!$O$53</f>
        <v>0</v>
      </c>
      <c r="G5" s="209">
        <f>'Reforecast Deals'!$O$54</f>
        <v>0</v>
      </c>
      <c r="H5" s="209">
        <f>'Reforecast Deals'!$O$55</f>
        <v>0</v>
      </c>
      <c r="I5" s="209">
        <f>'Reforecast Deals'!$O$56+'Reforecast Deals'!$O$57</f>
        <v>0</v>
      </c>
      <c r="J5" s="209">
        <f>'Reforecast Deals'!$O$60</f>
        <v>0</v>
      </c>
      <c r="K5" s="209">
        <f>'Reforecast Deals'!$O$61</f>
        <v>0</v>
      </c>
      <c r="L5" s="209">
        <f>'Reforecast Deals'!$O$62</f>
        <v>0</v>
      </c>
      <c r="M5" s="209">
        <f>'Reforecast Deals'!$O$63+'Reforecast Deals'!$O$64</f>
        <v>0</v>
      </c>
      <c r="N5" s="209">
        <f>'Reforecast Deals'!$O$67</f>
        <v>0</v>
      </c>
      <c r="O5" s="209">
        <f>'Reforecast Deals'!$O$68</f>
        <v>0</v>
      </c>
      <c r="P5" s="209">
        <f>'Reforecast Deals'!$O$69</f>
        <v>0</v>
      </c>
      <c r="Q5" s="209">
        <f>'Reforecast Deals'!$O$70+'Reforecast Deals'!$O$71</f>
        <v>0</v>
      </c>
      <c r="R5" s="209">
        <f>'Reforecast Deals'!$O$74+'Reforecast Deals'!$O$75</f>
        <v>0</v>
      </c>
      <c r="S5" s="209">
        <f>'Reforecast Deals'!$O$76</f>
        <v>0</v>
      </c>
      <c r="T5" s="209">
        <f>'Reforecast Deals'!$O$77</f>
        <v>0</v>
      </c>
      <c r="U5" s="209">
        <f>+'Reforecast Deals'!$O$78</f>
        <v>0</v>
      </c>
      <c r="V5" s="209">
        <f>'Reforecast Deals'!$O$81</f>
        <v>0</v>
      </c>
      <c r="W5" s="209">
        <f>'Reforecast Deals'!$O$82</f>
        <v>0</v>
      </c>
      <c r="X5" s="209">
        <f>'Reforecast Deals'!$O$83</f>
        <v>0</v>
      </c>
      <c r="Y5" s="209">
        <f>'Reforecast Deals'!$O$84+'Reforecast Deals'!$O$85</f>
        <v>0</v>
      </c>
      <c r="Z5" s="209">
        <f>'Reforecast Deals'!$O$88+'Reforecast Deals'!$O$89</f>
        <v>0</v>
      </c>
      <c r="AA5" s="209">
        <f>'Reforecast Deals'!$O$90</f>
        <v>0</v>
      </c>
      <c r="AB5" s="209">
        <f>'Reforecast Deals'!$O$91</f>
        <v>0</v>
      </c>
      <c r="AC5" s="209">
        <f>'Reforecast Deals'!$O$92</f>
        <v>0</v>
      </c>
      <c r="AD5" s="209">
        <f>'Reforecast Deals'!$O$95+'Reforecast Deals'!$O$96</f>
        <v>0</v>
      </c>
      <c r="AE5" s="209">
        <f>'Reforecast Deals'!$O$97</f>
        <v>0</v>
      </c>
      <c r="AF5" s="209">
        <f>'Reforecast Deals'!$O$98</f>
        <v>0</v>
      </c>
      <c r="AG5" s="209">
        <f>'Reforecast Deals'!$O$99</f>
        <v>0</v>
      </c>
      <c r="AH5" s="209">
        <f>'Reforecast Deals'!$O$102+'Reforecast Deals'!$O$103</f>
        <v>0</v>
      </c>
      <c r="AI5" s="209">
        <f>'Reforecast Deals'!$O$104</f>
        <v>0</v>
      </c>
      <c r="AJ5" s="209">
        <f>'Reforecast Deals'!$O$105</f>
        <v>0</v>
      </c>
      <c r="AK5" s="209">
        <f>'Reforecast Deals'!$O$106</f>
        <v>0</v>
      </c>
      <c r="AL5" s="209">
        <f>'Reforecast Deals'!$O$109</f>
        <v>0</v>
      </c>
      <c r="AM5" s="209">
        <f>'Reforecast Deals'!$O$110</f>
        <v>0</v>
      </c>
      <c r="AN5" s="209">
        <f>'Reforecast Deals'!$O$111</f>
        <v>0</v>
      </c>
      <c r="AO5" s="209">
        <f>'Reforecast Deals'!$O$112+'Reforecast Deals'!$O$113</f>
        <v>0</v>
      </c>
      <c r="AP5" s="209">
        <f>'Reforecast Deals'!$O$116+'Reforecast Deals'!$O$117</f>
        <v>0</v>
      </c>
      <c r="AQ5" s="209">
        <f>'Reforecast Deals'!$O$118</f>
        <v>0</v>
      </c>
      <c r="AR5" s="209">
        <f>'Reforecast Deals'!$O$119</f>
        <v>0</v>
      </c>
      <c r="AS5" s="209">
        <f>'Reforecast Deals'!$O$120</f>
        <v>0</v>
      </c>
      <c r="AT5" s="209">
        <f>'Reforecast Deals'!$O$123</f>
        <v>0</v>
      </c>
      <c r="AU5" s="209">
        <f>'Reforecast Deals'!$O$124</f>
        <v>0</v>
      </c>
      <c r="AV5" s="209">
        <f>'Reforecast Deals'!$O$125</f>
        <v>0</v>
      </c>
      <c r="AW5" s="209">
        <f>'Reforecast Deals'!$O$126+'Reforecast Deals'!$O$127</f>
        <v>0</v>
      </c>
      <c r="AX5" s="207">
        <f>SUM(B5:AW5)</f>
        <v>0</v>
      </c>
    </row>
    <row r="6" spans="1:52" x14ac:dyDescent="0.35">
      <c r="A6" s="79" t="s">
        <v>185</v>
      </c>
      <c r="B6" s="209">
        <f>'Reforecast Deals'!$R$46</f>
        <v>0</v>
      </c>
      <c r="C6" s="209">
        <f>'Reforecast Deals'!$R$47</f>
        <v>0</v>
      </c>
      <c r="D6" s="209">
        <f>'Reforecast Deals'!$R$48</f>
        <v>0</v>
      </c>
      <c r="E6" s="209">
        <f>'Reforecast Deals'!$R$49+'Reforecast Deals'!$R$50</f>
        <v>0</v>
      </c>
      <c r="F6" s="209">
        <f>'Reforecast Deals'!$R$53</f>
        <v>0</v>
      </c>
      <c r="G6" s="209">
        <f>'Reforecast Deals'!$R$54</f>
        <v>0</v>
      </c>
      <c r="H6" s="209">
        <f>'Reforecast Deals'!$R$55</f>
        <v>0</v>
      </c>
      <c r="I6" s="209">
        <f>'Reforecast Deals'!$R$56+'Reforecast Deals'!$R$57</f>
        <v>0</v>
      </c>
      <c r="J6" s="209">
        <f>'Reforecast Deals'!$R$60</f>
        <v>0</v>
      </c>
      <c r="K6" s="209">
        <f>'Reforecast Deals'!$R$61</f>
        <v>0</v>
      </c>
      <c r="L6" s="209">
        <f>'Reforecast Deals'!$R$62</f>
        <v>0</v>
      </c>
      <c r="M6" s="209">
        <f>'Reforecast Deals'!$R$63+'Reforecast Deals'!$R$64</f>
        <v>0</v>
      </c>
      <c r="N6" s="209">
        <f>'Reforecast Deals'!$R$67</f>
        <v>0</v>
      </c>
      <c r="O6" s="209">
        <f>'Reforecast Deals'!$R$68</f>
        <v>0</v>
      </c>
      <c r="P6" s="209">
        <f>'Reforecast Deals'!$R$69</f>
        <v>0</v>
      </c>
      <c r="Q6" s="209">
        <f>'Reforecast Deals'!$R$70+'Reforecast Deals'!$R$71</f>
        <v>0</v>
      </c>
      <c r="R6" s="209">
        <f>'Reforecast Deals'!$R$74+'Reforecast Deals'!$R$75</f>
        <v>0</v>
      </c>
      <c r="S6" s="209">
        <f>'Reforecast Deals'!$R$76</f>
        <v>0</v>
      </c>
      <c r="T6" s="209">
        <f>'Reforecast Deals'!$R$77</f>
        <v>0</v>
      </c>
      <c r="U6" s="209">
        <f>'Reforecast Deals'!$R$78</f>
        <v>0</v>
      </c>
      <c r="V6" s="209">
        <f>'Reforecast Deals'!$R$81</f>
        <v>0</v>
      </c>
      <c r="W6" s="209">
        <f>'Reforecast Deals'!$R$82</f>
        <v>0</v>
      </c>
      <c r="X6" s="209">
        <f>'Reforecast Deals'!$R$83</f>
        <v>0</v>
      </c>
      <c r="Y6" s="209">
        <f>'Reforecast Deals'!$R$84+'Reforecast Deals'!$R$85</f>
        <v>0</v>
      </c>
      <c r="Z6" s="209">
        <f>'Reforecast Deals'!$R$88+'Reforecast Deals'!$R$89</f>
        <v>0</v>
      </c>
      <c r="AA6" s="209">
        <f>'Reforecast Deals'!$R$90</f>
        <v>0</v>
      </c>
      <c r="AB6" s="209">
        <f>'Reforecast Deals'!$R$91</f>
        <v>0</v>
      </c>
      <c r="AC6" s="209">
        <f>'Reforecast Deals'!$R$92</f>
        <v>0</v>
      </c>
      <c r="AD6" s="209">
        <f>'Reforecast Deals'!$R$95+'Reforecast Deals'!$R$96</f>
        <v>0</v>
      </c>
      <c r="AE6" s="209">
        <f>'Reforecast Deals'!$R$97</f>
        <v>0</v>
      </c>
      <c r="AF6" s="209">
        <f>'Reforecast Deals'!$R$98</f>
        <v>0</v>
      </c>
      <c r="AG6" s="209">
        <f>'Reforecast Deals'!$R$99</f>
        <v>0</v>
      </c>
      <c r="AH6" s="209">
        <f>'Reforecast Deals'!$R$102+'Reforecast Deals'!$R$103</f>
        <v>0</v>
      </c>
      <c r="AI6" s="209">
        <f>'Reforecast Deals'!$R$104</f>
        <v>0</v>
      </c>
      <c r="AJ6" s="209">
        <f>'Reforecast Deals'!$R$105</f>
        <v>0</v>
      </c>
      <c r="AK6" s="209">
        <f>'Reforecast Deals'!$R$106</f>
        <v>0</v>
      </c>
      <c r="AL6" s="209">
        <f>'Reforecast Deals'!$R$109</f>
        <v>0</v>
      </c>
      <c r="AM6" s="209">
        <f>'Reforecast Deals'!$R$110</f>
        <v>0</v>
      </c>
      <c r="AN6" s="209">
        <f>'Reforecast Deals'!$R$111</f>
        <v>0</v>
      </c>
      <c r="AO6" s="209">
        <f>'Reforecast Deals'!$R$112+'Reforecast Deals'!$R$113</f>
        <v>0</v>
      </c>
      <c r="AP6" s="209">
        <f>'Reforecast Deals'!$R$116+'Reforecast Deals'!$R$117</f>
        <v>0</v>
      </c>
      <c r="AQ6" s="209">
        <f>'Reforecast Deals'!$R$118</f>
        <v>0</v>
      </c>
      <c r="AR6" s="209">
        <f>'Reforecast Deals'!$R$119</f>
        <v>0</v>
      </c>
      <c r="AS6" s="209">
        <f>'Reforecast Deals'!$R$120</f>
        <v>0</v>
      </c>
      <c r="AT6" s="209">
        <f>'Reforecast Deals'!$R$123</f>
        <v>0</v>
      </c>
      <c r="AU6" s="209">
        <f>'Reforecast Deals'!$R$124</f>
        <v>0</v>
      </c>
      <c r="AV6" s="209">
        <f>'Reforecast Deals'!$R$125</f>
        <v>0</v>
      </c>
      <c r="AW6" s="209">
        <f>'Reforecast Deals'!$R$126+'Reforecast Deals'!$R$127</f>
        <v>0</v>
      </c>
      <c r="AX6" s="207">
        <f>SUM(B6:AW6)</f>
        <v>0</v>
      </c>
    </row>
    <row r="7" spans="1:52" x14ac:dyDescent="0.35">
      <c r="A7" s="79" t="s">
        <v>188</v>
      </c>
      <c r="B7" s="209">
        <f>'Reforecast Deals'!$S$46</f>
        <v>265.74161566434009</v>
      </c>
      <c r="C7" s="209">
        <f>'Reforecast Deals'!$S$47</f>
        <v>472.57373707638038</v>
      </c>
      <c r="D7" s="209">
        <f>'Reforecast Deals'!$S$48</f>
        <v>1104.4267297969679</v>
      </c>
      <c r="E7" s="209">
        <f>'Reforecast Deals'!$S$49+'Reforecast Deals'!$S$50</f>
        <v>1282.2579174623118</v>
      </c>
      <c r="F7" s="209">
        <f>'Reforecast Deals'!$S$53</f>
        <v>337.07189563261682</v>
      </c>
      <c r="G7" s="209">
        <f>'Reforecast Deals'!$S$54</f>
        <v>561.78649272102814</v>
      </c>
      <c r="H7" s="209">
        <f>'Reforecast Deals'!$S$55</f>
        <v>875.54116898360473</v>
      </c>
      <c r="I7" s="209">
        <f>'Reforecast Deals'!$S$56+'Reforecast Deals'!$S$57</f>
        <v>1350.6004426627505</v>
      </c>
      <c r="J7" s="209">
        <f>'Reforecast Deals'!$S$60</f>
        <v>760.58766355870523</v>
      </c>
      <c r="K7" s="209">
        <f>'Reforecast Deals'!$S$61</f>
        <v>745.30363980697769</v>
      </c>
      <c r="L7" s="209">
        <f>'Reforecast Deals'!$S$62</f>
        <v>824.87652966157543</v>
      </c>
      <c r="M7" s="209">
        <f>'Reforecast Deals'!$S$63+'Reforecast Deals'!$S$64</f>
        <v>794.23216697274154</v>
      </c>
      <c r="N7" s="209">
        <f>'Reforecast Deals'!$S$67</f>
        <v>408.85601344785056</v>
      </c>
      <c r="O7" s="209">
        <f>'Reforecast Deals'!$S$68</f>
        <v>644.70228245738508</v>
      </c>
      <c r="P7" s="209">
        <f>'Reforecast Deals'!$S$69</f>
        <v>985.10427336958026</v>
      </c>
      <c r="Q7" s="209">
        <f>'Reforecast Deals'!$S$70+'Reforecast Deals'!$S$71</f>
        <v>1086.3374307251838</v>
      </c>
      <c r="R7" s="209">
        <f>'Reforecast Deals'!$S$74+'Reforecast Deals'!$S$75</f>
        <v>994.29627613734158</v>
      </c>
      <c r="S7" s="209">
        <f>'Reforecast Deals'!$S$76</f>
        <v>897.37383960024829</v>
      </c>
      <c r="T7" s="209">
        <f>'Reforecast Deals'!$S$77</f>
        <v>679.72801477147345</v>
      </c>
      <c r="U7" s="209">
        <f>'Reforecast Deals'!$S$78</f>
        <v>553.60186949093668</v>
      </c>
      <c r="V7" s="209">
        <f>'Reforecast Deals'!$S$81</f>
        <v>294.48815152237097</v>
      </c>
      <c r="W7" s="209">
        <f>'Reforecast Deals'!$S$82</f>
        <v>1036.2771189516475</v>
      </c>
      <c r="X7" s="209">
        <f>'Reforecast Deals'!$S$83</f>
        <v>1794.2347295259822</v>
      </c>
      <c r="Y7" s="209">
        <f>'Reforecast Deals'!$S$84+'Reforecast Deals'!$S$85</f>
        <v>0</v>
      </c>
      <c r="Z7" s="209">
        <f>'Reforecast Deals'!$S$88+'Reforecast Deals'!$S$89</f>
        <v>502.36970175913837</v>
      </c>
      <c r="AA7" s="209">
        <f>'Reforecast Deals'!$S$90</f>
        <v>762.5676261755309</v>
      </c>
      <c r="AB7" s="209">
        <f>'Reforecast Deals'!$S$91</f>
        <v>1036.3132849007609</v>
      </c>
      <c r="AC7" s="209">
        <f>'Reforecast Deals'!$S$92</f>
        <v>823.74938716457007</v>
      </c>
      <c r="AD7" s="209">
        <f>'Reforecast Deals'!$S$95+'Reforecast Deals'!$S$96</f>
        <v>845.04173290937922</v>
      </c>
      <c r="AE7" s="209">
        <f>'Reforecast Deals'!$S$97</f>
        <v>926.96740858505495</v>
      </c>
      <c r="AF7" s="209">
        <f>'Reforecast Deals'!$S$98</f>
        <v>836.24328109622309</v>
      </c>
      <c r="AG7" s="209">
        <f>'Reforecast Deals'!$S$99</f>
        <v>516.74757740934342</v>
      </c>
      <c r="AH7" s="209">
        <f>'Reforecast Deals'!$S$102</f>
        <v>841.60850924690362</v>
      </c>
      <c r="AI7" s="209">
        <f>'Reforecast Deals'!$S$103</f>
        <v>950.39723369309218</v>
      </c>
      <c r="AJ7" s="209">
        <f>'Reforecast Deals'!$S$104</f>
        <v>764.71667826027681</v>
      </c>
      <c r="AK7" s="209">
        <f>'Reforecast Deals'!$S$105+'Reforecast Deals'!$S$106</f>
        <v>568.27757879972717</v>
      </c>
      <c r="AL7" s="209">
        <f>'Reforecast Deals'!$S$109+'Reforecast Deals'!$S$110</f>
        <v>562.53881102665491</v>
      </c>
      <c r="AM7" s="209">
        <f>'Reforecast Deals'!$S$111</f>
        <v>517.3698176635047</v>
      </c>
      <c r="AN7" s="209">
        <f>'Reforecast Deals'!$S$112</f>
        <v>1000.7349531123494</v>
      </c>
      <c r="AO7" s="209">
        <f>'Reforecast Deals'!$S$113</f>
        <v>1044.3564181974909</v>
      </c>
      <c r="AP7" s="209">
        <f>'Reforecast Deals'!$S$116+'Reforecast Deals'!$S$117</f>
        <v>925.75644621116157</v>
      </c>
      <c r="AQ7" s="209">
        <f>'Reforecast Deals'!$S$118</f>
        <v>791.68980366036203</v>
      </c>
      <c r="AR7" s="209">
        <f>'Reforecast Deals'!$S$119</f>
        <v>755.31160858613828</v>
      </c>
      <c r="AS7" s="209">
        <f>'Reforecast Deals'!$S$120</f>
        <v>652.24214154233857</v>
      </c>
      <c r="AT7" s="209">
        <f>'Reforecast Deals'!$S$123</f>
        <v>772.78976311336737</v>
      </c>
      <c r="AU7" s="209">
        <f>'Reforecast Deals'!$S$124</f>
        <v>525.06345177665003</v>
      </c>
      <c r="AV7" s="209">
        <f>'Reforecast Deals'!$S$125</f>
        <v>1094.2787648054143</v>
      </c>
      <c r="AW7" s="209">
        <f>'Reforecast Deals'!$S$126+'Reforecast Deals'!$S$127</f>
        <v>732.86802030456829</v>
      </c>
      <c r="AX7" s="207">
        <f>SUM(B7:AW7)</f>
        <v>37500.000000000007</v>
      </c>
      <c r="AY7" s="215">
        <v>37500</v>
      </c>
      <c r="AZ7" s="207">
        <f>AX7-AY7</f>
        <v>0</v>
      </c>
    </row>
    <row r="8" spans="1:52" ht="15" thickBot="1" x14ac:dyDescent="0.4">
      <c r="B8" s="210">
        <f>SUM(B4:B7)</f>
        <v>265.74161566434009</v>
      </c>
      <c r="C8" s="210">
        <f t="shared" ref="C8:AW8" si="0">SUM(C4:C7)</f>
        <v>472.57373707638038</v>
      </c>
      <c r="D8" s="210">
        <f t="shared" si="0"/>
        <v>1104.4267297969679</v>
      </c>
      <c r="E8" s="210">
        <f t="shared" si="0"/>
        <v>1282.2579174623118</v>
      </c>
      <c r="F8" s="210">
        <f t="shared" si="0"/>
        <v>337.07189563261682</v>
      </c>
      <c r="G8" s="210">
        <f t="shared" si="0"/>
        <v>561.78649272102814</v>
      </c>
      <c r="H8" s="210">
        <f t="shared" si="0"/>
        <v>875.54116898360473</v>
      </c>
      <c r="I8" s="210">
        <f t="shared" si="0"/>
        <v>1350.6004426627505</v>
      </c>
      <c r="J8" s="210">
        <f t="shared" si="0"/>
        <v>760.58766355870523</v>
      </c>
      <c r="K8" s="210">
        <f t="shared" si="0"/>
        <v>745.30363980697769</v>
      </c>
      <c r="L8" s="210">
        <f t="shared" si="0"/>
        <v>824.87652966157543</v>
      </c>
      <c r="M8" s="210">
        <f t="shared" si="0"/>
        <v>794.23216697274154</v>
      </c>
      <c r="N8" s="210">
        <f t="shared" si="0"/>
        <v>408.85601344785056</v>
      </c>
      <c r="O8" s="210">
        <f t="shared" si="0"/>
        <v>644.70228245738508</v>
      </c>
      <c r="P8" s="210">
        <f t="shared" si="0"/>
        <v>985.10427336958026</v>
      </c>
      <c r="Q8" s="210">
        <f t="shared" si="0"/>
        <v>1086.3374307251838</v>
      </c>
      <c r="R8" s="210">
        <f t="shared" si="0"/>
        <v>994.29627613734158</v>
      </c>
      <c r="S8" s="210">
        <f t="shared" si="0"/>
        <v>897.37383960024829</v>
      </c>
      <c r="T8" s="210">
        <f t="shared" si="0"/>
        <v>679.72801477147345</v>
      </c>
      <c r="U8" s="210">
        <f t="shared" si="0"/>
        <v>553.60186949093668</v>
      </c>
      <c r="V8" s="210">
        <f t="shared" si="0"/>
        <v>294.48815152237097</v>
      </c>
      <c r="W8" s="210">
        <f t="shared" si="0"/>
        <v>1036.2771189516475</v>
      </c>
      <c r="X8" s="210">
        <f t="shared" si="0"/>
        <v>1794.2347295259822</v>
      </c>
      <c r="Y8" s="210">
        <f t="shared" si="0"/>
        <v>0</v>
      </c>
      <c r="Z8" s="210">
        <f t="shared" si="0"/>
        <v>502.36970175913837</v>
      </c>
      <c r="AA8" s="210">
        <f t="shared" si="0"/>
        <v>762.5676261755309</v>
      </c>
      <c r="AB8" s="210">
        <f t="shared" si="0"/>
        <v>1036.3132849007609</v>
      </c>
      <c r="AC8" s="210">
        <f t="shared" si="0"/>
        <v>823.74938716457007</v>
      </c>
      <c r="AD8" s="210">
        <f t="shared" si="0"/>
        <v>845.04173290937922</v>
      </c>
      <c r="AE8" s="210">
        <f t="shared" si="0"/>
        <v>926.96740858505495</v>
      </c>
      <c r="AF8" s="210">
        <f t="shared" si="0"/>
        <v>836.24328109622309</v>
      </c>
      <c r="AG8" s="210">
        <f t="shared" si="0"/>
        <v>516.74757740934342</v>
      </c>
      <c r="AH8" s="210">
        <f t="shared" si="0"/>
        <v>841.60850924690362</v>
      </c>
      <c r="AI8" s="210">
        <f t="shared" si="0"/>
        <v>950.39723369309218</v>
      </c>
      <c r="AJ8" s="210">
        <f t="shared" si="0"/>
        <v>764.71667826027681</v>
      </c>
      <c r="AK8" s="210">
        <f t="shared" si="0"/>
        <v>568.27757879972717</v>
      </c>
      <c r="AL8" s="210">
        <f t="shared" si="0"/>
        <v>562.53881102665491</v>
      </c>
      <c r="AM8" s="210">
        <f t="shared" si="0"/>
        <v>517.3698176635047</v>
      </c>
      <c r="AN8" s="210">
        <f t="shared" si="0"/>
        <v>1000.7349531123494</v>
      </c>
      <c r="AO8" s="210">
        <f t="shared" si="0"/>
        <v>1044.3564181974909</v>
      </c>
      <c r="AP8" s="210">
        <f t="shared" si="0"/>
        <v>925.75644621116157</v>
      </c>
      <c r="AQ8" s="210">
        <f t="shared" si="0"/>
        <v>791.68980366036203</v>
      </c>
      <c r="AR8" s="210">
        <f t="shared" si="0"/>
        <v>755.31160858613828</v>
      </c>
      <c r="AS8" s="210">
        <f t="shared" si="0"/>
        <v>652.24214154233857</v>
      </c>
      <c r="AT8" s="210">
        <f t="shared" si="0"/>
        <v>772.78976311336737</v>
      </c>
      <c r="AU8" s="210">
        <f t="shared" si="0"/>
        <v>525.06345177665003</v>
      </c>
      <c r="AV8" s="210">
        <f t="shared" si="0"/>
        <v>1094.2787648054143</v>
      </c>
      <c r="AW8" s="210">
        <f t="shared" si="0"/>
        <v>732.86802030456829</v>
      </c>
      <c r="AX8" s="209">
        <f>SUM(B8:AW8)</f>
        <v>37500.000000000007</v>
      </c>
    </row>
    <row r="9" spans="1:52" x14ac:dyDescent="0.35">
      <c r="E9" s="216">
        <f>SUM(B8:E8)</f>
        <v>3125</v>
      </c>
      <c r="I9" s="216">
        <f>SUM(F8:I8)</f>
        <v>3125</v>
      </c>
      <c r="M9" s="216">
        <f>SUM(J8:M8)</f>
        <v>3125</v>
      </c>
      <c r="Q9" s="216">
        <f>SUM(N8:Q8)</f>
        <v>3124.9999999999995</v>
      </c>
      <c r="U9" s="216">
        <f>SUM(R8:U8)</f>
        <v>3125</v>
      </c>
      <c r="Y9" s="216">
        <f>SUM(V8:Y8)</f>
        <v>3125.0000000000009</v>
      </c>
      <c r="AC9" s="216">
        <f>SUM(Z8:AC8)</f>
        <v>3125</v>
      </c>
      <c r="AG9" s="216">
        <f>SUM(AD8:AG8)</f>
        <v>3125.0000000000009</v>
      </c>
      <c r="AK9" s="216">
        <f>SUM(AH8:AK8)</f>
        <v>3124.9999999999995</v>
      </c>
      <c r="AO9" s="216">
        <f>SUM(AL8:AO8)</f>
        <v>3125</v>
      </c>
      <c r="AS9" s="216">
        <f>SUM(AP8:AS8)</f>
        <v>3125.0000000000005</v>
      </c>
      <c r="AW9" s="216">
        <f>SUM(AT8:AW8)</f>
        <v>3125</v>
      </c>
    </row>
    <row r="10" spans="1:52" x14ac:dyDescent="0.35">
      <c r="B10" s="217"/>
      <c r="Y10" s="217"/>
    </row>
    <row r="11" spans="1:52" x14ac:dyDescent="0.35">
      <c r="B11" s="211"/>
      <c r="Y11" s="211"/>
    </row>
    <row r="13" spans="1:52" x14ac:dyDescent="0.35">
      <c r="B13" s="212"/>
      <c r="Y13" s="212"/>
    </row>
    <row r="14" spans="1:52" x14ac:dyDescent="0.35">
      <c r="B14" s="212"/>
      <c r="Y14" s="212"/>
    </row>
    <row r="15" spans="1:52" x14ac:dyDescent="0.35">
      <c r="B15" s="212"/>
      <c r="Y15" s="212"/>
    </row>
    <row r="16" spans="1:52" x14ac:dyDescent="0.35">
      <c r="B16" s="212"/>
      <c r="Y16" s="212"/>
    </row>
    <row r="17" spans="2:25" x14ac:dyDescent="0.35">
      <c r="B17" s="212"/>
      <c r="Y17" s="212"/>
    </row>
    <row r="19" spans="2:25" x14ac:dyDescent="0.35">
      <c r="B19" s="212"/>
      <c r="Y19" s="212"/>
    </row>
    <row r="20" spans="2:25" x14ac:dyDescent="0.35">
      <c r="B20" s="212"/>
      <c r="Y20" s="212"/>
    </row>
    <row r="21" spans="2:25" x14ac:dyDescent="0.35">
      <c r="B21" s="212"/>
      <c r="Y21" s="212"/>
    </row>
    <row r="22" spans="2:25" x14ac:dyDescent="0.35">
      <c r="B22" s="212"/>
      <c r="Y22" s="212"/>
    </row>
    <row r="23" spans="2:25" x14ac:dyDescent="0.35">
      <c r="B23" s="212"/>
      <c r="Y23" s="212"/>
    </row>
  </sheetData>
  <mergeCells count="13">
    <mergeCell ref="R1:U1"/>
    <mergeCell ref="A1:A2"/>
    <mergeCell ref="B1:E1"/>
    <mergeCell ref="F1:I1"/>
    <mergeCell ref="J1:M1"/>
    <mergeCell ref="N1:Q1"/>
    <mergeCell ref="AT1:AW1"/>
    <mergeCell ref="V1:Y1"/>
    <mergeCell ref="Z1:AC1"/>
    <mergeCell ref="AD1:AG1"/>
    <mergeCell ref="AH1:AK1"/>
    <mergeCell ref="AL1:AO1"/>
    <mergeCell ref="AP1:AS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-0.249977111117893"/>
    <outlinePr summaryBelow="0"/>
  </sheetPr>
  <dimension ref="A1:AZ22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ColWidth="9.1796875" defaultRowHeight="14.5" x14ac:dyDescent="0.35"/>
  <cols>
    <col min="1" max="1" width="40.81640625" style="79" bestFit="1" customWidth="1"/>
    <col min="2" max="2" width="11.1796875" style="79" customWidth="1"/>
    <col min="3" max="5" width="9.7265625" style="79" customWidth="1"/>
    <col min="6" max="6" width="9.453125" style="79" customWidth="1"/>
    <col min="7" max="22" width="9.7265625" style="79" customWidth="1"/>
    <col min="23" max="23" width="8.26953125" style="79" customWidth="1"/>
    <col min="24" max="24" width="9.1796875" style="79" bestFit="1" customWidth="1"/>
    <col min="25" max="25" width="9.7265625" style="79" customWidth="1"/>
    <col min="26" max="26" width="8.81640625" style="79" bestFit="1" customWidth="1"/>
    <col min="27" max="28" width="9.7265625" style="79" customWidth="1"/>
    <col min="29" max="29" width="9.1796875" style="79" customWidth="1"/>
    <col min="30" max="37" width="9.7265625" style="79" customWidth="1"/>
    <col min="38" max="39" width="9.7265625" style="79" bestFit="1" customWidth="1"/>
    <col min="40" max="40" width="11.1796875" style="79" bestFit="1" customWidth="1"/>
    <col min="41" max="49" width="9.7265625" style="79" bestFit="1" customWidth="1"/>
    <col min="50" max="50" width="10.1796875" style="79" bestFit="1" customWidth="1"/>
    <col min="51" max="51" width="9" style="79" bestFit="1" customWidth="1"/>
    <col min="52" max="16384" width="9.1796875" style="79"/>
  </cols>
  <sheetData>
    <row r="1" spans="1:52" ht="15" thickBot="1" x14ac:dyDescent="0.4">
      <c r="A1" s="376"/>
      <c r="B1" s="373">
        <v>43647</v>
      </c>
      <c r="C1" s="380"/>
      <c r="D1" s="380"/>
      <c r="E1" s="381"/>
      <c r="F1" s="373">
        <v>43678</v>
      </c>
      <c r="G1" s="380"/>
      <c r="H1" s="380"/>
      <c r="I1" s="381"/>
      <c r="J1" s="373">
        <v>43709</v>
      </c>
      <c r="K1" s="380"/>
      <c r="L1" s="380"/>
      <c r="M1" s="381"/>
      <c r="N1" s="373">
        <v>43739</v>
      </c>
      <c r="O1" s="380"/>
      <c r="P1" s="380"/>
      <c r="Q1" s="381"/>
      <c r="R1" s="373">
        <v>43770</v>
      </c>
      <c r="S1" s="380"/>
      <c r="T1" s="380"/>
      <c r="U1" s="381"/>
      <c r="V1" s="373">
        <v>43800</v>
      </c>
      <c r="W1" s="380"/>
      <c r="X1" s="380"/>
      <c r="Y1" s="381"/>
      <c r="Z1" s="373">
        <v>43831</v>
      </c>
      <c r="AA1" s="380"/>
      <c r="AB1" s="380"/>
      <c r="AC1" s="381"/>
      <c r="AD1" s="373">
        <v>43862</v>
      </c>
      <c r="AE1" s="380"/>
      <c r="AF1" s="380"/>
      <c r="AG1" s="381"/>
      <c r="AH1" s="373">
        <v>43891</v>
      </c>
      <c r="AI1" s="380"/>
      <c r="AJ1" s="380"/>
      <c r="AK1" s="381"/>
      <c r="AL1" s="373">
        <v>43922</v>
      </c>
      <c r="AM1" s="380"/>
      <c r="AN1" s="380"/>
      <c r="AO1" s="381"/>
      <c r="AP1" s="373">
        <v>43952</v>
      </c>
      <c r="AQ1" s="380"/>
      <c r="AR1" s="380"/>
      <c r="AS1" s="381"/>
      <c r="AT1" s="373">
        <v>43983</v>
      </c>
      <c r="AU1" s="380"/>
      <c r="AV1" s="380"/>
      <c r="AW1" s="381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  <c r="C3" s="209"/>
      <c r="D3" s="209"/>
      <c r="E3" s="209"/>
      <c r="AA3" s="211"/>
      <c r="AX3" s="207"/>
    </row>
    <row r="4" spans="1:52" s="209" customFormat="1" x14ac:dyDescent="0.35">
      <c r="A4" s="79" t="s">
        <v>183</v>
      </c>
      <c r="B4" s="209">
        <f>'Reforecast CoE_ESM'!$P$46</f>
        <v>26.394567449225644</v>
      </c>
      <c r="C4" s="209">
        <f>'Reforecast CoE_ESM'!$P$47</f>
        <v>32.102216001036432</v>
      </c>
      <c r="D4" s="209">
        <f>'Reforecast CoE_ESM'!$P$48</f>
        <v>36.147494162145023</v>
      </c>
      <c r="E4" s="209">
        <f>'Reforecast CoE_ESM'!$P$49+'Reforecast CoE_ESM'!$P$50</f>
        <v>40.722880365390516</v>
      </c>
      <c r="F4" s="209">
        <f>'Reforecast CoE_ESM'!$P$53</f>
        <v>21.986935270534428</v>
      </c>
      <c r="G4" s="209">
        <f>'Reforecast CoE_ESM'!$P$54</f>
        <v>36.64489211755739</v>
      </c>
      <c r="H4" s="209">
        <f>'Reforecast CoE_ESM'!$P$55</f>
        <v>63.20892714707697</v>
      </c>
      <c r="I4" s="209">
        <f>'Reforecast CoE_ESM'!$P$56+'Reforecast CoE_ESM'!$P$57</f>
        <v>103.46235540601263</v>
      </c>
      <c r="J4" s="209">
        <f>'Reforecast CoE_ESM'!$P$60</f>
        <v>35.65102520044173</v>
      </c>
      <c r="K4" s="209">
        <f>'Reforecast CoE_ESM'!$P$61</f>
        <v>30.963372877844904</v>
      </c>
      <c r="L4" s="209">
        <f>'Reforecast CoE_ESM'!$P$62</f>
        <v>31.824663326784272</v>
      </c>
      <c r="M4" s="209">
        <f>'Reforecast CoE_ESM'!$P$63+'Reforecast CoE_ESM'!$P$64</f>
        <v>29.401288299117819</v>
      </c>
      <c r="N4" s="209">
        <f>'Reforecast CoE_ESM'!$P$67</f>
        <v>27.364903107565592</v>
      </c>
      <c r="O4" s="209">
        <f>'Reforecast CoE_ESM'!$P$68</f>
        <v>33.355298387288634</v>
      </c>
      <c r="P4" s="209">
        <f>'Reforecast CoE_ESM'!$P$69</f>
        <v>32.052106424512118</v>
      </c>
      <c r="Q4" s="209">
        <f>'Reforecast CoE_ESM'!$P$70+'Reforecast CoE_ESM'!$P$71</f>
        <v>31.159482196954102</v>
      </c>
      <c r="R4" s="209">
        <f>'Reforecast CoE_ESM'!$P$74+'Reforecast CoE_ESM'!$P$75</f>
        <v>25.127691432772373</v>
      </c>
      <c r="S4" s="209">
        <f>'Reforecast CoE_ESM'!$P$76</f>
        <v>32.733574984995272</v>
      </c>
      <c r="T4" s="209">
        <f>'Reforecast CoE_ESM'!$P$77</f>
        <v>31.389267788050326</v>
      </c>
      <c r="U4" s="214">
        <f>'Reforecast CoE_ESM'!$P$78</f>
        <v>29.591005261340953</v>
      </c>
      <c r="V4" s="209">
        <f>'Reforecast CoE_ESM'!$P$81</f>
        <v>12.02702074023866</v>
      </c>
      <c r="W4" s="209">
        <f>'Reforecast CoE_ESM'!$P$82</f>
        <v>23.285744485187795</v>
      </c>
      <c r="X4" s="209">
        <f>'Reforecast CoE_ESM'!$P$83</f>
        <v>31.401381818403593</v>
      </c>
      <c r="Y4" s="209">
        <f>'Reforecast CoE_ESM'!$P$84+'Reforecast CoE_ESM'!$P$85</f>
        <v>0</v>
      </c>
      <c r="Z4" s="209">
        <f>'Reforecast CoE_ESM'!$P$88+'Reforecast CoE_ESM'!$P$89</f>
        <v>17.785792219401035</v>
      </c>
      <c r="AA4" s="209">
        <f>'Reforecast CoE_ESM'!$P$90</f>
        <v>30.405508066010693</v>
      </c>
      <c r="AB4" s="209">
        <f>'Reforecast CoE_ESM'!$P$91</f>
        <v>36.766336258372874</v>
      </c>
      <c r="AC4" s="209">
        <f>'Reforecast CoE_ESM'!$P$92</f>
        <v>26.377404666062411</v>
      </c>
      <c r="AD4" s="209">
        <f>'Reforecast CoE_ESM'!$P$95+'Reforecast CoE_ESM'!$P$96</f>
        <v>32.699067477331219</v>
      </c>
      <c r="AE4" s="209">
        <f>'Reforecast CoE_ESM'!$P$97</f>
        <v>37.212685155489758</v>
      </c>
      <c r="AF4" s="209">
        <f>'Reforecast CoE_ESM'!$P$98</f>
        <v>36.577373041088158</v>
      </c>
      <c r="AG4" s="209">
        <f>'Reforecast CoE_ESM'!$P$99</f>
        <v>29.585677143971047</v>
      </c>
      <c r="AH4" s="209">
        <f>'Reforecast CoE_ESM'!$P$102</f>
        <v>33.229156557205584</v>
      </c>
      <c r="AI4" s="209">
        <f>'Reforecast CoE_ESM'!$P$103</f>
        <v>39.249690497686593</v>
      </c>
      <c r="AJ4" s="209">
        <f>'Reforecast CoE_ESM'!$P$104</f>
        <v>37.710185956847454</v>
      </c>
      <c r="AK4" s="209">
        <f>'Reforecast CoE_ESM'!$P$105+'Reforecast CoE_ESM'!$P$106</f>
        <v>30.737999479134391</v>
      </c>
      <c r="AL4" s="209">
        <f>'Reforecast CoE_ESM'!$P$109+'Reforecast CoE_ESM'!$P$110</f>
        <v>30.017786702029397</v>
      </c>
      <c r="AM4" s="209">
        <f>'Reforecast CoE_ESM'!$P$111</f>
        <v>24.962516695176298</v>
      </c>
      <c r="AN4" s="209">
        <f>'Reforecast CoE_ESM'!$P$112</f>
        <v>31.602561023367127</v>
      </c>
      <c r="AO4" s="209">
        <f>'Reforecast CoE_ESM'!$P$113</f>
        <v>25.31100696765634</v>
      </c>
      <c r="AP4" s="209">
        <f>'Reforecast CoE_ESM'!$P$116+'Reforecast CoE_ESM'!$P$117</f>
        <v>19.465539572659541</v>
      </c>
      <c r="AQ4" s="209">
        <f>'Reforecast CoE_ESM'!$P$118</f>
        <v>24.689353958132916</v>
      </c>
      <c r="AR4" s="209">
        <f>'Reforecast CoE_ESM'!$P$119</f>
        <v>26.333976139546742</v>
      </c>
      <c r="AS4" s="209">
        <f>'Reforecast CoE_ESM'!$P$120</f>
        <v>29.015453529658007</v>
      </c>
      <c r="AT4" s="209">
        <f>'Reforecast CoE_ESM'!$P$123</f>
        <v>22.894878114005845</v>
      </c>
      <c r="AU4" s="209">
        <f>'Reforecast CoE_ESM'!$P$124</f>
        <v>20.280315184376601</v>
      </c>
      <c r="AV4" s="209">
        <f>'Reforecast CoE_ESM'!$P$125</f>
        <v>28.231814398630799</v>
      </c>
      <c r="AW4" s="209">
        <f>'Reforecast CoE_ESM'!$P$126+'Reforecast CoE_ESM'!$P$127</f>
        <v>30.859826945681995</v>
      </c>
      <c r="AX4" s="207"/>
    </row>
    <row r="5" spans="1:52" s="209" customFormat="1" x14ac:dyDescent="0.35">
      <c r="A5" s="79" t="s">
        <v>184</v>
      </c>
      <c r="B5" s="209">
        <f>'Reforecast CoE_ESM'!$O$46</f>
        <v>888.13099897118138</v>
      </c>
      <c r="C5" s="209">
        <f>'Reforecast CoE_ESM'!$O$47</f>
        <v>1010.0695427264884</v>
      </c>
      <c r="D5" s="209">
        <f>'Reforecast CoE_ESM'!$O$48</f>
        <v>1094.821880450239</v>
      </c>
      <c r="E5" s="209">
        <f>'Reforecast CoE_ESM'!O49+'Reforecast CoE_ESM'!$O$50</f>
        <v>944.4775778520908</v>
      </c>
      <c r="F5" s="209">
        <f>'Reforecast CoE_ESM'!$O$53</f>
        <v>342.8507393264191</v>
      </c>
      <c r="G5" s="209">
        <f>'Reforecast CoE_ESM'!$O$54</f>
        <v>571.41789887736513</v>
      </c>
      <c r="H5" s="209">
        <f>'Reforecast CoE_ESM'!$O$55</f>
        <v>1009.3755675015062</v>
      </c>
      <c r="I5" s="209">
        <f>'Reforecast CoE_ESM'!$O$56+'Reforecast CoE_ESM'!$O$57</f>
        <v>1826.3557942947098</v>
      </c>
      <c r="J5" s="209">
        <f>'Reforecast CoE_ESM'!$O$60</f>
        <v>988.63432575646164</v>
      </c>
      <c r="K5" s="209">
        <f>'Reforecast CoE_ESM'!$O$61</f>
        <v>972.04284814931236</v>
      </c>
      <c r="L5" s="209">
        <f>'Reforecast CoE_ESM'!$O$62</f>
        <v>884.69539652335618</v>
      </c>
      <c r="M5" s="209">
        <f>'Reforecast CoE_ESM'!$O$63+'Reforecast CoE_ESM'!$O$64</f>
        <v>904.62742957087016</v>
      </c>
      <c r="N5" s="209">
        <f>'Reforecast CoE_ESM'!$O$67</f>
        <v>1015.8978292161624</v>
      </c>
      <c r="O5" s="209">
        <f>'Reforecast CoE_ESM'!$O$68</f>
        <v>1082.030257208078</v>
      </c>
      <c r="P5" s="209">
        <f>'Reforecast CoE_ESM'!$O$69</f>
        <v>1009.7418468383327</v>
      </c>
      <c r="Q5" s="209">
        <f>'Reforecast CoE_ESM'!$O$70+'Reforecast CoE_ESM'!$O$71</f>
        <v>1017.3300667374269</v>
      </c>
      <c r="R5" s="209">
        <f>'Reforecast CoE_ESM'!$O$74+'Reforecast CoE_ESM'!$O$75</f>
        <v>1077.0312560807233</v>
      </c>
      <c r="S5" s="209">
        <f>'Reforecast CoE_ESM'!$O$76</f>
        <v>1104.6175537008342</v>
      </c>
      <c r="T5" s="209">
        <f>'Reforecast CoE_ESM'!$O$77</f>
        <v>902.89057357078707</v>
      </c>
      <c r="U5" s="209">
        <f>+'Reforecast CoE_ESM'!$O$78</f>
        <v>890.46061664765602</v>
      </c>
      <c r="V5" s="209">
        <f>'Reforecast CoE_ESM'!$O$81</f>
        <v>707.22247108455542</v>
      </c>
      <c r="W5" s="209">
        <f>'Reforecast CoE_ESM'!$O$82</f>
        <v>1318.6880762402513</v>
      </c>
      <c r="X5" s="209">
        <f>'Reforecast CoE_ESM'!$O$83</f>
        <v>1949.0894526751929</v>
      </c>
      <c r="Y5" s="209">
        <f>'Reforecast CoE_ESM'!$O$84+'Reforecast CoE_ESM'!$O$85</f>
        <v>0</v>
      </c>
      <c r="Z5" s="209">
        <f>'Reforecast CoE_ESM'!$O$88+'Reforecast CoE_ESM'!$O$89</f>
        <v>758.06378628769971</v>
      </c>
      <c r="AA5" s="209">
        <f>'Reforecast CoE_ESM'!$O$90</f>
        <v>981.25528097277117</v>
      </c>
      <c r="AB5" s="209">
        <f>'Reforecast CoE_ESM'!$O$91</f>
        <v>1177.4256374697084</v>
      </c>
      <c r="AC5" s="209">
        <f>'Reforecast CoE_ESM'!$O$92</f>
        <v>1058.2552952698211</v>
      </c>
      <c r="AD5" s="209">
        <f>'Reforecast CoE_ESM'!$O$95+'Reforecast CoE_ESM'!$O$96</f>
        <v>804.61907595785783</v>
      </c>
      <c r="AE5" s="209">
        <f>'Reforecast CoE_ESM'!$O$97</f>
        <v>852.22707924612041</v>
      </c>
      <c r="AF5" s="209">
        <f>'Reforecast CoE_ESM'!$O$98</f>
        <v>888.40338963390332</v>
      </c>
      <c r="AG5" s="209">
        <f>'Reforecast CoE_ESM'!$O$99</f>
        <v>867.25045516211844</v>
      </c>
      <c r="AH5" s="209">
        <f>'Reforecast CoE_ESM'!$O$102</f>
        <v>736.80396382214587</v>
      </c>
      <c r="AI5" s="209">
        <f>'Reforecast CoE_ESM'!$O$103</f>
        <v>824.53205122733243</v>
      </c>
      <c r="AJ5" s="209">
        <f>'Reforecast CoE_ESM'!$O$104</f>
        <v>789.66140144884514</v>
      </c>
      <c r="AK5" s="209">
        <f>'Reforecast CoE_ESM'!$O$105+'Reforecast CoE_ESM'!$O$106</f>
        <v>649.00258350167621</v>
      </c>
      <c r="AL5" s="209">
        <f>'Reforecast CoE_ESM'!$O$109+'Reforecast CoE_ESM'!$O$110</f>
        <v>821.38903511686021</v>
      </c>
      <c r="AM5" s="209">
        <f>'Reforecast CoE_ESM'!$O$111</f>
        <v>674.66178747936488</v>
      </c>
      <c r="AN5" s="209">
        <f>'Reforecast CoE_ESM'!$O$112</f>
        <v>803.90164621462634</v>
      </c>
      <c r="AO5" s="209">
        <f>'Reforecast CoE_ESM'!$O$113</f>
        <v>700.0475311891488</v>
      </c>
      <c r="AP5" s="209">
        <f>'Reforecast CoE_ESM'!$O$116+'Reforecast CoE_ESM'!$O$117</f>
        <v>854.2919335702727</v>
      </c>
      <c r="AQ5" s="209">
        <f>'Reforecast CoE_ESM'!$O$118</f>
        <v>1148.3924966046218</v>
      </c>
      <c r="AR5" s="209">
        <f>'Reforecast CoE_ESM'!$O$119</f>
        <v>1175.3961599704435</v>
      </c>
      <c r="AS5" s="209">
        <f>'Reforecast CoE_ESM'!$O$120</f>
        <v>1134.4194098546625</v>
      </c>
      <c r="AT5" s="209">
        <f>'Reforecast CoE_ESM'!$O$123</f>
        <v>962.90491348246928</v>
      </c>
      <c r="AU5" s="209">
        <f>'Reforecast CoE_ESM'!$O$124</f>
        <v>912.43394726445331</v>
      </c>
      <c r="AV5" s="209">
        <f>'Reforecast CoE_ESM'!$O$125</f>
        <v>990.86196186573466</v>
      </c>
      <c r="AW5" s="209">
        <f>'Reforecast CoE_ESM'!$O$126+'Reforecast CoE_ESM'!$O$127</f>
        <v>921.29917738734162</v>
      </c>
      <c r="AX5" s="207"/>
    </row>
    <row r="6" spans="1:52" x14ac:dyDescent="0.35">
      <c r="A6" s="79" t="s">
        <v>185</v>
      </c>
      <c r="B6" s="209">
        <f>'Reforecast CoE_ESM'!$R$46</f>
        <v>465.10996319242855</v>
      </c>
      <c r="C6" s="209">
        <f>'Reforecast CoE_ESM'!$R$47</f>
        <v>627.85278589450002</v>
      </c>
      <c r="D6" s="209">
        <f>'Reforecast CoE_ESM'!$R$48</f>
        <v>712.68553129392808</v>
      </c>
      <c r="E6" s="209">
        <f>'Reforecast CoE_ESM'!$R$49+'Reforecast CoE_ESM'!$R$50</f>
        <v>807.33254726232872</v>
      </c>
      <c r="F6" s="209">
        <f>'Reforecast CoE_ESM'!$R$53</f>
        <v>335.36441963412796</v>
      </c>
      <c r="G6" s="209">
        <f>'Reforecast CoE_ESM'!$R$54</f>
        <v>558.94069939021324</v>
      </c>
      <c r="H6" s="209">
        <f>'Reforecast CoE_ESM'!$R$55</f>
        <v>960.59809007006163</v>
      </c>
      <c r="I6" s="209">
        <f>'Reforecast CoE_ESM'!$R$56+'Reforecast CoE_ESM'!$R$57</f>
        <v>1694.0968638042923</v>
      </c>
      <c r="J6" s="209">
        <f>'Reforecast CoE_ESM'!$R$60</f>
        <v>909.84745010031736</v>
      </c>
      <c r="K6" s="209">
        <f>'Reforecast CoE_ESM'!$R$61</f>
        <v>734.0363674564004</v>
      </c>
      <c r="L6" s="209">
        <f>'Reforecast CoE_ESM'!$R$62</f>
        <v>807.09773999800871</v>
      </c>
      <c r="M6" s="209">
        <f>'Reforecast CoE_ESM'!$R$63+'Reforecast CoE_ESM'!$R$64</f>
        <v>647.50457954342028</v>
      </c>
      <c r="N6" s="209">
        <f>'Reforecast CoE_ESM'!$R$67</f>
        <v>439.73439550953827</v>
      </c>
      <c r="O6" s="209">
        <f>'Reforecast CoE_ESM'!$R$68</f>
        <v>486.20937076568026</v>
      </c>
      <c r="P6" s="209">
        <f>'Reforecast CoE_ESM'!$R$69</f>
        <v>410.335151902804</v>
      </c>
      <c r="Q6" s="209">
        <f>'Reforecast CoE_ESM'!$R$70+'Reforecast CoE_ESM'!$R$71</f>
        <v>429.03588268704152</v>
      </c>
      <c r="R6" s="209">
        <f>'Reforecast CoE_ESM'!$R$74+'Reforecast CoE_ESM'!$R$75</f>
        <v>310.98050424091565</v>
      </c>
      <c r="S6" s="209">
        <f>'Reforecast CoE_ESM'!$R$76</f>
        <v>377.61065145824023</v>
      </c>
      <c r="T6" s="209">
        <f>'Reforecast CoE_ESM'!$R$77</f>
        <v>326.83572392654895</v>
      </c>
      <c r="U6" s="209">
        <f>'Reforecast CoE_ESM'!$R$78</f>
        <v>324.30533916757861</v>
      </c>
      <c r="V6" s="209">
        <f>'Reforecast CoE_ESM'!$R$81</f>
        <v>121.77870475841188</v>
      </c>
      <c r="W6" s="209">
        <f>'Reforecast CoE_ESM'!$R$82</f>
        <v>248.06819695690206</v>
      </c>
      <c r="X6" s="209">
        <f>'Reforecast CoE_ESM'!$R$83</f>
        <v>388.15373007337706</v>
      </c>
      <c r="Y6" s="209">
        <f>'Reforecast CoE_ESM'!$R$84+'Reforecast CoE_ESM'!$R$85</f>
        <v>0</v>
      </c>
      <c r="Z6" s="209">
        <f>'Reforecast CoE_ESM'!$R$88+'Reforecast CoE_ESM'!$R$89</f>
        <v>599.99524687574171</v>
      </c>
      <c r="AA6" s="209">
        <f>'Reforecast CoE_ESM'!$R$90</f>
        <v>993.61951972533416</v>
      </c>
      <c r="AB6" s="209">
        <f>'Reforecast CoE_ESM'!$R$91</f>
        <v>1431.5608285064966</v>
      </c>
      <c r="AC6" s="209">
        <f>'Reforecast CoE_ESM'!$R$92</f>
        <v>1396.8592504686919</v>
      </c>
      <c r="AD6" s="209">
        <f>'Reforecast CoE_ESM'!$R$95+'Reforecast CoE_ESM'!$R$96</f>
        <v>1372.7766451063458</v>
      </c>
      <c r="AE6" s="209">
        <f>'Reforecast CoE_ESM'!$R$97</f>
        <v>1470.5557231573616</v>
      </c>
      <c r="AF6" s="209">
        <f>'Reforecast CoE_ESM'!$R$98</f>
        <v>1302.2286597814375</v>
      </c>
      <c r="AG6" s="209">
        <f>'Reforecast CoE_ESM'!$R$99</f>
        <v>974.98911410731012</v>
      </c>
      <c r="AH6" s="209">
        <f>'Reforecast CoE_ESM'!$R$102</f>
        <v>1084.84997812645</v>
      </c>
      <c r="AI6" s="209">
        <f>'Reforecast CoE_ESM'!$R$103</f>
        <v>1216.352283249217</v>
      </c>
      <c r="AJ6" s="209">
        <f>'Reforecast CoE_ESM'!$R$104</f>
        <v>1094.9890868355446</v>
      </c>
      <c r="AK6" s="209">
        <f>'Reforecast CoE_ESM'!$R$105+'Reforecast CoE_ESM'!$R$106</f>
        <v>975.5433977368366</v>
      </c>
      <c r="AL6" s="209">
        <f>'Reforecast CoE_ESM'!$R$109+'Reforecast CoE_ESM'!$R$110</f>
        <v>986.45997984392113</v>
      </c>
      <c r="AM6" s="209">
        <f>'Reforecast CoE_ESM'!$R$111</f>
        <v>779.52449159963453</v>
      </c>
      <c r="AN6" s="209">
        <f>'Reforecast CoE_ESM'!$R$112</f>
        <v>1056.9915899061643</v>
      </c>
      <c r="AO6" s="209">
        <f>'Reforecast CoE_ESM'!$R$113</f>
        <v>1069.3768655328886</v>
      </c>
      <c r="AP6" s="209">
        <f>'Reforecast CoE_ESM'!$R$116+'Reforecast CoE_ESM'!$R$117</f>
        <v>792.91613810787987</v>
      </c>
      <c r="AQ6" s="209">
        <f>'Reforecast CoE_ESM'!$R$118</f>
        <v>873.57165915742098</v>
      </c>
      <c r="AR6" s="209">
        <f>'Reforecast CoE_ESM'!$R$119</f>
        <v>768.25745860065251</v>
      </c>
      <c r="AS6" s="209">
        <f>'Reforecast CoE_ESM'!$R$120</f>
        <v>908.68049681307366</v>
      </c>
      <c r="AT6" s="209">
        <f>'Reforecast CoE_ESM'!$R$123</f>
        <v>542.58400011583524</v>
      </c>
      <c r="AU6" s="209">
        <f>'Reforecast CoE_ESM'!$R$124</f>
        <v>385.89386602097551</v>
      </c>
      <c r="AV6" s="209">
        <f>'Reforecast CoE_ESM'!$R$125</f>
        <v>396.37042374088253</v>
      </c>
      <c r="AW6" s="209">
        <f>'Reforecast CoE_ESM'!$R$126+'Reforecast CoE_ESM'!$R$127</f>
        <v>401.53860779683839</v>
      </c>
      <c r="AX6" s="207"/>
      <c r="AY6" s="215"/>
      <c r="AZ6" s="209"/>
    </row>
    <row r="7" spans="1:52" x14ac:dyDescent="0.35">
      <c r="A7" s="79" t="s">
        <v>186</v>
      </c>
      <c r="B7" s="209">
        <f>'Reforecast CoE_ESM'!$S$46</f>
        <v>642.88211661517153</v>
      </c>
      <c r="C7" s="209">
        <f>'Reforecast CoE_ESM'!$S$47</f>
        <v>1143.2503847351795</v>
      </c>
      <c r="D7" s="209">
        <f>'Reforecast CoE_ESM'!$S$48</f>
        <v>2671.8291447248248</v>
      </c>
      <c r="E7" s="209">
        <f>'Reforecast CoE_ESM'!$S$49+'Reforecast CoE_ESM'!$S$50</f>
        <v>3102.0383539248246</v>
      </c>
      <c r="F7" s="209">
        <f>'Reforecast CoE_ESM'!$S$53</f>
        <v>968.34014177338156</v>
      </c>
      <c r="G7" s="209">
        <f>'Reforecast CoE_ESM'!$S$54</f>
        <v>1613.9002362889696</v>
      </c>
      <c r="H7" s="209">
        <f>'Reforecast CoE_ESM'!$S$55</f>
        <v>2515.2546702560994</v>
      </c>
      <c r="I7" s="209">
        <f>'Reforecast CoE_ESM'!$S$56+'Reforecast CoE_ESM'!$S$57</f>
        <v>3880.0049516815493</v>
      </c>
      <c r="J7" s="209">
        <f>'Reforecast CoE_ESM'!$S$60</f>
        <v>1757.8702080168794</v>
      </c>
      <c r="K7" s="209">
        <f>'Reforecast CoE_ESM'!$S$61</f>
        <v>1722.5457723218867</v>
      </c>
      <c r="L7" s="209">
        <f>'Reforecast CoE_ESM'!$S$62</f>
        <v>1906.4546353538331</v>
      </c>
      <c r="M7" s="209">
        <f>'Reforecast CoE_ESM'!$S$63+'Reforecast CoE_ESM'!$S$64</f>
        <v>1835.6293843074004</v>
      </c>
      <c r="N7" s="209">
        <f>'Reforecast CoE_ESM'!$S$67</f>
        <v>1722.1015286423465</v>
      </c>
      <c r="O7" s="209">
        <f>'Reforecast CoE_ESM'!$S$68</f>
        <v>2715.4860137105056</v>
      </c>
      <c r="P7" s="209">
        <f>'Reforecast CoE_ESM'!$S$69</f>
        <v>4149.2591994326722</v>
      </c>
      <c r="Q7" s="209">
        <f>'Reforecast CoE_ESM'!$S$70+'Reforecast CoE_ESM'!$S$71</f>
        <v>4575.6532582144737</v>
      </c>
      <c r="R7" s="209">
        <f>'Reforecast CoE_ESM'!$S$74+'Reforecast CoE_ESM'!$S$75</f>
        <v>4123.5455163967827</v>
      </c>
      <c r="S7" s="209">
        <f>'Reforecast CoE_ESM'!$S$76</f>
        <v>3721.5887875901494</v>
      </c>
      <c r="T7" s="209">
        <f>'Reforecast CoE_ESM'!$S$77</f>
        <v>2818.9680228602547</v>
      </c>
      <c r="U7" s="209">
        <f>'Reforecast CoE_ESM'!$S$78</f>
        <v>2295.8976731528128</v>
      </c>
      <c r="V7" s="209">
        <f>'Reforecast CoE_ESM'!$S$81</f>
        <v>826.92272947481763</v>
      </c>
      <c r="W7" s="209">
        <f>'Reforecast CoE_ESM'!$S$82</f>
        <v>2909.8661500162261</v>
      </c>
      <c r="X7" s="209">
        <f>'Reforecast CoE_ESM'!$S$83</f>
        <v>5038.2111205089577</v>
      </c>
      <c r="Y7" s="209">
        <f>'Reforecast CoE_ESM'!$S$84+'Reforecast CoE_ESM'!$S$85</f>
        <v>0</v>
      </c>
      <c r="Z7" s="209">
        <f>'Reforecast CoE_ESM'!$S$88+'Reforecast CoE_ESM'!$S$89</f>
        <v>3038.3319562392689</v>
      </c>
      <c r="AA7" s="209">
        <f>'Reforecast CoE_ESM'!$S$90</f>
        <v>4612.0090031096106</v>
      </c>
      <c r="AB7" s="209">
        <f>'Reforecast CoE_ESM'!$S$91</f>
        <v>6267.6227470798012</v>
      </c>
      <c r="AC7" s="209">
        <f>'Reforecast CoE_ESM'!$S$92</f>
        <v>4982.0362935713192</v>
      </c>
      <c r="AD7" s="209">
        <f>'Reforecast CoE_ESM'!$S$95+'Reforecast CoE_ESM'!$S$96</f>
        <v>5110.8124006359258</v>
      </c>
      <c r="AE7" s="209">
        <f>'Reforecast CoE_ESM'!$S$97</f>
        <v>5606.2988871224125</v>
      </c>
      <c r="AF7" s="209">
        <f>'Reforecast CoE_ESM'!$S$98</f>
        <v>5057.5993640699571</v>
      </c>
      <c r="AG7" s="209">
        <f>'Reforecast CoE_ESM'!$S$99</f>
        <v>3125.2893481717088</v>
      </c>
      <c r="AH7" s="209">
        <f>'Reforecast CoE_ESM'!$S$102</f>
        <v>3508.4975533484917</v>
      </c>
      <c r="AI7" s="209">
        <f>'Reforecast CoE_ESM'!$S$103</f>
        <v>3962.0159878197628</v>
      </c>
      <c r="AJ7" s="209">
        <f>'Reforecast CoE_ESM'!$S$104</f>
        <v>3187.950888331442</v>
      </c>
      <c r="AK7" s="209">
        <f>'Reforecast CoE_ESM'!$S$105+'Reforecast CoE_ESM'!$S$106</f>
        <v>2369.0355705003026</v>
      </c>
      <c r="AL7" s="209">
        <f>'Reforecast CoE_ESM'!$S$109+'Reforecast CoE_ESM'!$S$110</f>
        <v>1822.6257477263621</v>
      </c>
      <c r="AM7" s="209">
        <f>'Reforecast CoE_ESM'!$S$111</f>
        <v>1676.2782092297552</v>
      </c>
      <c r="AN7" s="209">
        <f>'Reforecast CoE_ESM'!$S$112</f>
        <v>3242.3812480840124</v>
      </c>
      <c r="AO7" s="209">
        <f>'Reforecast CoE_ESM'!$S$113</f>
        <v>3383.7147949598707</v>
      </c>
      <c r="AP7" s="209">
        <f>'Reforecast CoE_ESM'!$S$116+'Reforecast CoE_ESM'!$S$117</f>
        <v>2439.5533870556528</v>
      </c>
      <c r="AQ7" s="209">
        <f>'Reforecast CoE_ESM'!$S$118</f>
        <v>2086.260970605786</v>
      </c>
      <c r="AR7" s="209">
        <f>'Reforecast CoE_ESM'!$S$119</f>
        <v>1990.3971509461915</v>
      </c>
      <c r="AS7" s="209">
        <f>'Reforecast CoE_ESM'!$S$120</f>
        <v>1718.7884913923706</v>
      </c>
      <c r="AT7" s="209">
        <f>'Reforecast CoE_ESM'!$S$123</f>
        <v>1769.3794416243661</v>
      </c>
      <c r="AU7" s="209">
        <f>'Reforecast CoE_ESM'!$S$124</f>
        <v>1202.185279187818</v>
      </c>
      <c r="AV7" s="209">
        <f>'Reforecast CoE_ESM'!$S$125</f>
        <v>2505.4606598984769</v>
      </c>
      <c r="AW7" s="209">
        <f>'Reforecast CoE_ESM'!$S$126+'Reforecast CoE_ESM'!$S$127</f>
        <v>1677.9746192893394</v>
      </c>
      <c r="AX7" s="207"/>
      <c r="AY7" s="215"/>
      <c r="AZ7" s="209"/>
    </row>
    <row r="8" spans="1:52" ht="15" thickBot="1" x14ac:dyDescent="0.4">
      <c r="B8" s="210">
        <f>SUM(B4:B7)</f>
        <v>2022.5176462280072</v>
      </c>
      <c r="C8" s="210">
        <f t="shared" ref="C8:AW8" si="0">SUM(C4:C7)</f>
        <v>2813.2749293572042</v>
      </c>
      <c r="D8" s="210">
        <f t="shared" si="0"/>
        <v>4515.4840506311366</v>
      </c>
      <c r="E8" s="210">
        <f t="shared" si="0"/>
        <v>4894.5713594046347</v>
      </c>
      <c r="F8" s="210">
        <f>SUM(F4:F7)</f>
        <v>1668.5422360044631</v>
      </c>
      <c r="G8" s="210">
        <f t="shared" si="0"/>
        <v>2780.9037266741052</v>
      </c>
      <c r="H8" s="210">
        <f t="shared" si="0"/>
        <v>4548.4372549747441</v>
      </c>
      <c r="I8" s="210">
        <f t="shared" si="0"/>
        <v>7503.9199651865638</v>
      </c>
      <c r="J8" s="210">
        <f t="shared" si="0"/>
        <v>3692.0030090741002</v>
      </c>
      <c r="K8" s="210">
        <f t="shared" si="0"/>
        <v>3459.5883608054446</v>
      </c>
      <c r="L8" s="210">
        <f t="shared" si="0"/>
        <v>3630.0724352019824</v>
      </c>
      <c r="M8" s="210">
        <f t="shared" si="0"/>
        <v>3417.1626817208089</v>
      </c>
      <c r="N8" s="210">
        <f t="shared" si="0"/>
        <v>3205.0986564756126</v>
      </c>
      <c r="O8" s="210">
        <f t="shared" si="0"/>
        <v>4317.0809400715525</v>
      </c>
      <c r="P8" s="210">
        <f t="shared" si="0"/>
        <v>5601.3883045983212</v>
      </c>
      <c r="Q8" s="210">
        <f t="shared" si="0"/>
        <v>6053.178689835896</v>
      </c>
      <c r="R8" s="210">
        <f t="shared" si="0"/>
        <v>5536.684968151194</v>
      </c>
      <c r="S8" s="210">
        <f t="shared" si="0"/>
        <v>5236.5505677342189</v>
      </c>
      <c r="T8" s="210">
        <f t="shared" si="0"/>
        <v>4080.083588145641</v>
      </c>
      <c r="U8" s="210">
        <f t="shared" si="0"/>
        <v>3540.2546342293881</v>
      </c>
      <c r="V8" s="210">
        <f t="shared" si="0"/>
        <v>1667.9509260580235</v>
      </c>
      <c r="W8" s="210">
        <f t="shared" si="0"/>
        <v>4499.908167698567</v>
      </c>
      <c r="X8" s="210">
        <f t="shared" si="0"/>
        <v>7406.8556850759314</v>
      </c>
      <c r="Y8" s="210">
        <f t="shared" si="0"/>
        <v>0</v>
      </c>
      <c r="Z8" s="210">
        <f t="shared" si="0"/>
        <v>4414.1767816221109</v>
      </c>
      <c r="AA8" s="210">
        <f t="shared" si="0"/>
        <v>6617.2893118737265</v>
      </c>
      <c r="AB8" s="210">
        <f t="shared" si="0"/>
        <v>8913.3755493143799</v>
      </c>
      <c r="AC8" s="210">
        <f t="shared" si="0"/>
        <v>7463.5282439758948</v>
      </c>
      <c r="AD8" s="210">
        <f t="shared" si="0"/>
        <v>7320.9071891774602</v>
      </c>
      <c r="AE8" s="210">
        <f t="shared" si="0"/>
        <v>7966.2943746813844</v>
      </c>
      <c r="AF8" s="210">
        <f t="shared" si="0"/>
        <v>7284.808786526386</v>
      </c>
      <c r="AG8" s="210">
        <f t="shared" si="0"/>
        <v>4997.1145945851085</v>
      </c>
      <c r="AH8" s="210">
        <f t="shared" si="0"/>
        <v>5363.3806518542933</v>
      </c>
      <c r="AI8" s="210">
        <f t="shared" si="0"/>
        <v>6042.1500127939989</v>
      </c>
      <c r="AJ8" s="210">
        <f t="shared" si="0"/>
        <v>5110.3115625726787</v>
      </c>
      <c r="AK8" s="210">
        <f t="shared" si="0"/>
        <v>4024.31955121795</v>
      </c>
      <c r="AL8" s="210">
        <f t="shared" si="0"/>
        <v>3660.4925493891728</v>
      </c>
      <c r="AM8" s="210">
        <f t="shared" si="0"/>
        <v>3155.4270050039308</v>
      </c>
      <c r="AN8" s="210">
        <f t="shared" si="0"/>
        <v>5134.8770452281697</v>
      </c>
      <c r="AO8" s="210">
        <f t="shared" si="0"/>
        <v>5178.4501986495643</v>
      </c>
      <c r="AP8" s="210">
        <f t="shared" si="0"/>
        <v>4106.2269983064652</v>
      </c>
      <c r="AQ8" s="210">
        <f t="shared" si="0"/>
        <v>4132.9144803259614</v>
      </c>
      <c r="AR8" s="210">
        <f t="shared" si="0"/>
        <v>3960.3847456568346</v>
      </c>
      <c r="AS8" s="210">
        <f t="shared" si="0"/>
        <v>3790.9038515897646</v>
      </c>
      <c r="AT8" s="210">
        <f t="shared" si="0"/>
        <v>3297.7632333366764</v>
      </c>
      <c r="AU8" s="210">
        <f t="shared" si="0"/>
        <v>2520.7934076576234</v>
      </c>
      <c r="AV8" s="210">
        <f t="shared" si="0"/>
        <v>3920.9248599037251</v>
      </c>
      <c r="AW8" s="210">
        <f t="shared" si="0"/>
        <v>3031.6722314192016</v>
      </c>
      <c r="AX8" s="209"/>
      <c r="AY8" s="207"/>
      <c r="AZ8" s="209"/>
    </row>
    <row r="9" spans="1:52" x14ac:dyDescent="0.35">
      <c r="E9" s="216">
        <f>SUM(B8:E8)</f>
        <v>14245.847985620981</v>
      </c>
      <c r="I9" s="216">
        <f>SUM(F8:I8)</f>
        <v>16501.803182839874</v>
      </c>
      <c r="M9" s="216">
        <f>SUM(J8:M8)</f>
        <v>14198.826486802336</v>
      </c>
      <c r="Q9" s="216">
        <f>SUM(N8:Q8)</f>
        <v>19176.74659098138</v>
      </c>
      <c r="U9" s="216">
        <f>SUM(R8:U8)</f>
        <v>18393.573758260442</v>
      </c>
      <c r="Y9" s="216">
        <f>SUM(V8:Y8)</f>
        <v>13574.714778832522</v>
      </c>
      <c r="AC9" s="216">
        <f>SUM(Z8:AC8)</f>
        <v>27408.369886786113</v>
      </c>
      <c r="AG9" s="216">
        <f>SUM(AD8:AG8)</f>
        <v>27569.124944970339</v>
      </c>
      <c r="AK9" s="216">
        <f>SUM(AH8:AK8)</f>
        <v>20540.161778438924</v>
      </c>
      <c r="AO9" s="216">
        <f>SUM(AL8:AO8)</f>
        <v>17129.246798270837</v>
      </c>
      <c r="AS9" s="216">
        <f>SUM(AP8:AS8)</f>
        <v>15990.430075879027</v>
      </c>
      <c r="AW9" s="216">
        <f>SUM(AT8:AW8)</f>
        <v>12771.153732317227</v>
      </c>
    </row>
    <row r="10" spans="1:52" x14ac:dyDescent="0.35">
      <c r="B10" s="211"/>
      <c r="Y10" s="211"/>
    </row>
    <row r="12" spans="1:52" x14ac:dyDescent="0.35">
      <c r="B12" s="212"/>
      <c r="Y12" s="212"/>
    </row>
    <row r="13" spans="1:52" x14ac:dyDescent="0.35">
      <c r="B13" s="212"/>
      <c r="Y13" s="212"/>
    </row>
    <row r="14" spans="1:52" x14ac:dyDescent="0.35">
      <c r="B14" s="212"/>
      <c r="Y14" s="212"/>
    </row>
    <row r="15" spans="1:52" x14ac:dyDescent="0.35">
      <c r="B15" s="212"/>
      <c r="Y15" s="212"/>
    </row>
    <row r="16" spans="1:52" x14ac:dyDescent="0.35">
      <c r="B16" s="212"/>
      <c r="Y16" s="212"/>
    </row>
    <row r="18" spans="2:25" x14ac:dyDescent="0.35">
      <c r="B18" s="212"/>
      <c r="Y18" s="212"/>
    </row>
    <row r="19" spans="2:25" x14ac:dyDescent="0.35">
      <c r="B19" s="212"/>
      <c r="Y19" s="212"/>
    </row>
    <row r="20" spans="2:25" x14ac:dyDescent="0.35">
      <c r="B20" s="212"/>
      <c r="Y20" s="212"/>
    </row>
    <row r="21" spans="2:25" x14ac:dyDescent="0.35">
      <c r="B21" s="212"/>
      <c r="Y21" s="212"/>
    </row>
    <row r="22" spans="2:25" x14ac:dyDescent="0.35">
      <c r="B22" s="212"/>
      <c r="Y22" s="212"/>
    </row>
  </sheetData>
  <mergeCells count="13">
    <mergeCell ref="R1:U1"/>
    <mergeCell ref="A1:A2"/>
    <mergeCell ref="B1:E1"/>
    <mergeCell ref="F1:I1"/>
    <mergeCell ref="J1:M1"/>
    <mergeCell ref="N1:Q1"/>
    <mergeCell ref="AT1:AW1"/>
    <mergeCell ref="V1:Y1"/>
    <mergeCell ref="Z1:AC1"/>
    <mergeCell ref="AD1:AG1"/>
    <mergeCell ref="AH1:AK1"/>
    <mergeCell ref="AL1:AO1"/>
    <mergeCell ref="AP1:AS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AH339"/>
  <sheetViews>
    <sheetView zoomScaleNormal="100" workbookViewId="0">
      <selection activeCell="O197" sqref="O197"/>
    </sheetView>
  </sheetViews>
  <sheetFormatPr defaultColWidth="9.1796875" defaultRowHeight="13" x14ac:dyDescent="0.3"/>
  <cols>
    <col min="1" max="1" width="2.26953125" style="81" customWidth="1"/>
    <col min="2" max="2" width="45.26953125" style="81" customWidth="1"/>
    <col min="3" max="3" width="13.81640625" style="83" customWidth="1"/>
    <col min="4" max="4" width="14.26953125" style="83" bestFit="1" customWidth="1"/>
    <col min="5" max="5" width="13.81640625" style="83" bestFit="1" customWidth="1"/>
    <col min="6" max="6" width="14.26953125" style="83" bestFit="1" customWidth="1"/>
    <col min="7" max="7" width="13.7265625" style="83" bestFit="1" customWidth="1"/>
    <col min="8" max="9" width="13.81640625" style="83" bestFit="1" customWidth="1"/>
    <col min="10" max="10" width="14.453125" style="83" bestFit="1" customWidth="1"/>
    <col min="11" max="11" width="13.453125" style="83" bestFit="1" customWidth="1"/>
    <col min="12" max="12" width="15.54296875" style="83" bestFit="1" customWidth="1"/>
    <col min="13" max="13" width="13.26953125" style="83" bestFit="1" customWidth="1"/>
    <col min="14" max="14" width="14.26953125" style="83" bestFit="1" customWidth="1"/>
    <col min="15" max="15" width="26" style="83" bestFit="1" customWidth="1"/>
    <col min="16" max="16" width="13.1796875" style="81" bestFit="1" customWidth="1"/>
    <col min="17" max="17" width="12.81640625" style="81" bestFit="1" customWidth="1"/>
    <col min="18" max="18" width="9.1796875" style="81"/>
    <col min="19" max="19" width="11.26953125" style="81" bestFit="1" customWidth="1"/>
    <col min="20" max="16384" width="9.1796875" style="81"/>
  </cols>
  <sheetData>
    <row r="1" spans="2:30" ht="74.5" customHeight="1" x14ac:dyDescent="0.3">
      <c r="B1" s="86" t="s">
        <v>204</v>
      </c>
    </row>
    <row r="2" spans="2:30" x14ac:dyDescent="0.3"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</row>
    <row r="3" spans="2:30" ht="12.75" customHeight="1" x14ac:dyDescent="0.3">
      <c r="B3" s="242"/>
      <c r="C3" s="383" t="s">
        <v>205</v>
      </c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</row>
    <row r="4" spans="2:30" ht="13.5" customHeight="1" thickBot="1" x14ac:dyDescent="0.35">
      <c r="B4" s="254" t="s">
        <v>5</v>
      </c>
      <c r="C4" s="258">
        <v>43647</v>
      </c>
      <c r="D4" s="258">
        <v>43679</v>
      </c>
      <c r="E4" s="258">
        <v>43711</v>
      </c>
      <c r="F4" s="258">
        <v>43743</v>
      </c>
      <c r="G4" s="258">
        <v>43775</v>
      </c>
      <c r="H4" s="258">
        <v>43807</v>
      </c>
      <c r="I4" s="258">
        <v>43839</v>
      </c>
      <c r="J4" s="258">
        <v>43871</v>
      </c>
      <c r="K4" s="258">
        <v>43903</v>
      </c>
      <c r="L4" s="258">
        <v>43935</v>
      </c>
      <c r="M4" s="258">
        <v>43967</v>
      </c>
      <c r="N4" s="258">
        <v>43999</v>
      </c>
      <c r="O4" s="256" t="s">
        <v>151</v>
      </c>
      <c r="Q4" s="257"/>
      <c r="R4" s="258">
        <v>43647</v>
      </c>
      <c r="S4" s="258">
        <v>43679</v>
      </c>
      <c r="T4" s="258">
        <v>43711</v>
      </c>
      <c r="U4" s="258">
        <v>43743</v>
      </c>
      <c r="V4" s="258">
        <v>43775</v>
      </c>
      <c r="W4" s="258">
        <v>43807</v>
      </c>
      <c r="X4" s="258">
        <v>43839</v>
      </c>
      <c r="Y4" s="258">
        <v>43871</v>
      </c>
      <c r="Z4" s="258">
        <v>43903</v>
      </c>
      <c r="AA4" s="258">
        <v>43935</v>
      </c>
      <c r="AB4" s="258">
        <v>43967</v>
      </c>
      <c r="AC4" s="258">
        <v>43999</v>
      </c>
    </row>
    <row r="5" spans="2:30" ht="14.5" x14ac:dyDescent="0.35">
      <c r="B5" s="259" t="s">
        <v>206</v>
      </c>
      <c r="C5" s="260">
        <f>$O5*R$5</f>
        <v>9666.9141665124498</v>
      </c>
      <c r="D5" s="260">
        <f t="shared" ref="D5:N5" si="0">$O5*S$5</f>
        <v>16089.469985082669</v>
      </c>
      <c r="E5" s="260">
        <f t="shared" si="0"/>
        <v>9129.4055815962565</v>
      </c>
      <c r="F5" s="260">
        <f t="shared" si="0"/>
        <v>8850.2853679856617</v>
      </c>
      <c r="G5" s="260">
        <f t="shared" si="0"/>
        <v>8486.7775803762834</v>
      </c>
      <c r="H5" s="260">
        <f t="shared" si="0"/>
        <v>4764.2274743669559</v>
      </c>
      <c r="I5" s="260">
        <f t="shared" si="0"/>
        <v>7950.7193855487631</v>
      </c>
      <c r="J5" s="260">
        <f t="shared" si="0"/>
        <v>9717.4488902345493</v>
      </c>
      <c r="K5" s="260">
        <f t="shared" si="0"/>
        <v>10063.958992579532</v>
      </c>
      <c r="L5" s="260">
        <f t="shared" si="0"/>
        <v>7990.6268745496291</v>
      </c>
      <c r="M5" s="260">
        <f t="shared" si="0"/>
        <v>7105.8576241148057</v>
      </c>
      <c r="N5" s="260">
        <f t="shared" si="0"/>
        <v>7303.1356153167071</v>
      </c>
      <c r="O5" s="261">
        <f>'3years'!H8</f>
        <v>107118.82753826426</v>
      </c>
      <c r="P5" s="83">
        <f>SUM(C5:N5)</f>
        <v>107118.82753826428</v>
      </c>
      <c r="Q5" s="262"/>
      <c r="R5" s="84">
        <v>9.024477198519841E-2</v>
      </c>
      <c r="S5" s="84">
        <v>0.15020207329412094</v>
      </c>
      <c r="T5" s="84">
        <v>8.522689980279248E-2</v>
      </c>
      <c r="U5" s="84">
        <v>8.2621193410880298E-2</v>
      </c>
      <c r="V5" s="84">
        <v>7.922769297810596E-2</v>
      </c>
      <c r="W5" s="84">
        <v>4.4476098029220035E-2</v>
      </c>
      <c r="X5" s="84">
        <v>7.4223360806564664E-2</v>
      </c>
      <c r="Y5" s="84">
        <v>9.0716535211920121E-2</v>
      </c>
      <c r="Z5" s="84">
        <v>9.3951354993916006E-2</v>
      </c>
      <c r="AA5" s="84">
        <v>7.4595914258819451E-2</v>
      </c>
      <c r="AB5" s="84">
        <v>6.6336215466664808E-2</v>
      </c>
      <c r="AC5" s="84">
        <v>6.8177889761796825E-2</v>
      </c>
      <c r="AD5" s="84">
        <f>SUM(R5:AC5)</f>
        <v>1</v>
      </c>
    </row>
    <row r="6" spans="2:30" x14ac:dyDescent="0.3">
      <c r="B6" s="87" t="s">
        <v>207</v>
      </c>
      <c r="C6" s="263"/>
      <c r="D6" s="263"/>
      <c r="E6" s="263"/>
      <c r="F6" s="263"/>
      <c r="G6" s="263"/>
      <c r="H6" s="263"/>
      <c r="I6" s="263"/>
      <c r="J6" s="263"/>
      <c r="K6" s="263"/>
      <c r="L6" s="263"/>
      <c r="M6" s="263"/>
      <c r="N6" s="263"/>
      <c r="O6" s="264">
        <f t="shared" ref="O6:O31" si="1">SUM(C6:N6)</f>
        <v>0</v>
      </c>
      <c r="P6" s="87"/>
      <c r="Q6" s="265"/>
    </row>
    <row r="7" spans="2:30" x14ac:dyDescent="0.3">
      <c r="B7" s="87" t="s">
        <v>208</v>
      </c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4">
        <f t="shared" si="1"/>
        <v>0</v>
      </c>
      <c r="P7" s="84"/>
      <c r="Q7" s="265"/>
    </row>
    <row r="8" spans="2:30" x14ac:dyDescent="0.3">
      <c r="B8" s="87" t="s">
        <v>209</v>
      </c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4">
        <f t="shared" si="1"/>
        <v>0</v>
      </c>
      <c r="P8" s="87"/>
      <c r="Q8" s="265"/>
    </row>
    <row r="9" spans="2:30" x14ac:dyDescent="0.3">
      <c r="B9" s="87" t="s">
        <v>210</v>
      </c>
      <c r="C9" s="263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4">
        <f t="shared" si="1"/>
        <v>0</v>
      </c>
      <c r="P9" s="87"/>
      <c r="Q9" s="266"/>
    </row>
    <row r="10" spans="2:30" x14ac:dyDescent="0.3">
      <c r="B10" s="87" t="s">
        <v>211</v>
      </c>
      <c r="C10" s="263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4">
        <f t="shared" si="1"/>
        <v>0</v>
      </c>
      <c r="P10" s="84"/>
      <c r="Q10" s="266"/>
    </row>
    <row r="11" spans="2:30" x14ac:dyDescent="0.3">
      <c r="B11" s="87" t="s">
        <v>212</v>
      </c>
      <c r="C11" s="263"/>
      <c r="D11" s="263"/>
      <c r="F11" s="263"/>
      <c r="G11" s="263"/>
      <c r="H11" s="263"/>
      <c r="I11" s="263"/>
      <c r="J11" s="263"/>
      <c r="K11" s="263"/>
      <c r="L11" s="263"/>
      <c r="M11" s="263"/>
      <c r="N11" s="263"/>
      <c r="O11" s="264">
        <f t="shared" si="1"/>
        <v>0</v>
      </c>
      <c r="P11" s="87"/>
      <c r="Q11" s="266"/>
    </row>
    <row r="12" spans="2:30" x14ac:dyDescent="0.3">
      <c r="B12" s="87" t="s">
        <v>213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3"/>
      <c r="N12" s="263"/>
      <c r="O12" s="264">
        <f t="shared" si="1"/>
        <v>0</v>
      </c>
      <c r="P12" s="84"/>
      <c r="Q12" s="266"/>
    </row>
    <row r="13" spans="2:30" x14ac:dyDescent="0.3">
      <c r="B13" s="267" t="s">
        <v>214</v>
      </c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>
        <f t="shared" si="1"/>
        <v>0</v>
      </c>
      <c r="P13" s="84"/>
      <c r="Q13" s="265"/>
    </row>
    <row r="14" spans="2:30" x14ac:dyDescent="0.3">
      <c r="B14" s="87" t="s">
        <v>215</v>
      </c>
      <c r="C14" s="263"/>
      <c r="D14" s="263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4">
        <f t="shared" si="1"/>
        <v>0</v>
      </c>
      <c r="P14" s="87"/>
      <c r="Q14" s="265"/>
    </row>
    <row r="15" spans="2:30" x14ac:dyDescent="0.3">
      <c r="B15" s="87" t="s">
        <v>216</v>
      </c>
      <c r="C15" s="263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4">
        <f t="shared" si="1"/>
        <v>0</v>
      </c>
      <c r="P15" s="87"/>
      <c r="Q15" s="265"/>
    </row>
    <row r="16" spans="2:30" x14ac:dyDescent="0.3">
      <c r="B16" s="87" t="s">
        <v>217</v>
      </c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4">
        <f t="shared" si="1"/>
        <v>0</v>
      </c>
      <c r="P16" s="84"/>
      <c r="Q16" s="268"/>
    </row>
    <row r="17" spans="2:29" x14ac:dyDescent="0.3">
      <c r="B17" s="87" t="s">
        <v>218</v>
      </c>
      <c r="C17" s="263"/>
      <c r="D17" s="263"/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4">
        <f t="shared" si="1"/>
        <v>0</v>
      </c>
      <c r="P17" s="84"/>
      <c r="Q17" s="268"/>
    </row>
    <row r="18" spans="2:29" x14ac:dyDescent="0.3">
      <c r="B18" s="87" t="s">
        <v>219</v>
      </c>
      <c r="C18" s="263"/>
      <c r="D18" s="263"/>
      <c r="E18" s="263"/>
      <c r="F18" s="263"/>
      <c r="G18" s="263"/>
      <c r="H18" s="263"/>
      <c r="I18" s="263"/>
      <c r="J18" s="263"/>
      <c r="K18" s="263"/>
      <c r="L18" s="263"/>
      <c r="M18" s="263"/>
      <c r="N18" s="263"/>
      <c r="O18" s="264">
        <f t="shared" si="1"/>
        <v>0</v>
      </c>
      <c r="P18" s="84"/>
      <c r="Q18" s="268"/>
    </row>
    <row r="19" spans="2:29" x14ac:dyDescent="0.3">
      <c r="B19" s="87" t="s">
        <v>220</v>
      </c>
      <c r="C19" s="263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4">
        <f t="shared" si="1"/>
        <v>0</v>
      </c>
      <c r="P19" s="84"/>
      <c r="Q19" s="268"/>
    </row>
    <row r="20" spans="2:29" x14ac:dyDescent="0.3">
      <c r="B20" s="269" t="s">
        <v>221</v>
      </c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4">
        <f t="shared" si="1"/>
        <v>0</v>
      </c>
      <c r="P20" s="87"/>
      <c r="Q20" s="268"/>
    </row>
    <row r="21" spans="2:29" x14ac:dyDescent="0.3">
      <c r="B21" s="87" t="s">
        <v>222</v>
      </c>
      <c r="C21" s="263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4">
        <f t="shared" si="1"/>
        <v>0</v>
      </c>
      <c r="P21" s="84"/>
      <c r="Q21" s="268"/>
    </row>
    <row r="22" spans="2:29" x14ac:dyDescent="0.3">
      <c r="B22" s="87" t="s">
        <v>223</v>
      </c>
      <c r="C22" s="263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4">
        <f t="shared" si="1"/>
        <v>0</v>
      </c>
      <c r="P22" s="84"/>
      <c r="Q22" s="268"/>
    </row>
    <row r="23" spans="2:29" x14ac:dyDescent="0.3">
      <c r="B23" s="270" t="s">
        <v>224</v>
      </c>
      <c r="C23" s="263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263"/>
      <c r="O23" s="264">
        <f t="shared" si="1"/>
        <v>0</v>
      </c>
      <c r="P23" s="84"/>
      <c r="Q23" s="268"/>
    </row>
    <row r="24" spans="2:29" x14ac:dyDescent="0.3">
      <c r="B24" s="87" t="s">
        <v>225</v>
      </c>
      <c r="C24" s="263"/>
      <c r="D24" s="263"/>
      <c r="E24" s="263"/>
      <c r="F24" s="263"/>
      <c r="G24" s="263"/>
      <c r="H24" s="263"/>
      <c r="I24" s="263"/>
      <c r="J24" s="263"/>
      <c r="K24" s="263"/>
      <c r="L24" s="263"/>
      <c r="M24" s="263"/>
      <c r="N24" s="263"/>
      <c r="O24" s="264">
        <f t="shared" si="1"/>
        <v>0</v>
      </c>
      <c r="P24" s="84"/>
      <c r="Q24" s="268"/>
    </row>
    <row r="25" spans="2:29" x14ac:dyDescent="0.3">
      <c r="B25" s="87" t="s">
        <v>226</v>
      </c>
      <c r="C25" s="263"/>
      <c r="D25" s="263"/>
      <c r="E25" s="263"/>
      <c r="F25" s="263"/>
      <c r="G25" s="263"/>
      <c r="H25" s="263"/>
      <c r="I25" s="263"/>
      <c r="J25" s="263"/>
      <c r="K25" s="263"/>
      <c r="L25" s="263"/>
      <c r="M25" s="263"/>
      <c r="N25" s="263"/>
      <c r="O25" s="264">
        <f t="shared" si="1"/>
        <v>0</v>
      </c>
      <c r="P25" s="84"/>
      <c r="Q25" s="82"/>
    </row>
    <row r="26" spans="2:29" x14ac:dyDescent="0.3">
      <c r="B26" s="87" t="s">
        <v>227</v>
      </c>
      <c r="C26" s="263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3"/>
      <c r="O26" s="264">
        <f t="shared" si="1"/>
        <v>0</v>
      </c>
      <c r="P26" s="84"/>
      <c r="Q26" s="82"/>
    </row>
    <row r="27" spans="2:29" x14ac:dyDescent="0.3">
      <c r="B27" s="87" t="s">
        <v>228</v>
      </c>
      <c r="C27" s="263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4">
        <f t="shared" si="1"/>
        <v>0</v>
      </c>
      <c r="P27" s="84"/>
      <c r="Q27" s="82"/>
    </row>
    <row r="28" spans="2:29" x14ac:dyDescent="0.3">
      <c r="B28" s="87" t="s">
        <v>229</v>
      </c>
      <c r="C28" s="263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4">
        <f t="shared" si="1"/>
        <v>0</v>
      </c>
      <c r="P28" s="84"/>
      <c r="Q28" s="271"/>
      <c r="R28" s="271"/>
      <c r="S28" s="271"/>
      <c r="T28" s="271"/>
      <c r="U28" s="271"/>
      <c r="V28" s="271"/>
      <c r="W28" s="271"/>
      <c r="X28" s="271"/>
      <c r="Y28" s="271"/>
      <c r="Z28" s="271"/>
      <c r="AA28" s="271"/>
      <c r="AB28" s="271"/>
      <c r="AC28" s="87"/>
    </row>
    <row r="29" spans="2:29" x14ac:dyDescent="0.3">
      <c r="B29" s="87" t="s">
        <v>230</v>
      </c>
      <c r="C29" s="263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4">
        <f t="shared" si="1"/>
        <v>0</v>
      </c>
      <c r="P29" s="84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</row>
    <row r="30" spans="2:29" x14ac:dyDescent="0.3">
      <c r="B30" s="87" t="s">
        <v>231</v>
      </c>
      <c r="C30" s="263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4">
        <f t="shared" si="1"/>
        <v>0</v>
      </c>
      <c r="P30" s="84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3"/>
    </row>
    <row r="31" spans="2:29" x14ac:dyDescent="0.3">
      <c r="B31" s="87" t="s">
        <v>232</v>
      </c>
      <c r="C31" s="263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4">
        <f t="shared" si="1"/>
        <v>0</v>
      </c>
      <c r="P31" s="87"/>
      <c r="Q31" s="82"/>
    </row>
    <row r="32" spans="2:29" x14ac:dyDescent="0.3">
      <c r="B32" s="87"/>
      <c r="C32" s="263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4"/>
      <c r="P32" s="87"/>
      <c r="Q32" s="82"/>
    </row>
    <row r="33" spans="2:30" x14ac:dyDescent="0.3">
      <c r="B33" s="272" t="s">
        <v>233</v>
      </c>
      <c r="C33" s="260">
        <f>C34+C35</f>
        <v>0</v>
      </c>
      <c r="D33" s="260">
        <f t="shared" ref="D33:N33" si="2">D34+D35</f>
        <v>0</v>
      </c>
      <c r="E33" s="260">
        <f t="shared" si="2"/>
        <v>0</v>
      </c>
      <c r="F33" s="260">
        <f t="shared" si="2"/>
        <v>0</v>
      </c>
      <c r="G33" s="260">
        <f t="shared" si="2"/>
        <v>0</v>
      </c>
      <c r="H33" s="260">
        <f t="shared" si="2"/>
        <v>0</v>
      </c>
      <c r="I33" s="260">
        <f t="shared" si="2"/>
        <v>0</v>
      </c>
      <c r="J33" s="260">
        <f t="shared" si="2"/>
        <v>0</v>
      </c>
      <c r="K33" s="260">
        <f t="shared" si="2"/>
        <v>0</v>
      </c>
      <c r="L33" s="260">
        <f t="shared" si="2"/>
        <v>0</v>
      </c>
      <c r="M33" s="260">
        <f t="shared" si="2"/>
        <v>0</v>
      </c>
      <c r="N33" s="260">
        <f t="shared" si="2"/>
        <v>0</v>
      </c>
      <c r="O33" s="261">
        <f>SUM(C33:N33)</f>
        <v>0</v>
      </c>
      <c r="P33" s="83">
        <f>SUM(C33:N33)</f>
        <v>0</v>
      </c>
      <c r="Q33" s="82"/>
      <c r="R33" s="84">
        <v>9.024477198519841E-2</v>
      </c>
      <c r="S33" s="84">
        <v>0.15020207329412094</v>
      </c>
      <c r="T33" s="84">
        <v>8.522689980279248E-2</v>
      </c>
      <c r="U33" s="84">
        <v>8.2621193410880298E-2</v>
      </c>
      <c r="V33" s="84">
        <v>7.922769297810596E-2</v>
      </c>
      <c r="W33" s="84">
        <v>4.4476098029220035E-2</v>
      </c>
      <c r="X33" s="84">
        <v>7.4223360806564664E-2</v>
      </c>
      <c r="Y33" s="84">
        <v>9.0716535211920121E-2</v>
      </c>
      <c r="Z33" s="84">
        <v>9.3951354993916006E-2</v>
      </c>
      <c r="AA33" s="84">
        <v>7.4595914258819451E-2</v>
      </c>
      <c r="AB33" s="84">
        <v>6.6336215466664808E-2</v>
      </c>
      <c r="AC33" s="84">
        <v>6.8177889761796825E-2</v>
      </c>
      <c r="AD33" s="84">
        <f>SUM(R33:AC33)</f>
        <v>1</v>
      </c>
    </row>
    <row r="34" spans="2:30" x14ac:dyDescent="0.3">
      <c r="B34" s="87" t="s">
        <v>234</v>
      </c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  <c r="O34" s="264">
        <f>SUM(C34:N34)</f>
        <v>0</v>
      </c>
      <c r="P34" s="87"/>
      <c r="Q34" s="82"/>
    </row>
    <row r="35" spans="2:30" x14ac:dyDescent="0.3">
      <c r="B35" s="87" t="s">
        <v>235</v>
      </c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64">
        <f>SUM(C35:N35)</f>
        <v>0</v>
      </c>
      <c r="P35" s="87"/>
      <c r="Q35" s="82"/>
    </row>
    <row r="36" spans="2:30" x14ac:dyDescent="0.3">
      <c r="B36" s="87"/>
      <c r="C36" s="263"/>
      <c r="D36" s="263"/>
      <c r="E36" s="263"/>
      <c r="F36" s="263"/>
      <c r="G36" s="263"/>
      <c r="H36" s="263"/>
      <c r="I36" s="263"/>
      <c r="J36" s="263"/>
      <c r="K36" s="263"/>
      <c r="L36" s="263"/>
      <c r="M36" s="263"/>
      <c r="N36" s="263"/>
      <c r="O36" s="264"/>
      <c r="P36" s="87"/>
      <c r="Q36" s="82"/>
    </row>
    <row r="37" spans="2:30" x14ac:dyDescent="0.3">
      <c r="B37" s="87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4"/>
      <c r="P37" s="87"/>
      <c r="Q37" s="82"/>
    </row>
    <row r="38" spans="2:30" ht="14.5" x14ac:dyDescent="0.35">
      <c r="B38" s="272" t="s">
        <v>236</v>
      </c>
      <c r="C38" s="260">
        <f>$O38*R$38</f>
        <v>1893.5194684002295</v>
      </c>
      <c r="D38" s="260">
        <f t="shared" ref="D38:N38" si="3">$O38*S$38</f>
        <v>3151.545997846214</v>
      </c>
      <c r="E38" s="260">
        <f t="shared" si="3"/>
        <v>1788.2342706173822</v>
      </c>
      <c r="F38" s="260">
        <f t="shared" si="3"/>
        <v>1733.5612333490305</v>
      </c>
      <c r="G38" s="260">
        <f t="shared" si="3"/>
        <v>1662.3586695424899</v>
      </c>
      <c r="H38" s="260">
        <f t="shared" si="3"/>
        <v>933.1992939227332</v>
      </c>
      <c r="I38" s="260">
        <f t="shared" si="3"/>
        <v>1557.357568817129</v>
      </c>
      <c r="J38" s="260">
        <f t="shared" si="3"/>
        <v>1903.4180235699337</v>
      </c>
      <c r="K38" s="260">
        <f t="shared" si="3"/>
        <v>1971.2911435217468</v>
      </c>
      <c r="L38" s="260">
        <f t="shared" si="3"/>
        <v>1565.1745004725146</v>
      </c>
      <c r="M38" s="260">
        <f t="shared" si="3"/>
        <v>1391.8691651935706</v>
      </c>
      <c r="N38" s="260">
        <f t="shared" si="3"/>
        <v>1430.5112499988454</v>
      </c>
      <c r="O38" s="261">
        <f>'3years'!H9</f>
        <v>20982.04058525182</v>
      </c>
      <c r="P38" s="83">
        <f>SUM(C38:N38)</f>
        <v>20982.04058525182</v>
      </c>
      <c r="Q38" s="262"/>
      <c r="R38" s="84">
        <v>9.024477198519841E-2</v>
      </c>
      <c r="S38" s="84">
        <v>0.15020207329412094</v>
      </c>
      <c r="T38" s="84">
        <v>8.522689980279248E-2</v>
      </c>
      <c r="U38" s="84">
        <v>8.2621193410880298E-2</v>
      </c>
      <c r="V38" s="84">
        <v>7.922769297810596E-2</v>
      </c>
      <c r="W38" s="84">
        <v>4.4476098029220035E-2</v>
      </c>
      <c r="X38" s="84">
        <v>7.4223360806564664E-2</v>
      </c>
      <c r="Y38" s="84">
        <v>9.0716535211920121E-2</v>
      </c>
      <c r="Z38" s="84">
        <v>9.3951354993916006E-2</v>
      </c>
      <c r="AA38" s="84">
        <v>7.4595914258819451E-2</v>
      </c>
      <c r="AB38" s="84">
        <v>6.6336215466664808E-2</v>
      </c>
      <c r="AC38" s="84">
        <v>6.8177889761796825E-2</v>
      </c>
      <c r="AD38" s="84">
        <f>SUM(R38:AC38)</f>
        <v>1</v>
      </c>
    </row>
    <row r="39" spans="2:30" x14ac:dyDescent="0.3">
      <c r="B39" s="87" t="s">
        <v>207</v>
      </c>
      <c r="C39" s="263"/>
      <c r="D39" s="263"/>
      <c r="E39" s="263"/>
      <c r="F39" s="263"/>
      <c r="G39" s="263"/>
      <c r="H39" s="263"/>
      <c r="I39" s="263"/>
      <c r="J39" s="263"/>
      <c r="K39" s="263"/>
      <c r="L39" s="263"/>
      <c r="M39" s="263"/>
      <c r="N39" s="263"/>
      <c r="O39" s="264">
        <f t="shared" ref="O39:O56" si="4">SUM(C39:N39)</f>
        <v>0</v>
      </c>
      <c r="P39" s="87"/>
      <c r="Q39" s="265"/>
    </row>
    <row r="40" spans="2:30" x14ac:dyDescent="0.3">
      <c r="B40" s="87" t="s">
        <v>208</v>
      </c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>
        <f t="shared" si="4"/>
        <v>0</v>
      </c>
      <c r="P40" s="84"/>
      <c r="Q40" s="265"/>
    </row>
    <row r="41" spans="2:30" x14ac:dyDescent="0.3">
      <c r="B41" s="87" t="s">
        <v>209</v>
      </c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4">
        <f t="shared" si="4"/>
        <v>0</v>
      </c>
      <c r="P41" s="87"/>
      <c r="Q41" s="265"/>
    </row>
    <row r="42" spans="2:30" x14ac:dyDescent="0.3">
      <c r="B42" s="87" t="s">
        <v>210</v>
      </c>
      <c r="C42" s="263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4">
        <f t="shared" si="4"/>
        <v>0</v>
      </c>
      <c r="P42" s="87"/>
      <c r="Q42" s="266"/>
    </row>
    <row r="43" spans="2:30" x14ac:dyDescent="0.3">
      <c r="B43" s="87" t="s">
        <v>211</v>
      </c>
      <c r="C43" s="263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4">
        <f t="shared" si="4"/>
        <v>0</v>
      </c>
      <c r="P43" s="84"/>
      <c r="Q43" s="266"/>
    </row>
    <row r="44" spans="2:30" x14ac:dyDescent="0.3">
      <c r="B44" s="87" t="s">
        <v>212</v>
      </c>
      <c r="C44" s="263"/>
      <c r="D44" s="263"/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4">
        <f t="shared" si="4"/>
        <v>0</v>
      </c>
      <c r="P44" s="87"/>
      <c r="Q44" s="266"/>
    </row>
    <row r="45" spans="2:30" x14ac:dyDescent="0.3">
      <c r="B45" s="87" t="s">
        <v>213</v>
      </c>
      <c r="C45" s="263"/>
      <c r="D45" s="263"/>
      <c r="E45" s="263"/>
      <c r="F45" s="263"/>
      <c r="G45" s="263"/>
      <c r="H45" s="263"/>
      <c r="I45" s="263"/>
      <c r="J45" s="263"/>
      <c r="K45" s="263"/>
      <c r="L45" s="263"/>
      <c r="M45" s="263"/>
      <c r="N45" s="263"/>
      <c r="O45" s="264">
        <f t="shared" si="4"/>
        <v>0</v>
      </c>
      <c r="P45" s="84"/>
      <c r="Q45" s="266"/>
    </row>
    <row r="46" spans="2:30" x14ac:dyDescent="0.3">
      <c r="B46" s="267" t="s">
        <v>214</v>
      </c>
      <c r="C46" s="263"/>
      <c r="D46" s="263"/>
      <c r="E46" s="263"/>
      <c r="F46" s="263"/>
      <c r="G46" s="263"/>
      <c r="H46" s="263"/>
      <c r="I46" s="263"/>
      <c r="J46" s="263"/>
      <c r="K46" s="263"/>
      <c r="L46" s="263"/>
      <c r="M46" s="263"/>
      <c r="N46" s="263"/>
      <c r="O46" s="264">
        <f t="shared" si="4"/>
        <v>0</v>
      </c>
      <c r="P46" s="84"/>
      <c r="Q46" s="265"/>
    </row>
    <row r="47" spans="2:30" x14ac:dyDescent="0.3">
      <c r="B47" s="87" t="s">
        <v>215</v>
      </c>
      <c r="C47" s="263"/>
      <c r="D47" s="263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4">
        <f t="shared" si="4"/>
        <v>0</v>
      </c>
      <c r="P47" s="87"/>
      <c r="Q47" s="265"/>
    </row>
    <row r="48" spans="2:30" x14ac:dyDescent="0.3">
      <c r="B48" s="87" t="s">
        <v>216</v>
      </c>
      <c r="C48" s="263"/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4">
        <f t="shared" si="4"/>
        <v>0</v>
      </c>
      <c r="P48" s="87"/>
      <c r="Q48" s="265"/>
    </row>
    <row r="49" spans="2:29" x14ac:dyDescent="0.3">
      <c r="B49" s="87" t="s">
        <v>217</v>
      </c>
      <c r="C49" s="263"/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4">
        <f t="shared" si="4"/>
        <v>0</v>
      </c>
      <c r="P49" s="84"/>
      <c r="Q49" s="268"/>
    </row>
    <row r="50" spans="2:29" x14ac:dyDescent="0.3">
      <c r="B50" s="87" t="s">
        <v>218</v>
      </c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4">
        <f t="shared" si="4"/>
        <v>0</v>
      </c>
      <c r="P50" s="84"/>
      <c r="Q50" s="268"/>
    </row>
    <row r="51" spans="2:29" x14ac:dyDescent="0.3">
      <c r="B51" s="87" t="s">
        <v>219</v>
      </c>
      <c r="C51" s="263"/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3"/>
      <c r="O51" s="264">
        <f t="shared" si="4"/>
        <v>0</v>
      </c>
      <c r="P51" s="84"/>
      <c r="Q51" s="268"/>
    </row>
    <row r="52" spans="2:29" x14ac:dyDescent="0.3">
      <c r="B52" s="87" t="s">
        <v>220</v>
      </c>
      <c r="C52" s="263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3"/>
      <c r="O52" s="264">
        <f t="shared" si="4"/>
        <v>0</v>
      </c>
      <c r="P52" s="84"/>
      <c r="Q52" s="268"/>
    </row>
    <row r="53" spans="2:29" x14ac:dyDescent="0.3">
      <c r="B53" s="269" t="s">
        <v>221</v>
      </c>
      <c r="C53" s="263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4">
        <f t="shared" si="4"/>
        <v>0</v>
      </c>
      <c r="P53" s="87"/>
      <c r="Q53" s="268"/>
    </row>
    <row r="54" spans="2:29" x14ac:dyDescent="0.3">
      <c r="B54" s="87" t="s">
        <v>222</v>
      </c>
      <c r="C54" s="263"/>
      <c r="D54" s="263"/>
      <c r="E54" s="263"/>
      <c r="F54" s="263"/>
      <c r="G54" s="263"/>
      <c r="H54" s="263"/>
      <c r="I54" s="263"/>
      <c r="J54" s="263"/>
      <c r="K54" s="263"/>
      <c r="L54" s="263"/>
      <c r="M54" s="263"/>
      <c r="N54" s="263"/>
      <c r="O54" s="264">
        <f t="shared" si="4"/>
        <v>0</v>
      </c>
      <c r="P54" s="84"/>
      <c r="Q54" s="268"/>
    </row>
    <row r="55" spans="2:29" x14ac:dyDescent="0.3">
      <c r="B55" s="87" t="s">
        <v>223</v>
      </c>
      <c r="C55" s="263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3"/>
      <c r="O55" s="264">
        <f t="shared" si="4"/>
        <v>0</v>
      </c>
      <c r="P55" s="84"/>
      <c r="Q55" s="268"/>
    </row>
    <row r="56" spans="2:29" x14ac:dyDescent="0.3">
      <c r="B56" s="270" t="s">
        <v>224</v>
      </c>
      <c r="C56" s="263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4">
        <f t="shared" si="4"/>
        <v>0</v>
      </c>
      <c r="P56" s="84"/>
      <c r="Q56" s="268"/>
    </row>
    <row r="57" spans="2:29" x14ac:dyDescent="0.3">
      <c r="B57" s="87" t="s">
        <v>225</v>
      </c>
      <c r="C57" s="263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4">
        <f>SUM(C57:N57)</f>
        <v>0</v>
      </c>
      <c r="P57" s="84"/>
      <c r="Q57" s="268"/>
    </row>
    <row r="58" spans="2:29" x14ac:dyDescent="0.3">
      <c r="B58" s="87" t="s">
        <v>226</v>
      </c>
      <c r="C58" s="263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4">
        <f t="shared" ref="O58:O64" si="5">SUM(C58:N58)</f>
        <v>0</v>
      </c>
      <c r="P58" s="84"/>
      <c r="Q58" s="82"/>
    </row>
    <row r="59" spans="2:29" x14ac:dyDescent="0.3">
      <c r="B59" s="87" t="s">
        <v>227</v>
      </c>
      <c r="C59" s="263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4">
        <f t="shared" si="5"/>
        <v>0</v>
      </c>
      <c r="P59" s="84"/>
      <c r="Q59" s="82"/>
    </row>
    <row r="60" spans="2:29" x14ac:dyDescent="0.3">
      <c r="B60" s="87" t="s">
        <v>228</v>
      </c>
      <c r="C60" s="263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4">
        <f t="shared" si="5"/>
        <v>0</v>
      </c>
      <c r="P60" s="84"/>
      <c r="Q60" s="82"/>
    </row>
    <row r="61" spans="2:29" x14ac:dyDescent="0.3">
      <c r="B61" s="87" t="s">
        <v>229</v>
      </c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4">
        <f t="shared" si="5"/>
        <v>0</v>
      </c>
      <c r="P61" s="84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87"/>
    </row>
    <row r="62" spans="2:29" x14ac:dyDescent="0.3">
      <c r="B62" s="87" t="s">
        <v>230</v>
      </c>
      <c r="C62" s="263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4">
        <f t="shared" si="5"/>
        <v>0</v>
      </c>
      <c r="P62" s="84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</row>
    <row r="63" spans="2:29" x14ac:dyDescent="0.3">
      <c r="B63" s="87" t="s">
        <v>231</v>
      </c>
      <c r="C63" s="263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4">
        <f t="shared" si="5"/>
        <v>0</v>
      </c>
      <c r="P63" s="84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3"/>
    </row>
    <row r="64" spans="2:29" x14ac:dyDescent="0.3">
      <c r="B64" s="87" t="s">
        <v>232</v>
      </c>
      <c r="C64" s="263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4">
        <f t="shared" si="5"/>
        <v>0</v>
      </c>
      <c r="P64" s="87"/>
      <c r="Q64" s="82"/>
    </row>
    <row r="65" spans="2:30" x14ac:dyDescent="0.3">
      <c r="B65" s="87"/>
      <c r="C65" s="263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4"/>
      <c r="P65" s="87"/>
      <c r="Q65" s="82"/>
    </row>
    <row r="66" spans="2:30" x14ac:dyDescent="0.3">
      <c r="B66" s="272" t="s">
        <v>192</v>
      </c>
      <c r="C66" s="263">
        <f>$O$66*R66</f>
        <v>135.3671579777976</v>
      </c>
      <c r="D66" s="263">
        <f t="shared" ref="D66:N66" si="6">$O$66*S66</f>
        <v>225.30310994118142</v>
      </c>
      <c r="E66" s="263">
        <f t="shared" si="6"/>
        <v>127.84034970418872</v>
      </c>
      <c r="F66" s="263">
        <f t="shared" si="6"/>
        <v>123.93179011632044</v>
      </c>
      <c r="G66" s="263">
        <f t="shared" si="6"/>
        <v>118.84153946715894</v>
      </c>
      <c r="H66" s="263">
        <f t="shared" si="6"/>
        <v>66.714147043830053</v>
      </c>
      <c r="I66" s="263">
        <f t="shared" si="6"/>
        <v>111.33504120984699</v>
      </c>
      <c r="J66" s="263">
        <f t="shared" si="6"/>
        <v>136.07480281788017</v>
      </c>
      <c r="K66" s="263">
        <f t="shared" si="6"/>
        <v>140.92703249087401</v>
      </c>
      <c r="L66" s="263">
        <f t="shared" si="6"/>
        <v>111.89387138822917</v>
      </c>
      <c r="M66" s="263">
        <f t="shared" si="6"/>
        <v>99.504323199997216</v>
      </c>
      <c r="N66" s="263">
        <f t="shared" si="6"/>
        <v>102.26683464269524</v>
      </c>
      <c r="O66" s="261">
        <f>'3years'!H10</f>
        <v>1500</v>
      </c>
      <c r="P66" s="83">
        <f>SUM(C66:N66)</f>
        <v>1500</v>
      </c>
      <c r="Q66" s="82"/>
      <c r="R66" s="84">
        <v>9.024477198519841E-2</v>
      </c>
      <c r="S66" s="84">
        <v>0.15020207329412094</v>
      </c>
      <c r="T66" s="84">
        <v>8.522689980279248E-2</v>
      </c>
      <c r="U66" s="84">
        <v>8.2621193410880298E-2</v>
      </c>
      <c r="V66" s="84">
        <v>7.922769297810596E-2</v>
      </c>
      <c r="W66" s="84">
        <v>4.4476098029220035E-2</v>
      </c>
      <c r="X66" s="84">
        <v>7.4223360806564664E-2</v>
      </c>
      <c r="Y66" s="84">
        <v>9.0716535211920121E-2</v>
      </c>
      <c r="Z66" s="84">
        <v>9.3951354993916006E-2</v>
      </c>
      <c r="AA66" s="84">
        <v>7.4595914258819451E-2</v>
      </c>
      <c r="AB66" s="84">
        <v>6.6336215466664808E-2</v>
      </c>
      <c r="AC66" s="84">
        <v>6.8177889761796825E-2</v>
      </c>
      <c r="AD66" s="84">
        <f>SUM(R66:AC66)</f>
        <v>1</v>
      </c>
    </row>
    <row r="67" spans="2:30" x14ac:dyDescent="0.3">
      <c r="B67" s="274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  <c r="O67" s="264"/>
    </row>
    <row r="68" spans="2:30" x14ac:dyDescent="0.3">
      <c r="B68" s="272" t="s">
        <v>237</v>
      </c>
      <c r="C68" s="300">
        <f>$O$68*R68</f>
        <v>1326.1585452774621</v>
      </c>
      <c r="D68" s="260">
        <f t="shared" ref="D68:N68" si="7">$O$68*S68</f>
        <v>2167.8340960510131</v>
      </c>
      <c r="E68" s="260">
        <f t="shared" si="7"/>
        <v>2601.6606916657752</v>
      </c>
      <c r="F68" s="260">
        <f t="shared" si="7"/>
        <v>2566.590877050211</v>
      </c>
      <c r="G68" s="260">
        <f t="shared" si="7"/>
        <v>2949.7610737758241</v>
      </c>
      <c r="H68" s="260">
        <f t="shared" si="7"/>
        <v>1966.5073825172162</v>
      </c>
      <c r="I68" s="260">
        <f t="shared" si="7"/>
        <v>2183.4206803245975</v>
      </c>
      <c r="J68" s="260">
        <f t="shared" si="7"/>
        <v>2680.8924950564951</v>
      </c>
      <c r="K68" s="260">
        <f t="shared" si="7"/>
        <v>2687.3869051704887</v>
      </c>
      <c r="L68" s="260">
        <f t="shared" si="7"/>
        <v>1991.1861409503911</v>
      </c>
      <c r="M68" s="260">
        <f t="shared" si="7"/>
        <v>2135.3620454810457</v>
      </c>
      <c r="N68" s="260">
        <f t="shared" si="7"/>
        <v>1104.049719378886</v>
      </c>
      <c r="O68" s="261">
        <f>'3years'!H13</f>
        <v>26360.810652699405</v>
      </c>
      <c r="P68" s="83">
        <f>SUM(C68:N68)</f>
        <v>26360.810652699405</v>
      </c>
      <c r="R68" s="84">
        <v>5.0307957625030798E-2</v>
      </c>
      <c r="S68" s="84">
        <v>8.2237004188223703E-2</v>
      </c>
      <c r="T68" s="84">
        <v>9.869425966986943E-2</v>
      </c>
      <c r="U68" s="84">
        <v>9.7363882729736395E-2</v>
      </c>
      <c r="V68" s="84">
        <v>0.11189948263118994</v>
      </c>
      <c r="W68" s="84">
        <v>7.4599655087459971E-2</v>
      </c>
      <c r="X68" s="84">
        <v>8.2828282828282834E-2</v>
      </c>
      <c r="Y68" s="84">
        <v>0.10169992609016999</v>
      </c>
      <c r="Z68" s="84">
        <v>0.10194629219019463</v>
      </c>
      <c r="AA68" s="84">
        <v>7.553584626755358E-2</v>
      </c>
      <c r="AB68" s="84">
        <v>8.1005173688100521E-2</v>
      </c>
      <c r="AC68" s="84">
        <v>4.1882237004188222E-2</v>
      </c>
      <c r="AD68" s="84">
        <f>SUM(R68:AC68)</f>
        <v>1</v>
      </c>
    </row>
    <row r="69" spans="2:30" x14ac:dyDescent="0.3">
      <c r="B69" s="275" t="s">
        <v>238</v>
      </c>
      <c r="C69" s="273"/>
      <c r="D69" s="273"/>
      <c r="E69" s="273"/>
      <c r="G69" s="273"/>
      <c r="H69" s="273"/>
      <c r="I69" s="273"/>
      <c r="J69" s="273"/>
      <c r="K69" s="273"/>
      <c r="L69" s="273"/>
      <c r="M69" s="273"/>
      <c r="N69" s="273"/>
      <c r="O69" s="264">
        <f t="shared" ref="O69:O76" si="8">SUM(C69:N69)</f>
        <v>0</v>
      </c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2:30" x14ac:dyDescent="0.3">
      <c r="B70" s="275" t="s">
        <v>239</v>
      </c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264">
        <f t="shared" si="8"/>
        <v>0</v>
      </c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</row>
    <row r="71" spans="2:30" x14ac:dyDescent="0.3">
      <c r="B71" s="275" t="s">
        <v>240</v>
      </c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264">
        <f t="shared" si="8"/>
        <v>0</v>
      </c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</row>
    <row r="72" spans="2:30" x14ac:dyDescent="0.3">
      <c r="B72" s="275" t="s">
        <v>241</v>
      </c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264">
        <f t="shared" si="8"/>
        <v>0</v>
      </c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</row>
    <row r="73" spans="2:30" x14ac:dyDescent="0.3">
      <c r="B73" s="275" t="s">
        <v>242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64">
        <f t="shared" si="8"/>
        <v>0</v>
      </c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</row>
    <row r="74" spans="2:30" x14ac:dyDescent="0.3">
      <c r="B74" s="276" t="s">
        <v>243</v>
      </c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64">
        <f t="shared" si="8"/>
        <v>0</v>
      </c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</row>
    <row r="75" spans="2:30" x14ac:dyDescent="0.3">
      <c r="B75" s="276" t="s">
        <v>244</v>
      </c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64">
        <f t="shared" si="8"/>
        <v>0</v>
      </c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</row>
    <row r="76" spans="2:30" x14ac:dyDescent="0.3">
      <c r="B76" s="276" t="s">
        <v>245</v>
      </c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64">
        <f t="shared" si="8"/>
        <v>0</v>
      </c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</row>
    <row r="77" spans="2:30" x14ac:dyDescent="0.3">
      <c r="B77" s="87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64"/>
    </row>
    <row r="78" spans="2:30" x14ac:dyDescent="0.3">
      <c r="B78" s="272" t="s">
        <v>222</v>
      </c>
      <c r="C78" s="260">
        <f>$O$78*R78</f>
        <v>1765.3257914177264</v>
      </c>
      <c r="D78" s="260">
        <f t="shared" ref="D78:N78" si="9">$O$78*S78</f>
        <v>1819.811155350372</v>
      </c>
      <c r="E78" s="260">
        <f t="shared" si="9"/>
        <v>1798.0170097773137</v>
      </c>
      <c r="F78" s="260">
        <f t="shared" si="9"/>
        <v>1852.5023737099596</v>
      </c>
      <c r="G78" s="260">
        <f t="shared" si="9"/>
        <v>1547.3843356871425</v>
      </c>
      <c r="H78" s="260">
        <f t="shared" si="9"/>
        <v>1350.3652597066953</v>
      </c>
      <c r="I78" s="260">
        <f t="shared" si="9"/>
        <v>1411.1709258555279</v>
      </c>
      <c r="J78" s="260">
        <f t="shared" si="9"/>
        <v>1528.6413704943125</v>
      </c>
      <c r="K78" s="260">
        <f t="shared" si="9"/>
        <v>1643.8234298479258</v>
      </c>
      <c r="L78" s="260">
        <f t="shared" si="9"/>
        <v>1722.5002953666665</v>
      </c>
      <c r="M78" s="260">
        <f t="shared" si="9"/>
        <v>1547.3843356871425</v>
      </c>
      <c r="N78" s="260">
        <f t="shared" si="9"/>
        <v>1438.4136078218507</v>
      </c>
      <c r="O78" s="261">
        <f>'3years'!H15</f>
        <v>19425.339890722636</v>
      </c>
      <c r="P78" s="83">
        <f>SUM(C78:N78)</f>
        <v>19425.339890722636</v>
      </c>
      <c r="R78" s="84">
        <v>9.0877472484320834E-2</v>
      </c>
      <c r="S78" s="84">
        <v>9.3682332746182581E-2</v>
      </c>
      <c r="T78" s="84">
        <v>9.2560388641437882E-2</v>
      </c>
      <c r="U78" s="84">
        <v>9.5365248903299629E-2</v>
      </c>
      <c r="V78" s="84">
        <v>7.9658031436873805E-2</v>
      </c>
      <c r="W78" s="84">
        <v>6.9515656729981709E-2</v>
      </c>
      <c r="X78" s="84">
        <v>7.2645880782219424E-2</v>
      </c>
      <c r="Y78" s="84">
        <v>7.869315950679337E-2</v>
      </c>
      <c r="Z78" s="84">
        <v>8.4622634100369118E-2</v>
      </c>
      <c r="AA78" s="84">
        <v>8.8672852318497489E-2</v>
      </c>
      <c r="AB78" s="84">
        <v>7.9658031436873805E-2</v>
      </c>
      <c r="AC78" s="84">
        <v>7.4048310913150298E-2</v>
      </c>
      <c r="AD78" s="84">
        <f>SUM(R78:AC78)</f>
        <v>1</v>
      </c>
    </row>
    <row r="79" spans="2:30" x14ac:dyDescent="0.3">
      <c r="B79" s="275" t="s">
        <v>246</v>
      </c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  <c r="O79" s="264">
        <f t="shared" ref="O79:O87" si="10">SUM(C79:N79)</f>
        <v>0</v>
      </c>
    </row>
    <row r="80" spans="2:30" x14ac:dyDescent="0.3">
      <c r="B80" s="275" t="s">
        <v>247</v>
      </c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  <c r="O80" s="264">
        <f t="shared" si="10"/>
        <v>0</v>
      </c>
    </row>
    <row r="81" spans="2:30" x14ac:dyDescent="0.3">
      <c r="B81" s="275" t="s">
        <v>248</v>
      </c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  <c r="O81" s="264">
        <f t="shared" si="10"/>
        <v>0</v>
      </c>
    </row>
    <row r="82" spans="2:30" x14ac:dyDescent="0.3">
      <c r="B82" s="275" t="s">
        <v>249</v>
      </c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  <c r="O82" s="264">
        <f t="shared" si="10"/>
        <v>0</v>
      </c>
    </row>
    <row r="83" spans="2:30" x14ac:dyDescent="0.3">
      <c r="B83" s="275" t="s">
        <v>250</v>
      </c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  <c r="O83" s="264">
        <f t="shared" si="10"/>
        <v>0</v>
      </c>
    </row>
    <row r="84" spans="2:30" x14ac:dyDescent="0.3">
      <c r="B84" s="275" t="s">
        <v>251</v>
      </c>
      <c r="C84" s="273"/>
      <c r="D84" s="273"/>
      <c r="E84" s="273"/>
      <c r="F84" s="273"/>
      <c r="G84" s="273"/>
      <c r="H84" s="273"/>
      <c r="I84" s="273"/>
      <c r="J84" s="273"/>
      <c r="K84" s="273"/>
      <c r="L84" s="277"/>
      <c r="M84" s="278"/>
      <c r="N84" s="273"/>
      <c r="O84" s="264">
        <f t="shared" si="10"/>
        <v>0</v>
      </c>
    </row>
    <row r="85" spans="2:30" x14ac:dyDescent="0.3">
      <c r="B85" s="275" t="s">
        <v>252</v>
      </c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  <c r="O85" s="264">
        <f t="shared" si="10"/>
        <v>0</v>
      </c>
    </row>
    <row r="86" spans="2:30" x14ac:dyDescent="0.3">
      <c r="B86" s="276" t="s">
        <v>253</v>
      </c>
      <c r="C86" s="277"/>
      <c r="D86" s="277"/>
      <c r="E86" s="277"/>
      <c r="F86" s="279"/>
      <c r="G86" s="279"/>
      <c r="H86" s="279"/>
      <c r="I86" s="279"/>
      <c r="J86" s="279"/>
      <c r="K86" s="277"/>
      <c r="L86" s="277"/>
      <c r="M86" s="277"/>
      <c r="N86" s="277"/>
      <c r="O86" s="264">
        <f t="shared" si="10"/>
        <v>0</v>
      </c>
    </row>
    <row r="87" spans="2:30" x14ac:dyDescent="0.3">
      <c r="B87" s="275" t="s">
        <v>254</v>
      </c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  <c r="O87" s="264">
        <f t="shared" si="10"/>
        <v>0</v>
      </c>
    </row>
    <row r="88" spans="2:30" x14ac:dyDescent="0.3">
      <c r="B88" s="87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  <c r="O88" s="264"/>
    </row>
    <row r="89" spans="2:30" x14ac:dyDescent="0.3">
      <c r="B89" s="272" t="s">
        <v>255</v>
      </c>
      <c r="C89" s="273">
        <f>+$O$89/12</f>
        <v>7583.333333333333</v>
      </c>
      <c r="D89" s="273">
        <f t="shared" ref="D89:N89" si="11">+$O$89/12</f>
        <v>7583.333333333333</v>
      </c>
      <c r="E89" s="273">
        <f t="shared" si="11"/>
        <v>7583.333333333333</v>
      </c>
      <c r="F89" s="273">
        <f t="shared" si="11"/>
        <v>7583.333333333333</v>
      </c>
      <c r="G89" s="273">
        <f t="shared" si="11"/>
        <v>7583.333333333333</v>
      </c>
      <c r="H89" s="273">
        <f t="shared" si="11"/>
        <v>7583.333333333333</v>
      </c>
      <c r="I89" s="273">
        <f t="shared" si="11"/>
        <v>7583.333333333333</v>
      </c>
      <c r="J89" s="273">
        <f t="shared" si="11"/>
        <v>7583.333333333333</v>
      </c>
      <c r="K89" s="273">
        <f t="shared" si="11"/>
        <v>7583.333333333333</v>
      </c>
      <c r="L89" s="273">
        <f t="shared" si="11"/>
        <v>7583.333333333333</v>
      </c>
      <c r="M89" s="273">
        <f t="shared" si="11"/>
        <v>7583.333333333333</v>
      </c>
      <c r="N89" s="273">
        <f t="shared" si="11"/>
        <v>7583.333333333333</v>
      </c>
      <c r="O89" s="261">
        <f>'3years'!H11</f>
        <v>91000</v>
      </c>
    </row>
    <row r="90" spans="2:30" x14ac:dyDescent="0.3">
      <c r="B90" s="87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  <c r="O90" s="264"/>
    </row>
    <row r="91" spans="2:30" ht="13.5" thickBot="1" x14ac:dyDescent="0.35">
      <c r="B91" s="280" t="s">
        <v>151</v>
      </c>
      <c r="C91" s="281">
        <f t="shared" ref="C91:N91" si="12">C5+C68+C78+C33+C38+C66+C89</f>
        <v>22370.618462918999</v>
      </c>
      <c r="D91" s="281">
        <f t="shared" si="12"/>
        <v>31037.297677604784</v>
      </c>
      <c r="E91" s="281">
        <f t="shared" si="12"/>
        <v>23028.491236694248</v>
      </c>
      <c r="F91" s="281">
        <f t="shared" si="12"/>
        <v>22710.204975544519</v>
      </c>
      <c r="G91" s="281">
        <f t="shared" si="12"/>
        <v>22348.45653218223</v>
      </c>
      <c r="H91" s="281">
        <f t="shared" si="12"/>
        <v>16664.346890890763</v>
      </c>
      <c r="I91" s="281">
        <f t="shared" si="12"/>
        <v>20797.336935089195</v>
      </c>
      <c r="J91" s="281">
        <f t="shared" si="12"/>
        <v>23549.808915506503</v>
      </c>
      <c r="K91" s="281">
        <f t="shared" si="12"/>
        <v>24090.720836943899</v>
      </c>
      <c r="L91" s="281">
        <f t="shared" si="12"/>
        <v>20964.715016060763</v>
      </c>
      <c r="M91" s="281">
        <f t="shared" si="12"/>
        <v>19863.310827009896</v>
      </c>
      <c r="N91" s="281">
        <f t="shared" si="12"/>
        <v>18961.710360492318</v>
      </c>
      <c r="O91" s="282">
        <f>O5+O68+O78+O33+O38+O66+O89</f>
        <v>266387.01866693812</v>
      </c>
      <c r="P91" s="83">
        <f>SUM(C91:N91)</f>
        <v>266387.01866693812</v>
      </c>
    </row>
    <row r="92" spans="2:30" x14ac:dyDescent="0.3">
      <c r="P92" s="83"/>
    </row>
    <row r="93" spans="2:30" x14ac:dyDescent="0.3">
      <c r="D93" s="253"/>
      <c r="G93" s="253"/>
      <c r="J93" s="253"/>
      <c r="M93" s="253"/>
    </row>
    <row r="94" spans="2:30" x14ac:dyDescent="0.3">
      <c r="B94" s="242"/>
      <c r="C94" s="383" t="s">
        <v>205</v>
      </c>
      <c r="D94" s="383"/>
      <c r="E94" s="383"/>
      <c r="F94" s="383"/>
      <c r="G94" s="383"/>
      <c r="H94" s="383"/>
      <c r="I94" s="383"/>
      <c r="J94" s="383"/>
      <c r="K94" s="383"/>
      <c r="L94" s="383"/>
      <c r="M94" s="383"/>
      <c r="N94" s="383"/>
    </row>
    <row r="95" spans="2:30" ht="13.5" thickBot="1" x14ac:dyDescent="0.35">
      <c r="B95" s="283" t="s">
        <v>7</v>
      </c>
      <c r="C95" s="255">
        <f>+C4</f>
        <v>43647</v>
      </c>
      <c r="D95" s="255">
        <f t="shared" ref="D95:N95" si="13">+D4</f>
        <v>43679</v>
      </c>
      <c r="E95" s="255">
        <f t="shared" si="13"/>
        <v>43711</v>
      </c>
      <c r="F95" s="255">
        <f t="shared" si="13"/>
        <v>43743</v>
      </c>
      <c r="G95" s="255">
        <f t="shared" si="13"/>
        <v>43775</v>
      </c>
      <c r="H95" s="255">
        <f t="shared" si="13"/>
        <v>43807</v>
      </c>
      <c r="I95" s="255">
        <f t="shared" si="13"/>
        <v>43839</v>
      </c>
      <c r="J95" s="255">
        <f t="shared" si="13"/>
        <v>43871</v>
      </c>
      <c r="K95" s="255">
        <f t="shared" si="13"/>
        <v>43903</v>
      </c>
      <c r="L95" s="255">
        <f t="shared" si="13"/>
        <v>43935</v>
      </c>
      <c r="M95" s="255">
        <f t="shared" si="13"/>
        <v>43967</v>
      </c>
      <c r="N95" s="255">
        <f t="shared" si="13"/>
        <v>43999</v>
      </c>
      <c r="O95" s="256" t="s">
        <v>151</v>
      </c>
    </row>
    <row r="96" spans="2:30" x14ac:dyDescent="0.3">
      <c r="B96" s="284" t="s">
        <v>80</v>
      </c>
      <c r="C96" s="260">
        <f>$O$96*R96</f>
        <v>1804.7812174693652</v>
      </c>
      <c r="D96" s="260">
        <f t="shared" ref="D96:N96" si="14">$O$96*S96</f>
        <v>2121.963760807479</v>
      </c>
      <c r="E96" s="260">
        <f t="shared" si="14"/>
        <v>891.09932078413499</v>
      </c>
      <c r="F96" s="260">
        <f t="shared" si="14"/>
        <v>579.61944812811646</v>
      </c>
      <c r="G96" s="260">
        <f t="shared" si="14"/>
        <v>689.11072522433687</v>
      </c>
      <c r="H96" s="260">
        <f t="shared" si="14"/>
        <v>242.47755740267132</v>
      </c>
      <c r="I96" s="260">
        <f t="shared" si="14"/>
        <v>1302.8761765323611</v>
      </c>
      <c r="J96" s="260">
        <f t="shared" si="14"/>
        <v>1304.1825364489005</v>
      </c>
      <c r="K96" s="260">
        <f t="shared" si="14"/>
        <v>956.09493961624241</v>
      </c>
      <c r="L96" s="260">
        <f t="shared" si="14"/>
        <v>1883.5236942477304</v>
      </c>
      <c r="M96" s="260">
        <f t="shared" si="14"/>
        <v>3122.9193296114877</v>
      </c>
      <c r="N96" s="260">
        <f t="shared" si="14"/>
        <v>1524.6318175407757</v>
      </c>
      <c r="O96" s="261">
        <f>'3years'!H25</f>
        <v>16423.280523813602</v>
      </c>
      <c r="P96" s="83">
        <f>SUM(C96:N96)</f>
        <v>16423.280523813602</v>
      </c>
      <c r="R96" s="84">
        <v>0.1098916391796663</v>
      </c>
      <c r="S96" s="84">
        <v>0.12920462253145171</v>
      </c>
      <c r="T96" s="84">
        <v>5.4258302383135289E-2</v>
      </c>
      <c r="U96" s="84">
        <v>3.5292549943823567E-2</v>
      </c>
      <c r="V96" s="84">
        <v>4.1959383463317991E-2</v>
      </c>
      <c r="W96" s="84">
        <v>1.4764258398380345E-2</v>
      </c>
      <c r="X96" s="84">
        <v>7.9331055366386932E-2</v>
      </c>
      <c r="Y96" s="84">
        <v>7.9410598543807859E-2</v>
      </c>
      <c r="Z96" s="84">
        <v>5.821583198496267E-2</v>
      </c>
      <c r="AA96" s="84">
        <v>0.1146862036191027</v>
      </c>
      <c r="AB96" s="84">
        <v>0.1901519812124797</v>
      </c>
      <c r="AC96" s="84">
        <v>9.2833573373484912E-2</v>
      </c>
      <c r="AD96" s="84">
        <f>SUM(R96:AC96)</f>
        <v>1</v>
      </c>
    </row>
    <row r="97" spans="2:16" x14ac:dyDescent="0.3">
      <c r="B97" s="275" t="s">
        <v>207</v>
      </c>
      <c r="C97" s="273"/>
      <c r="D97" s="273"/>
      <c r="E97" s="273"/>
      <c r="F97" s="273"/>
      <c r="G97" s="273"/>
      <c r="H97" s="273"/>
      <c r="I97" s="273"/>
      <c r="J97" s="273"/>
      <c r="K97" s="273"/>
      <c r="L97" s="273"/>
      <c r="M97" s="273"/>
      <c r="N97" s="273"/>
      <c r="O97" s="264">
        <f>SUM(C97:N97)</f>
        <v>0</v>
      </c>
      <c r="P97" s="285"/>
    </row>
    <row r="98" spans="2:16" x14ac:dyDescent="0.3">
      <c r="B98" s="275" t="s">
        <v>208</v>
      </c>
      <c r="C98" s="273"/>
      <c r="D98" s="273"/>
      <c r="E98" s="273"/>
      <c r="F98" s="273"/>
      <c r="G98" s="273"/>
      <c r="H98" s="273"/>
      <c r="I98" s="273"/>
      <c r="J98" s="273"/>
      <c r="K98" s="273"/>
      <c r="L98" s="273"/>
      <c r="M98" s="273"/>
      <c r="N98" s="273"/>
      <c r="O98" s="264">
        <f>SUM(C98:N98)</f>
        <v>0</v>
      </c>
      <c r="P98" s="285"/>
    </row>
    <row r="99" spans="2:16" x14ac:dyDescent="0.3">
      <c r="B99" s="275" t="s">
        <v>209</v>
      </c>
      <c r="C99" s="273"/>
      <c r="D99" s="273"/>
      <c r="E99" s="273"/>
      <c r="F99" s="273"/>
      <c r="G99" s="273"/>
      <c r="H99" s="273"/>
      <c r="I99" s="273"/>
      <c r="J99" s="273"/>
      <c r="K99" s="273"/>
      <c r="L99" s="273"/>
      <c r="M99" s="273"/>
      <c r="N99" s="273"/>
      <c r="O99" s="264">
        <f t="shared" ref="O99:O105" si="15">SUM(C99:N99)</f>
        <v>0</v>
      </c>
      <c r="P99" s="285"/>
    </row>
    <row r="100" spans="2:16" x14ac:dyDescent="0.3">
      <c r="B100" s="275" t="s">
        <v>210</v>
      </c>
      <c r="C100" s="273"/>
      <c r="D100" s="273"/>
      <c r="E100" s="273"/>
      <c r="F100" s="273"/>
      <c r="G100" s="273"/>
      <c r="H100" s="273"/>
      <c r="I100" s="273"/>
      <c r="J100" s="273"/>
      <c r="K100" s="273"/>
      <c r="L100" s="273"/>
      <c r="M100" s="273"/>
      <c r="N100" s="273"/>
      <c r="O100" s="264">
        <f t="shared" si="15"/>
        <v>0</v>
      </c>
      <c r="P100" s="285"/>
    </row>
    <row r="101" spans="2:16" x14ac:dyDescent="0.3">
      <c r="B101" s="275" t="s">
        <v>211</v>
      </c>
      <c r="C101" s="286"/>
      <c r="D101" s="286"/>
      <c r="E101" s="286"/>
      <c r="F101" s="277"/>
      <c r="G101" s="277"/>
      <c r="H101" s="277"/>
      <c r="I101" s="277"/>
      <c r="J101" s="277"/>
      <c r="K101" s="277"/>
      <c r="L101" s="277"/>
      <c r="M101" s="277"/>
      <c r="N101" s="277"/>
      <c r="O101" s="264">
        <f t="shared" si="15"/>
        <v>0</v>
      </c>
      <c r="P101" s="285"/>
    </row>
    <row r="102" spans="2:16" x14ac:dyDescent="0.3">
      <c r="B102" s="275" t="s">
        <v>213</v>
      </c>
      <c r="C102" s="273"/>
      <c r="D102" s="273"/>
      <c r="E102" s="273"/>
      <c r="F102" s="273"/>
      <c r="G102" s="273"/>
      <c r="H102" s="273"/>
      <c r="I102" s="273"/>
      <c r="J102" s="273"/>
      <c r="K102" s="273"/>
      <c r="L102" s="273"/>
      <c r="M102" s="273"/>
      <c r="N102" s="273"/>
      <c r="O102" s="264">
        <f t="shared" si="15"/>
        <v>0</v>
      </c>
      <c r="P102" s="285"/>
    </row>
    <row r="103" spans="2:16" x14ac:dyDescent="0.3">
      <c r="B103" s="287" t="s">
        <v>256</v>
      </c>
      <c r="C103" s="286"/>
      <c r="D103" s="286"/>
      <c r="E103" s="286"/>
      <c r="F103" s="277"/>
      <c r="G103" s="277"/>
      <c r="H103" s="277"/>
      <c r="I103" s="277"/>
      <c r="J103" s="277"/>
      <c r="K103" s="277"/>
      <c r="L103" s="277"/>
      <c r="M103" s="277"/>
      <c r="N103" s="277"/>
      <c r="O103" s="264">
        <f t="shared" si="15"/>
        <v>0</v>
      </c>
      <c r="P103" s="285"/>
    </row>
    <row r="104" spans="2:16" x14ac:dyDescent="0.3">
      <c r="B104" s="275" t="s">
        <v>215</v>
      </c>
      <c r="C104" s="273"/>
      <c r="D104" s="273"/>
      <c r="E104" s="273"/>
      <c r="F104" s="273"/>
      <c r="G104" s="273"/>
      <c r="H104" s="273"/>
      <c r="I104" s="273"/>
      <c r="J104" s="273"/>
      <c r="K104" s="273"/>
      <c r="L104" s="273"/>
      <c r="M104" s="273"/>
      <c r="N104" s="273"/>
      <c r="O104" s="264">
        <f t="shared" si="15"/>
        <v>0</v>
      </c>
      <c r="P104" s="285"/>
    </row>
    <row r="105" spans="2:16" x14ac:dyDescent="0.3">
      <c r="B105" s="275" t="s">
        <v>216</v>
      </c>
      <c r="C105" s="286"/>
      <c r="D105" s="286"/>
      <c r="E105" s="286"/>
      <c r="F105" s="277"/>
      <c r="G105" s="277"/>
      <c r="H105" s="277"/>
      <c r="I105" s="277"/>
      <c r="J105" s="277"/>
      <c r="K105" s="277"/>
      <c r="L105" s="277"/>
      <c r="M105" s="277"/>
      <c r="N105" s="277"/>
      <c r="O105" s="264">
        <f t="shared" si="15"/>
        <v>0</v>
      </c>
      <c r="P105" s="285"/>
    </row>
    <row r="106" spans="2:16" x14ac:dyDescent="0.3">
      <c r="B106" s="275" t="s">
        <v>217</v>
      </c>
      <c r="C106" s="273"/>
      <c r="D106" s="273"/>
      <c r="E106" s="273"/>
      <c r="F106" s="273"/>
      <c r="G106" s="273"/>
      <c r="H106" s="273"/>
      <c r="I106" s="273"/>
      <c r="J106" s="273"/>
      <c r="K106" s="273"/>
      <c r="L106" s="273"/>
      <c r="M106" s="273"/>
      <c r="N106" s="273"/>
      <c r="O106" s="264">
        <f>SUM(C106:N106)</f>
        <v>0</v>
      </c>
      <c r="P106" s="285"/>
    </row>
    <row r="107" spans="2:16" x14ac:dyDescent="0.3">
      <c r="B107" s="275" t="s">
        <v>218</v>
      </c>
      <c r="C107" s="286"/>
      <c r="D107" s="286"/>
      <c r="E107" s="286"/>
      <c r="F107" s="277"/>
      <c r="G107" s="277"/>
      <c r="H107" s="277"/>
      <c r="I107" s="277"/>
      <c r="J107" s="277"/>
      <c r="K107" s="277"/>
      <c r="L107" s="277"/>
      <c r="M107" s="277"/>
      <c r="N107" s="277"/>
      <c r="O107" s="264">
        <f t="shared" ref="O107:O121" si="16">SUM(C107:N107)</f>
        <v>0</v>
      </c>
      <c r="P107" s="285"/>
    </row>
    <row r="108" spans="2:16" x14ac:dyDescent="0.3">
      <c r="B108" s="287" t="s">
        <v>257</v>
      </c>
      <c r="C108" s="286"/>
      <c r="D108" s="286"/>
      <c r="E108" s="286"/>
      <c r="F108" s="277"/>
      <c r="G108" s="277"/>
      <c r="H108" s="277"/>
      <c r="I108" s="277"/>
      <c r="J108" s="277"/>
      <c r="K108" s="277"/>
      <c r="L108" s="277"/>
      <c r="M108" s="277"/>
      <c r="N108" s="277"/>
      <c r="O108" s="264">
        <f t="shared" si="16"/>
        <v>0</v>
      </c>
      <c r="P108" s="285"/>
    </row>
    <row r="109" spans="2:16" x14ac:dyDescent="0.3">
      <c r="B109" s="275" t="s">
        <v>219</v>
      </c>
      <c r="C109" s="273"/>
      <c r="D109" s="273"/>
      <c r="E109" s="273"/>
      <c r="F109" s="273"/>
      <c r="G109" s="273"/>
      <c r="H109" s="273"/>
      <c r="I109" s="273"/>
      <c r="J109" s="273"/>
      <c r="K109" s="273"/>
      <c r="L109" s="273"/>
      <c r="M109" s="273"/>
      <c r="N109" s="273"/>
      <c r="O109" s="264">
        <f t="shared" si="16"/>
        <v>0</v>
      </c>
      <c r="P109" s="285"/>
    </row>
    <row r="110" spans="2:16" x14ac:dyDescent="0.3">
      <c r="B110" s="275" t="s">
        <v>220</v>
      </c>
      <c r="C110" s="286"/>
      <c r="D110" s="286"/>
      <c r="E110" s="286"/>
      <c r="F110" s="277"/>
      <c r="G110" s="277"/>
      <c r="H110" s="277"/>
      <c r="I110" s="277"/>
      <c r="J110" s="277"/>
      <c r="K110" s="277"/>
      <c r="L110" s="277"/>
      <c r="M110" s="277"/>
      <c r="N110" s="277"/>
      <c r="O110" s="264">
        <f t="shared" si="16"/>
        <v>0</v>
      </c>
      <c r="P110" s="285"/>
    </row>
    <row r="111" spans="2:16" x14ac:dyDescent="0.3">
      <c r="B111" s="288" t="s">
        <v>221</v>
      </c>
      <c r="C111" s="273"/>
      <c r="D111" s="273"/>
      <c r="E111" s="273"/>
      <c r="F111" s="273"/>
      <c r="G111" s="273"/>
      <c r="H111" s="273"/>
      <c r="I111" s="273"/>
      <c r="J111" s="273"/>
      <c r="K111" s="273"/>
      <c r="L111" s="273"/>
      <c r="M111" s="273"/>
      <c r="N111" s="273"/>
      <c r="O111" s="264">
        <f t="shared" si="16"/>
        <v>0</v>
      </c>
      <c r="P111" s="285"/>
    </row>
    <row r="112" spans="2:16" x14ac:dyDescent="0.3">
      <c r="B112" s="275" t="s">
        <v>222</v>
      </c>
      <c r="C112" s="273"/>
      <c r="D112" s="273"/>
      <c r="E112" s="273"/>
      <c r="F112" s="273"/>
      <c r="G112" s="273"/>
      <c r="H112" s="273"/>
      <c r="I112" s="273"/>
      <c r="J112" s="273"/>
      <c r="K112" s="273"/>
      <c r="L112" s="273"/>
      <c r="M112" s="273"/>
      <c r="N112" s="273"/>
      <c r="O112" s="264">
        <f t="shared" si="16"/>
        <v>0</v>
      </c>
      <c r="P112" s="285"/>
    </row>
    <row r="113" spans="2:30" x14ac:dyDescent="0.3">
      <c r="B113" s="275" t="s">
        <v>223</v>
      </c>
      <c r="C113" s="277"/>
      <c r="D113" s="277"/>
      <c r="E113" s="277"/>
      <c r="F113" s="277"/>
      <c r="G113" s="277"/>
      <c r="H113" s="277"/>
      <c r="I113" s="277"/>
      <c r="J113" s="277"/>
      <c r="K113" s="277"/>
      <c r="L113" s="277"/>
      <c r="M113" s="277"/>
      <c r="N113" s="277"/>
      <c r="O113" s="264">
        <f t="shared" si="16"/>
        <v>0</v>
      </c>
      <c r="P113" s="285"/>
    </row>
    <row r="114" spans="2:30" x14ac:dyDescent="0.3">
      <c r="B114" s="276" t="s">
        <v>224</v>
      </c>
      <c r="C114" s="273"/>
      <c r="D114" s="273"/>
      <c r="E114" s="273"/>
      <c r="F114" s="273"/>
      <c r="G114" s="273"/>
      <c r="H114" s="273"/>
      <c r="I114" s="273"/>
      <c r="J114" s="273"/>
      <c r="K114" s="273"/>
      <c r="L114" s="273"/>
      <c r="M114" s="273"/>
      <c r="N114" s="273"/>
      <c r="O114" s="264">
        <f t="shared" si="16"/>
        <v>0</v>
      </c>
      <c r="P114" s="285"/>
    </row>
    <row r="115" spans="2:30" x14ac:dyDescent="0.3">
      <c r="B115" s="275" t="s">
        <v>225</v>
      </c>
      <c r="C115" s="277"/>
      <c r="D115" s="277"/>
      <c r="E115" s="277"/>
      <c r="F115" s="277"/>
      <c r="G115" s="277"/>
      <c r="H115" s="277"/>
      <c r="I115" s="277"/>
      <c r="J115" s="277"/>
      <c r="K115" s="277"/>
      <c r="L115" s="277"/>
      <c r="M115" s="277"/>
      <c r="N115" s="277"/>
      <c r="O115" s="264">
        <f>SUM(C115:N115)</f>
        <v>0</v>
      </c>
      <c r="P115" s="285"/>
    </row>
    <row r="116" spans="2:30" x14ac:dyDescent="0.3">
      <c r="B116" s="275" t="s">
        <v>226</v>
      </c>
      <c r="C116" s="273"/>
      <c r="D116" s="273"/>
      <c r="E116" s="273"/>
      <c r="F116" s="273"/>
      <c r="G116" s="273"/>
      <c r="H116" s="273"/>
      <c r="I116" s="273"/>
      <c r="J116" s="273"/>
      <c r="K116" s="273"/>
      <c r="L116" s="273"/>
      <c r="M116" s="273"/>
      <c r="N116" s="273"/>
      <c r="O116" s="264">
        <f>SUM(C116:N116)</f>
        <v>0</v>
      </c>
      <c r="P116" s="285"/>
    </row>
    <row r="117" spans="2:30" x14ac:dyDescent="0.3">
      <c r="B117" s="275" t="s">
        <v>227</v>
      </c>
      <c r="C117" s="286"/>
      <c r="D117" s="286"/>
      <c r="E117" s="286"/>
      <c r="F117" s="277"/>
      <c r="G117" s="277"/>
      <c r="H117" s="277"/>
      <c r="I117" s="277"/>
      <c r="J117" s="277"/>
      <c r="K117" s="277"/>
      <c r="L117" s="277"/>
      <c r="M117" s="277"/>
      <c r="N117" s="277"/>
      <c r="O117" s="264">
        <f t="shared" si="16"/>
        <v>0</v>
      </c>
      <c r="P117" s="285"/>
    </row>
    <row r="118" spans="2:30" x14ac:dyDescent="0.3">
      <c r="B118" s="275" t="s">
        <v>229</v>
      </c>
      <c r="C118" s="277"/>
      <c r="D118" s="277"/>
      <c r="E118" s="277"/>
      <c r="F118" s="277"/>
      <c r="G118" s="277"/>
      <c r="H118" s="277"/>
      <c r="I118" s="277"/>
      <c r="J118" s="277"/>
      <c r="K118" s="277"/>
      <c r="L118" s="277"/>
      <c r="M118" s="277"/>
      <c r="N118" s="277"/>
      <c r="O118" s="264">
        <f t="shared" si="16"/>
        <v>0</v>
      </c>
      <c r="P118" s="285"/>
    </row>
    <row r="119" spans="2:30" x14ac:dyDescent="0.3">
      <c r="B119" s="275" t="s">
        <v>230</v>
      </c>
      <c r="C119" s="277"/>
      <c r="D119" s="277"/>
      <c r="E119" s="277"/>
      <c r="F119" s="277"/>
      <c r="G119" s="277"/>
      <c r="H119" s="277"/>
      <c r="I119" s="277"/>
      <c r="J119" s="277"/>
      <c r="K119" s="277"/>
      <c r="L119" s="277"/>
      <c r="M119" s="277"/>
      <c r="N119" s="277"/>
      <c r="O119" s="264">
        <f t="shared" si="16"/>
        <v>0</v>
      </c>
      <c r="P119" s="285"/>
    </row>
    <row r="120" spans="2:30" x14ac:dyDescent="0.3">
      <c r="B120" s="275" t="s">
        <v>231</v>
      </c>
      <c r="C120" s="273"/>
      <c r="D120" s="273"/>
      <c r="E120" s="273"/>
      <c r="F120" s="273"/>
      <c r="G120" s="273"/>
      <c r="H120" s="273"/>
      <c r="I120" s="273"/>
      <c r="J120" s="273"/>
      <c r="K120" s="273"/>
      <c r="L120" s="273"/>
      <c r="M120" s="273"/>
      <c r="N120" s="273"/>
      <c r="O120" s="264">
        <f t="shared" si="16"/>
        <v>0</v>
      </c>
      <c r="P120" s="285"/>
    </row>
    <row r="121" spans="2:30" x14ac:dyDescent="0.3">
      <c r="B121" s="275" t="s">
        <v>232</v>
      </c>
      <c r="C121" s="273"/>
      <c r="D121" s="273"/>
      <c r="E121" s="273"/>
      <c r="F121" s="273"/>
      <c r="G121" s="273"/>
      <c r="H121" s="273"/>
      <c r="I121" s="273"/>
      <c r="J121" s="273"/>
      <c r="K121" s="273"/>
      <c r="L121" s="273"/>
      <c r="M121" s="273"/>
      <c r="N121" s="273"/>
      <c r="O121" s="264">
        <f t="shared" si="16"/>
        <v>0</v>
      </c>
      <c r="P121" s="285"/>
    </row>
    <row r="122" spans="2:30" x14ac:dyDescent="0.3">
      <c r="B122" s="287"/>
      <c r="C122" s="273"/>
      <c r="D122" s="273"/>
      <c r="E122" s="273"/>
      <c r="F122" s="273"/>
      <c r="G122" s="273"/>
      <c r="H122" s="273"/>
      <c r="I122" s="273"/>
      <c r="J122" s="273"/>
      <c r="K122" s="273"/>
      <c r="L122" s="273"/>
      <c r="M122" s="273"/>
      <c r="N122" s="273"/>
      <c r="O122" s="264"/>
      <c r="P122" s="285"/>
    </row>
    <row r="123" spans="2:30" x14ac:dyDescent="0.3">
      <c r="B123" s="289" t="s">
        <v>193</v>
      </c>
      <c r="C123" s="260">
        <f>$O$123*R123</f>
        <v>3292.4672254524075</v>
      </c>
      <c r="D123" s="260">
        <f t="shared" ref="D123:N123" si="17">$O$123*S123</f>
        <v>4073.6925657112906</v>
      </c>
      <c r="E123" s="260">
        <f t="shared" si="17"/>
        <v>3443.0231345275802</v>
      </c>
      <c r="F123" s="260">
        <f t="shared" si="17"/>
        <v>3565.0373794062011</v>
      </c>
      <c r="G123" s="260">
        <f t="shared" si="17"/>
        <v>4108.6026914488166</v>
      </c>
      <c r="H123" s="260">
        <f t="shared" si="17"/>
        <v>2754.0377694912263</v>
      </c>
      <c r="I123" s="260">
        <f t="shared" si="17"/>
        <v>1771.0623067374506</v>
      </c>
      <c r="J123" s="260">
        <f t="shared" si="17"/>
        <v>3377.569045502556</v>
      </c>
      <c r="K123" s="260">
        <f t="shared" si="17"/>
        <v>4895.9034070616253</v>
      </c>
      <c r="L123" s="260">
        <f t="shared" si="17"/>
        <v>2197.4534046725857</v>
      </c>
      <c r="M123" s="260">
        <f t="shared" si="17"/>
        <v>3216.3223384082771</v>
      </c>
      <c r="N123" s="260">
        <f t="shared" si="17"/>
        <v>3364.6622967795101</v>
      </c>
      <c r="O123" s="261">
        <f>'3years'!H26</f>
        <v>40059.833565199529</v>
      </c>
      <c r="P123" s="83">
        <f>SUM(C123:N123)</f>
        <v>40059.833565199522</v>
      </c>
      <c r="R123" s="84">
        <v>8.2188739503716121E-2</v>
      </c>
      <c r="S123" s="84">
        <v>0.10169020195955476</v>
      </c>
      <c r="T123" s="84">
        <v>8.5947015454367157E-2</v>
      </c>
      <c r="U123" s="84">
        <v>8.8992815549368456E-2</v>
      </c>
      <c r="V123" s="84">
        <v>0.10256165155458884</v>
      </c>
      <c r="W123" s="84">
        <v>6.8748108127031582E-2</v>
      </c>
      <c r="X123" s="84">
        <v>4.4210425983297004E-2</v>
      </c>
      <c r="Y123" s="84">
        <v>8.431310729250488E-2</v>
      </c>
      <c r="Z123" s="84">
        <v>0.12221477153901002</v>
      </c>
      <c r="AA123" s="84">
        <v>5.4854281935448189E-2</v>
      </c>
      <c r="AB123" s="84">
        <v>8.0287960587093796E-2</v>
      </c>
      <c r="AC123" s="84">
        <v>8.3990920514019157E-2</v>
      </c>
      <c r="AD123" s="84">
        <f>SUM(R123:AC123)</f>
        <v>0.99999999999999989</v>
      </c>
    </row>
    <row r="124" spans="2:30" x14ac:dyDescent="0.3">
      <c r="B124" s="290" t="s">
        <v>258</v>
      </c>
      <c r="C124" s="273"/>
      <c r="D124" s="273"/>
      <c r="E124" s="273"/>
      <c r="F124" s="273"/>
      <c r="G124" s="273"/>
      <c r="H124" s="273"/>
      <c r="I124" s="273"/>
      <c r="J124" s="273"/>
      <c r="K124" s="273"/>
      <c r="L124" s="273"/>
      <c r="M124" s="273"/>
      <c r="N124" s="273"/>
      <c r="O124" s="264">
        <f>SUM(C124:N124)</f>
        <v>0</v>
      </c>
      <c r="P124" s="88"/>
    </row>
    <row r="125" spans="2:30" x14ac:dyDescent="0.3">
      <c r="B125" s="290" t="s">
        <v>259</v>
      </c>
      <c r="C125" s="273"/>
      <c r="D125" s="273"/>
      <c r="E125" s="273"/>
      <c r="F125" s="273"/>
      <c r="G125" s="273"/>
      <c r="H125" s="273"/>
      <c r="I125" s="273"/>
      <c r="J125" s="273"/>
      <c r="K125" s="273"/>
      <c r="L125" s="273"/>
      <c r="M125" s="273"/>
      <c r="N125" s="273"/>
      <c r="O125" s="264">
        <f t="shared" ref="O125:O141" si="18">SUM(C125:N125)</f>
        <v>0</v>
      </c>
      <c r="P125" s="285"/>
    </row>
    <row r="126" spans="2:30" x14ac:dyDescent="0.3">
      <c r="B126" s="290" t="s">
        <v>260</v>
      </c>
      <c r="C126" s="273"/>
      <c r="D126" s="273"/>
      <c r="E126" s="273"/>
      <c r="F126" s="273"/>
      <c r="G126" s="273"/>
      <c r="H126" s="273"/>
      <c r="I126" s="273"/>
      <c r="J126" s="273"/>
      <c r="K126" s="273"/>
      <c r="L126" s="273"/>
      <c r="M126" s="273"/>
      <c r="N126" s="273"/>
      <c r="O126" s="264">
        <f t="shared" si="18"/>
        <v>0</v>
      </c>
      <c r="P126" s="285"/>
    </row>
    <row r="127" spans="2:30" x14ac:dyDescent="0.3">
      <c r="B127" s="290" t="s">
        <v>261</v>
      </c>
      <c r="C127" s="273"/>
      <c r="D127" s="273"/>
      <c r="E127" s="273"/>
      <c r="F127" s="273"/>
      <c r="G127" s="273"/>
      <c r="H127" s="273"/>
      <c r="I127" s="273"/>
      <c r="J127" s="273"/>
      <c r="K127" s="273"/>
      <c r="L127" s="273"/>
      <c r="M127" s="273"/>
      <c r="N127" s="273"/>
      <c r="O127" s="264">
        <f t="shared" si="18"/>
        <v>0</v>
      </c>
      <c r="P127" s="285"/>
    </row>
    <row r="128" spans="2:30" x14ac:dyDescent="0.3">
      <c r="B128" s="290" t="s">
        <v>262</v>
      </c>
      <c r="C128" s="273"/>
      <c r="D128" s="273"/>
      <c r="E128" s="273"/>
      <c r="F128" s="273"/>
      <c r="G128" s="273"/>
      <c r="H128" s="273"/>
      <c r="I128" s="273"/>
      <c r="J128" s="273"/>
      <c r="K128" s="273"/>
      <c r="L128" s="273"/>
      <c r="M128" s="273"/>
      <c r="N128" s="273"/>
      <c r="O128" s="264">
        <f t="shared" si="18"/>
        <v>0</v>
      </c>
      <c r="P128" s="285"/>
    </row>
    <row r="129" spans="2:30" x14ac:dyDescent="0.3">
      <c r="C129" s="273"/>
      <c r="D129" s="273"/>
      <c r="E129" s="273"/>
      <c r="F129" s="273"/>
      <c r="G129" s="273"/>
      <c r="H129" s="273"/>
      <c r="I129" s="273"/>
      <c r="J129" s="273"/>
      <c r="K129" s="273"/>
      <c r="L129" s="273"/>
      <c r="M129" s="273"/>
      <c r="N129" s="273"/>
      <c r="O129" s="264">
        <f t="shared" si="18"/>
        <v>0</v>
      </c>
      <c r="P129" s="285"/>
    </row>
    <row r="130" spans="2:30" x14ac:dyDescent="0.3">
      <c r="B130" s="81" t="s">
        <v>263</v>
      </c>
      <c r="C130" s="273"/>
      <c r="D130" s="273"/>
      <c r="E130" s="273"/>
      <c r="F130" s="273"/>
      <c r="G130" s="273"/>
      <c r="H130" s="273"/>
      <c r="I130" s="273"/>
      <c r="J130" s="273"/>
      <c r="K130" s="273"/>
      <c r="L130" s="273"/>
      <c r="M130" s="273"/>
      <c r="N130" s="273"/>
      <c r="O130" s="264">
        <f t="shared" si="18"/>
        <v>0</v>
      </c>
      <c r="P130" s="285"/>
    </row>
    <row r="131" spans="2:30" x14ac:dyDescent="0.3">
      <c r="C131" s="273"/>
      <c r="D131" s="273"/>
      <c r="E131" s="273"/>
      <c r="F131" s="273"/>
      <c r="G131" s="273"/>
      <c r="H131" s="273"/>
      <c r="I131" s="273"/>
      <c r="J131" s="273"/>
      <c r="K131" s="273"/>
      <c r="L131" s="273"/>
      <c r="M131" s="273"/>
      <c r="N131" s="273"/>
      <c r="O131" s="264">
        <f t="shared" si="18"/>
        <v>0</v>
      </c>
      <c r="P131" s="285"/>
    </row>
    <row r="132" spans="2:30" x14ac:dyDescent="0.3">
      <c r="B132" s="81" t="s">
        <v>264</v>
      </c>
      <c r="C132" s="273"/>
      <c r="D132" s="273"/>
      <c r="E132" s="273"/>
      <c r="F132" s="273"/>
      <c r="G132" s="273"/>
      <c r="H132" s="273"/>
      <c r="I132" s="273"/>
      <c r="J132" s="273"/>
      <c r="K132" s="273"/>
      <c r="L132" s="273"/>
      <c r="M132" s="273"/>
      <c r="N132" s="273"/>
      <c r="O132" s="264">
        <f t="shared" si="18"/>
        <v>0</v>
      </c>
      <c r="P132" s="285"/>
    </row>
    <row r="133" spans="2:30" x14ac:dyDescent="0.3">
      <c r="B133" s="81" t="s">
        <v>265</v>
      </c>
      <c r="C133" s="273"/>
      <c r="D133" s="273"/>
      <c r="E133" s="273"/>
      <c r="F133" s="273"/>
      <c r="G133" s="273"/>
      <c r="H133" s="273"/>
      <c r="I133" s="273"/>
      <c r="J133" s="273"/>
      <c r="K133" s="273"/>
      <c r="L133" s="273"/>
      <c r="M133" s="273"/>
      <c r="N133" s="273"/>
      <c r="O133" s="264">
        <f t="shared" si="18"/>
        <v>0</v>
      </c>
      <c r="P133" s="285"/>
    </row>
    <row r="134" spans="2:30" x14ac:dyDescent="0.3">
      <c r="B134" s="81" t="s">
        <v>266</v>
      </c>
      <c r="C134" s="273"/>
      <c r="D134" s="273"/>
      <c r="E134" s="273"/>
      <c r="F134" s="273"/>
      <c r="G134" s="273"/>
      <c r="H134" s="273"/>
      <c r="I134" s="273"/>
      <c r="J134" s="273"/>
      <c r="K134" s="273"/>
      <c r="L134" s="273"/>
      <c r="M134" s="273"/>
      <c r="N134" s="273"/>
      <c r="O134" s="264">
        <f t="shared" si="18"/>
        <v>0</v>
      </c>
      <c r="P134" s="285"/>
    </row>
    <row r="135" spans="2:30" x14ac:dyDescent="0.3">
      <c r="B135" s="81" t="s">
        <v>267</v>
      </c>
      <c r="C135" s="273"/>
      <c r="D135" s="273"/>
      <c r="E135" s="273"/>
      <c r="F135" s="273"/>
      <c r="G135" s="273"/>
      <c r="H135" s="273"/>
      <c r="I135" s="273"/>
      <c r="J135" s="273"/>
      <c r="K135" s="273"/>
      <c r="L135" s="273"/>
      <c r="M135" s="273"/>
      <c r="N135" s="273"/>
      <c r="O135" s="264">
        <f t="shared" si="18"/>
        <v>0</v>
      </c>
      <c r="P135" s="285"/>
    </row>
    <row r="136" spans="2:30" x14ac:dyDescent="0.3">
      <c r="B136" s="81" t="s">
        <v>268</v>
      </c>
      <c r="C136" s="273"/>
      <c r="D136" s="273"/>
      <c r="E136" s="273"/>
      <c r="F136" s="273"/>
      <c r="G136" s="273"/>
      <c r="H136" s="273"/>
      <c r="I136" s="273"/>
      <c r="J136" s="273"/>
      <c r="K136" s="273"/>
      <c r="L136" s="273"/>
      <c r="M136" s="273"/>
      <c r="N136" s="273"/>
      <c r="O136" s="264">
        <f t="shared" si="18"/>
        <v>0</v>
      </c>
      <c r="P136" s="285"/>
    </row>
    <row r="137" spans="2:30" x14ac:dyDescent="0.3">
      <c r="B137" s="81" t="s">
        <v>269</v>
      </c>
      <c r="C137" s="273"/>
      <c r="D137" s="273"/>
      <c r="E137" s="273"/>
      <c r="F137" s="273"/>
      <c r="G137" s="273"/>
      <c r="H137" s="273"/>
      <c r="I137" s="273"/>
      <c r="J137" s="273"/>
      <c r="K137" s="273"/>
      <c r="L137" s="273"/>
      <c r="M137" s="273"/>
      <c r="N137" s="273"/>
      <c r="O137" s="264">
        <f t="shared" si="18"/>
        <v>0</v>
      </c>
      <c r="P137" s="285"/>
    </row>
    <row r="138" spans="2:30" x14ac:dyDescent="0.3">
      <c r="B138" s="81" t="s">
        <v>270</v>
      </c>
      <c r="C138" s="273"/>
      <c r="D138" s="273"/>
      <c r="E138" s="273"/>
      <c r="F138" s="273"/>
      <c r="G138" s="273"/>
      <c r="H138" s="273"/>
      <c r="I138" s="273"/>
      <c r="J138" s="273"/>
      <c r="K138" s="273"/>
      <c r="L138" s="273"/>
      <c r="M138" s="273"/>
      <c r="N138" s="273"/>
      <c r="O138" s="264">
        <f t="shared" si="18"/>
        <v>0</v>
      </c>
      <c r="P138" s="285"/>
    </row>
    <row r="139" spans="2:30" x14ac:dyDescent="0.3">
      <c r="B139" s="81" t="s">
        <v>271</v>
      </c>
      <c r="C139" s="273"/>
      <c r="D139" s="273"/>
      <c r="E139" s="273"/>
      <c r="F139" s="273"/>
      <c r="G139" s="273"/>
      <c r="H139" s="273"/>
      <c r="I139" s="273"/>
      <c r="J139" s="273"/>
      <c r="K139" s="273"/>
      <c r="L139" s="273"/>
      <c r="M139" s="273"/>
      <c r="N139" s="273"/>
      <c r="O139" s="264">
        <f t="shared" si="18"/>
        <v>0</v>
      </c>
      <c r="P139" s="285"/>
    </row>
    <row r="140" spans="2:30" x14ac:dyDescent="0.3">
      <c r="B140" s="81" t="s">
        <v>272</v>
      </c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  <c r="N140" s="273"/>
      <c r="O140" s="264">
        <f t="shared" si="18"/>
        <v>0</v>
      </c>
      <c r="P140" s="285"/>
    </row>
    <row r="141" spans="2:30" x14ac:dyDescent="0.3">
      <c r="B141" s="81" t="s">
        <v>273</v>
      </c>
      <c r="C141" s="273"/>
      <c r="D141" s="273"/>
      <c r="E141" s="273"/>
      <c r="F141" s="273"/>
      <c r="G141" s="273"/>
      <c r="H141" s="273"/>
      <c r="I141" s="273"/>
      <c r="J141" s="273"/>
      <c r="K141" s="273"/>
      <c r="L141" s="273"/>
      <c r="M141" s="273"/>
      <c r="N141" s="273"/>
      <c r="O141" s="264">
        <f t="shared" si="18"/>
        <v>0</v>
      </c>
      <c r="P141" s="285"/>
    </row>
    <row r="142" spans="2:30" x14ac:dyDescent="0.3">
      <c r="B142" s="291"/>
      <c r="C142" s="292"/>
      <c r="D142" s="292"/>
      <c r="E142" s="292"/>
      <c r="F142" s="292"/>
      <c r="G142" s="292"/>
      <c r="H142" s="292"/>
      <c r="I142" s="292"/>
      <c r="J142" s="292"/>
      <c r="K142" s="292"/>
      <c r="L142" s="292"/>
      <c r="M142" s="292"/>
      <c r="N142" s="292"/>
      <c r="O142" s="264">
        <f>SUM(C142:N142)</f>
        <v>0</v>
      </c>
      <c r="P142" s="285"/>
    </row>
    <row r="143" spans="2:30" x14ac:dyDescent="0.3">
      <c r="B143" s="86" t="s">
        <v>222</v>
      </c>
      <c r="C143" s="260">
        <f>SUM(C144:C145)</f>
        <v>0</v>
      </c>
      <c r="D143" s="260">
        <f t="shared" ref="D143:N143" si="19">SUM(D144:D145)</f>
        <v>0</v>
      </c>
      <c r="E143" s="260">
        <f t="shared" si="19"/>
        <v>0</v>
      </c>
      <c r="F143" s="260">
        <f t="shared" si="19"/>
        <v>0</v>
      </c>
      <c r="G143" s="260">
        <f t="shared" si="19"/>
        <v>0</v>
      </c>
      <c r="H143" s="260">
        <f t="shared" si="19"/>
        <v>0</v>
      </c>
      <c r="I143" s="260">
        <f t="shared" si="19"/>
        <v>0</v>
      </c>
      <c r="J143" s="260">
        <f t="shared" si="19"/>
        <v>0</v>
      </c>
      <c r="K143" s="260">
        <f t="shared" si="19"/>
        <v>0</v>
      </c>
      <c r="L143" s="260">
        <f t="shared" si="19"/>
        <v>0</v>
      </c>
      <c r="M143" s="260">
        <f t="shared" si="19"/>
        <v>0</v>
      </c>
      <c r="N143" s="260">
        <f t="shared" si="19"/>
        <v>0</v>
      </c>
      <c r="O143" s="261">
        <f>SUM(C143:N143)</f>
        <v>0</v>
      </c>
      <c r="P143" s="293"/>
      <c r="R143" s="84">
        <v>8.2188739503716121E-2</v>
      </c>
      <c r="S143" s="84">
        <v>0.10169020195955476</v>
      </c>
      <c r="T143" s="84">
        <v>8.5947015454367157E-2</v>
      </c>
      <c r="U143" s="84">
        <v>8.8992815549368456E-2</v>
      </c>
      <c r="V143" s="84">
        <v>0.10256165155458884</v>
      </c>
      <c r="W143" s="84">
        <v>6.8748108127031582E-2</v>
      </c>
      <c r="X143" s="84">
        <v>4.4210425983297004E-2</v>
      </c>
      <c r="Y143" s="84">
        <v>8.431310729250488E-2</v>
      </c>
      <c r="Z143" s="84">
        <v>0.12221477153901002</v>
      </c>
      <c r="AA143" s="84">
        <v>5.4854281935448189E-2</v>
      </c>
      <c r="AB143" s="84">
        <v>8.0287960587093796E-2</v>
      </c>
      <c r="AC143" s="84">
        <v>8.3990920514019157E-2</v>
      </c>
      <c r="AD143" s="84">
        <f>SUM(R143:AC143)</f>
        <v>0.99999999999999989</v>
      </c>
    </row>
    <row r="144" spans="2:30" x14ac:dyDescent="0.3">
      <c r="B144" s="290" t="s">
        <v>274</v>
      </c>
      <c r="C144" s="273"/>
      <c r="D144" s="273"/>
      <c r="E144" s="273"/>
      <c r="F144" s="273"/>
      <c r="G144" s="273"/>
      <c r="H144" s="273"/>
      <c r="I144" s="273"/>
      <c r="J144" s="273"/>
      <c r="K144" s="273"/>
      <c r="L144" s="273"/>
      <c r="M144" s="273"/>
      <c r="N144" s="273"/>
      <c r="O144" s="264">
        <f>SUM(C144:N144)</f>
        <v>0</v>
      </c>
      <c r="P144" s="293"/>
    </row>
    <row r="145" spans="1:30" x14ac:dyDescent="0.3">
      <c r="B145" s="87" t="s">
        <v>275</v>
      </c>
      <c r="C145" s="273"/>
      <c r="D145" s="273"/>
      <c r="E145" s="273"/>
      <c r="F145" s="273"/>
      <c r="G145" s="273"/>
      <c r="H145" s="273"/>
      <c r="I145" s="273"/>
      <c r="J145" s="273"/>
      <c r="K145" s="273"/>
      <c r="L145" s="273"/>
      <c r="M145" s="273"/>
      <c r="N145" s="273"/>
      <c r="O145" s="264">
        <f>SUM(C145:N145)</f>
        <v>0</v>
      </c>
      <c r="P145" s="285"/>
    </row>
    <row r="146" spans="1:30" ht="13.5" thickBot="1" x14ac:dyDescent="0.35">
      <c r="B146" s="280" t="s">
        <v>151</v>
      </c>
      <c r="C146" s="281">
        <f>C143+C123+C96</f>
        <v>5097.2484429217729</v>
      </c>
      <c r="D146" s="281">
        <f t="shared" ref="D146:O146" si="20">D143+D123+D96</f>
        <v>6195.6563265187697</v>
      </c>
      <c r="E146" s="281">
        <f t="shared" si="20"/>
        <v>4334.1224553117154</v>
      </c>
      <c r="F146" s="281">
        <f t="shared" si="20"/>
        <v>4144.6568275343179</v>
      </c>
      <c r="G146" s="281">
        <f t="shared" si="20"/>
        <v>4797.7134166731539</v>
      </c>
      <c r="H146" s="281">
        <f t="shared" si="20"/>
        <v>2996.5153268938975</v>
      </c>
      <c r="I146" s="281">
        <f t="shared" si="20"/>
        <v>3073.9384832698115</v>
      </c>
      <c r="J146" s="281">
        <f t="shared" si="20"/>
        <v>4681.7515819514565</v>
      </c>
      <c r="K146" s="281">
        <f t="shared" si="20"/>
        <v>5851.9983466778676</v>
      </c>
      <c r="L146" s="281">
        <f t="shared" si="20"/>
        <v>4080.9770989203162</v>
      </c>
      <c r="M146" s="281">
        <f t="shared" si="20"/>
        <v>6339.2416680197648</v>
      </c>
      <c r="N146" s="281">
        <f t="shared" si="20"/>
        <v>4889.2941143202861</v>
      </c>
      <c r="O146" s="282">
        <f t="shared" si="20"/>
        <v>56483.114089013136</v>
      </c>
      <c r="P146" s="83">
        <f>SUM(C146:N146)</f>
        <v>56483.114089013128</v>
      </c>
    </row>
    <row r="149" spans="1:30" x14ac:dyDescent="0.3">
      <c r="C149" s="253">
        <v>6.6283937853767697E-2</v>
      </c>
      <c r="D149" s="253">
        <v>8.3746619620803514E-2</v>
      </c>
      <c r="E149" s="253">
        <v>9.501714316065199E-2</v>
      </c>
      <c r="F149" s="253">
        <v>5.6843216959212267E-2</v>
      </c>
      <c r="G149" s="253">
        <v>6.6681721037527064E-2</v>
      </c>
      <c r="H149" s="253">
        <v>4.7654425414371093E-2</v>
      </c>
      <c r="I149" s="253">
        <v>7.5578040737570323E-2</v>
      </c>
      <c r="J149" s="253">
        <v>0.11846503450580119</v>
      </c>
      <c r="K149" s="253">
        <v>0.14189517096030332</v>
      </c>
      <c r="L149" s="253">
        <v>0.12598116854828964</v>
      </c>
      <c r="M149" s="253">
        <v>7.2751230554675236E-2</v>
      </c>
      <c r="N149" s="253">
        <v>4.910229064702655E-2</v>
      </c>
    </row>
    <row r="150" spans="1:30" x14ac:dyDescent="0.3">
      <c r="B150" s="294"/>
      <c r="C150" s="383" t="s">
        <v>205</v>
      </c>
      <c r="D150" s="383"/>
      <c r="E150" s="383"/>
      <c r="F150" s="383"/>
      <c r="G150" s="383"/>
      <c r="H150" s="383"/>
      <c r="I150" s="383"/>
      <c r="J150" s="383"/>
      <c r="K150" s="383"/>
      <c r="L150" s="383"/>
      <c r="M150" s="383"/>
      <c r="N150" s="383"/>
    </row>
    <row r="151" spans="1:30" ht="13.5" thickBot="1" x14ac:dyDescent="0.35">
      <c r="B151" s="283" t="s">
        <v>6</v>
      </c>
      <c r="C151" s="255">
        <f>+C95</f>
        <v>43647</v>
      </c>
      <c r="D151" s="255">
        <f t="shared" ref="D151:N151" si="21">+D95</f>
        <v>43679</v>
      </c>
      <c r="E151" s="255">
        <f t="shared" si="21"/>
        <v>43711</v>
      </c>
      <c r="F151" s="255">
        <f t="shared" si="21"/>
        <v>43743</v>
      </c>
      <c r="G151" s="255">
        <f t="shared" si="21"/>
        <v>43775</v>
      </c>
      <c r="H151" s="255">
        <f t="shared" si="21"/>
        <v>43807</v>
      </c>
      <c r="I151" s="255">
        <f t="shared" si="21"/>
        <v>43839</v>
      </c>
      <c r="J151" s="255">
        <f t="shared" si="21"/>
        <v>43871</v>
      </c>
      <c r="K151" s="255">
        <f t="shared" si="21"/>
        <v>43903</v>
      </c>
      <c r="L151" s="255">
        <f t="shared" si="21"/>
        <v>43935</v>
      </c>
      <c r="M151" s="255">
        <f t="shared" si="21"/>
        <v>43967</v>
      </c>
      <c r="N151" s="255">
        <f t="shared" si="21"/>
        <v>43999</v>
      </c>
      <c r="O151" s="256" t="s">
        <v>151</v>
      </c>
    </row>
    <row r="152" spans="1:30" x14ac:dyDescent="0.3">
      <c r="B152" s="86" t="s">
        <v>80</v>
      </c>
      <c r="C152" s="295">
        <f>$O$152*R152</f>
        <v>18020.973078204632</v>
      </c>
      <c r="D152" s="295">
        <f t="shared" ref="D152:N152" si="22">$O$152*S152</f>
        <v>23287.416830317252</v>
      </c>
      <c r="E152" s="295">
        <f t="shared" si="22"/>
        <v>23683.128550038466</v>
      </c>
      <c r="F152" s="295">
        <f t="shared" si="22"/>
        <v>16611.885638160667</v>
      </c>
      <c r="G152" s="295">
        <f t="shared" si="22"/>
        <v>19523.082030130245</v>
      </c>
      <c r="H152" s="295">
        <f t="shared" si="22"/>
        <v>11281.776278252348</v>
      </c>
      <c r="I152" s="295">
        <f t="shared" si="22"/>
        <v>18198.843343568209</v>
      </c>
      <c r="J152" s="295">
        <f t="shared" si="22"/>
        <v>23643.062397094938</v>
      </c>
      <c r="K152" s="295">
        <f t="shared" si="22"/>
        <v>31040.247999183357</v>
      </c>
      <c r="L152" s="295">
        <f t="shared" si="22"/>
        <v>26706.660641643375</v>
      </c>
      <c r="M152" s="295">
        <f t="shared" si="22"/>
        <v>21978.841103411269</v>
      </c>
      <c r="N152" s="295">
        <f t="shared" si="22"/>
        <v>14173.920430574779</v>
      </c>
      <c r="O152" s="261">
        <f>'3years'!H29</f>
        <v>248149.83832057953</v>
      </c>
      <c r="P152" s="83">
        <f>SUM(C152:N152)</f>
        <v>248149.83832057955</v>
      </c>
      <c r="Q152" s="296"/>
      <c r="R152" s="84">
        <v>7.2621337173404549E-2</v>
      </c>
      <c r="S152" s="84">
        <v>9.3844174906262609E-2</v>
      </c>
      <c r="T152" s="84">
        <v>9.5438823213911325E-2</v>
      </c>
      <c r="U152" s="84">
        <v>6.6942963777796724E-2</v>
      </c>
      <c r="V152" s="84">
        <v>7.8674570824861012E-2</v>
      </c>
      <c r="W152" s="84">
        <v>4.5463564895326103E-2</v>
      </c>
      <c r="X152" s="84">
        <v>7.3338122912889062E-2</v>
      </c>
      <c r="Y152" s="84">
        <v>9.5277363697295531E-2</v>
      </c>
      <c r="Z152" s="84">
        <v>0.12508671458041862</v>
      </c>
      <c r="AA152" s="84">
        <v>0.10762312328062695</v>
      </c>
      <c r="AB152" s="84">
        <v>8.8570845954037122E-2</v>
      </c>
      <c r="AC152" s="84">
        <v>5.7118394783170448E-2</v>
      </c>
      <c r="AD152" s="84">
        <f>SUM(R152:AC152)</f>
        <v>1</v>
      </c>
    </row>
    <row r="153" spans="1:30" x14ac:dyDescent="0.3">
      <c r="B153" s="87" t="s">
        <v>207</v>
      </c>
      <c r="C153" s="273"/>
      <c r="D153" s="273"/>
      <c r="E153" s="273"/>
      <c r="F153" s="273"/>
      <c r="G153" s="273"/>
      <c r="H153" s="273"/>
      <c r="I153" s="273"/>
      <c r="J153" s="273"/>
      <c r="K153" s="273"/>
      <c r="L153" s="273"/>
      <c r="M153" s="273"/>
      <c r="N153" s="273"/>
      <c r="O153" s="264">
        <f t="shared" ref="O153:O181" si="23">SUM(C153:N153)</f>
        <v>0</v>
      </c>
      <c r="P153" s="84"/>
      <c r="Q153" s="296"/>
    </row>
    <row r="154" spans="1:30" x14ac:dyDescent="0.3">
      <c r="B154" s="87" t="s">
        <v>208</v>
      </c>
      <c r="C154" s="273"/>
      <c r="D154" s="273"/>
      <c r="E154" s="273"/>
      <c r="F154" s="273"/>
      <c r="G154" s="273"/>
      <c r="H154" s="273"/>
      <c r="I154" s="273"/>
      <c r="J154" s="273"/>
      <c r="K154" s="273"/>
      <c r="L154" s="273"/>
      <c r="M154" s="273"/>
      <c r="N154" s="273"/>
      <c r="O154" s="264">
        <f t="shared" si="23"/>
        <v>0</v>
      </c>
      <c r="P154" s="84"/>
      <c r="Q154" s="296"/>
    </row>
    <row r="155" spans="1:30" x14ac:dyDescent="0.3">
      <c r="B155" s="87" t="s">
        <v>209</v>
      </c>
      <c r="C155" s="273"/>
      <c r="D155" s="273"/>
      <c r="E155" s="273"/>
      <c r="F155" s="273"/>
      <c r="G155" s="273"/>
      <c r="H155" s="273"/>
      <c r="I155" s="273"/>
      <c r="J155" s="273"/>
      <c r="K155" s="273"/>
      <c r="L155" s="273"/>
      <c r="M155" s="273"/>
      <c r="N155" s="273"/>
      <c r="O155" s="264">
        <f t="shared" si="23"/>
        <v>0</v>
      </c>
      <c r="P155" s="84"/>
      <c r="Q155" s="296"/>
    </row>
    <row r="156" spans="1:30" x14ac:dyDescent="0.3">
      <c r="B156" s="87" t="s">
        <v>210</v>
      </c>
      <c r="C156" s="273"/>
      <c r="D156" s="273"/>
      <c r="E156" s="273"/>
      <c r="F156" s="273"/>
      <c r="G156" s="273"/>
      <c r="H156" s="273"/>
      <c r="I156" s="273"/>
      <c r="J156" s="273"/>
      <c r="K156" s="273"/>
      <c r="L156" s="273"/>
      <c r="M156" s="273"/>
      <c r="N156" s="273"/>
      <c r="O156" s="264">
        <f t="shared" si="23"/>
        <v>0</v>
      </c>
      <c r="P156" s="84"/>
      <c r="Q156" s="296"/>
    </row>
    <row r="157" spans="1:30" x14ac:dyDescent="0.3">
      <c r="B157" s="87" t="s">
        <v>211</v>
      </c>
      <c r="C157" s="273"/>
      <c r="D157" s="273"/>
      <c r="E157" s="273"/>
      <c r="F157" s="273"/>
      <c r="G157" s="273"/>
      <c r="H157" s="273"/>
      <c r="I157" s="273"/>
      <c r="J157" s="273"/>
      <c r="K157" s="273"/>
      <c r="L157" s="273"/>
      <c r="M157" s="273"/>
      <c r="N157" s="273"/>
      <c r="O157" s="264">
        <f t="shared" si="23"/>
        <v>0</v>
      </c>
      <c r="P157" s="84"/>
      <c r="Q157" s="296"/>
    </row>
    <row r="158" spans="1:30" x14ac:dyDescent="0.3">
      <c r="A158" s="290"/>
      <c r="B158" s="275" t="s">
        <v>212</v>
      </c>
      <c r="C158" s="273"/>
      <c r="D158" s="273"/>
      <c r="E158" s="273"/>
      <c r="F158" s="273"/>
      <c r="G158" s="273"/>
      <c r="H158" s="273"/>
      <c r="I158" s="273"/>
      <c r="J158" s="273"/>
      <c r="K158" s="273"/>
      <c r="L158" s="273"/>
      <c r="M158" s="273"/>
      <c r="N158" s="273"/>
      <c r="O158" s="264">
        <f t="shared" si="23"/>
        <v>0</v>
      </c>
      <c r="P158" s="84"/>
      <c r="Q158" s="296"/>
    </row>
    <row r="159" spans="1:30" x14ac:dyDescent="0.3">
      <c r="A159" s="290"/>
      <c r="B159" s="275" t="s">
        <v>213</v>
      </c>
      <c r="C159" s="273"/>
      <c r="D159" s="273"/>
      <c r="E159" s="273"/>
      <c r="F159" s="273"/>
      <c r="G159" s="273"/>
      <c r="H159" s="273"/>
      <c r="I159" s="273"/>
      <c r="J159" s="273"/>
      <c r="K159" s="273"/>
      <c r="L159" s="273"/>
      <c r="M159" s="273"/>
      <c r="N159" s="273"/>
      <c r="O159" s="264">
        <f t="shared" si="23"/>
        <v>0</v>
      </c>
      <c r="P159" s="84"/>
      <c r="Q159" s="296"/>
    </row>
    <row r="160" spans="1:30" x14ac:dyDescent="0.3">
      <c r="A160" s="290"/>
      <c r="B160" s="287" t="s">
        <v>256</v>
      </c>
      <c r="C160" s="273"/>
      <c r="D160" s="273"/>
      <c r="E160" s="273"/>
      <c r="F160" s="273"/>
      <c r="G160" s="273"/>
      <c r="H160" s="273"/>
      <c r="I160" s="273"/>
      <c r="J160" s="273"/>
      <c r="K160" s="273"/>
      <c r="L160" s="273"/>
      <c r="M160" s="273"/>
      <c r="N160" s="273"/>
      <c r="O160" s="264">
        <f t="shared" si="23"/>
        <v>0</v>
      </c>
      <c r="P160" s="84"/>
      <c r="Q160" s="296"/>
    </row>
    <row r="161" spans="1:17" x14ac:dyDescent="0.3">
      <c r="A161" s="290"/>
      <c r="B161" s="297" t="s">
        <v>215</v>
      </c>
      <c r="C161" s="273"/>
      <c r="D161" s="273"/>
      <c r="E161" s="273"/>
      <c r="F161" s="273"/>
      <c r="G161" s="273"/>
      <c r="H161" s="273"/>
      <c r="I161" s="273"/>
      <c r="J161" s="273"/>
      <c r="K161" s="273"/>
      <c r="L161" s="273"/>
      <c r="M161" s="273"/>
      <c r="N161" s="273"/>
      <c r="O161" s="264">
        <f t="shared" si="23"/>
        <v>0</v>
      </c>
      <c r="P161" s="84"/>
      <c r="Q161" s="296"/>
    </row>
    <row r="162" spans="1:17" x14ac:dyDescent="0.3">
      <c r="A162" s="290"/>
      <c r="B162" s="298" t="s">
        <v>276</v>
      </c>
      <c r="C162" s="299"/>
      <c r="D162" s="299"/>
      <c r="E162" s="299"/>
      <c r="F162" s="299"/>
      <c r="G162" s="299"/>
      <c r="H162" s="299"/>
      <c r="I162" s="299"/>
      <c r="J162" s="299"/>
      <c r="K162" s="299"/>
      <c r="L162" s="299"/>
      <c r="M162" s="299"/>
      <c r="N162" s="299"/>
      <c r="O162" s="264">
        <f t="shared" si="23"/>
        <v>0</v>
      </c>
      <c r="P162" s="84"/>
      <c r="Q162" s="296"/>
    </row>
    <row r="163" spans="1:17" x14ac:dyDescent="0.3">
      <c r="A163" s="290"/>
      <c r="B163" s="297" t="s">
        <v>216</v>
      </c>
      <c r="C163" s="273"/>
      <c r="D163" s="273"/>
      <c r="E163" s="273"/>
      <c r="F163" s="273"/>
      <c r="G163" s="273"/>
      <c r="H163" s="273"/>
      <c r="I163" s="273"/>
      <c r="J163" s="273"/>
      <c r="K163" s="273"/>
      <c r="L163" s="273"/>
      <c r="M163" s="273"/>
      <c r="N163" s="273"/>
      <c r="O163" s="264">
        <f t="shared" si="23"/>
        <v>0</v>
      </c>
      <c r="P163" s="84"/>
      <c r="Q163" s="296"/>
    </row>
    <row r="164" spans="1:17" x14ac:dyDescent="0.3">
      <c r="A164" s="290"/>
      <c r="B164" s="297" t="s">
        <v>277</v>
      </c>
      <c r="C164" s="273"/>
      <c r="D164" s="273"/>
      <c r="E164" s="273"/>
      <c r="F164" s="273"/>
      <c r="G164" s="273"/>
      <c r="H164" s="273"/>
      <c r="I164" s="273"/>
      <c r="J164" s="273"/>
      <c r="K164" s="273"/>
      <c r="L164" s="273"/>
      <c r="M164" s="273"/>
      <c r="N164" s="273"/>
      <c r="O164" s="264">
        <f t="shared" si="23"/>
        <v>0</v>
      </c>
      <c r="P164" s="84"/>
    </row>
    <row r="165" spans="1:17" x14ac:dyDescent="0.3">
      <c r="A165" s="290"/>
      <c r="B165" s="275" t="s">
        <v>278</v>
      </c>
      <c r="C165" s="273"/>
      <c r="D165" s="273"/>
      <c r="E165" s="273"/>
      <c r="F165" s="273"/>
      <c r="G165" s="273"/>
      <c r="H165" s="273"/>
      <c r="I165" s="273"/>
      <c r="J165" s="273"/>
      <c r="K165" s="273"/>
      <c r="L165" s="273"/>
      <c r="M165" s="273"/>
      <c r="N165" s="273"/>
      <c r="O165" s="264">
        <f t="shared" si="23"/>
        <v>0</v>
      </c>
      <c r="P165" s="84"/>
      <c r="Q165" s="296"/>
    </row>
    <row r="166" spans="1:17" x14ac:dyDescent="0.3">
      <c r="A166" s="290"/>
      <c r="B166" s="287" t="s">
        <v>279</v>
      </c>
      <c r="C166" s="273"/>
      <c r="D166" s="273"/>
      <c r="E166" s="273"/>
      <c r="F166" s="273"/>
      <c r="G166" s="273"/>
      <c r="H166" s="273"/>
      <c r="I166" s="273"/>
      <c r="J166" s="273"/>
      <c r="K166" s="273"/>
      <c r="L166" s="273"/>
      <c r="M166" s="273"/>
      <c r="N166" s="273"/>
      <c r="O166" s="264">
        <f t="shared" si="23"/>
        <v>0</v>
      </c>
      <c r="P166" s="84"/>
    </row>
    <row r="167" spans="1:17" x14ac:dyDescent="0.3">
      <c r="A167" s="290"/>
      <c r="B167" s="275" t="s">
        <v>219</v>
      </c>
      <c r="C167" s="273"/>
      <c r="D167" s="273"/>
      <c r="E167" s="273"/>
      <c r="F167" s="273"/>
      <c r="G167" s="273"/>
      <c r="H167" s="273"/>
      <c r="I167" s="273"/>
      <c r="J167" s="273"/>
      <c r="K167" s="273"/>
      <c r="L167" s="273"/>
      <c r="M167" s="273"/>
      <c r="N167" s="273"/>
      <c r="O167" s="264">
        <f t="shared" si="23"/>
        <v>0</v>
      </c>
      <c r="P167" s="84"/>
    </row>
    <row r="168" spans="1:17" x14ac:dyDescent="0.3">
      <c r="B168" s="87" t="s">
        <v>220</v>
      </c>
      <c r="C168" s="273"/>
      <c r="D168" s="273"/>
      <c r="E168" s="273"/>
      <c r="F168" s="273"/>
      <c r="G168" s="273"/>
      <c r="H168" s="273"/>
      <c r="I168" s="273"/>
      <c r="J168" s="273"/>
      <c r="K168" s="273"/>
      <c r="L168" s="273"/>
      <c r="M168" s="273"/>
      <c r="N168" s="273"/>
      <c r="O168" s="264">
        <f t="shared" si="23"/>
        <v>0</v>
      </c>
      <c r="P168" s="84"/>
    </row>
    <row r="169" spans="1:17" x14ac:dyDescent="0.3">
      <c r="B169" s="269" t="s">
        <v>221</v>
      </c>
      <c r="C169" s="273"/>
      <c r="D169" s="273"/>
      <c r="E169" s="273"/>
      <c r="F169" s="273"/>
      <c r="G169" s="273"/>
      <c r="H169" s="273"/>
      <c r="I169" s="273"/>
      <c r="J169" s="273"/>
      <c r="K169" s="273"/>
      <c r="L169" s="273"/>
      <c r="M169" s="273"/>
      <c r="N169" s="273"/>
      <c r="O169" s="264">
        <f t="shared" si="23"/>
        <v>0</v>
      </c>
      <c r="P169" s="84"/>
    </row>
    <row r="170" spans="1:17" x14ac:dyDescent="0.3">
      <c r="B170" s="87" t="s">
        <v>280</v>
      </c>
      <c r="C170" s="273"/>
      <c r="D170" s="273"/>
      <c r="E170" s="273"/>
      <c r="F170" s="273"/>
      <c r="G170" s="273"/>
      <c r="H170" s="273"/>
      <c r="I170" s="273"/>
      <c r="J170" s="273"/>
      <c r="K170" s="273"/>
      <c r="L170" s="273"/>
      <c r="M170" s="273"/>
      <c r="N170" s="273"/>
      <c r="O170" s="264">
        <f t="shared" si="23"/>
        <v>0</v>
      </c>
      <c r="P170" s="84"/>
    </row>
    <row r="171" spans="1:17" x14ac:dyDescent="0.3">
      <c r="B171" s="267" t="s">
        <v>223</v>
      </c>
      <c r="C171" s="273"/>
      <c r="D171" s="273"/>
      <c r="E171" s="273"/>
      <c r="F171" s="273"/>
      <c r="G171" s="273"/>
      <c r="H171" s="273"/>
      <c r="I171" s="273"/>
      <c r="J171" s="273"/>
      <c r="K171" s="273"/>
      <c r="L171" s="273"/>
      <c r="M171" s="273"/>
      <c r="N171" s="273"/>
      <c r="O171" s="264">
        <f t="shared" si="23"/>
        <v>0</v>
      </c>
      <c r="P171" s="84"/>
    </row>
    <row r="172" spans="1:17" x14ac:dyDescent="0.3">
      <c r="B172" s="87" t="s">
        <v>225</v>
      </c>
      <c r="C172" s="273"/>
      <c r="D172" s="273"/>
      <c r="E172" s="273"/>
      <c r="F172" s="273"/>
      <c r="G172" s="273"/>
      <c r="H172" s="273"/>
      <c r="I172" s="273"/>
      <c r="J172" s="273"/>
      <c r="K172" s="273"/>
      <c r="L172" s="273"/>
      <c r="M172" s="273"/>
      <c r="N172" s="273"/>
      <c r="O172" s="264">
        <f t="shared" si="23"/>
        <v>0</v>
      </c>
      <c r="P172" s="84"/>
    </row>
    <row r="173" spans="1:17" x14ac:dyDescent="0.3">
      <c r="B173" s="87" t="s">
        <v>226</v>
      </c>
      <c r="C173" s="273"/>
      <c r="D173" s="273"/>
      <c r="E173" s="273"/>
      <c r="F173" s="273"/>
      <c r="G173" s="273"/>
      <c r="H173" s="273"/>
      <c r="I173" s="273"/>
      <c r="J173" s="273"/>
      <c r="K173" s="273"/>
      <c r="L173" s="273"/>
      <c r="M173" s="273"/>
      <c r="N173" s="273"/>
      <c r="O173" s="264">
        <f t="shared" si="23"/>
        <v>0</v>
      </c>
    </row>
    <row r="174" spans="1:17" x14ac:dyDescent="0.3">
      <c r="B174" s="267" t="s">
        <v>281</v>
      </c>
      <c r="C174" s="273"/>
      <c r="D174" s="273"/>
      <c r="E174" s="273"/>
      <c r="F174" s="273"/>
      <c r="G174" s="273"/>
      <c r="H174" s="273"/>
      <c r="I174" s="273"/>
      <c r="J174" s="273"/>
      <c r="K174" s="273"/>
      <c r="L174" s="273"/>
      <c r="M174" s="273"/>
      <c r="N174" s="273"/>
      <c r="O174" s="264">
        <f t="shared" si="23"/>
        <v>0</v>
      </c>
      <c r="P174" s="84"/>
    </row>
    <row r="175" spans="1:17" x14ac:dyDescent="0.3">
      <c r="B175" s="270" t="s">
        <v>224</v>
      </c>
      <c r="C175" s="273"/>
      <c r="D175" s="273"/>
      <c r="E175" s="273"/>
      <c r="F175" s="273"/>
      <c r="G175" s="273"/>
      <c r="H175" s="273"/>
      <c r="I175" s="273"/>
      <c r="J175" s="273"/>
      <c r="K175" s="273"/>
      <c r="L175" s="273"/>
      <c r="M175" s="273"/>
      <c r="N175" s="273"/>
      <c r="O175" s="264">
        <f t="shared" si="23"/>
        <v>0</v>
      </c>
      <c r="P175" s="84"/>
    </row>
    <row r="176" spans="1:17" x14ac:dyDescent="0.3">
      <c r="B176" s="87" t="s">
        <v>229</v>
      </c>
      <c r="C176" s="273"/>
      <c r="D176" s="273"/>
      <c r="E176" s="273"/>
      <c r="F176" s="273"/>
      <c r="G176" s="273"/>
      <c r="H176" s="273"/>
      <c r="I176" s="273"/>
      <c r="J176" s="273"/>
      <c r="K176" s="273"/>
      <c r="L176" s="273"/>
      <c r="M176" s="273"/>
      <c r="N176" s="273"/>
      <c r="O176" s="264">
        <f t="shared" si="23"/>
        <v>0</v>
      </c>
      <c r="P176" s="84"/>
    </row>
    <row r="177" spans="2:30" x14ac:dyDescent="0.3">
      <c r="B177" s="87" t="s">
        <v>230</v>
      </c>
      <c r="C177" s="273"/>
      <c r="D177" s="273"/>
      <c r="E177" s="273"/>
      <c r="F177" s="273"/>
      <c r="G177" s="273"/>
      <c r="H177" s="273"/>
      <c r="I177" s="273"/>
      <c r="J177" s="273"/>
      <c r="K177" s="273"/>
      <c r="L177" s="273"/>
      <c r="M177" s="273"/>
      <c r="N177" s="273"/>
      <c r="O177" s="264">
        <f t="shared" si="23"/>
        <v>0</v>
      </c>
      <c r="P177" s="84"/>
    </row>
    <row r="178" spans="2:30" x14ac:dyDescent="0.3">
      <c r="B178" s="87" t="s">
        <v>231</v>
      </c>
      <c r="C178" s="273"/>
      <c r="D178" s="273"/>
      <c r="E178" s="273"/>
      <c r="F178" s="273"/>
      <c r="G178" s="273"/>
      <c r="H178" s="273"/>
      <c r="I178" s="273"/>
      <c r="J178" s="273"/>
      <c r="K178" s="273"/>
      <c r="L178" s="273"/>
      <c r="M178" s="273"/>
      <c r="N178" s="273"/>
      <c r="O178" s="264">
        <f t="shared" si="23"/>
        <v>0</v>
      </c>
      <c r="P178" s="84"/>
    </row>
    <row r="179" spans="2:30" x14ac:dyDescent="0.3">
      <c r="B179" s="87" t="s">
        <v>232</v>
      </c>
      <c r="C179" s="273"/>
      <c r="D179" s="273"/>
      <c r="E179" s="273"/>
      <c r="F179" s="273"/>
      <c r="G179" s="273"/>
      <c r="H179" s="273"/>
      <c r="I179" s="273"/>
      <c r="J179" s="273"/>
      <c r="K179" s="273"/>
      <c r="L179" s="273"/>
      <c r="M179" s="273"/>
      <c r="N179" s="273"/>
      <c r="O179" s="264">
        <f t="shared" si="23"/>
        <v>0</v>
      </c>
      <c r="P179" s="84"/>
    </row>
    <row r="180" spans="2:30" x14ac:dyDescent="0.3">
      <c r="B180" s="267"/>
      <c r="C180" s="273"/>
      <c r="D180" s="273"/>
      <c r="E180" s="273"/>
      <c r="F180" s="273"/>
      <c r="G180" s="273"/>
      <c r="H180" s="273"/>
      <c r="I180" s="273"/>
      <c r="J180" s="273"/>
      <c r="K180" s="273"/>
      <c r="L180" s="273"/>
      <c r="M180" s="273"/>
      <c r="N180" s="273"/>
      <c r="O180" s="264"/>
    </row>
    <row r="181" spans="2:30" x14ac:dyDescent="0.3">
      <c r="B181" s="86" t="s">
        <v>201</v>
      </c>
      <c r="C181" s="260"/>
      <c r="D181" s="260"/>
      <c r="E181" s="260"/>
      <c r="F181" s="260"/>
      <c r="G181" s="260"/>
      <c r="H181" s="260"/>
      <c r="I181" s="260"/>
      <c r="J181" s="260"/>
      <c r="K181" s="260"/>
      <c r="L181" s="260"/>
      <c r="M181" s="260"/>
      <c r="N181" s="260"/>
      <c r="O181" s="261">
        <f t="shared" si="23"/>
        <v>0</v>
      </c>
    </row>
    <row r="182" spans="2:30" x14ac:dyDescent="0.3">
      <c r="B182" s="87"/>
      <c r="C182" s="273"/>
      <c r="D182" s="273"/>
      <c r="E182" s="273"/>
      <c r="F182" s="273"/>
      <c r="G182" s="273"/>
      <c r="H182" s="273"/>
      <c r="I182" s="273"/>
      <c r="J182" s="273"/>
      <c r="K182" s="273"/>
      <c r="L182" s="273"/>
      <c r="M182" s="273"/>
      <c r="N182" s="273"/>
      <c r="O182" s="264"/>
    </row>
    <row r="183" spans="2:30" x14ac:dyDescent="0.3">
      <c r="B183" s="86" t="s">
        <v>233</v>
      </c>
      <c r="C183" s="260">
        <f>$O$183*R183</f>
        <v>1214.657598352366</v>
      </c>
      <c r="D183" s="260">
        <f t="shared" ref="D183:N183" si="24">$O$183*S183</f>
        <v>1156.8167603355867</v>
      </c>
      <c r="E183" s="260">
        <f t="shared" si="24"/>
        <v>1156.8167603355867</v>
      </c>
      <c r="F183" s="260">
        <f t="shared" si="24"/>
        <v>1272.4984363691453</v>
      </c>
      <c r="G183" s="260">
        <f t="shared" si="24"/>
        <v>1226.225765955722</v>
      </c>
      <c r="H183" s="260">
        <f t="shared" si="24"/>
        <v>1226.225765955722</v>
      </c>
      <c r="I183" s="260">
        <f t="shared" si="24"/>
        <v>1226.225765955722</v>
      </c>
      <c r="J183" s="260">
        <f t="shared" si="24"/>
        <v>1052.7032519053839</v>
      </c>
      <c r="K183" s="260">
        <f t="shared" si="24"/>
        <v>925.45340826846939</v>
      </c>
      <c r="L183" s="260">
        <f t="shared" si="24"/>
        <v>925.45340826846939</v>
      </c>
      <c r="M183" s="260">
        <f t="shared" si="24"/>
        <v>1330.3392743859249</v>
      </c>
      <c r="N183" s="260">
        <f t="shared" si="24"/>
        <v>1168.3849279389426</v>
      </c>
      <c r="O183" s="261">
        <f>'3years'!H30</f>
        <v>13881.801124027041</v>
      </c>
      <c r="P183" s="83">
        <f>SUM(C183:N183)</f>
        <v>13881.801124027043</v>
      </c>
      <c r="R183" s="84">
        <v>8.7499999999999994E-2</v>
      </c>
      <c r="S183" s="84">
        <v>8.3333333333333329E-2</v>
      </c>
      <c r="T183" s="84">
        <v>8.3333333333333329E-2</v>
      </c>
      <c r="U183" s="84">
        <v>9.166666666666666E-2</v>
      </c>
      <c r="V183" s="84">
        <v>8.8333333333333333E-2</v>
      </c>
      <c r="W183" s="84">
        <v>8.8333333333333333E-2</v>
      </c>
      <c r="X183" s="84">
        <v>8.8333333333333333E-2</v>
      </c>
      <c r="Y183" s="84">
        <v>7.5833333333333336E-2</v>
      </c>
      <c r="Z183" s="84">
        <v>6.6666666666666666E-2</v>
      </c>
      <c r="AA183" s="84">
        <v>6.6666666666666666E-2</v>
      </c>
      <c r="AB183" s="84">
        <v>9.583333333333334E-2</v>
      </c>
      <c r="AC183" s="84">
        <v>8.4166666666666667E-2</v>
      </c>
      <c r="AD183" s="84">
        <f>SUM(R183:AC183)</f>
        <v>1</v>
      </c>
    </row>
    <row r="184" spans="2:30" x14ac:dyDescent="0.3">
      <c r="B184" s="87" t="s">
        <v>282</v>
      </c>
      <c r="C184" s="273"/>
      <c r="D184" s="273"/>
      <c r="E184" s="273"/>
      <c r="F184" s="273"/>
      <c r="G184" s="273"/>
      <c r="H184" s="273"/>
      <c r="I184" s="273"/>
      <c r="J184" s="273"/>
      <c r="K184" s="273"/>
      <c r="L184" s="273"/>
      <c r="M184" s="273"/>
      <c r="N184" s="273"/>
      <c r="O184" s="264">
        <f t="shared" ref="O184:O198" si="25">SUM(C184:N184)</f>
        <v>0</v>
      </c>
    </row>
    <row r="185" spans="2:30" x14ac:dyDescent="0.3">
      <c r="B185" s="87" t="s">
        <v>283</v>
      </c>
      <c r="C185" s="273"/>
      <c r="D185" s="273"/>
      <c r="E185" s="273"/>
      <c r="F185" s="273"/>
      <c r="G185" s="273"/>
      <c r="H185" s="273"/>
      <c r="I185" s="273"/>
      <c r="J185" s="273"/>
      <c r="K185" s="273"/>
      <c r="L185" s="273"/>
      <c r="M185" s="273"/>
      <c r="N185" s="273"/>
      <c r="O185" s="264">
        <f t="shared" si="25"/>
        <v>0</v>
      </c>
    </row>
    <row r="186" spans="2:30" x14ac:dyDescent="0.3">
      <c r="B186" s="87" t="s">
        <v>284</v>
      </c>
      <c r="C186" s="273"/>
      <c r="D186" s="273"/>
      <c r="E186" s="273"/>
      <c r="F186" s="273"/>
      <c r="G186" s="273"/>
      <c r="H186" s="273"/>
      <c r="I186" s="273"/>
      <c r="J186" s="273"/>
      <c r="K186" s="273"/>
      <c r="L186" s="273"/>
      <c r="M186" s="273"/>
      <c r="N186" s="273"/>
      <c r="O186" s="264">
        <f t="shared" si="25"/>
        <v>0</v>
      </c>
    </row>
    <row r="187" spans="2:30" x14ac:dyDescent="0.3">
      <c r="B187" s="87" t="s">
        <v>285</v>
      </c>
      <c r="C187" s="273"/>
      <c r="D187" s="273"/>
      <c r="E187" s="273"/>
      <c r="F187" s="273"/>
      <c r="G187" s="273"/>
      <c r="H187" s="273"/>
      <c r="I187" s="273"/>
      <c r="J187" s="273"/>
      <c r="K187" s="273"/>
      <c r="L187" s="273"/>
      <c r="M187" s="273"/>
      <c r="N187" s="273"/>
      <c r="O187" s="264">
        <f t="shared" si="25"/>
        <v>0</v>
      </c>
    </row>
    <row r="188" spans="2:30" x14ac:dyDescent="0.3">
      <c r="B188" s="87" t="s">
        <v>286</v>
      </c>
      <c r="C188" s="273"/>
      <c r="D188" s="273"/>
      <c r="E188" s="273"/>
      <c r="F188" s="273"/>
      <c r="G188" s="273"/>
      <c r="H188" s="273"/>
      <c r="I188" s="273"/>
      <c r="J188" s="273"/>
      <c r="K188" s="273"/>
      <c r="L188" s="273"/>
      <c r="M188" s="273"/>
      <c r="N188" s="273"/>
      <c r="O188" s="264">
        <f t="shared" si="25"/>
        <v>0</v>
      </c>
    </row>
    <row r="189" spans="2:30" x14ac:dyDescent="0.3">
      <c r="B189" s="87" t="s">
        <v>287</v>
      </c>
      <c r="C189" s="273"/>
      <c r="D189" s="273"/>
      <c r="E189" s="273"/>
      <c r="F189" s="273"/>
      <c r="G189" s="273"/>
      <c r="H189" s="273"/>
      <c r="I189" s="273"/>
      <c r="J189" s="273"/>
      <c r="K189" s="273"/>
      <c r="L189" s="273"/>
      <c r="M189" s="273"/>
      <c r="N189" s="273"/>
      <c r="O189" s="264">
        <f t="shared" si="25"/>
        <v>0</v>
      </c>
    </row>
    <row r="190" spans="2:30" x14ac:dyDescent="0.3">
      <c r="B190" s="87" t="s">
        <v>288</v>
      </c>
      <c r="C190" s="273"/>
      <c r="D190" s="273"/>
      <c r="E190" s="273"/>
      <c r="F190" s="273"/>
      <c r="G190" s="273"/>
      <c r="H190" s="273"/>
      <c r="I190" s="273"/>
      <c r="J190" s="273"/>
      <c r="K190" s="273"/>
      <c r="L190" s="273"/>
      <c r="M190" s="273"/>
      <c r="N190" s="273"/>
      <c r="O190" s="264">
        <f t="shared" si="25"/>
        <v>0</v>
      </c>
    </row>
    <row r="191" spans="2:30" x14ac:dyDescent="0.3">
      <c r="B191" s="87" t="s">
        <v>289</v>
      </c>
      <c r="C191" s="273"/>
      <c r="D191" s="273"/>
      <c r="E191" s="273"/>
      <c r="F191" s="273"/>
      <c r="G191" s="273"/>
      <c r="H191" s="273"/>
      <c r="I191" s="273"/>
      <c r="J191" s="273"/>
      <c r="K191" s="273"/>
      <c r="L191" s="273"/>
      <c r="M191" s="273"/>
      <c r="N191" s="273"/>
      <c r="O191" s="264">
        <f t="shared" si="25"/>
        <v>0</v>
      </c>
    </row>
    <row r="192" spans="2:30" x14ac:dyDescent="0.3">
      <c r="B192" s="87" t="s">
        <v>290</v>
      </c>
      <c r="C192" s="273"/>
      <c r="D192" s="273"/>
      <c r="E192" s="273"/>
      <c r="F192" s="273"/>
      <c r="G192" s="273"/>
      <c r="H192" s="273"/>
      <c r="I192" s="273"/>
      <c r="J192" s="273"/>
      <c r="K192" s="273"/>
      <c r="L192" s="273"/>
      <c r="M192" s="273"/>
      <c r="N192" s="273"/>
      <c r="O192" s="264">
        <f t="shared" si="25"/>
        <v>0</v>
      </c>
    </row>
    <row r="193" spans="2:34" x14ac:dyDescent="0.3">
      <c r="B193" s="87" t="s">
        <v>291</v>
      </c>
      <c r="C193" s="273"/>
      <c r="D193" s="273"/>
      <c r="E193" s="273"/>
      <c r="F193" s="273"/>
      <c r="G193" s="273"/>
      <c r="H193" s="273"/>
      <c r="I193" s="273"/>
      <c r="J193" s="273"/>
      <c r="K193" s="273"/>
      <c r="L193" s="273"/>
      <c r="M193" s="273"/>
      <c r="N193" s="273"/>
      <c r="O193" s="264">
        <f t="shared" si="25"/>
        <v>0</v>
      </c>
    </row>
    <row r="194" spans="2:34" x14ac:dyDescent="0.3">
      <c r="B194" s="87" t="s">
        <v>292</v>
      </c>
      <c r="C194" s="273"/>
      <c r="D194" s="273"/>
      <c r="E194" s="273"/>
      <c r="F194" s="273"/>
      <c r="G194" s="273"/>
      <c r="H194" s="273"/>
      <c r="I194" s="273"/>
      <c r="J194" s="273"/>
      <c r="K194" s="273"/>
      <c r="L194" s="273"/>
      <c r="M194" s="273"/>
      <c r="N194" s="273"/>
      <c r="O194" s="264">
        <f t="shared" si="25"/>
        <v>0</v>
      </c>
    </row>
    <row r="195" spans="2:34" x14ac:dyDescent="0.3">
      <c r="B195" s="87" t="s">
        <v>293</v>
      </c>
      <c r="C195" s="273"/>
      <c r="D195" s="273"/>
      <c r="E195" s="273"/>
      <c r="F195" s="273"/>
      <c r="G195" s="273"/>
      <c r="H195" s="273"/>
      <c r="I195" s="273"/>
      <c r="J195" s="273"/>
      <c r="K195" s="273"/>
      <c r="L195" s="273"/>
      <c r="M195" s="273"/>
      <c r="N195" s="273"/>
      <c r="O195" s="264">
        <f t="shared" si="25"/>
        <v>0</v>
      </c>
    </row>
    <row r="196" spans="2:34" x14ac:dyDescent="0.3">
      <c r="B196" s="87"/>
      <c r="C196" s="273"/>
      <c r="D196" s="273"/>
      <c r="E196" s="273"/>
      <c r="F196" s="273"/>
      <c r="G196" s="273"/>
      <c r="H196" s="273"/>
      <c r="I196" s="273"/>
      <c r="J196" s="273"/>
      <c r="K196" s="273"/>
      <c r="L196" s="273"/>
      <c r="M196" s="273"/>
      <c r="N196" s="273"/>
      <c r="O196" s="264">
        <f t="shared" si="25"/>
        <v>0</v>
      </c>
    </row>
    <row r="197" spans="2:34" x14ac:dyDescent="0.3">
      <c r="B197" s="86" t="s">
        <v>192</v>
      </c>
      <c r="C197" s="260">
        <f>$O$197*R197</f>
        <v>3937.4999999999995</v>
      </c>
      <c r="D197" s="260">
        <f t="shared" ref="D197:N197" si="26">$O$197*S197</f>
        <v>3750</v>
      </c>
      <c r="E197" s="260">
        <f t="shared" si="26"/>
        <v>3750</v>
      </c>
      <c r="F197" s="260">
        <f t="shared" si="26"/>
        <v>4125</v>
      </c>
      <c r="G197" s="260">
        <f t="shared" si="26"/>
        <v>3975</v>
      </c>
      <c r="H197" s="260">
        <f t="shared" si="26"/>
        <v>3975</v>
      </c>
      <c r="I197" s="260">
        <f t="shared" si="26"/>
        <v>3975</v>
      </c>
      <c r="J197" s="260">
        <f t="shared" si="26"/>
        <v>3412.5</v>
      </c>
      <c r="K197" s="260">
        <f t="shared" si="26"/>
        <v>3000</v>
      </c>
      <c r="L197" s="260">
        <f t="shared" si="26"/>
        <v>3000</v>
      </c>
      <c r="M197" s="260">
        <f t="shared" si="26"/>
        <v>4312.5</v>
      </c>
      <c r="N197" s="260">
        <f t="shared" si="26"/>
        <v>3787.5</v>
      </c>
      <c r="O197" s="261">
        <f>'3years'!H31</f>
        <v>45000</v>
      </c>
      <c r="P197" s="83">
        <f>SUM(C197:N197)</f>
        <v>45000</v>
      </c>
      <c r="R197" s="84">
        <v>8.7499999999999994E-2</v>
      </c>
      <c r="S197" s="84">
        <v>8.3333333333333329E-2</v>
      </c>
      <c r="T197" s="84">
        <v>8.3333333333333329E-2</v>
      </c>
      <c r="U197" s="84">
        <v>9.166666666666666E-2</v>
      </c>
      <c r="V197" s="84">
        <v>8.8333333333333333E-2</v>
      </c>
      <c r="W197" s="84">
        <v>8.8333333333333333E-2</v>
      </c>
      <c r="X197" s="84">
        <v>8.8333333333333333E-2</v>
      </c>
      <c r="Y197" s="84">
        <v>7.5833333333333336E-2</v>
      </c>
      <c r="Z197" s="84">
        <v>6.6666666666666666E-2</v>
      </c>
      <c r="AA197" s="84">
        <v>6.6666666666666666E-2</v>
      </c>
      <c r="AB197" s="84">
        <v>9.583333333333334E-2</v>
      </c>
      <c r="AC197" s="84">
        <v>8.4166666666666667E-2</v>
      </c>
      <c r="AD197" s="84">
        <f>SUM(R197:AC197)</f>
        <v>1</v>
      </c>
    </row>
    <row r="198" spans="2:34" x14ac:dyDescent="0.3">
      <c r="B198" s="86"/>
      <c r="C198" s="273"/>
      <c r="D198" s="273"/>
      <c r="E198" s="273"/>
      <c r="F198" s="273"/>
      <c r="G198" s="273"/>
      <c r="H198" s="273"/>
      <c r="I198" s="273"/>
      <c r="J198" s="273"/>
      <c r="K198" s="273"/>
      <c r="L198" s="273"/>
      <c r="M198" s="273"/>
      <c r="N198" s="273"/>
      <c r="O198" s="264">
        <f t="shared" si="25"/>
        <v>0</v>
      </c>
    </row>
    <row r="199" spans="2:34" ht="13.5" thickBot="1" x14ac:dyDescent="0.35">
      <c r="B199" s="280" t="s">
        <v>151</v>
      </c>
      <c r="C199" s="281">
        <f t="shared" ref="C199:N199" si="27">C152+C197+C183</f>
        <v>23173.130676556997</v>
      </c>
      <c r="D199" s="281">
        <f t="shared" si="27"/>
        <v>28194.233590652839</v>
      </c>
      <c r="E199" s="281">
        <f t="shared" si="27"/>
        <v>28589.945310374052</v>
      </c>
      <c r="F199" s="281">
        <f t="shared" si="27"/>
        <v>22009.384074529811</v>
      </c>
      <c r="G199" s="281">
        <f t="shared" si="27"/>
        <v>24724.307796085966</v>
      </c>
      <c r="H199" s="281">
        <f t="shared" si="27"/>
        <v>16483.002044208071</v>
      </c>
      <c r="I199" s="281">
        <f t="shared" si="27"/>
        <v>23400.069109523931</v>
      </c>
      <c r="J199" s="281">
        <f t="shared" si="27"/>
        <v>28108.265649000321</v>
      </c>
      <c r="K199" s="281">
        <f t="shared" si="27"/>
        <v>34965.701407451823</v>
      </c>
      <c r="L199" s="281">
        <f t="shared" si="27"/>
        <v>30632.114049911845</v>
      </c>
      <c r="M199" s="281">
        <f t="shared" si="27"/>
        <v>27621.680377797195</v>
      </c>
      <c r="N199" s="281">
        <f t="shared" si="27"/>
        <v>19129.80535851372</v>
      </c>
      <c r="O199" s="282">
        <f>O152+O197+O183</f>
        <v>307031.63944460655</v>
      </c>
      <c r="P199" s="83">
        <f>SUM(C199:N199)</f>
        <v>307031.63944460661</v>
      </c>
    </row>
    <row r="202" spans="2:34" x14ac:dyDescent="0.3">
      <c r="C202" s="253"/>
      <c r="D202" s="253"/>
      <c r="E202" s="253"/>
      <c r="F202" s="253"/>
      <c r="G202" s="253"/>
      <c r="H202" s="253"/>
      <c r="I202" s="253"/>
      <c r="J202" s="253"/>
      <c r="K202" s="253"/>
      <c r="L202" s="253"/>
      <c r="M202" s="253"/>
      <c r="N202" s="253"/>
    </row>
    <row r="203" spans="2:34" x14ac:dyDescent="0.3">
      <c r="B203" s="294"/>
      <c r="C203" s="383" t="s">
        <v>205</v>
      </c>
      <c r="D203" s="383"/>
      <c r="E203" s="383"/>
      <c r="F203" s="383"/>
      <c r="G203" s="383"/>
      <c r="H203" s="383"/>
      <c r="I203" s="383"/>
      <c r="J203" s="383"/>
      <c r="K203" s="383"/>
      <c r="L203" s="383"/>
      <c r="M203" s="383"/>
      <c r="N203" s="383"/>
    </row>
    <row r="204" spans="2:34" ht="13.5" thickBot="1" x14ac:dyDescent="0.35">
      <c r="B204" s="283" t="s">
        <v>8</v>
      </c>
      <c r="C204" s="255">
        <f>+C151</f>
        <v>43647</v>
      </c>
      <c r="D204" s="255">
        <f t="shared" ref="D204:N204" si="28">+D151</f>
        <v>43679</v>
      </c>
      <c r="E204" s="255">
        <f t="shared" si="28"/>
        <v>43711</v>
      </c>
      <c r="F204" s="255">
        <f t="shared" si="28"/>
        <v>43743</v>
      </c>
      <c r="G204" s="255">
        <f t="shared" si="28"/>
        <v>43775</v>
      </c>
      <c r="H204" s="255">
        <f t="shared" si="28"/>
        <v>43807</v>
      </c>
      <c r="I204" s="255">
        <f t="shared" si="28"/>
        <v>43839</v>
      </c>
      <c r="J204" s="255">
        <f t="shared" si="28"/>
        <v>43871</v>
      </c>
      <c r="K204" s="255">
        <f t="shared" si="28"/>
        <v>43903</v>
      </c>
      <c r="L204" s="255">
        <f t="shared" si="28"/>
        <v>43935</v>
      </c>
      <c r="M204" s="255">
        <f t="shared" si="28"/>
        <v>43967</v>
      </c>
      <c r="N204" s="255">
        <f t="shared" si="28"/>
        <v>43999</v>
      </c>
      <c r="O204" s="256" t="s">
        <v>151</v>
      </c>
      <c r="P204" s="296"/>
    </row>
    <row r="205" spans="2:34" x14ac:dyDescent="0.3">
      <c r="B205" s="86" t="s">
        <v>80</v>
      </c>
      <c r="C205" s="300">
        <f>$O$205*R205</f>
        <v>6498.3660070095393</v>
      </c>
      <c r="D205" s="300">
        <f t="shared" ref="D205:N205" si="29">$O$205*S205</f>
        <v>8826.2038468154333</v>
      </c>
      <c r="E205" s="300">
        <f t="shared" si="29"/>
        <v>7705.7959145724099</v>
      </c>
      <c r="F205" s="300">
        <f t="shared" si="29"/>
        <v>4390.2586548862564</v>
      </c>
      <c r="G205" s="300">
        <f t="shared" si="29"/>
        <v>3331.8538800586239</v>
      </c>
      <c r="H205" s="300">
        <f t="shared" si="29"/>
        <v>1885.1135403661754</v>
      </c>
      <c r="I205" s="300">
        <f t="shared" si="29"/>
        <v>10997.402131045603</v>
      </c>
      <c r="J205" s="300">
        <f t="shared" si="29"/>
        <v>12734.57831336804</v>
      </c>
      <c r="K205" s="300">
        <f t="shared" si="29"/>
        <v>10872.308041523325</v>
      </c>
      <c r="L205" s="300">
        <f t="shared" si="29"/>
        <v>9680.1069796414267</v>
      </c>
      <c r="M205" s="300">
        <f t="shared" si="29"/>
        <v>8314.9497418113351</v>
      </c>
      <c r="N205" s="300">
        <f t="shared" si="29"/>
        <v>4293.4467073429278</v>
      </c>
      <c r="O205" s="261">
        <f>'3years'!H34</f>
        <v>89530.383758441094</v>
      </c>
      <c r="P205" s="83">
        <f>SUM(C205:N205)</f>
        <v>89530.383758441079</v>
      </c>
      <c r="Q205" s="284"/>
      <c r="R205" s="84">
        <v>7.258280076786626E-2</v>
      </c>
      <c r="S205" s="84">
        <v>9.8583335358297081E-2</v>
      </c>
      <c r="T205" s="84">
        <v>8.6069059363837394E-2</v>
      </c>
      <c r="U205" s="84">
        <v>4.9036522246251789E-2</v>
      </c>
      <c r="V205" s="84">
        <v>3.7214783855368992E-2</v>
      </c>
      <c r="W205" s="84">
        <v>2.1055573105241417E-2</v>
      </c>
      <c r="X205" s="84">
        <v>0.12283430126600733</v>
      </c>
      <c r="Y205" s="84">
        <v>0.14223750394867932</v>
      </c>
      <c r="Z205" s="84">
        <v>0.12143707627633465</v>
      </c>
      <c r="AA205" s="84">
        <v>0.10812091463562802</v>
      </c>
      <c r="AB205" s="84">
        <v>9.2872937574417419E-2</v>
      </c>
      <c r="AC205" s="84">
        <v>4.7955191602070325E-2</v>
      </c>
      <c r="AD205" s="84">
        <f>SUM(R205:AC205)</f>
        <v>0.99999999999999989</v>
      </c>
    </row>
    <row r="206" spans="2:34" x14ac:dyDescent="0.3">
      <c r="B206" s="275" t="s">
        <v>207</v>
      </c>
      <c r="C206" s="301"/>
      <c r="D206" s="301"/>
      <c r="E206" s="301"/>
      <c r="F206" s="301"/>
      <c r="G206" s="301"/>
      <c r="H206" s="301"/>
      <c r="I206" s="301"/>
      <c r="J206" s="301"/>
      <c r="K206" s="301"/>
      <c r="L206" s="301"/>
      <c r="M206" s="301"/>
      <c r="N206" s="301"/>
      <c r="O206" s="264">
        <f t="shared" ref="O206:O230" si="30">SUM(C206:N206)</f>
        <v>0</v>
      </c>
      <c r="P206" s="82"/>
      <c r="Q206" s="83"/>
      <c r="R206" s="83"/>
      <c r="S206" s="83"/>
      <c r="T206" s="83"/>
      <c r="U206" s="83"/>
      <c r="V206" s="83"/>
      <c r="W206" s="83"/>
      <c r="X206" s="83"/>
      <c r="Y206" s="83"/>
      <c r="Z206" s="83"/>
      <c r="AA206" s="83"/>
      <c r="AB206" s="83"/>
      <c r="AC206" s="87"/>
      <c r="AD206" s="87"/>
      <c r="AE206" s="87"/>
      <c r="AF206" s="87"/>
      <c r="AG206" s="87"/>
      <c r="AH206" s="87"/>
    </row>
    <row r="207" spans="2:34" x14ac:dyDescent="0.3">
      <c r="B207" s="275" t="s">
        <v>208</v>
      </c>
      <c r="C207" s="301"/>
      <c r="D207" s="301"/>
      <c r="E207" s="301"/>
      <c r="F207" s="301"/>
      <c r="G207" s="301"/>
      <c r="H207" s="301"/>
      <c r="I207" s="301"/>
      <c r="J207" s="301"/>
      <c r="K207" s="301"/>
      <c r="L207" s="301"/>
      <c r="M207" s="301"/>
      <c r="N207" s="301"/>
      <c r="O207" s="264">
        <f t="shared" si="30"/>
        <v>0</v>
      </c>
      <c r="P207" s="82"/>
      <c r="Q207" s="83"/>
      <c r="R207" s="83"/>
      <c r="S207" s="83"/>
      <c r="T207" s="83"/>
      <c r="U207" s="83"/>
      <c r="V207" s="83"/>
      <c r="W207" s="83"/>
      <c r="X207" s="83"/>
      <c r="Y207" s="83"/>
      <c r="Z207" s="83"/>
      <c r="AA207" s="83"/>
      <c r="AB207" s="83"/>
    </row>
    <row r="208" spans="2:34" x14ac:dyDescent="0.3">
      <c r="B208" s="275" t="s">
        <v>209</v>
      </c>
      <c r="C208" s="301"/>
      <c r="D208" s="301"/>
      <c r="E208" s="301"/>
      <c r="F208" s="301"/>
      <c r="G208" s="301"/>
      <c r="H208" s="301"/>
      <c r="I208" s="301"/>
      <c r="J208" s="301"/>
      <c r="K208" s="301"/>
      <c r="L208" s="301"/>
      <c r="M208" s="301"/>
      <c r="N208" s="301"/>
      <c r="O208" s="264">
        <f t="shared" si="30"/>
        <v>0</v>
      </c>
      <c r="P208" s="82"/>
      <c r="Q208" s="83"/>
      <c r="R208" s="83"/>
      <c r="S208" s="83"/>
      <c r="T208" s="83"/>
      <c r="U208" s="83"/>
      <c r="V208" s="83"/>
      <c r="W208" s="83"/>
      <c r="X208" s="83"/>
      <c r="Y208" s="83"/>
      <c r="Z208" s="83"/>
      <c r="AA208" s="83"/>
      <c r="AB208" s="83"/>
    </row>
    <row r="209" spans="2:31" x14ac:dyDescent="0.3">
      <c r="B209" s="275" t="s">
        <v>210</v>
      </c>
      <c r="C209" s="301"/>
      <c r="D209" s="301"/>
      <c r="E209" s="301"/>
      <c r="F209" s="301"/>
      <c r="G209" s="301"/>
      <c r="H209" s="301"/>
      <c r="I209" s="301"/>
      <c r="J209" s="301"/>
      <c r="K209" s="301"/>
      <c r="L209" s="301"/>
      <c r="M209" s="301"/>
      <c r="N209" s="301"/>
      <c r="O209" s="264">
        <f t="shared" si="30"/>
        <v>0</v>
      </c>
      <c r="P209" s="82"/>
      <c r="Q209" s="83"/>
      <c r="R209" s="83"/>
      <c r="S209" s="83"/>
      <c r="T209" s="83"/>
      <c r="U209" s="83"/>
      <c r="V209" s="83"/>
      <c r="W209" s="83"/>
      <c r="X209" s="83"/>
      <c r="Y209" s="83"/>
      <c r="Z209" s="83"/>
      <c r="AA209" s="83"/>
      <c r="AB209" s="83"/>
    </row>
    <row r="210" spans="2:31" x14ac:dyDescent="0.3">
      <c r="B210" s="275" t="s">
        <v>211</v>
      </c>
      <c r="C210" s="301"/>
      <c r="D210" s="301"/>
      <c r="E210" s="301"/>
      <c r="F210" s="301"/>
      <c r="G210" s="301"/>
      <c r="H210" s="301"/>
      <c r="I210" s="301"/>
      <c r="J210" s="301"/>
      <c r="K210" s="301"/>
      <c r="L210" s="301"/>
      <c r="M210" s="301"/>
      <c r="N210" s="301"/>
      <c r="O210" s="264">
        <f t="shared" si="30"/>
        <v>0</v>
      </c>
      <c r="P210" s="82"/>
      <c r="Q210" s="83"/>
      <c r="R210" s="83"/>
      <c r="S210" s="83"/>
      <c r="T210" s="83"/>
      <c r="U210" s="83"/>
      <c r="V210" s="83"/>
      <c r="W210" s="83"/>
      <c r="X210" s="83"/>
      <c r="Y210" s="83"/>
      <c r="Z210" s="83"/>
      <c r="AA210" s="83"/>
      <c r="AB210" s="83"/>
    </row>
    <row r="211" spans="2:31" x14ac:dyDescent="0.3">
      <c r="B211" s="275" t="s">
        <v>213</v>
      </c>
      <c r="C211" s="301"/>
      <c r="D211" s="301"/>
      <c r="E211" s="301"/>
      <c r="F211" s="301"/>
      <c r="G211" s="301"/>
      <c r="H211" s="301"/>
      <c r="I211" s="301"/>
      <c r="J211" s="301"/>
      <c r="K211" s="301"/>
      <c r="L211" s="301"/>
      <c r="M211" s="301"/>
      <c r="N211" s="301"/>
      <c r="O211" s="264">
        <f t="shared" si="30"/>
        <v>0</v>
      </c>
      <c r="P211" s="82"/>
      <c r="Q211" s="83"/>
      <c r="R211" s="83"/>
      <c r="S211" s="83"/>
      <c r="T211" s="83"/>
      <c r="U211" s="83"/>
      <c r="V211" s="83"/>
      <c r="W211" s="83"/>
      <c r="X211" s="83"/>
      <c r="Y211" s="83"/>
      <c r="Z211" s="83"/>
      <c r="AA211" s="83"/>
      <c r="AB211" s="83"/>
    </row>
    <row r="212" spans="2:31" x14ac:dyDescent="0.3">
      <c r="B212" s="275" t="s">
        <v>215</v>
      </c>
      <c r="C212" s="301"/>
      <c r="D212" s="301"/>
      <c r="E212" s="301"/>
      <c r="F212" s="301"/>
      <c r="G212" s="301"/>
      <c r="H212" s="301"/>
      <c r="I212" s="301"/>
      <c r="J212" s="301"/>
      <c r="K212" s="301"/>
      <c r="L212" s="301"/>
      <c r="M212" s="301"/>
      <c r="N212" s="301"/>
      <c r="O212" s="264">
        <f t="shared" si="30"/>
        <v>0</v>
      </c>
      <c r="P212" s="82"/>
      <c r="Q212" s="83"/>
      <c r="R212" s="83"/>
      <c r="S212" s="83"/>
      <c r="T212" s="83"/>
      <c r="U212" s="83"/>
      <c r="V212" s="83"/>
      <c r="W212" s="83"/>
      <c r="X212" s="83"/>
      <c r="Y212" s="83"/>
      <c r="Z212" s="83"/>
      <c r="AA212" s="83"/>
      <c r="AB212" s="83"/>
    </row>
    <row r="213" spans="2:31" x14ac:dyDescent="0.3">
      <c r="B213" s="298" t="s">
        <v>294</v>
      </c>
      <c r="C213" s="302"/>
      <c r="D213" s="302"/>
      <c r="E213" s="302"/>
      <c r="F213" s="302"/>
      <c r="G213" s="302"/>
      <c r="H213" s="302"/>
      <c r="I213" s="302"/>
      <c r="J213" s="302"/>
      <c r="K213" s="302"/>
      <c r="L213" s="302"/>
      <c r="M213" s="302"/>
      <c r="N213" s="302"/>
      <c r="O213" s="303">
        <f t="shared" si="30"/>
        <v>0</v>
      </c>
      <c r="P213" s="82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83"/>
    </row>
    <row r="214" spans="2:31" x14ac:dyDescent="0.3">
      <c r="B214" s="275" t="s">
        <v>216</v>
      </c>
      <c r="C214" s="273"/>
      <c r="D214" s="273"/>
      <c r="E214" s="273"/>
      <c r="F214" s="273"/>
      <c r="G214" s="273"/>
      <c r="H214" s="273"/>
      <c r="I214" s="273"/>
      <c r="J214" s="273"/>
      <c r="K214" s="273"/>
      <c r="L214" s="273"/>
      <c r="M214" s="273"/>
      <c r="N214" s="273"/>
      <c r="O214" s="264">
        <f t="shared" si="30"/>
        <v>0</v>
      </c>
      <c r="P214" s="82"/>
      <c r="Q214" s="83"/>
      <c r="R214" s="83"/>
      <c r="S214" s="83"/>
      <c r="T214" s="83"/>
      <c r="U214" s="83"/>
      <c r="V214" s="83"/>
      <c r="W214" s="83"/>
      <c r="X214" s="83"/>
      <c r="Y214" s="83"/>
      <c r="Z214" s="83"/>
      <c r="AA214" s="83"/>
      <c r="AB214" s="83"/>
    </row>
    <row r="215" spans="2:31" x14ac:dyDescent="0.3">
      <c r="B215" s="275" t="s">
        <v>217</v>
      </c>
      <c r="C215" s="301"/>
      <c r="D215" s="301"/>
      <c r="E215" s="301"/>
      <c r="F215" s="301"/>
      <c r="G215" s="301"/>
      <c r="H215" s="301"/>
      <c r="I215" s="301"/>
      <c r="J215" s="301"/>
      <c r="K215" s="301"/>
      <c r="L215" s="301"/>
      <c r="M215" s="301"/>
      <c r="N215" s="301"/>
      <c r="O215" s="264">
        <f t="shared" si="30"/>
        <v>0</v>
      </c>
      <c r="P215" s="82"/>
      <c r="Q215" s="83"/>
      <c r="R215" s="83"/>
      <c r="S215" s="83"/>
      <c r="T215" s="83"/>
      <c r="U215" s="83"/>
      <c r="V215" s="83"/>
      <c r="W215" s="83"/>
      <c r="X215" s="83"/>
      <c r="Y215" s="83"/>
      <c r="Z215" s="83"/>
      <c r="AA215" s="83"/>
      <c r="AB215" s="83"/>
    </row>
    <row r="216" spans="2:31" x14ac:dyDescent="0.3">
      <c r="B216" s="275" t="s">
        <v>218</v>
      </c>
      <c r="C216" s="273"/>
      <c r="D216" s="273"/>
      <c r="E216" s="273"/>
      <c r="F216" s="273"/>
      <c r="G216" s="273"/>
      <c r="H216" s="273"/>
      <c r="I216" s="273"/>
      <c r="J216" s="273"/>
      <c r="K216" s="273"/>
      <c r="L216" s="273"/>
      <c r="M216" s="273"/>
      <c r="N216" s="273"/>
      <c r="O216" s="264">
        <f t="shared" si="30"/>
        <v>0</v>
      </c>
      <c r="P216" s="82"/>
      <c r="Q216" s="83"/>
      <c r="R216" s="83"/>
      <c r="S216" s="83"/>
      <c r="T216" s="83"/>
      <c r="U216" s="83"/>
      <c r="V216" s="83"/>
      <c r="W216" s="83"/>
      <c r="X216" s="83"/>
      <c r="Y216" s="83"/>
      <c r="Z216" s="83"/>
      <c r="AA216" s="83"/>
      <c r="AB216" s="83"/>
    </row>
    <row r="217" spans="2:31" x14ac:dyDescent="0.3">
      <c r="B217" s="287" t="s">
        <v>257</v>
      </c>
      <c r="C217" s="273"/>
      <c r="D217" s="273"/>
      <c r="E217" s="273"/>
      <c r="F217" s="273"/>
      <c r="G217" s="273"/>
      <c r="H217" s="273"/>
      <c r="I217" s="273"/>
      <c r="J217" s="273"/>
      <c r="K217" s="273"/>
      <c r="L217" s="273"/>
      <c r="M217" s="273"/>
      <c r="N217" s="273"/>
      <c r="O217" s="264">
        <f t="shared" si="30"/>
        <v>0</v>
      </c>
      <c r="P217" s="82"/>
      <c r="Q217" s="83"/>
      <c r="R217" s="83"/>
      <c r="S217" s="83"/>
      <c r="T217" s="83"/>
      <c r="U217" s="83"/>
      <c r="V217" s="83"/>
      <c r="W217" s="83"/>
      <c r="X217" s="83"/>
      <c r="Y217" s="83"/>
      <c r="Z217" s="83"/>
      <c r="AA217" s="83"/>
      <c r="AB217" s="83"/>
    </row>
    <row r="218" spans="2:31" x14ac:dyDescent="0.3">
      <c r="B218" s="275" t="s">
        <v>219</v>
      </c>
      <c r="C218" s="301"/>
      <c r="D218" s="301"/>
      <c r="E218" s="301"/>
      <c r="F218" s="301"/>
      <c r="G218" s="301"/>
      <c r="H218" s="301"/>
      <c r="I218" s="301"/>
      <c r="J218" s="301"/>
      <c r="K218" s="301"/>
      <c r="L218" s="301"/>
      <c r="M218" s="301"/>
      <c r="N218" s="301"/>
      <c r="O218" s="264">
        <f t="shared" si="30"/>
        <v>0</v>
      </c>
      <c r="P218" s="82"/>
      <c r="Q218" s="83"/>
      <c r="R218" s="83"/>
      <c r="S218" s="83"/>
      <c r="T218" s="83"/>
      <c r="U218" s="83"/>
      <c r="V218" s="83"/>
      <c r="W218" s="83"/>
      <c r="X218" s="83"/>
      <c r="Y218" s="83"/>
      <c r="Z218" s="83"/>
      <c r="AA218" s="83"/>
      <c r="AB218" s="83"/>
    </row>
    <row r="219" spans="2:31" x14ac:dyDescent="0.3">
      <c r="B219" s="275" t="s">
        <v>220</v>
      </c>
      <c r="C219" s="273"/>
      <c r="D219" s="273"/>
      <c r="E219" s="273"/>
      <c r="F219" s="273"/>
      <c r="G219" s="273"/>
      <c r="H219" s="273"/>
      <c r="I219" s="273"/>
      <c r="J219" s="273"/>
      <c r="K219" s="273"/>
      <c r="L219" s="273"/>
      <c r="M219" s="273"/>
      <c r="N219" s="273"/>
      <c r="O219" s="264">
        <f t="shared" si="30"/>
        <v>0</v>
      </c>
      <c r="P219" s="82"/>
      <c r="Q219" s="83"/>
      <c r="R219" s="83"/>
      <c r="S219" s="83"/>
      <c r="T219" s="83"/>
      <c r="U219" s="83"/>
      <c r="V219" s="83"/>
      <c r="W219" s="83"/>
      <c r="X219" s="83"/>
      <c r="Y219" s="83"/>
      <c r="Z219" s="83"/>
      <c r="AA219" s="83"/>
      <c r="AB219" s="83"/>
    </row>
    <row r="220" spans="2:31" x14ac:dyDescent="0.3">
      <c r="B220" s="288" t="s">
        <v>221</v>
      </c>
      <c r="C220" s="301"/>
      <c r="D220" s="301"/>
      <c r="E220" s="301"/>
      <c r="F220" s="301"/>
      <c r="G220" s="301"/>
      <c r="H220" s="301"/>
      <c r="I220" s="301"/>
      <c r="J220" s="301"/>
      <c r="K220" s="301"/>
      <c r="L220" s="301"/>
      <c r="M220" s="301"/>
      <c r="N220" s="301"/>
      <c r="O220" s="264">
        <f t="shared" si="30"/>
        <v>0</v>
      </c>
      <c r="P220" s="82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  <c r="AB220" s="83"/>
      <c r="AC220" s="83"/>
      <c r="AD220" s="83"/>
      <c r="AE220" s="83"/>
    </row>
    <row r="221" spans="2:31" x14ac:dyDescent="0.3">
      <c r="B221" s="275" t="s">
        <v>222</v>
      </c>
      <c r="C221" s="273"/>
      <c r="D221" s="273"/>
      <c r="E221" s="273"/>
      <c r="F221" s="273"/>
      <c r="G221" s="273"/>
      <c r="H221" s="273"/>
      <c r="I221" s="273"/>
      <c r="J221" s="273"/>
      <c r="K221" s="273"/>
      <c r="L221" s="273"/>
      <c r="M221" s="273"/>
      <c r="N221" s="273"/>
      <c r="O221" s="264">
        <f t="shared" si="30"/>
        <v>0</v>
      </c>
      <c r="P221" s="82"/>
      <c r="Q221" s="83"/>
      <c r="R221" s="83"/>
      <c r="S221" s="83"/>
      <c r="T221" s="83"/>
      <c r="U221" s="83"/>
      <c r="V221" s="83"/>
      <c r="W221" s="83"/>
      <c r="X221" s="83"/>
      <c r="Y221" s="83"/>
      <c r="Z221" s="83"/>
      <c r="AA221" s="83"/>
      <c r="AB221" s="83"/>
      <c r="AC221" s="83"/>
      <c r="AD221" s="83"/>
    </row>
    <row r="222" spans="2:31" x14ac:dyDescent="0.3">
      <c r="B222" s="275" t="s">
        <v>223</v>
      </c>
      <c r="C222" s="273"/>
      <c r="D222" s="273"/>
      <c r="E222" s="273"/>
      <c r="F222" s="273"/>
      <c r="G222" s="273"/>
      <c r="H222" s="273"/>
      <c r="I222" s="273"/>
      <c r="J222" s="273"/>
      <c r="K222" s="273"/>
      <c r="L222" s="273"/>
      <c r="M222" s="273"/>
      <c r="N222" s="273"/>
      <c r="O222" s="264">
        <f t="shared" si="30"/>
        <v>0</v>
      </c>
      <c r="P222" s="82"/>
      <c r="Q222" s="83"/>
      <c r="R222" s="83"/>
      <c r="S222" s="83"/>
      <c r="T222" s="83"/>
      <c r="U222" s="83"/>
      <c r="V222" s="83"/>
      <c r="W222" s="83"/>
      <c r="X222" s="83"/>
      <c r="Y222" s="83"/>
      <c r="Z222" s="83"/>
      <c r="AA222" s="83"/>
      <c r="AB222" s="83"/>
      <c r="AC222" s="83"/>
      <c r="AD222" s="83"/>
    </row>
    <row r="223" spans="2:31" x14ac:dyDescent="0.3">
      <c r="B223" s="276" t="s">
        <v>224</v>
      </c>
      <c r="C223" s="301"/>
      <c r="D223" s="301"/>
      <c r="E223" s="301"/>
      <c r="F223" s="301"/>
      <c r="G223" s="301"/>
      <c r="H223" s="301"/>
      <c r="I223" s="301"/>
      <c r="J223" s="301"/>
      <c r="K223" s="301"/>
      <c r="L223" s="301"/>
      <c r="M223" s="301"/>
      <c r="N223" s="301"/>
      <c r="O223" s="264">
        <f t="shared" si="30"/>
        <v>0</v>
      </c>
      <c r="P223" s="82"/>
      <c r="Q223" s="83"/>
      <c r="R223" s="83"/>
      <c r="S223" s="83"/>
      <c r="T223" s="83"/>
      <c r="U223" s="83"/>
      <c r="V223" s="83"/>
      <c r="W223" s="83"/>
      <c r="X223" s="83"/>
      <c r="Y223" s="83"/>
      <c r="Z223" s="83"/>
      <c r="AA223" s="83"/>
      <c r="AB223" s="83"/>
      <c r="AC223" s="83"/>
      <c r="AD223" s="83"/>
    </row>
    <row r="224" spans="2:31" x14ac:dyDescent="0.3">
      <c r="B224" s="275" t="s">
        <v>225</v>
      </c>
      <c r="C224" s="273"/>
      <c r="D224" s="273"/>
      <c r="E224" s="273"/>
      <c r="F224" s="273"/>
      <c r="G224" s="273"/>
      <c r="H224" s="273"/>
      <c r="I224" s="273"/>
      <c r="J224" s="273"/>
      <c r="K224" s="273"/>
      <c r="L224" s="273"/>
      <c r="M224" s="273"/>
      <c r="N224" s="273"/>
      <c r="O224" s="264">
        <f t="shared" si="30"/>
        <v>0</v>
      </c>
      <c r="P224" s="82"/>
      <c r="Q224" s="87"/>
      <c r="R224" s="87"/>
      <c r="S224" s="87"/>
      <c r="T224" s="87"/>
      <c r="U224" s="87"/>
      <c r="V224" s="87"/>
      <c r="W224" s="87"/>
      <c r="X224" s="87"/>
      <c r="Y224" s="87"/>
      <c r="Z224" s="87"/>
      <c r="AA224" s="87"/>
      <c r="AB224" s="87"/>
      <c r="AC224" s="83"/>
      <c r="AD224" s="83"/>
    </row>
    <row r="225" spans="2:30" x14ac:dyDescent="0.3">
      <c r="B225" s="275" t="s">
        <v>226</v>
      </c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  <c r="M225" s="301"/>
      <c r="N225" s="301"/>
      <c r="O225" s="264">
        <f t="shared" si="30"/>
        <v>0</v>
      </c>
      <c r="P225" s="82"/>
      <c r="Q225" s="87"/>
      <c r="S225" s="83"/>
      <c r="T225" s="83"/>
      <c r="U225" s="83"/>
      <c r="V225" s="83"/>
      <c r="W225" s="83"/>
      <c r="X225" s="83"/>
      <c r="Y225" s="83"/>
      <c r="Z225" s="83"/>
      <c r="AA225" s="83"/>
      <c r="AB225" s="83"/>
      <c r="AC225" s="83"/>
      <c r="AD225" s="83"/>
    </row>
    <row r="226" spans="2:30" x14ac:dyDescent="0.3">
      <c r="B226" s="275" t="s">
        <v>281</v>
      </c>
      <c r="C226" s="273"/>
      <c r="D226" s="273"/>
      <c r="E226" s="273"/>
      <c r="F226" s="273"/>
      <c r="G226" s="273"/>
      <c r="H226" s="273"/>
      <c r="I226" s="273"/>
      <c r="J226" s="273"/>
      <c r="K226" s="273"/>
      <c r="L226" s="273"/>
      <c r="M226" s="273"/>
      <c r="N226" s="273"/>
      <c r="O226" s="264">
        <f t="shared" si="30"/>
        <v>0</v>
      </c>
      <c r="P226" s="82"/>
      <c r="Q226" s="87"/>
      <c r="S226" s="83"/>
      <c r="T226" s="83"/>
      <c r="U226" s="83"/>
      <c r="V226" s="83"/>
      <c r="W226" s="83"/>
      <c r="X226" s="83"/>
      <c r="Y226" s="83"/>
      <c r="Z226" s="83"/>
      <c r="AA226" s="83"/>
      <c r="AB226" s="83"/>
      <c r="AC226" s="83"/>
      <c r="AD226" s="83"/>
    </row>
    <row r="227" spans="2:30" x14ac:dyDescent="0.3">
      <c r="B227" s="275" t="s">
        <v>227</v>
      </c>
      <c r="C227" s="301"/>
      <c r="D227" s="301"/>
      <c r="E227" s="301"/>
      <c r="F227" s="301"/>
      <c r="G227" s="301"/>
      <c r="H227" s="301"/>
      <c r="I227" s="301"/>
      <c r="J227" s="301"/>
      <c r="K227" s="301"/>
      <c r="L227" s="301"/>
      <c r="M227" s="301"/>
      <c r="N227" s="301"/>
      <c r="O227" s="264">
        <f t="shared" si="30"/>
        <v>0</v>
      </c>
      <c r="P227" s="82"/>
      <c r="Q227" s="87"/>
      <c r="S227" s="83"/>
      <c r="T227" s="83"/>
      <c r="U227" s="83"/>
      <c r="V227" s="83"/>
      <c r="W227" s="83"/>
      <c r="X227" s="83"/>
      <c r="Y227" s="83"/>
      <c r="Z227" s="83"/>
      <c r="AA227" s="83"/>
      <c r="AB227" s="83"/>
      <c r="AC227" s="83"/>
      <c r="AD227" s="83"/>
    </row>
    <row r="228" spans="2:30" x14ac:dyDescent="0.3">
      <c r="B228" s="275" t="s">
        <v>229</v>
      </c>
      <c r="C228" s="301"/>
      <c r="D228" s="301"/>
      <c r="E228" s="301"/>
      <c r="F228" s="301"/>
      <c r="G228" s="301"/>
      <c r="H228" s="301"/>
      <c r="I228" s="301"/>
      <c r="J228" s="301"/>
      <c r="K228" s="301"/>
      <c r="L228" s="301"/>
      <c r="M228" s="301"/>
      <c r="N228" s="301"/>
      <c r="O228" s="264">
        <f t="shared" si="30"/>
        <v>0</v>
      </c>
      <c r="P228" s="82"/>
      <c r="Q228" s="83"/>
      <c r="R228" s="83"/>
      <c r="S228" s="83"/>
      <c r="T228" s="83"/>
      <c r="U228" s="83"/>
      <c r="V228" s="83"/>
      <c r="W228" s="83"/>
      <c r="X228" s="83"/>
      <c r="Y228" s="83"/>
      <c r="Z228" s="83"/>
      <c r="AA228" s="83"/>
      <c r="AB228" s="83"/>
      <c r="AC228" s="83"/>
      <c r="AD228" s="83"/>
    </row>
    <row r="229" spans="2:30" x14ac:dyDescent="0.3">
      <c r="B229" s="275" t="s">
        <v>230</v>
      </c>
      <c r="C229" s="273"/>
      <c r="D229" s="273"/>
      <c r="E229" s="273"/>
      <c r="F229" s="273"/>
      <c r="G229" s="273"/>
      <c r="H229" s="273"/>
      <c r="I229" s="273"/>
      <c r="J229" s="273"/>
      <c r="K229" s="273"/>
      <c r="L229" s="273"/>
      <c r="M229" s="273"/>
      <c r="N229" s="273"/>
      <c r="O229" s="264">
        <f t="shared" si="30"/>
        <v>0</v>
      </c>
      <c r="P229" s="82"/>
      <c r="Q229" s="83"/>
      <c r="R229" s="83"/>
      <c r="S229" s="83"/>
      <c r="T229" s="83"/>
      <c r="U229" s="83"/>
      <c r="V229" s="83"/>
      <c r="W229" s="83"/>
      <c r="X229" s="83"/>
      <c r="Y229" s="83"/>
      <c r="Z229" s="83"/>
      <c r="AA229" s="83"/>
      <c r="AB229" s="83"/>
      <c r="AC229" s="83"/>
      <c r="AD229" s="83"/>
    </row>
    <row r="230" spans="2:30" x14ac:dyDescent="0.3">
      <c r="B230" s="275" t="s">
        <v>231</v>
      </c>
      <c r="C230" s="301"/>
      <c r="D230" s="301"/>
      <c r="E230" s="301"/>
      <c r="F230" s="301"/>
      <c r="G230" s="301"/>
      <c r="H230" s="301"/>
      <c r="I230" s="301"/>
      <c r="J230" s="301"/>
      <c r="K230" s="301"/>
      <c r="L230" s="301"/>
      <c r="M230" s="301"/>
      <c r="N230" s="301"/>
      <c r="O230" s="264">
        <f t="shared" si="30"/>
        <v>0</v>
      </c>
      <c r="P230" s="82"/>
      <c r="Q230" s="83"/>
      <c r="R230" s="83"/>
      <c r="S230" s="83"/>
      <c r="T230" s="83"/>
      <c r="U230" s="83"/>
      <c r="V230" s="83"/>
      <c r="W230" s="83"/>
      <c r="X230" s="83"/>
      <c r="Y230" s="83"/>
      <c r="Z230" s="83"/>
      <c r="AA230" s="83"/>
      <c r="AB230" s="83"/>
      <c r="AC230" s="83"/>
      <c r="AD230" s="83"/>
    </row>
    <row r="231" spans="2:30" x14ac:dyDescent="0.3">
      <c r="B231" s="275" t="s">
        <v>232</v>
      </c>
      <c r="C231" s="301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264">
        <f>SUM(C231:N231)</f>
        <v>0</v>
      </c>
      <c r="P231" s="82"/>
      <c r="Q231" s="83"/>
      <c r="R231" s="83"/>
      <c r="S231" s="83"/>
      <c r="T231" s="83"/>
      <c r="U231" s="83"/>
      <c r="V231" s="83"/>
      <c r="W231" s="83"/>
      <c r="X231" s="83"/>
      <c r="Y231" s="83"/>
      <c r="Z231" s="83"/>
      <c r="AA231" s="83"/>
      <c r="AB231" s="83"/>
      <c r="AC231" s="83"/>
      <c r="AD231" s="83"/>
    </row>
    <row r="232" spans="2:30" x14ac:dyDescent="0.3">
      <c r="B232" s="269"/>
      <c r="C232" s="273"/>
      <c r="D232" s="273"/>
      <c r="E232" s="273"/>
      <c r="F232" s="273"/>
      <c r="G232" s="273"/>
      <c r="H232" s="273"/>
      <c r="I232" s="273"/>
      <c r="J232" s="273"/>
      <c r="K232" s="273"/>
      <c r="L232" s="273"/>
      <c r="M232" s="273"/>
      <c r="N232" s="273"/>
      <c r="O232" s="264"/>
      <c r="P232" s="82"/>
      <c r="Q232" s="87"/>
      <c r="S232" s="83"/>
      <c r="T232" s="83"/>
      <c r="U232" s="83"/>
      <c r="V232" s="83"/>
      <c r="W232" s="83"/>
      <c r="X232" s="83"/>
      <c r="Y232" s="83"/>
      <c r="Z232" s="83"/>
      <c r="AA232" s="83"/>
      <c r="AB232" s="83"/>
      <c r="AC232" s="83"/>
      <c r="AD232" s="83"/>
    </row>
    <row r="233" spans="2:30" x14ac:dyDescent="0.3">
      <c r="B233" s="86" t="s">
        <v>192</v>
      </c>
      <c r="C233" s="300">
        <f>$O$233*R233</f>
        <v>2612.9808276431854</v>
      </c>
      <c r="D233" s="300">
        <f t="shared" ref="D233:N233" si="31">$O$233*S233</f>
        <v>3549.0000728986947</v>
      </c>
      <c r="E233" s="300">
        <f t="shared" si="31"/>
        <v>3098.4861370981462</v>
      </c>
      <c r="F233" s="300">
        <f t="shared" si="31"/>
        <v>1765.3148008650644</v>
      </c>
      <c r="G233" s="300">
        <f t="shared" si="31"/>
        <v>1339.7322187932837</v>
      </c>
      <c r="H233" s="300">
        <f t="shared" si="31"/>
        <v>758.00063178869107</v>
      </c>
      <c r="I233" s="300">
        <f t="shared" si="31"/>
        <v>4422.0348455762642</v>
      </c>
      <c r="J233" s="300">
        <f t="shared" si="31"/>
        <v>5120.550142152455</v>
      </c>
      <c r="K233" s="300">
        <f t="shared" si="31"/>
        <v>4371.7347459480479</v>
      </c>
      <c r="L233" s="300">
        <f t="shared" si="31"/>
        <v>3892.3529268826087</v>
      </c>
      <c r="M233" s="300">
        <f t="shared" si="31"/>
        <v>3343.425752679027</v>
      </c>
      <c r="N233" s="300">
        <f t="shared" si="31"/>
        <v>1726.3868976745316</v>
      </c>
      <c r="O233" s="261">
        <f>'3years'!H37</f>
        <v>36000</v>
      </c>
      <c r="P233" s="83">
        <f>SUM(C233:N233)</f>
        <v>36000</v>
      </c>
      <c r="Q233" s="87"/>
      <c r="R233" s="84">
        <v>7.258280076786626E-2</v>
      </c>
      <c r="S233" s="84">
        <v>9.8583335358297081E-2</v>
      </c>
      <c r="T233" s="84">
        <v>8.6069059363837394E-2</v>
      </c>
      <c r="U233" s="84">
        <v>4.9036522246251789E-2</v>
      </c>
      <c r="V233" s="84">
        <v>3.7214783855368992E-2</v>
      </c>
      <c r="W233" s="84">
        <v>2.1055573105241417E-2</v>
      </c>
      <c r="X233" s="84">
        <v>0.12283430126600733</v>
      </c>
      <c r="Y233" s="84">
        <v>0.14223750394867932</v>
      </c>
      <c r="Z233" s="84">
        <v>0.12143707627633465</v>
      </c>
      <c r="AA233" s="84">
        <v>0.10812091463562802</v>
      </c>
      <c r="AB233" s="84">
        <v>9.2872937574417419E-2</v>
      </c>
      <c r="AC233" s="84">
        <v>4.7955191602070325E-2</v>
      </c>
      <c r="AD233" s="84">
        <f>SUM(R233:AC233)</f>
        <v>0.99999999999999989</v>
      </c>
    </row>
    <row r="234" spans="2:30" x14ac:dyDescent="0.3">
      <c r="B234" s="267"/>
      <c r="C234" s="273"/>
      <c r="D234" s="273"/>
      <c r="E234" s="273"/>
      <c r="F234" s="273"/>
      <c r="G234" s="273"/>
      <c r="H234" s="273"/>
      <c r="I234" s="273"/>
      <c r="J234" s="273"/>
      <c r="K234" s="273"/>
      <c r="L234" s="273"/>
      <c r="M234" s="273"/>
      <c r="N234" s="273"/>
      <c r="O234" s="264"/>
    </row>
    <row r="235" spans="2:30" x14ac:dyDescent="0.3">
      <c r="B235" s="86" t="s">
        <v>201</v>
      </c>
      <c r="C235" s="300">
        <f>$O$235*R235</f>
        <v>2739.8728207418176</v>
      </c>
      <c r="D235" s="300">
        <f t="shared" ref="D235:N235" si="32">$O$235*S235</f>
        <v>2280.0718537861321</v>
      </c>
      <c r="E235" s="300">
        <f t="shared" si="32"/>
        <v>2320.6425273410459</v>
      </c>
      <c r="F235" s="300">
        <f t="shared" si="32"/>
        <v>2250.3200265125292</v>
      </c>
      <c r="G235" s="300">
        <f t="shared" si="32"/>
        <v>1672.8641062475951</v>
      </c>
      <c r="H235" s="300">
        <f t="shared" si="32"/>
        <v>1578.1992012861306</v>
      </c>
      <c r="I235" s="300">
        <f t="shared" si="32"/>
        <v>1203.5966487957639</v>
      </c>
      <c r="J235" s="300">
        <f t="shared" si="32"/>
        <v>1207.6537161512551</v>
      </c>
      <c r="K235" s="300">
        <f t="shared" si="32"/>
        <v>2035.2954566714882</v>
      </c>
      <c r="L235" s="300">
        <f t="shared" si="32"/>
        <v>2029.8860335308334</v>
      </c>
      <c r="M235" s="300">
        <f t="shared" si="32"/>
        <v>2374.7367587475969</v>
      </c>
      <c r="N235" s="300">
        <f t="shared" si="32"/>
        <v>2235.4441128757276</v>
      </c>
      <c r="O235" s="304">
        <f>'3years'!H35</f>
        <v>23928.583262687916</v>
      </c>
      <c r="P235" s="83">
        <f>SUM(C235:N235)</f>
        <v>23928.583262687916</v>
      </c>
      <c r="Q235" s="284"/>
      <c r="R235" s="84">
        <v>0.11450209110432916</v>
      </c>
      <c r="S235" s="84">
        <v>9.5286537809426919E-2</v>
      </c>
      <c r="T235" s="84">
        <v>9.6982027806035945E-2</v>
      </c>
      <c r="U235" s="84">
        <v>9.4043178478580305E-2</v>
      </c>
      <c r="V235" s="84">
        <v>6.9910704193511919E-2</v>
      </c>
      <c r="W235" s="84">
        <v>6.5954560868090872E-2</v>
      </c>
      <c r="X235" s="84">
        <v>5.0299536566067594E-2</v>
      </c>
      <c r="Y235" s="84">
        <v>5.0469085565728496E-2</v>
      </c>
      <c r="Z235" s="84">
        <v>8.50570814965525E-2</v>
      </c>
      <c r="AA235" s="84">
        <v>8.4831016163671308E-2</v>
      </c>
      <c r="AB235" s="84">
        <v>9.9242681134847965E-2</v>
      </c>
      <c r="AC235" s="84">
        <v>9.3421498813157006E-2</v>
      </c>
      <c r="AD235" s="84">
        <f>SUM(R235:AC235)</f>
        <v>1</v>
      </c>
    </row>
    <row r="236" spans="2:30" x14ac:dyDescent="0.3">
      <c r="B236" s="269" t="s">
        <v>295</v>
      </c>
      <c r="C236" s="305"/>
      <c r="D236" s="305"/>
      <c r="E236" s="305"/>
      <c r="F236" s="305"/>
      <c r="G236" s="305"/>
      <c r="H236" s="305"/>
      <c r="I236" s="305"/>
      <c r="J236" s="305"/>
      <c r="K236" s="305"/>
      <c r="L236" s="305"/>
      <c r="M236" s="305"/>
      <c r="N236" s="305"/>
      <c r="O236" s="264">
        <f t="shared" ref="O236:O248" si="33">SUM(C236:N236)</f>
        <v>0</v>
      </c>
      <c r="P236" s="87"/>
      <c r="Q236" s="284"/>
    </row>
    <row r="237" spans="2:30" x14ac:dyDescent="0.3">
      <c r="B237" s="87" t="s">
        <v>296</v>
      </c>
      <c r="C237" s="305"/>
      <c r="D237" s="305"/>
      <c r="E237" s="305"/>
      <c r="F237" s="305"/>
      <c r="G237" s="305"/>
      <c r="H237" s="305"/>
      <c r="I237" s="305"/>
      <c r="J237" s="305"/>
      <c r="K237" s="305"/>
      <c r="L237" s="305"/>
      <c r="M237" s="305"/>
      <c r="N237" s="305"/>
      <c r="O237" s="264">
        <f t="shared" si="33"/>
        <v>0</v>
      </c>
      <c r="P237" s="87"/>
      <c r="Q237" s="284"/>
    </row>
    <row r="238" spans="2:30" x14ac:dyDescent="0.3">
      <c r="B238" s="275" t="s">
        <v>297</v>
      </c>
      <c r="C238" s="301"/>
      <c r="D238" s="301"/>
      <c r="E238" s="301"/>
      <c r="F238" s="301"/>
      <c r="G238" s="301"/>
      <c r="H238" s="301"/>
      <c r="I238" s="301"/>
      <c r="J238" s="301"/>
      <c r="K238" s="301"/>
      <c r="L238" s="301"/>
      <c r="M238" s="301"/>
      <c r="N238" s="301"/>
      <c r="O238" s="264">
        <f t="shared" si="33"/>
        <v>0</v>
      </c>
      <c r="P238" s="87"/>
      <c r="Q238" s="284"/>
    </row>
    <row r="239" spans="2:30" x14ac:dyDescent="0.3">
      <c r="B239" s="275" t="s">
        <v>298</v>
      </c>
      <c r="C239" s="301"/>
      <c r="D239" s="301"/>
      <c r="E239" s="301"/>
      <c r="F239" s="301"/>
      <c r="G239" s="301"/>
      <c r="H239" s="301"/>
      <c r="I239" s="301"/>
      <c r="J239" s="301"/>
      <c r="K239" s="301"/>
      <c r="L239" s="301"/>
      <c r="M239" s="301"/>
      <c r="N239" s="301"/>
      <c r="O239" s="264">
        <f t="shared" si="33"/>
        <v>0</v>
      </c>
      <c r="P239" s="87"/>
      <c r="Q239" s="284"/>
    </row>
    <row r="240" spans="2:30" x14ac:dyDescent="0.3">
      <c r="B240" s="87" t="s">
        <v>299</v>
      </c>
      <c r="C240" s="305"/>
      <c r="D240" s="305"/>
      <c r="E240" s="305"/>
      <c r="F240" s="305"/>
      <c r="G240" s="305"/>
      <c r="H240" s="305"/>
      <c r="I240" s="305"/>
      <c r="J240" s="305"/>
      <c r="K240" s="305"/>
      <c r="L240" s="305"/>
      <c r="M240" s="305"/>
      <c r="N240" s="305"/>
      <c r="O240" s="264">
        <f t="shared" si="33"/>
        <v>0</v>
      </c>
      <c r="P240" s="87"/>
      <c r="Q240" s="284"/>
    </row>
    <row r="241" spans="2:30" x14ac:dyDescent="0.3">
      <c r="B241" s="87" t="s">
        <v>300</v>
      </c>
      <c r="C241" s="305"/>
      <c r="D241" s="305"/>
      <c r="E241" s="305"/>
      <c r="F241" s="305"/>
      <c r="G241" s="305"/>
      <c r="H241" s="305"/>
      <c r="I241" s="305"/>
      <c r="J241" s="305"/>
      <c r="K241" s="305"/>
      <c r="L241" s="305"/>
      <c r="M241" s="305"/>
      <c r="N241" s="305"/>
      <c r="O241" s="264">
        <f t="shared" si="33"/>
        <v>0</v>
      </c>
      <c r="P241" s="87"/>
      <c r="Q241" s="284"/>
    </row>
    <row r="242" spans="2:30" x14ac:dyDescent="0.3">
      <c r="B242" s="87" t="s">
        <v>301</v>
      </c>
      <c r="C242" s="305"/>
      <c r="D242" s="305"/>
      <c r="E242" s="305"/>
      <c r="F242" s="305"/>
      <c r="G242" s="305"/>
      <c r="H242" s="305"/>
      <c r="I242" s="305"/>
      <c r="J242" s="305"/>
      <c r="K242" s="305"/>
      <c r="L242" s="305"/>
      <c r="M242" s="305"/>
      <c r="N242" s="305"/>
      <c r="O242" s="264">
        <f t="shared" si="33"/>
        <v>0</v>
      </c>
      <c r="P242" s="87"/>
      <c r="Q242" s="284"/>
    </row>
    <row r="243" spans="2:30" x14ac:dyDescent="0.3">
      <c r="B243" s="87" t="s">
        <v>302</v>
      </c>
      <c r="C243" s="305"/>
      <c r="D243" s="305"/>
      <c r="E243" s="305"/>
      <c r="F243" s="305"/>
      <c r="G243" s="305"/>
      <c r="H243" s="305"/>
      <c r="I243" s="305"/>
      <c r="J243" s="305"/>
      <c r="K243" s="305"/>
      <c r="L243" s="305"/>
      <c r="M243" s="305"/>
      <c r="N243" s="305"/>
      <c r="O243" s="264">
        <f t="shared" si="33"/>
        <v>0</v>
      </c>
      <c r="P243" s="87"/>
      <c r="Q243" s="284"/>
    </row>
    <row r="244" spans="2:30" x14ac:dyDescent="0.3">
      <c r="B244" s="87" t="s">
        <v>256</v>
      </c>
      <c r="C244" s="305"/>
      <c r="D244" s="305"/>
      <c r="E244" s="305"/>
      <c r="F244" s="305"/>
      <c r="G244" s="305"/>
      <c r="H244" s="305"/>
      <c r="I244" s="305"/>
      <c r="J244" s="305"/>
      <c r="K244" s="305"/>
      <c r="L244" s="305"/>
      <c r="M244" s="305"/>
      <c r="N244" s="305"/>
      <c r="O244" s="264">
        <f t="shared" si="33"/>
        <v>0</v>
      </c>
      <c r="P244" s="87"/>
      <c r="Q244" s="284"/>
    </row>
    <row r="245" spans="2:30" x14ac:dyDescent="0.3">
      <c r="B245" s="87" t="s">
        <v>303</v>
      </c>
      <c r="C245" s="305"/>
      <c r="D245" s="305"/>
      <c r="E245" s="305"/>
      <c r="F245" s="305"/>
      <c r="G245" s="305"/>
      <c r="H245" s="305"/>
      <c r="I245" s="305"/>
      <c r="J245" s="305"/>
      <c r="K245" s="305"/>
      <c r="L245" s="305"/>
      <c r="M245" s="305"/>
      <c r="N245" s="305"/>
      <c r="O245" s="264">
        <f t="shared" si="33"/>
        <v>0</v>
      </c>
      <c r="P245" s="82"/>
      <c r="Q245" s="87"/>
      <c r="S245" s="83"/>
      <c r="T245" s="83"/>
      <c r="U245" s="83"/>
      <c r="V245" s="83"/>
      <c r="W245" s="83"/>
      <c r="X245" s="83"/>
      <c r="Y245" s="83"/>
      <c r="Z245" s="83"/>
      <c r="AA245" s="83"/>
      <c r="AB245" s="83"/>
      <c r="AC245" s="83"/>
      <c r="AD245" s="83"/>
    </row>
    <row r="246" spans="2:30" x14ac:dyDescent="0.3">
      <c r="B246" s="269" t="s">
        <v>304</v>
      </c>
      <c r="C246" s="305"/>
      <c r="D246" s="305"/>
      <c r="E246" s="305"/>
      <c r="F246" s="305"/>
      <c r="G246" s="305"/>
      <c r="H246" s="305"/>
      <c r="I246" s="305"/>
      <c r="J246" s="305"/>
      <c r="K246" s="305"/>
      <c r="L246" s="305"/>
      <c r="M246" s="305"/>
      <c r="N246" s="305"/>
      <c r="O246" s="264">
        <f t="shared" si="33"/>
        <v>0</v>
      </c>
      <c r="P246" s="82"/>
      <c r="Q246" s="87"/>
      <c r="S246" s="83"/>
      <c r="T246" s="83"/>
      <c r="U246" s="83"/>
      <c r="V246" s="83"/>
      <c r="W246" s="83"/>
      <c r="X246" s="83"/>
      <c r="Y246" s="83"/>
      <c r="Z246" s="83"/>
      <c r="AA246" s="83"/>
      <c r="AB246" s="83"/>
      <c r="AC246" s="83"/>
      <c r="AD246" s="83"/>
    </row>
    <row r="247" spans="2:30" x14ac:dyDescent="0.3">
      <c r="B247" s="269" t="s">
        <v>305</v>
      </c>
      <c r="C247" s="305"/>
      <c r="D247" s="305"/>
      <c r="E247" s="305"/>
      <c r="F247" s="305"/>
      <c r="G247" s="305"/>
      <c r="H247" s="305"/>
      <c r="I247" s="305"/>
      <c r="J247" s="305"/>
      <c r="K247" s="305"/>
      <c r="L247" s="305"/>
      <c r="M247" s="305"/>
      <c r="N247" s="305"/>
      <c r="O247" s="264">
        <f t="shared" si="33"/>
        <v>0</v>
      </c>
      <c r="P247" s="82"/>
      <c r="Q247" s="87"/>
      <c r="S247" s="83"/>
      <c r="T247" s="83"/>
      <c r="U247" s="83"/>
      <c r="V247" s="83"/>
      <c r="W247" s="83"/>
      <c r="X247" s="83"/>
      <c r="Y247" s="83"/>
      <c r="Z247" s="83"/>
      <c r="AA247" s="83"/>
      <c r="AB247" s="83"/>
      <c r="AC247" s="83"/>
      <c r="AD247" s="83"/>
    </row>
    <row r="248" spans="2:30" x14ac:dyDescent="0.3">
      <c r="B248" s="275" t="s">
        <v>306</v>
      </c>
      <c r="C248" s="305"/>
      <c r="D248" s="305"/>
      <c r="E248" s="305"/>
      <c r="F248" s="305"/>
      <c r="G248" s="305"/>
      <c r="H248" s="305"/>
      <c r="I248" s="305"/>
      <c r="J248" s="305"/>
      <c r="K248" s="305"/>
      <c r="L248" s="305"/>
      <c r="M248" s="305"/>
      <c r="N248" s="305"/>
      <c r="O248" s="264">
        <f t="shared" si="33"/>
        <v>0</v>
      </c>
      <c r="P248" s="82"/>
      <c r="Q248" s="87"/>
      <c r="S248" s="83"/>
      <c r="T248" s="83"/>
      <c r="U248" s="83"/>
      <c r="V248" s="83"/>
      <c r="W248" s="83"/>
      <c r="X248" s="83"/>
      <c r="Y248" s="83"/>
      <c r="Z248" s="83"/>
      <c r="AA248" s="83"/>
      <c r="AB248" s="83"/>
      <c r="AC248" s="83"/>
      <c r="AD248" s="83"/>
    </row>
    <row r="249" spans="2:30" x14ac:dyDescent="0.3">
      <c r="B249" s="269"/>
      <c r="C249" s="273"/>
      <c r="D249" s="273"/>
      <c r="E249" s="273"/>
      <c r="F249" s="273"/>
      <c r="G249" s="273"/>
      <c r="H249" s="273"/>
      <c r="I249" s="273"/>
      <c r="J249" s="273"/>
      <c r="K249" s="273"/>
      <c r="L249" s="273"/>
      <c r="M249" s="273"/>
      <c r="N249" s="273"/>
      <c r="O249" s="264"/>
    </row>
    <row r="250" spans="2:30" x14ac:dyDescent="0.3">
      <c r="B250" s="86" t="s">
        <v>222</v>
      </c>
      <c r="C250" s="300">
        <f>$O$250*R250</f>
        <v>68.203664198088987</v>
      </c>
      <c r="D250" s="300">
        <f t="shared" ref="D250:N250" si="34">$O$250*S250</f>
        <v>56.757837037501481</v>
      </c>
      <c r="E250" s="300">
        <f t="shared" si="34"/>
        <v>57.767762963435679</v>
      </c>
      <c r="F250" s="300">
        <f t="shared" si="34"/>
        <v>56.017224691816409</v>
      </c>
      <c r="G250" s="300">
        <f t="shared" si="34"/>
        <v>41.642612346019774</v>
      </c>
      <c r="H250" s="300">
        <f t="shared" si="34"/>
        <v>39.286118518839992</v>
      </c>
      <c r="I250" s="300">
        <f t="shared" si="34"/>
        <v>29.96113580271431</v>
      </c>
      <c r="J250" s="300">
        <f t="shared" si="34"/>
        <v>30.062128395307727</v>
      </c>
      <c r="K250" s="300">
        <f t="shared" si="34"/>
        <v>50.664617284365207</v>
      </c>
      <c r="L250" s="300">
        <f t="shared" si="34"/>
        <v>50.529960494240655</v>
      </c>
      <c r="M250" s="300">
        <f t="shared" si="34"/>
        <v>59.114330864681264</v>
      </c>
      <c r="N250" s="300">
        <f t="shared" si="34"/>
        <v>55.646918518973884</v>
      </c>
      <c r="O250" s="261">
        <f>'3years'!H36</f>
        <v>595.65431111598537</v>
      </c>
      <c r="Q250" s="284"/>
      <c r="R250" s="84">
        <v>0.11450209110432916</v>
      </c>
      <c r="S250" s="84">
        <v>9.5286537809426919E-2</v>
      </c>
      <c r="T250" s="84">
        <v>9.6982027806035945E-2</v>
      </c>
      <c r="U250" s="84">
        <v>9.4043178478580305E-2</v>
      </c>
      <c r="V250" s="84">
        <v>6.9910704193511919E-2</v>
      </c>
      <c r="W250" s="84">
        <v>6.5954560868090872E-2</v>
      </c>
      <c r="X250" s="84">
        <v>5.0299536566067594E-2</v>
      </c>
      <c r="Y250" s="84">
        <v>5.0469085565728496E-2</v>
      </c>
      <c r="Z250" s="84">
        <v>8.50570814965525E-2</v>
      </c>
      <c r="AA250" s="84">
        <v>8.4831016163671308E-2</v>
      </c>
      <c r="AB250" s="84">
        <v>9.9242681134847965E-2</v>
      </c>
      <c r="AC250" s="84">
        <v>9.3421498813157006E-2</v>
      </c>
      <c r="AD250" s="84">
        <f>SUM(R250:AC250)</f>
        <v>1</v>
      </c>
    </row>
    <row r="251" spans="2:30" x14ac:dyDescent="0.3">
      <c r="B251" s="87" t="s">
        <v>307</v>
      </c>
      <c r="C251" s="305"/>
      <c r="D251" s="305"/>
      <c r="E251" s="305"/>
      <c r="F251" s="305"/>
      <c r="G251" s="305"/>
      <c r="H251" s="305"/>
      <c r="I251" s="305"/>
      <c r="J251" s="305"/>
      <c r="K251" s="305"/>
      <c r="L251" s="305"/>
      <c r="M251" s="305"/>
      <c r="N251" s="305"/>
      <c r="O251" s="264">
        <f>SUM(C251:N251)</f>
        <v>0</v>
      </c>
      <c r="P251" s="82"/>
      <c r="Q251" s="87"/>
      <c r="S251" s="83"/>
      <c r="T251" s="83"/>
      <c r="U251" s="83"/>
      <c r="V251" s="83"/>
      <c r="W251" s="83"/>
      <c r="X251" s="83"/>
      <c r="Y251" s="83"/>
      <c r="Z251" s="83"/>
      <c r="AA251" s="83"/>
      <c r="AB251" s="83"/>
      <c r="AC251" s="83"/>
      <c r="AD251" s="83"/>
    </row>
    <row r="252" spans="2:30" x14ac:dyDescent="0.3">
      <c r="B252" s="87"/>
      <c r="C252" s="273"/>
      <c r="D252" s="273"/>
      <c r="E252" s="273"/>
      <c r="F252" s="273"/>
      <c r="G252" s="273"/>
      <c r="H252" s="273"/>
      <c r="I252" s="273"/>
      <c r="J252" s="273"/>
      <c r="K252" s="273"/>
      <c r="L252" s="273"/>
      <c r="M252" s="273"/>
      <c r="N252" s="273"/>
      <c r="O252" s="264"/>
    </row>
    <row r="253" spans="2:30" ht="13.5" thickBot="1" x14ac:dyDescent="0.35">
      <c r="B253" s="306" t="s">
        <v>151</v>
      </c>
      <c r="C253" s="281">
        <f t="shared" ref="C253:N253" si="35">C205+C235+C250+C233</f>
        <v>11919.42331959263</v>
      </c>
      <c r="D253" s="281">
        <f t="shared" si="35"/>
        <v>14712.033610537761</v>
      </c>
      <c r="E253" s="281">
        <f t="shared" si="35"/>
        <v>13182.692341975038</v>
      </c>
      <c r="F253" s="281">
        <f t="shared" si="35"/>
        <v>8461.9107069556667</v>
      </c>
      <c r="G253" s="281">
        <f t="shared" si="35"/>
        <v>6386.0928174455221</v>
      </c>
      <c r="H253" s="281">
        <f t="shared" si="35"/>
        <v>4260.599491959837</v>
      </c>
      <c r="I253" s="281">
        <f t="shared" si="35"/>
        <v>16652.994761220347</v>
      </c>
      <c r="J253" s="281">
        <f t="shared" si="35"/>
        <v>19092.84430006706</v>
      </c>
      <c r="K253" s="281">
        <f t="shared" si="35"/>
        <v>17330.002861427227</v>
      </c>
      <c r="L253" s="281">
        <f t="shared" si="35"/>
        <v>15652.875900549108</v>
      </c>
      <c r="M253" s="281">
        <f t="shared" si="35"/>
        <v>14092.226584102638</v>
      </c>
      <c r="N253" s="281">
        <f t="shared" si="35"/>
        <v>8310.9246364121609</v>
      </c>
      <c r="O253" s="282">
        <f>O205+O235+O250+O233</f>
        <v>150054.62133224501</v>
      </c>
      <c r="P253" s="83">
        <f>SUM(C253:N253)</f>
        <v>150054.62133224501</v>
      </c>
    </row>
    <row r="255" spans="2:30" x14ac:dyDescent="0.3">
      <c r="B255" s="307" t="s">
        <v>308</v>
      </c>
      <c r="C255" s="308">
        <f t="shared" ref="C255:O255" si="36">C91+C146+C199+C253</f>
        <v>62560.420901990401</v>
      </c>
      <c r="D255" s="308">
        <f t="shared" si="36"/>
        <v>80139.221205314156</v>
      </c>
      <c r="E255" s="308">
        <f t="shared" si="36"/>
        <v>69135.251344355056</v>
      </c>
      <c r="F255" s="308">
        <f t="shared" si="36"/>
        <v>57326.156584564305</v>
      </c>
      <c r="G255" s="308">
        <f t="shared" si="36"/>
        <v>58256.570562386871</v>
      </c>
      <c r="H255" s="308">
        <f t="shared" si="36"/>
        <v>40404.463753952572</v>
      </c>
      <c r="I255" s="308">
        <f t="shared" si="36"/>
        <v>63924.339289103285</v>
      </c>
      <c r="J255" s="308">
        <f t="shared" si="36"/>
        <v>75432.670446525328</v>
      </c>
      <c r="K255" s="308">
        <f t="shared" si="36"/>
        <v>82238.423452500821</v>
      </c>
      <c r="L255" s="308">
        <f t="shared" si="36"/>
        <v>71330.68206544203</v>
      </c>
      <c r="M255" s="308">
        <f t="shared" si="36"/>
        <v>67916.4594569295</v>
      </c>
      <c r="N255" s="308">
        <f t="shared" si="36"/>
        <v>51291.734469738483</v>
      </c>
      <c r="O255" s="308">
        <f t="shared" si="36"/>
        <v>779956.39353280282</v>
      </c>
      <c r="P255" s="86"/>
    </row>
    <row r="256" spans="2:30" x14ac:dyDescent="0.3">
      <c r="C256" s="309">
        <f t="shared" ref="C256:N256" si="37">C255/$O$255</f>
        <v>8.0210152029940737E-2</v>
      </c>
      <c r="D256" s="309">
        <f t="shared" si="37"/>
        <v>0.10274833550927706</v>
      </c>
      <c r="E256" s="309">
        <f t="shared" si="37"/>
        <v>8.863989309864849E-2</v>
      </c>
      <c r="F256" s="309">
        <f t="shared" si="37"/>
        <v>7.3499181569505689E-2</v>
      </c>
      <c r="G256" s="309">
        <f t="shared" si="37"/>
        <v>7.4692086692839915E-2</v>
      </c>
      <c r="H256" s="309">
        <f t="shared" si="37"/>
        <v>5.1803490668165503E-2</v>
      </c>
      <c r="I256" s="309">
        <f t="shared" si="37"/>
        <v>8.1958863109716659E-2</v>
      </c>
      <c r="J256" s="309">
        <f t="shared" si="37"/>
        <v>9.6713958718709872E-2</v>
      </c>
      <c r="K256" s="309">
        <f t="shared" si="37"/>
        <v>0.10543977090822078</v>
      </c>
      <c r="L256" s="309">
        <f t="shared" si="37"/>
        <v>9.1454705233392081E-2</v>
      </c>
      <c r="M256" s="309">
        <f t="shared" si="37"/>
        <v>8.7077252036235953E-2</v>
      </c>
      <c r="N256" s="309">
        <f t="shared" si="37"/>
        <v>6.5762310425347248E-2</v>
      </c>
    </row>
    <row r="257" spans="2:29" x14ac:dyDescent="0.3">
      <c r="C257" s="309"/>
      <c r="D257" s="309"/>
      <c r="E257" s="309"/>
      <c r="F257" s="309"/>
      <c r="G257" s="309"/>
      <c r="H257" s="309"/>
      <c r="I257" s="309"/>
      <c r="J257" s="309"/>
      <c r="K257" s="309"/>
      <c r="L257" s="309"/>
      <c r="M257" s="309"/>
      <c r="N257" s="309"/>
    </row>
    <row r="258" spans="2:29" x14ac:dyDescent="0.3">
      <c r="C258" s="309"/>
      <c r="D258" s="309"/>
      <c r="E258" s="309"/>
      <c r="F258" s="309"/>
      <c r="G258" s="309"/>
      <c r="H258" s="309"/>
      <c r="I258" s="309"/>
      <c r="J258" s="309"/>
      <c r="K258" s="309"/>
      <c r="L258" s="309"/>
      <c r="M258" s="309"/>
      <c r="N258" s="309"/>
    </row>
    <row r="259" spans="2:29" x14ac:dyDescent="0.3">
      <c r="C259" s="309"/>
      <c r="D259" s="309"/>
      <c r="E259" s="309"/>
      <c r="F259" s="309"/>
      <c r="G259" s="309"/>
      <c r="H259" s="309"/>
      <c r="I259" s="309"/>
      <c r="J259" s="309"/>
      <c r="K259" s="309"/>
      <c r="L259" s="309"/>
      <c r="M259" s="309"/>
      <c r="N259" s="309"/>
    </row>
    <row r="260" spans="2:29" ht="13.5" thickBot="1" x14ac:dyDescent="0.35">
      <c r="C260" s="382" t="s">
        <v>205</v>
      </c>
      <c r="D260" s="382"/>
      <c r="E260" s="382"/>
      <c r="F260" s="382"/>
      <c r="G260" s="382"/>
      <c r="H260" s="382"/>
      <c r="I260" s="382"/>
      <c r="J260" s="382"/>
      <c r="K260" s="382"/>
      <c r="L260" s="382"/>
      <c r="M260" s="382"/>
      <c r="N260" s="382"/>
      <c r="O260" s="382"/>
    </row>
    <row r="261" spans="2:29" ht="13.5" thickBot="1" x14ac:dyDescent="0.35">
      <c r="B261" s="259" t="s">
        <v>42</v>
      </c>
      <c r="C261" s="255">
        <f>+C204</f>
        <v>43647</v>
      </c>
      <c r="D261" s="255">
        <f t="shared" ref="D261:N261" si="38">+D204</f>
        <v>43679</v>
      </c>
      <c r="E261" s="255">
        <f t="shared" si="38"/>
        <v>43711</v>
      </c>
      <c r="F261" s="255">
        <f t="shared" si="38"/>
        <v>43743</v>
      </c>
      <c r="G261" s="255">
        <f t="shared" si="38"/>
        <v>43775</v>
      </c>
      <c r="H261" s="255">
        <f t="shared" si="38"/>
        <v>43807</v>
      </c>
      <c r="I261" s="255">
        <f t="shared" si="38"/>
        <v>43839</v>
      </c>
      <c r="J261" s="255">
        <f t="shared" si="38"/>
        <v>43871</v>
      </c>
      <c r="K261" s="255">
        <f t="shared" si="38"/>
        <v>43903</v>
      </c>
      <c r="L261" s="255">
        <f t="shared" si="38"/>
        <v>43935</v>
      </c>
      <c r="M261" s="255">
        <f t="shared" si="38"/>
        <v>43967</v>
      </c>
      <c r="N261" s="255">
        <f t="shared" si="38"/>
        <v>43999</v>
      </c>
      <c r="O261" s="256" t="s">
        <v>151</v>
      </c>
      <c r="R261" s="310">
        <v>5.6000000000000001E-2</v>
      </c>
      <c r="S261" s="311">
        <v>6.6500000000000004E-2</v>
      </c>
      <c r="T261" s="311">
        <v>5.3499999999999999E-2</v>
      </c>
      <c r="U261" s="311">
        <v>9.7500000000000003E-2</v>
      </c>
      <c r="V261" s="311">
        <v>9.6000000000000002E-2</v>
      </c>
      <c r="W261" s="311">
        <v>6.5000000000000002E-2</v>
      </c>
      <c r="X261" s="311">
        <v>0.14000000000000001</v>
      </c>
      <c r="Y261" s="311">
        <v>0.14000000000000001</v>
      </c>
      <c r="Z261" s="311">
        <v>9.6500000000000002E-2</v>
      </c>
      <c r="AA261" s="311">
        <v>7.4999999999999997E-2</v>
      </c>
      <c r="AB261" s="311">
        <v>6.0999999999999999E-2</v>
      </c>
      <c r="AC261" s="311">
        <v>5.2999999999999999E-2</v>
      </c>
    </row>
    <row r="262" spans="2:29" x14ac:dyDescent="0.3">
      <c r="B262" s="312"/>
      <c r="C262" s="253"/>
      <c r="D262" s="253"/>
      <c r="E262" s="253"/>
      <c r="F262" s="253"/>
      <c r="G262" s="253"/>
      <c r="H262" s="253"/>
      <c r="I262" s="253"/>
      <c r="J262" s="253"/>
      <c r="K262" s="253"/>
      <c r="L262" s="253"/>
      <c r="M262" s="253"/>
      <c r="N262" s="253"/>
    </row>
    <row r="263" spans="2:29" x14ac:dyDescent="0.3">
      <c r="B263" s="85" t="s">
        <v>309</v>
      </c>
      <c r="C263" s="263"/>
      <c r="D263" s="263"/>
      <c r="E263" s="263"/>
      <c r="F263" s="263"/>
      <c r="G263" s="263"/>
      <c r="H263" s="263"/>
      <c r="I263" s="263"/>
      <c r="J263" s="263"/>
      <c r="K263" s="263"/>
      <c r="L263" s="263"/>
      <c r="M263" s="263"/>
      <c r="N263" s="263"/>
      <c r="O263" s="82">
        <f t="shared" ref="O263:O271" si="39">SUM(C263:N263)</f>
        <v>0</v>
      </c>
      <c r="P263" s="83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</row>
    <row r="264" spans="2:29" x14ac:dyDescent="0.3">
      <c r="B264" s="85" t="s">
        <v>214</v>
      </c>
      <c r="C264" s="263"/>
      <c r="D264" s="263"/>
      <c r="E264" s="263"/>
      <c r="F264" s="263"/>
      <c r="G264" s="263"/>
      <c r="H264" s="263"/>
      <c r="I264" s="263"/>
      <c r="J264" s="263"/>
      <c r="K264" s="263"/>
      <c r="L264" s="263"/>
      <c r="M264" s="263"/>
      <c r="N264" s="263"/>
      <c r="O264" s="82">
        <f t="shared" si="39"/>
        <v>0</v>
      </c>
      <c r="P264" s="83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</row>
    <row r="265" spans="2:29" x14ac:dyDescent="0.3">
      <c r="B265" s="85" t="s">
        <v>310</v>
      </c>
      <c r="C265" s="263"/>
      <c r="D265" s="263"/>
      <c r="E265" s="263"/>
      <c r="F265" s="263"/>
      <c r="G265" s="263"/>
      <c r="H265" s="263"/>
      <c r="I265" s="263"/>
      <c r="J265" s="263"/>
      <c r="K265" s="263"/>
      <c r="L265" s="263"/>
      <c r="M265" s="263"/>
      <c r="N265" s="263"/>
      <c r="O265" s="82">
        <f t="shared" si="39"/>
        <v>0</v>
      </c>
      <c r="P265" s="83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</row>
    <row r="266" spans="2:29" x14ac:dyDescent="0.3">
      <c r="B266" s="85" t="s">
        <v>217</v>
      </c>
      <c r="C266" s="263"/>
      <c r="D266" s="263"/>
      <c r="E266" s="263"/>
      <c r="F266" s="263"/>
      <c r="G266" s="263"/>
      <c r="H266" s="263"/>
      <c r="I266" s="263"/>
      <c r="J266" s="263"/>
      <c r="K266" s="263"/>
      <c r="L266" s="263"/>
      <c r="M266" s="263"/>
      <c r="N266" s="263"/>
      <c r="O266" s="82">
        <f t="shared" si="39"/>
        <v>0</v>
      </c>
      <c r="P266" s="83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</row>
    <row r="267" spans="2:29" x14ac:dyDescent="0.3">
      <c r="B267" s="85" t="s">
        <v>311</v>
      </c>
      <c r="O267" s="82">
        <f t="shared" si="39"/>
        <v>0</v>
      </c>
      <c r="P267" s="83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</row>
    <row r="268" spans="2:29" x14ac:dyDescent="0.3">
      <c r="B268" s="85" t="s">
        <v>312</v>
      </c>
      <c r="C268" s="263"/>
      <c r="D268" s="263"/>
      <c r="E268" s="263"/>
      <c r="F268" s="263"/>
      <c r="G268" s="263"/>
      <c r="H268" s="263"/>
      <c r="I268" s="263"/>
      <c r="J268" s="263"/>
      <c r="K268" s="263"/>
      <c r="L268" s="263"/>
      <c r="M268" s="263"/>
      <c r="N268" s="263"/>
      <c r="O268" s="82">
        <f t="shared" si="39"/>
        <v>0</v>
      </c>
      <c r="P268" s="83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</row>
    <row r="269" spans="2:29" x14ac:dyDescent="0.3">
      <c r="B269" s="85" t="s">
        <v>313</v>
      </c>
      <c r="C269" s="263"/>
      <c r="D269" s="263"/>
      <c r="E269" s="263"/>
      <c r="F269" s="263"/>
      <c r="G269" s="263"/>
      <c r="H269" s="263"/>
      <c r="I269" s="263"/>
      <c r="J269" s="263"/>
      <c r="K269" s="263"/>
      <c r="L269" s="263"/>
      <c r="M269" s="263"/>
      <c r="N269" s="263"/>
      <c r="O269" s="82">
        <f t="shared" si="39"/>
        <v>0</v>
      </c>
      <c r="P269" s="83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</row>
    <row r="270" spans="2:29" x14ac:dyDescent="0.3">
      <c r="B270" s="85" t="s">
        <v>231</v>
      </c>
      <c r="C270" s="263"/>
      <c r="D270" s="263"/>
      <c r="E270" s="263"/>
      <c r="F270" s="263"/>
      <c r="G270" s="263"/>
      <c r="H270" s="263"/>
      <c r="I270" s="263"/>
      <c r="J270" s="263"/>
      <c r="K270" s="263"/>
      <c r="L270" s="263"/>
      <c r="M270" s="263"/>
      <c r="N270" s="263"/>
      <c r="O270" s="82">
        <f t="shared" si="39"/>
        <v>0</v>
      </c>
      <c r="P270" s="83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</row>
    <row r="271" spans="2:29" x14ac:dyDescent="0.3">
      <c r="B271" s="85" t="s">
        <v>232</v>
      </c>
      <c r="C271" s="263"/>
      <c r="D271" s="263"/>
      <c r="E271" s="263"/>
      <c r="F271" s="263"/>
      <c r="G271" s="263"/>
      <c r="H271" s="263"/>
      <c r="I271" s="263"/>
      <c r="J271" s="263"/>
      <c r="K271" s="263"/>
      <c r="L271" s="263"/>
      <c r="M271" s="263"/>
      <c r="N271" s="263"/>
      <c r="O271" s="82">
        <f t="shared" si="39"/>
        <v>0</v>
      </c>
      <c r="P271" s="83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</row>
    <row r="272" spans="2:29" x14ac:dyDescent="0.3">
      <c r="B272" s="85"/>
      <c r="C272" s="263"/>
      <c r="D272" s="263"/>
      <c r="E272" s="263"/>
      <c r="F272" s="263"/>
      <c r="G272" s="263"/>
      <c r="H272" s="263"/>
      <c r="I272" s="263"/>
      <c r="J272" s="263"/>
      <c r="K272" s="263"/>
      <c r="L272" s="263"/>
      <c r="M272" s="263"/>
      <c r="N272" s="263"/>
      <c r="O272" s="82"/>
      <c r="P272" s="83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</row>
    <row r="273" spans="2:30" x14ac:dyDescent="0.3">
      <c r="B273" s="85" t="s">
        <v>194</v>
      </c>
      <c r="C273" s="263">
        <f t="shared" ref="C273:N275" si="40">$O273*R$261</f>
        <v>16278.377733365469</v>
      </c>
      <c r="D273" s="263">
        <f t="shared" si="40"/>
        <v>19330.573558371496</v>
      </c>
      <c r="E273" s="263">
        <f t="shared" si="40"/>
        <v>15551.664441697367</v>
      </c>
      <c r="F273" s="263">
        <f t="shared" si="40"/>
        <v>28341.818375055951</v>
      </c>
      <c r="G273" s="263">
        <f t="shared" si="40"/>
        <v>27905.790400055092</v>
      </c>
      <c r="H273" s="263">
        <f t="shared" si="40"/>
        <v>18894.545583370633</v>
      </c>
      <c r="I273" s="263">
        <f t="shared" si="40"/>
        <v>40695.944333413674</v>
      </c>
      <c r="J273" s="263">
        <f t="shared" si="40"/>
        <v>40695.944333413674</v>
      </c>
      <c r="K273" s="263">
        <f t="shared" si="40"/>
        <v>28051.13305838871</v>
      </c>
      <c r="L273" s="263">
        <f t="shared" si="40"/>
        <v>21801.398750043038</v>
      </c>
      <c r="M273" s="263">
        <f t="shared" si="40"/>
        <v>17731.804316701673</v>
      </c>
      <c r="N273" s="263">
        <f t="shared" si="40"/>
        <v>15406.321783363746</v>
      </c>
      <c r="O273" s="82">
        <f>'3years'!H40</f>
        <v>290685.31666724052</v>
      </c>
      <c r="P273" s="83">
        <f>SUM(C273:N273)</f>
        <v>290685.31666724058</v>
      </c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</row>
    <row r="274" spans="2:30" x14ac:dyDescent="0.3">
      <c r="B274" s="85" t="s">
        <v>112</v>
      </c>
      <c r="C274" s="263">
        <f>$O274*R$261</f>
        <v>7560</v>
      </c>
      <c r="D274" s="263">
        <f t="shared" si="40"/>
        <v>8977.5</v>
      </c>
      <c r="E274" s="263">
        <f t="shared" si="40"/>
        <v>7222.5</v>
      </c>
      <c r="F274" s="263">
        <f t="shared" si="40"/>
        <v>13162.5</v>
      </c>
      <c r="G274" s="263">
        <f t="shared" si="40"/>
        <v>12960</v>
      </c>
      <c r="H274" s="263">
        <f t="shared" si="40"/>
        <v>8775</v>
      </c>
      <c r="I274" s="263">
        <f t="shared" si="40"/>
        <v>18900</v>
      </c>
      <c r="J274" s="263">
        <f t="shared" si="40"/>
        <v>18900</v>
      </c>
      <c r="K274" s="263">
        <f t="shared" si="40"/>
        <v>13027.5</v>
      </c>
      <c r="L274" s="263">
        <f t="shared" si="40"/>
        <v>10125</v>
      </c>
      <c r="M274" s="263">
        <f t="shared" si="40"/>
        <v>8235</v>
      </c>
      <c r="N274" s="263">
        <f t="shared" si="40"/>
        <v>7155</v>
      </c>
      <c r="O274" s="82">
        <f>'3years'!H41</f>
        <v>135000</v>
      </c>
      <c r="P274" s="83">
        <f>SUM(C274:N274)</f>
        <v>135000</v>
      </c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</row>
    <row r="275" spans="2:30" x14ac:dyDescent="0.3">
      <c r="B275" s="85" t="s">
        <v>314</v>
      </c>
      <c r="C275" s="263">
        <f>$O275*R$261</f>
        <v>873.6</v>
      </c>
      <c r="D275" s="263">
        <f t="shared" si="40"/>
        <v>1037.4000000000001</v>
      </c>
      <c r="E275" s="263">
        <f t="shared" si="40"/>
        <v>834.6</v>
      </c>
      <c r="F275" s="263">
        <f t="shared" si="40"/>
        <v>1521</v>
      </c>
      <c r="G275" s="263">
        <f t="shared" si="40"/>
        <v>1497.6000000000001</v>
      </c>
      <c r="H275" s="263">
        <f t="shared" si="40"/>
        <v>1014</v>
      </c>
      <c r="I275" s="263">
        <f t="shared" si="40"/>
        <v>2184</v>
      </c>
      <c r="J275" s="263">
        <f t="shared" si="40"/>
        <v>2184</v>
      </c>
      <c r="K275" s="263">
        <f t="shared" si="40"/>
        <v>1505.4</v>
      </c>
      <c r="L275" s="263">
        <f t="shared" si="40"/>
        <v>1170</v>
      </c>
      <c r="M275" s="263">
        <f t="shared" si="40"/>
        <v>951.6</v>
      </c>
      <c r="N275" s="263">
        <f t="shared" si="40"/>
        <v>826.8</v>
      </c>
      <c r="O275" s="82">
        <f>'3years'!H42</f>
        <v>15600</v>
      </c>
      <c r="P275" s="83">
        <f>SUM(C275:N275)</f>
        <v>15600</v>
      </c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</row>
    <row r="276" spans="2:30" x14ac:dyDescent="0.3">
      <c r="B276" s="81" t="s">
        <v>315</v>
      </c>
      <c r="C276" s="263">
        <f>$O$276/12</f>
        <v>1300</v>
      </c>
      <c r="D276" s="263">
        <f t="shared" ref="D276:N276" si="41">$O$276/12</f>
        <v>1300</v>
      </c>
      <c r="E276" s="263">
        <f t="shared" si="41"/>
        <v>1300</v>
      </c>
      <c r="F276" s="263">
        <f t="shared" si="41"/>
        <v>1300</v>
      </c>
      <c r="G276" s="263">
        <f t="shared" si="41"/>
        <v>1300</v>
      </c>
      <c r="H276" s="263">
        <f t="shared" si="41"/>
        <v>1300</v>
      </c>
      <c r="I276" s="263">
        <f t="shared" si="41"/>
        <v>1300</v>
      </c>
      <c r="J276" s="263">
        <f t="shared" si="41"/>
        <v>1300</v>
      </c>
      <c r="K276" s="263">
        <f t="shared" si="41"/>
        <v>1300</v>
      </c>
      <c r="L276" s="263">
        <f t="shared" si="41"/>
        <v>1300</v>
      </c>
      <c r="M276" s="263">
        <f t="shared" si="41"/>
        <v>1300</v>
      </c>
      <c r="N276" s="263">
        <f t="shared" si="41"/>
        <v>1300</v>
      </c>
      <c r="O276" s="82">
        <f>'3years'!H43</f>
        <v>15600</v>
      </c>
      <c r="P276" s="83">
        <f>SUM(C276:N276)</f>
        <v>15600</v>
      </c>
    </row>
    <row r="277" spans="2:30" x14ac:dyDescent="0.3">
      <c r="B277" s="81" t="s">
        <v>195</v>
      </c>
      <c r="C277" s="313">
        <f>$O$277/12</f>
        <v>4875</v>
      </c>
      <c r="D277" s="313">
        <f t="shared" ref="D277:N277" si="42">$O$277/12</f>
        <v>4875</v>
      </c>
      <c r="E277" s="313">
        <f t="shared" si="42"/>
        <v>4875</v>
      </c>
      <c r="F277" s="313">
        <f t="shared" si="42"/>
        <v>4875</v>
      </c>
      <c r="G277" s="313">
        <f t="shared" si="42"/>
        <v>4875</v>
      </c>
      <c r="H277" s="313">
        <f t="shared" si="42"/>
        <v>4875</v>
      </c>
      <c r="I277" s="313">
        <f t="shared" si="42"/>
        <v>4875</v>
      </c>
      <c r="J277" s="313">
        <f t="shared" si="42"/>
        <v>4875</v>
      </c>
      <c r="K277" s="313">
        <f t="shared" si="42"/>
        <v>4875</v>
      </c>
      <c r="L277" s="313">
        <f t="shared" si="42"/>
        <v>4875</v>
      </c>
      <c r="M277" s="313">
        <f t="shared" si="42"/>
        <v>4875</v>
      </c>
      <c r="N277" s="313">
        <f t="shared" si="42"/>
        <v>4875</v>
      </c>
      <c r="O277" s="82">
        <f>'3years'!H44</f>
        <v>58500</v>
      </c>
      <c r="P277" s="83"/>
    </row>
    <row r="278" spans="2:30" ht="12.75" customHeight="1" thickBot="1" x14ac:dyDescent="0.35">
      <c r="B278" s="306" t="s">
        <v>151</v>
      </c>
      <c r="C278" s="281">
        <f>SUM(C263:C277)</f>
        <v>30886.977733365467</v>
      </c>
      <c r="D278" s="281">
        <f t="shared" ref="D278:N278" si="43">SUM(D263:D277)</f>
        <v>35520.473558371494</v>
      </c>
      <c r="E278" s="281">
        <f t="shared" si="43"/>
        <v>29783.764441697364</v>
      </c>
      <c r="F278" s="281">
        <f t="shared" si="43"/>
        <v>49200.318375055955</v>
      </c>
      <c r="G278" s="281">
        <f t="shared" si="43"/>
        <v>48538.39040005509</v>
      </c>
      <c r="H278" s="281">
        <f t="shared" si="43"/>
        <v>34858.545583370636</v>
      </c>
      <c r="I278" s="281">
        <f t="shared" si="43"/>
        <v>67954.944333413674</v>
      </c>
      <c r="J278" s="281">
        <f t="shared" si="43"/>
        <v>67954.944333413674</v>
      </c>
      <c r="K278" s="281">
        <f t="shared" si="43"/>
        <v>48759.033058388712</v>
      </c>
      <c r="L278" s="281">
        <f t="shared" si="43"/>
        <v>39271.398750043038</v>
      </c>
      <c r="M278" s="281">
        <f t="shared" si="43"/>
        <v>33093.404316701672</v>
      </c>
      <c r="N278" s="281">
        <f t="shared" si="43"/>
        <v>29563.121783363746</v>
      </c>
      <c r="O278" s="281">
        <f>SUM(O263:O277)</f>
        <v>515385.31666724052</v>
      </c>
      <c r="P278" s="83">
        <f>SUM(C278:N278)</f>
        <v>515385.31666724046</v>
      </c>
    </row>
    <row r="281" spans="2:30" x14ac:dyDescent="0.3">
      <c r="P281" s="83"/>
    </row>
    <row r="282" spans="2:30" x14ac:dyDescent="0.3">
      <c r="B282" s="242"/>
      <c r="C282" s="382" t="s">
        <v>205</v>
      </c>
      <c r="D282" s="382"/>
      <c r="E282" s="382"/>
      <c r="F282" s="382"/>
      <c r="G282" s="382"/>
      <c r="H282" s="382"/>
      <c r="I282" s="382"/>
      <c r="J282" s="382"/>
      <c r="K282" s="382"/>
      <c r="L282" s="382"/>
      <c r="M282" s="382"/>
      <c r="N282" s="382"/>
      <c r="O282" s="382"/>
    </row>
    <row r="283" spans="2:30" ht="13.5" thickBot="1" x14ac:dyDescent="0.35">
      <c r="B283" s="283" t="s">
        <v>196</v>
      </c>
      <c r="C283" s="255">
        <f>+C261</f>
        <v>43647</v>
      </c>
      <c r="D283" s="255">
        <f t="shared" ref="D283:N283" si="44">+D261</f>
        <v>43679</v>
      </c>
      <c r="E283" s="255">
        <f t="shared" si="44"/>
        <v>43711</v>
      </c>
      <c r="F283" s="255">
        <f t="shared" si="44"/>
        <v>43743</v>
      </c>
      <c r="G283" s="255">
        <f t="shared" si="44"/>
        <v>43775</v>
      </c>
      <c r="H283" s="255">
        <f t="shared" si="44"/>
        <v>43807</v>
      </c>
      <c r="I283" s="255">
        <f t="shared" si="44"/>
        <v>43839</v>
      </c>
      <c r="J283" s="255">
        <f t="shared" si="44"/>
        <v>43871</v>
      </c>
      <c r="K283" s="255">
        <f t="shared" si="44"/>
        <v>43903</v>
      </c>
      <c r="L283" s="255">
        <f t="shared" si="44"/>
        <v>43935</v>
      </c>
      <c r="M283" s="255">
        <f t="shared" si="44"/>
        <v>43967</v>
      </c>
      <c r="N283" s="255">
        <f t="shared" si="44"/>
        <v>43999</v>
      </c>
      <c r="O283" s="256" t="s">
        <v>151</v>
      </c>
    </row>
    <row r="284" spans="2:30" x14ac:dyDescent="0.3">
      <c r="B284" s="86" t="s">
        <v>80</v>
      </c>
      <c r="C284" s="300">
        <f>$O$284*R284</f>
        <v>84.647012690734272</v>
      </c>
      <c r="D284" s="300">
        <f t="shared" ref="D284:N284" si="45">$O$284*S284</f>
        <v>84.647012690734272</v>
      </c>
      <c r="E284" s="300">
        <f t="shared" si="45"/>
        <v>158.71314879512676</v>
      </c>
      <c r="F284" s="300">
        <f t="shared" si="45"/>
        <v>529.04382931708926</v>
      </c>
      <c r="G284" s="300">
        <f t="shared" si="45"/>
        <v>380.91155710830424</v>
      </c>
      <c r="H284" s="300">
        <f t="shared" si="45"/>
        <v>105.80876586341785</v>
      </c>
      <c r="I284" s="300">
        <f t="shared" si="45"/>
        <v>444.39681662635496</v>
      </c>
      <c r="J284" s="300">
        <f t="shared" si="45"/>
        <v>571.3673356624563</v>
      </c>
      <c r="K284" s="300">
        <f t="shared" si="45"/>
        <v>539.62470590343094</v>
      </c>
      <c r="L284" s="300">
        <f t="shared" si="45"/>
        <v>380.91155710830424</v>
      </c>
      <c r="M284" s="300">
        <f t="shared" si="45"/>
        <v>359.74980393562072</v>
      </c>
      <c r="N284" s="300">
        <f t="shared" si="45"/>
        <v>232.77928489951924</v>
      </c>
      <c r="O284" s="261">
        <f>'3years'!H46</f>
        <v>3872.6008306010931</v>
      </c>
      <c r="P284" s="83">
        <f>SUM(C284:N284)</f>
        <v>3872.6008306010926</v>
      </c>
      <c r="R284" s="84">
        <v>2.185792349726776E-2</v>
      </c>
      <c r="S284" s="84">
        <v>2.185792349726776E-2</v>
      </c>
      <c r="T284" s="84">
        <v>4.0983606557377046E-2</v>
      </c>
      <c r="U284" s="84">
        <v>0.13661202185792351</v>
      </c>
      <c r="V284" s="84">
        <v>9.8360655737704916E-2</v>
      </c>
      <c r="W284" s="84">
        <v>2.7322404371584699E-2</v>
      </c>
      <c r="X284" s="84">
        <v>0.11475409836065574</v>
      </c>
      <c r="Y284" s="84">
        <v>0.14754098360655737</v>
      </c>
      <c r="Z284" s="84">
        <v>0.13934426229508196</v>
      </c>
      <c r="AA284" s="84">
        <v>9.8360655737704916E-2</v>
      </c>
      <c r="AB284" s="84">
        <v>9.2896174863387984E-2</v>
      </c>
      <c r="AC284" s="84">
        <v>6.0109289617486336E-2</v>
      </c>
      <c r="AD284" s="84">
        <f>SUM(R284:AC284)</f>
        <v>0.99999999999999989</v>
      </c>
    </row>
    <row r="285" spans="2:30" x14ac:dyDescent="0.3">
      <c r="B285" s="87" t="s">
        <v>207</v>
      </c>
      <c r="C285" s="273"/>
      <c r="D285" s="273"/>
      <c r="E285" s="273"/>
      <c r="F285" s="273"/>
      <c r="G285" s="273"/>
      <c r="H285" s="273"/>
      <c r="I285" s="273"/>
      <c r="J285" s="273"/>
      <c r="K285" s="273"/>
      <c r="L285" s="273"/>
      <c r="M285" s="273"/>
      <c r="N285" s="273"/>
      <c r="O285" s="264">
        <f t="shared" ref="O285:O307" si="46">SUM(C285:N285)</f>
        <v>0</v>
      </c>
    </row>
    <row r="286" spans="2:30" x14ac:dyDescent="0.3">
      <c r="B286" s="87" t="s">
        <v>208</v>
      </c>
      <c r="C286" s="273"/>
      <c r="D286" s="273"/>
      <c r="E286" s="273"/>
      <c r="F286" s="273"/>
      <c r="G286" s="273"/>
      <c r="H286" s="273"/>
      <c r="I286" s="273"/>
      <c r="J286" s="273"/>
      <c r="K286" s="273"/>
      <c r="L286" s="273"/>
      <c r="M286" s="273"/>
      <c r="N286" s="273"/>
      <c r="O286" s="264">
        <f t="shared" si="46"/>
        <v>0</v>
      </c>
    </row>
    <row r="287" spans="2:30" x14ac:dyDescent="0.3">
      <c r="B287" s="87" t="s">
        <v>213</v>
      </c>
      <c r="C287" s="273"/>
      <c r="D287" s="273"/>
      <c r="E287" s="273"/>
      <c r="F287" s="263"/>
      <c r="G287" s="263"/>
      <c r="H287" s="263"/>
      <c r="I287" s="263"/>
      <c r="J287" s="263"/>
      <c r="K287" s="263"/>
      <c r="L287" s="263"/>
      <c r="M287" s="263"/>
      <c r="N287" s="263"/>
      <c r="O287" s="264">
        <f t="shared" si="46"/>
        <v>0</v>
      </c>
    </row>
    <row r="288" spans="2:30" x14ac:dyDescent="0.3">
      <c r="B288" s="87" t="s">
        <v>209</v>
      </c>
      <c r="C288" s="273"/>
      <c r="D288" s="273"/>
      <c r="E288" s="273"/>
      <c r="F288" s="273"/>
      <c r="G288" s="273"/>
      <c r="H288" s="273"/>
      <c r="I288" s="273"/>
      <c r="J288" s="273"/>
      <c r="K288" s="273"/>
      <c r="L288" s="273"/>
      <c r="M288" s="273"/>
      <c r="N288" s="273"/>
      <c r="O288" s="264"/>
    </row>
    <row r="289" spans="2:15" x14ac:dyDescent="0.3">
      <c r="B289" s="87" t="s">
        <v>210</v>
      </c>
      <c r="C289" s="273"/>
      <c r="D289" s="273"/>
      <c r="E289" s="273"/>
      <c r="F289" s="273"/>
      <c r="G289" s="273"/>
      <c r="H289" s="273"/>
      <c r="I289" s="273"/>
      <c r="J289" s="273"/>
      <c r="K289" s="273"/>
      <c r="L289" s="273"/>
      <c r="M289" s="273"/>
      <c r="N289" s="273"/>
      <c r="O289" s="264">
        <f t="shared" si="46"/>
        <v>0</v>
      </c>
    </row>
    <row r="290" spans="2:15" x14ac:dyDescent="0.3">
      <c r="B290" s="87" t="s">
        <v>211</v>
      </c>
      <c r="C290" s="273"/>
      <c r="D290" s="273"/>
      <c r="E290" s="273"/>
      <c r="F290" s="273"/>
      <c r="G290" s="273"/>
      <c r="H290" s="273"/>
      <c r="I290" s="273"/>
      <c r="J290" s="273"/>
      <c r="K290" s="273"/>
      <c r="L290" s="273"/>
      <c r="M290" s="273"/>
      <c r="N290" s="273"/>
      <c r="O290" s="264">
        <f t="shared" si="46"/>
        <v>0</v>
      </c>
    </row>
    <row r="291" spans="2:15" x14ac:dyDescent="0.3">
      <c r="B291" s="267" t="s">
        <v>256</v>
      </c>
      <c r="C291" s="273"/>
      <c r="D291" s="273"/>
      <c r="E291" s="273"/>
      <c r="F291" s="273"/>
      <c r="G291" s="273"/>
      <c r="H291" s="273"/>
      <c r="I291" s="273"/>
      <c r="J291" s="273"/>
      <c r="K291" s="273"/>
      <c r="L291" s="273"/>
      <c r="M291" s="273"/>
      <c r="N291" s="273"/>
      <c r="O291" s="264">
        <f t="shared" si="46"/>
        <v>0</v>
      </c>
    </row>
    <row r="292" spans="2:15" x14ac:dyDescent="0.3">
      <c r="B292" s="87" t="s">
        <v>215</v>
      </c>
      <c r="C292" s="273"/>
      <c r="D292" s="273"/>
      <c r="E292" s="273"/>
      <c r="F292" s="273"/>
      <c r="G292" s="273"/>
      <c r="H292" s="273"/>
      <c r="I292" s="273"/>
      <c r="J292" s="273"/>
      <c r="K292" s="273"/>
      <c r="L292" s="273"/>
      <c r="M292" s="273"/>
      <c r="N292" s="273"/>
      <c r="O292" s="264">
        <f t="shared" si="46"/>
        <v>0</v>
      </c>
    </row>
    <row r="293" spans="2:15" x14ac:dyDescent="0.3">
      <c r="B293" s="87" t="s">
        <v>216</v>
      </c>
      <c r="C293" s="273"/>
      <c r="D293" s="273"/>
      <c r="E293" s="273"/>
      <c r="F293" s="273"/>
      <c r="G293" s="273"/>
      <c r="H293" s="273"/>
      <c r="I293" s="273"/>
      <c r="J293" s="273"/>
      <c r="K293" s="273"/>
      <c r="L293" s="273"/>
      <c r="M293" s="273"/>
      <c r="N293" s="273"/>
      <c r="O293" s="264">
        <f t="shared" si="46"/>
        <v>0</v>
      </c>
    </row>
    <row r="294" spans="2:15" x14ac:dyDescent="0.3">
      <c r="B294" s="87" t="s">
        <v>217</v>
      </c>
      <c r="C294" s="273"/>
      <c r="D294" s="273"/>
      <c r="E294" s="273"/>
      <c r="F294" s="273"/>
      <c r="G294" s="273"/>
      <c r="H294" s="273"/>
      <c r="I294" s="273"/>
      <c r="J294" s="273"/>
      <c r="K294" s="273"/>
      <c r="L294" s="273"/>
      <c r="M294" s="273"/>
      <c r="N294" s="273"/>
      <c r="O294" s="264">
        <f t="shared" si="46"/>
        <v>0</v>
      </c>
    </row>
    <row r="295" spans="2:15" x14ac:dyDescent="0.3">
      <c r="B295" s="87" t="s">
        <v>218</v>
      </c>
      <c r="C295" s="273"/>
      <c r="D295" s="273"/>
      <c r="E295" s="273"/>
      <c r="F295" s="273"/>
      <c r="G295" s="273"/>
      <c r="H295" s="273"/>
      <c r="I295" s="273"/>
      <c r="J295" s="273"/>
      <c r="K295" s="273"/>
      <c r="L295" s="273"/>
      <c r="M295" s="273"/>
      <c r="N295" s="273"/>
      <c r="O295" s="264">
        <f t="shared" si="46"/>
        <v>0</v>
      </c>
    </row>
    <row r="296" spans="2:15" x14ac:dyDescent="0.3">
      <c r="B296" s="87" t="s">
        <v>219</v>
      </c>
      <c r="C296" s="273"/>
      <c r="D296" s="273"/>
      <c r="E296" s="273"/>
      <c r="F296" s="273"/>
      <c r="G296" s="273"/>
      <c r="H296" s="273"/>
      <c r="I296" s="273"/>
      <c r="J296" s="273"/>
      <c r="K296" s="273"/>
      <c r="L296" s="273"/>
      <c r="M296" s="273"/>
      <c r="N296" s="273"/>
      <c r="O296" s="264">
        <f t="shared" si="46"/>
        <v>0</v>
      </c>
    </row>
    <row r="297" spans="2:15" x14ac:dyDescent="0.3">
      <c r="B297" s="87" t="s">
        <v>220</v>
      </c>
      <c r="C297" s="273"/>
      <c r="D297" s="273"/>
      <c r="E297" s="273"/>
      <c r="F297" s="273"/>
      <c r="G297" s="273"/>
      <c r="H297" s="273"/>
      <c r="I297" s="273"/>
      <c r="J297" s="273"/>
      <c r="K297" s="273"/>
      <c r="L297" s="273"/>
      <c r="M297" s="273"/>
      <c r="N297" s="273"/>
      <c r="O297" s="264">
        <f t="shared" si="46"/>
        <v>0</v>
      </c>
    </row>
    <row r="298" spans="2:15" x14ac:dyDescent="0.3">
      <c r="B298" s="269" t="s">
        <v>221</v>
      </c>
      <c r="C298" s="273"/>
      <c r="D298" s="273"/>
      <c r="E298" s="273"/>
      <c r="F298" s="273"/>
      <c r="G298" s="273"/>
      <c r="H298" s="273"/>
      <c r="I298" s="273"/>
      <c r="J298" s="273"/>
      <c r="K298" s="273"/>
      <c r="L298" s="273"/>
      <c r="M298" s="273"/>
      <c r="N298" s="273"/>
      <c r="O298" s="264">
        <f t="shared" si="46"/>
        <v>0</v>
      </c>
    </row>
    <row r="299" spans="2:15" x14ac:dyDescent="0.3">
      <c r="B299" s="87" t="s">
        <v>222</v>
      </c>
      <c r="C299" s="273"/>
      <c r="D299" s="273"/>
      <c r="E299" s="273"/>
      <c r="F299" s="273"/>
      <c r="G299" s="273"/>
      <c r="H299" s="273"/>
      <c r="I299" s="273"/>
      <c r="J299" s="273"/>
      <c r="K299" s="273"/>
      <c r="L299" s="273"/>
      <c r="M299" s="273"/>
      <c r="N299" s="273"/>
      <c r="O299" s="264">
        <f t="shared" si="46"/>
        <v>0</v>
      </c>
    </row>
    <row r="300" spans="2:15" x14ac:dyDescent="0.3">
      <c r="B300" s="87" t="s">
        <v>223</v>
      </c>
      <c r="C300" s="273"/>
      <c r="D300" s="273"/>
      <c r="E300" s="273"/>
      <c r="F300" s="273"/>
      <c r="G300" s="273"/>
      <c r="H300" s="273"/>
      <c r="I300" s="273"/>
      <c r="J300" s="273"/>
      <c r="K300" s="273"/>
      <c r="L300" s="273"/>
      <c r="M300" s="273"/>
      <c r="N300" s="273"/>
      <c r="O300" s="264">
        <f t="shared" si="46"/>
        <v>0</v>
      </c>
    </row>
    <row r="301" spans="2:15" x14ac:dyDescent="0.3">
      <c r="B301" s="270" t="s">
        <v>224</v>
      </c>
      <c r="C301" s="273"/>
      <c r="D301" s="273"/>
      <c r="E301" s="273"/>
      <c r="F301" s="273"/>
      <c r="G301" s="273"/>
      <c r="H301" s="273"/>
      <c r="I301" s="273"/>
      <c r="J301" s="273"/>
      <c r="K301" s="273"/>
      <c r="L301" s="273"/>
      <c r="M301" s="273"/>
      <c r="N301" s="273"/>
      <c r="O301" s="264">
        <f t="shared" si="46"/>
        <v>0</v>
      </c>
    </row>
    <row r="302" spans="2:15" x14ac:dyDescent="0.3">
      <c r="B302" s="87" t="s">
        <v>226</v>
      </c>
      <c r="C302" s="273"/>
      <c r="D302" s="273"/>
      <c r="E302" s="273"/>
      <c r="F302" s="273"/>
      <c r="G302" s="273"/>
      <c r="H302" s="273"/>
      <c r="I302" s="273"/>
      <c r="J302" s="273"/>
      <c r="K302" s="273"/>
      <c r="L302" s="273"/>
      <c r="M302" s="273"/>
      <c r="N302" s="273"/>
      <c r="O302" s="264">
        <f t="shared" si="46"/>
        <v>0</v>
      </c>
    </row>
    <row r="303" spans="2:15" x14ac:dyDescent="0.3">
      <c r="B303" s="87" t="s">
        <v>225</v>
      </c>
      <c r="C303" s="273"/>
      <c r="D303" s="273"/>
      <c r="E303" s="273"/>
      <c r="F303" s="273"/>
      <c r="G303" s="273"/>
      <c r="H303" s="273"/>
      <c r="I303" s="273"/>
      <c r="J303" s="273"/>
      <c r="K303" s="273"/>
      <c r="L303" s="273"/>
      <c r="M303" s="273"/>
      <c r="N303" s="273"/>
      <c r="O303" s="264">
        <f t="shared" si="46"/>
        <v>0</v>
      </c>
    </row>
    <row r="304" spans="2:15" x14ac:dyDescent="0.3">
      <c r="B304" s="87" t="s">
        <v>227</v>
      </c>
      <c r="C304" s="273"/>
      <c r="D304" s="273"/>
      <c r="E304" s="273"/>
      <c r="F304" s="273"/>
      <c r="G304" s="273"/>
      <c r="H304" s="273"/>
      <c r="I304" s="273"/>
      <c r="J304" s="273"/>
      <c r="K304" s="273"/>
      <c r="L304" s="273"/>
      <c r="M304" s="273"/>
      <c r="N304" s="273"/>
      <c r="O304" s="264">
        <f t="shared" si="46"/>
        <v>0</v>
      </c>
    </row>
    <row r="305" spans="2:16" x14ac:dyDescent="0.3">
      <c r="B305" s="87" t="s">
        <v>229</v>
      </c>
      <c r="C305" s="273"/>
      <c r="D305" s="273"/>
      <c r="E305" s="273"/>
      <c r="F305" s="273"/>
      <c r="G305" s="273"/>
      <c r="H305" s="273"/>
      <c r="I305" s="273"/>
      <c r="J305" s="273"/>
      <c r="K305" s="273"/>
      <c r="L305" s="273"/>
      <c r="M305" s="273"/>
      <c r="N305" s="273"/>
      <c r="O305" s="264">
        <f t="shared" si="46"/>
        <v>0</v>
      </c>
    </row>
    <row r="306" spans="2:16" x14ac:dyDescent="0.3">
      <c r="B306" s="87" t="s">
        <v>230</v>
      </c>
      <c r="C306" s="273"/>
      <c r="D306" s="273"/>
      <c r="E306" s="273"/>
      <c r="F306" s="273"/>
      <c r="G306" s="273"/>
      <c r="H306" s="273"/>
      <c r="I306" s="273"/>
      <c r="J306" s="273"/>
      <c r="K306" s="273"/>
      <c r="L306" s="273"/>
      <c r="M306" s="273"/>
      <c r="N306" s="273"/>
      <c r="O306" s="264">
        <f t="shared" si="46"/>
        <v>0</v>
      </c>
    </row>
    <row r="307" spans="2:16" x14ac:dyDescent="0.3">
      <c r="B307" s="87" t="s">
        <v>231</v>
      </c>
      <c r="C307" s="273"/>
      <c r="D307" s="273"/>
      <c r="E307" s="273"/>
      <c r="F307" s="273"/>
      <c r="G307" s="273"/>
      <c r="H307" s="273"/>
      <c r="I307" s="273"/>
      <c r="J307" s="273"/>
      <c r="K307" s="273"/>
      <c r="L307" s="273"/>
      <c r="M307" s="273"/>
      <c r="N307" s="273"/>
      <c r="O307" s="264">
        <f t="shared" si="46"/>
        <v>0</v>
      </c>
    </row>
    <row r="308" spans="2:16" x14ac:dyDescent="0.3">
      <c r="B308" s="87" t="s">
        <v>232</v>
      </c>
      <c r="C308" s="273"/>
      <c r="D308" s="273"/>
      <c r="E308" s="273"/>
      <c r="F308" s="273"/>
      <c r="G308" s="273"/>
      <c r="H308" s="273"/>
      <c r="I308" s="273"/>
      <c r="J308" s="273"/>
      <c r="K308" s="273"/>
      <c r="L308" s="273"/>
      <c r="M308" s="273"/>
      <c r="N308" s="273"/>
      <c r="O308" s="264"/>
    </row>
    <row r="309" spans="2:16" x14ac:dyDescent="0.3">
      <c r="B309" s="87"/>
      <c r="C309" s="273"/>
      <c r="D309" s="273"/>
      <c r="E309" s="273"/>
      <c r="F309" s="273"/>
      <c r="G309" s="273"/>
      <c r="H309" s="273"/>
      <c r="I309" s="273"/>
      <c r="J309" s="273"/>
      <c r="K309" s="273"/>
      <c r="L309" s="273"/>
      <c r="M309" s="273"/>
      <c r="N309" s="273"/>
      <c r="O309" s="264"/>
    </row>
    <row r="310" spans="2:16" x14ac:dyDescent="0.3">
      <c r="B310" s="86" t="s">
        <v>316</v>
      </c>
      <c r="C310" s="260"/>
      <c r="D310" s="260"/>
      <c r="E310" s="260"/>
      <c r="F310" s="260"/>
      <c r="G310" s="260"/>
      <c r="H310" s="260"/>
      <c r="I310" s="260"/>
      <c r="J310" s="260"/>
      <c r="K310" s="260"/>
      <c r="L310" s="260"/>
      <c r="M310" s="260"/>
      <c r="N310" s="260"/>
      <c r="O310" s="261">
        <f>SUM(C310:N310)</f>
        <v>0</v>
      </c>
    </row>
    <row r="311" spans="2:16" x14ac:dyDescent="0.3">
      <c r="B311" s="87" t="s">
        <v>317</v>
      </c>
      <c r="C311" s="273"/>
      <c r="D311" s="273"/>
      <c r="E311" s="273"/>
      <c r="F311" s="273"/>
      <c r="G311" s="273"/>
      <c r="H311" s="273"/>
      <c r="I311" s="273"/>
      <c r="J311" s="273"/>
      <c r="K311" s="273"/>
      <c r="L311" s="273"/>
      <c r="M311" s="273"/>
      <c r="N311" s="273"/>
      <c r="O311" s="264">
        <f>SUM(C311:N311)</f>
        <v>0</v>
      </c>
    </row>
    <row r="312" spans="2:16" x14ac:dyDescent="0.3">
      <c r="B312" s="87" t="s">
        <v>318</v>
      </c>
      <c r="C312" s="273"/>
      <c r="D312" s="273"/>
      <c r="E312" s="273"/>
      <c r="F312" s="273"/>
      <c r="G312" s="273"/>
      <c r="H312" s="273"/>
      <c r="I312" s="273"/>
      <c r="J312" s="273"/>
      <c r="K312" s="273"/>
      <c r="L312" s="273"/>
      <c r="M312" s="273"/>
      <c r="N312" s="273"/>
      <c r="O312" s="264">
        <f>SUM(C312:N312)</f>
        <v>0</v>
      </c>
    </row>
    <row r="313" spans="2:16" x14ac:dyDescent="0.3">
      <c r="B313" s="87" t="s">
        <v>307</v>
      </c>
      <c r="C313" s="273"/>
      <c r="D313" s="273"/>
      <c r="E313" s="273"/>
      <c r="F313" s="273"/>
      <c r="G313" s="273"/>
      <c r="H313" s="273"/>
      <c r="I313" s="273"/>
      <c r="J313" s="273"/>
      <c r="K313" s="273"/>
      <c r="L313" s="273"/>
      <c r="M313" s="273"/>
      <c r="N313" s="273"/>
      <c r="O313" s="264">
        <f>SUM(C313:N313)</f>
        <v>0</v>
      </c>
    </row>
    <row r="314" spans="2:16" x14ac:dyDescent="0.3">
      <c r="B314" s="87"/>
      <c r="C314" s="273"/>
      <c r="D314" s="273"/>
      <c r="E314" s="273"/>
      <c r="F314" s="273"/>
      <c r="G314" s="273"/>
      <c r="H314" s="273"/>
      <c r="I314" s="273"/>
      <c r="J314" s="273"/>
      <c r="K314" s="273"/>
      <c r="L314" s="273"/>
      <c r="M314" s="273"/>
      <c r="N314" s="273"/>
      <c r="O314" s="264"/>
    </row>
    <row r="315" spans="2:16" ht="13.5" thickBot="1" x14ac:dyDescent="0.35">
      <c r="B315" s="280" t="s">
        <v>151</v>
      </c>
      <c r="C315" s="281">
        <f t="shared" ref="C315:O315" si="47">C284+C310</f>
        <v>84.647012690734272</v>
      </c>
      <c r="D315" s="281">
        <f t="shared" si="47"/>
        <v>84.647012690734272</v>
      </c>
      <c r="E315" s="281">
        <f t="shared" si="47"/>
        <v>158.71314879512676</v>
      </c>
      <c r="F315" s="281">
        <f t="shared" si="47"/>
        <v>529.04382931708926</v>
      </c>
      <c r="G315" s="281">
        <f t="shared" si="47"/>
        <v>380.91155710830424</v>
      </c>
      <c r="H315" s="281">
        <f t="shared" si="47"/>
        <v>105.80876586341785</v>
      </c>
      <c r="I315" s="281">
        <f t="shared" si="47"/>
        <v>444.39681662635496</v>
      </c>
      <c r="J315" s="281">
        <f t="shared" si="47"/>
        <v>571.3673356624563</v>
      </c>
      <c r="K315" s="281">
        <f t="shared" si="47"/>
        <v>539.62470590343094</v>
      </c>
      <c r="L315" s="281">
        <f t="shared" si="47"/>
        <v>380.91155710830424</v>
      </c>
      <c r="M315" s="281">
        <f t="shared" si="47"/>
        <v>359.74980393562072</v>
      </c>
      <c r="N315" s="281">
        <f t="shared" si="47"/>
        <v>232.77928489951924</v>
      </c>
      <c r="O315" s="281">
        <f t="shared" si="47"/>
        <v>3872.6008306010931</v>
      </c>
    </row>
    <row r="318" spans="2:16" x14ac:dyDescent="0.3">
      <c r="C318" s="253">
        <v>0.02</v>
      </c>
      <c r="D318" s="253">
        <v>0.02</v>
      </c>
      <c r="E318" s="253">
        <v>0.02</v>
      </c>
      <c r="F318" s="253">
        <v>0.04</v>
      </c>
      <c r="G318" s="253">
        <v>0.05</v>
      </c>
      <c r="H318" s="253">
        <v>7.4999999999999997E-2</v>
      </c>
      <c r="I318" s="253">
        <v>0.25</v>
      </c>
      <c r="J318" s="253">
        <v>0.25</v>
      </c>
      <c r="K318" s="253">
        <v>0.1</v>
      </c>
      <c r="L318" s="253">
        <v>0.1</v>
      </c>
      <c r="M318" s="253">
        <v>0.05</v>
      </c>
      <c r="N318" s="253">
        <v>2.5000000000000001E-2</v>
      </c>
      <c r="P318" s="296"/>
    </row>
    <row r="319" spans="2:16" x14ac:dyDescent="0.3">
      <c r="B319" s="242"/>
      <c r="C319" s="382" t="s">
        <v>205</v>
      </c>
      <c r="D319" s="382"/>
      <c r="E319" s="382"/>
      <c r="F319" s="382"/>
      <c r="G319" s="382"/>
      <c r="H319" s="382"/>
      <c r="I319" s="382"/>
      <c r="J319" s="382"/>
      <c r="K319" s="382"/>
      <c r="L319" s="382"/>
      <c r="M319" s="382"/>
      <c r="N319" s="382"/>
      <c r="O319" s="382"/>
      <c r="P319" s="296"/>
    </row>
    <row r="320" spans="2:16" ht="13.5" thickBot="1" x14ac:dyDescent="0.35">
      <c r="B320" s="254" t="s">
        <v>319</v>
      </c>
      <c r="C320" s="255">
        <f>+C283</f>
        <v>43647</v>
      </c>
      <c r="D320" s="255">
        <f t="shared" ref="D320:N320" si="48">+D283</f>
        <v>43679</v>
      </c>
      <c r="E320" s="255">
        <f t="shared" si="48"/>
        <v>43711</v>
      </c>
      <c r="F320" s="255">
        <f t="shared" si="48"/>
        <v>43743</v>
      </c>
      <c r="G320" s="255">
        <f t="shared" si="48"/>
        <v>43775</v>
      </c>
      <c r="H320" s="255">
        <f t="shared" si="48"/>
        <v>43807</v>
      </c>
      <c r="I320" s="255">
        <f t="shared" si="48"/>
        <v>43839</v>
      </c>
      <c r="J320" s="255">
        <f t="shared" si="48"/>
        <v>43871</v>
      </c>
      <c r="K320" s="255">
        <f t="shared" si="48"/>
        <v>43903</v>
      </c>
      <c r="L320" s="255">
        <f t="shared" si="48"/>
        <v>43935</v>
      </c>
      <c r="M320" s="255">
        <f t="shared" si="48"/>
        <v>43967</v>
      </c>
      <c r="N320" s="255">
        <f t="shared" si="48"/>
        <v>43999</v>
      </c>
      <c r="O320" s="256" t="s">
        <v>151</v>
      </c>
    </row>
    <row r="321" spans="2:30" x14ac:dyDescent="0.3">
      <c r="B321" s="314" t="s">
        <v>320</v>
      </c>
      <c r="C321" s="273"/>
      <c r="D321" s="273"/>
      <c r="E321" s="273"/>
      <c r="F321" s="273"/>
      <c r="G321" s="273"/>
      <c r="H321" s="273"/>
      <c r="I321" s="273"/>
      <c r="J321" s="273"/>
      <c r="K321" s="273"/>
      <c r="L321" s="273"/>
      <c r="M321" s="273"/>
      <c r="N321" s="273"/>
      <c r="O321" s="264">
        <f>SUM(C321:N321)</f>
        <v>0</v>
      </c>
      <c r="P321" s="82"/>
    </row>
    <row r="322" spans="2:30" x14ac:dyDescent="0.3">
      <c r="B322" s="314" t="s">
        <v>321</v>
      </c>
      <c r="C322" s="273"/>
      <c r="D322" s="273"/>
      <c r="E322" s="273"/>
      <c r="F322" s="273"/>
      <c r="G322" s="273"/>
      <c r="H322" s="273"/>
      <c r="I322" s="273"/>
      <c r="J322" s="273"/>
      <c r="K322" s="273"/>
      <c r="L322" s="273"/>
      <c r="M322" s="273"/>
      <c r="N322" s="273"/>
      <c r="O322" s="264">
        <f>SUM(C322:N322)</f>
        <v>0</v>
      </c>
      <c r="P322" s="87"/>
    </row>
    <row r="323" spans="2:30" x14ac:dyDescent="0.3">
      <c r="B323" s="314" t="s">
        <v>322</v>
      </c>
      <c r="C323" s="273"/>
      <c r="D323" s="273"/>
      <c r="E323" s="273"/>
      <c r="F323" s="273"/>
      <c r="G323" s="273"/>
      <c r="H323" s="273"/>
      <c r="I323" s="273"/>
      <c r="J323" s="273"/>
      <c r="K323" s="273"/>
      <c r="L323" s="273"/>
      <c r="M323" s="273"/>
      <c r="N323" s="273"/>
      <c r="O323" s="264">
        <f>SUM(C323:N323)</f>
        <v>0</v>
      </c>
      <c r="P323" s="87"/>
    </row>
    <row r="324" spans="2:30" x14ac:dyDescent="0.3">
      <c r="B324" s="314" t="s">
        <v>323</v>
      </c>
      <c r="C324" s="273"/>
      <c r="D324" s="273"/>
      <c r="E324" s="273"/>
      <c r="F324" s="273"/>
      <c r="G324" s="273"/>
      <c r="H324" s="273"/>
      <c r="I324" s="273"/>
      <c r="J324" s="273"/>
      <c r="K324" s="273"/>
      <c r="L324" s="273"/>
      <c r="M324" s="273"/>
      <c r="N324" s="273"/>
      <c r="O324" s="264">
        <f t="shared" ref="O324:O331" si="49">SUM(C324:N324)</f>
        <v>0</v>
      </c>
      <c r="P324" s="296"/>
    </row>
    <row r="325" spans="2:30" x14ac:dyDescent="0.3">
      <c r="B325" s="314" t="s">
        <v>324</v>
      </c>
      <c r="C325" s="273"/>
      <c r="D325" s="273"/>
      <c r="E325" s="273"/>
      <c r="F325" s="273"/>
      <c r="G325" s="273"/>
      <c r="H325" s="273"/>
      <c r="I325" s="273"/>
      <c r="J325" s="273"/>
      <c r="K325" s="273"/>
      <c r="L325" s="273"/>
      <c r="M325" s="273"/>
      <c r="N325" s="273"/>
      <c r="O325" s="264">
        <f>SUM(C325:N325)</f>
        <v>0</v>
      </c>
      <c r="P325" s="84"/>
    </row>
    <row r="326" spans="2:30" x14ac:dyDescent="0.3">
      <c r="B326" s="314" t="s">
        <v>325</v>
      </c>
      <c r="C326" s="273"/>
      <c r="D326" s="273"/>
      <c r="E326" s="273"/>
      <c r="F326" s="273"/>
      <c r="G326" s="273"/>
      <c r="H326" s="273"/>
      <c r="I326" s="273"/>
      <c r="J326" s="273"/>
      <c r="K326" s="273"/>
      <c r="L326" s="273"/>
      <c r="M326" s="273"/>
      <c r="N326" s="273"/>
      <c r="O326" s="264">
        <f>SUM(C326:N326)</f>
        <v>0</v>
      </c>
      <c r="P326" s="84"/>
    </row>
    <row r="327" spans="2:30" x14ac:dyDescent="0.3">
      <c r="B327" s="314" t="s">
        <v>326</v>
      </c>
      <c r="C327" s="273"/>
      <c r="D327" s="273"/>
      <c r="E327" s="273"/>
      <c r="F327" s="273"/>
      <c r="G327" s="273"/>
      <c r="H327" s="273"/>
      <c r="I327" s="273"/>
      <c r="J327" s="273"/>
      <c r="K327" s="273"/>
      <c r="L327" s="273"/>
      <c r="M327" s="273"/>
      <c r="N327" s="273"/>
      <c r="O327" s="264">
        <f>SUM(C327:N327)</f>
        <v>0</v>
      </c>
    </row>
    <row r="328" spans="2:30" x14ac:dyDescent="0.3">
      <c r="B328" s="314" t="s">
        <v>327</v>
      </c>
      <c r="C328" s="273"/>
      <c r="D328" s="273"/>
      <c r="E328" s="273"/>
      <c r="F328" s="273"/>
      <c r="G328" s="273"/>
      <c r="H328" s="273"/>
      <c r="I328" s="273"/>
      <c r="J328" s="273"/>
      <c r="K328" s="273"/>
      <c r="L328" s="273"/>
      <c r="M328" s="273"/>
      <c r="N328" s="273"/>
      <c r="O328" s="264">
        <f>SUM(C328:N328)</f>
        <v>0</v>
      </c>
    </row>
    <row r="329" spans="2:30" x14ac:dyDescent="0.3">
      <c r="B329" s="314" t="s">
        <v>328</v>
      </c>
      <c r="C329" s="273"/>
      <c r="D329" s="273"/>
      <c r="E329" s="273"/>
      <c r="F329" s="273"/>
      <c r="G329" s="273"/>
      <c r="H329" s="273"/>
      <c r="I329" s="273"/>
      <c r="J329" s="273"/>
      <c r="K329" s="273"/>
      <c r="L329" s="273"/>
      <c r="M329" s="273"/>
      <c r="N329" s="273"/>
      <c r="O329" s="264">
        <f t="shared" si="49"/>
        <v>0</v>
      </c>
    </row>
    <row r="330" spans="2:30" x14ac:dyDescent="0.3">
      <c r="B330" s="314" t="s">
        <v>329</v>
      </c>
      <c r="C330" s="273"/>
      <c r="D330" s="273"/>
      <c r="E330" s="273"/>
      <c r="F330" s="273"/>
      <c r="G330" s="273"/>
      <c r="H330" s="273"/>
      <c r="I330" s="273"/>
      <c r="J330" s="273"/>
      <c r="K330" s="273"/>
      <c r="L330" s="273"/>
      <c r="M330" s="273"/>
      <c r="N330" s="273"/>
      <c r="O330" s="264">
        <f t="shared" si="49"/>
        <v>0</v>
      </c>
      <c r="P330" s="296"/>
    </row>
    <row r="331" spans="2:30" x14ac:dyDescent="0.3">
      <c r="B331" s="315" t="s">
        <v>330</v>
      </c>
      <c r="C331" s="273"/>
      <c r="D331" s="273"/>
      <c r="E331" s="273"/>
      <c r="F331" s="273"/>
      <c r="G331" s="273"/>
      <c r="H331" s="273"/>
      <c r="I331" s="273"/>
      <c r="J331" s="273"/>
      <c r="K331" s="273"/>
      <c r="L331" s="273"/>
      <c r="M331" s="273"/>
      <c r="N331" s="273"/>
      <c r="O331" s="264">
        <f t="shared" si="49"/>
        <v>0</v>
      </c>
      <c r="P331" s="296"/>
    </row>
    <row r="332" spans="2:30" ht="13.5" thickBot="1" x14ac:dyDescent="0.35">
      <c r="B332" s="280" t="s">
        <v>151</v>
      </c>
      <c r="C332" s="316">
        <f>$O$332*R332</f>
        <v>835.55065185604769</v>
      </c>
      <c r="D332" s="316">
        <f t="shared" ref="D332:N332" si="50">$O$332*S332</f>
        <v>257.47338605341918</v>
      </c>
      <c r="E332" s="316">
        <f t="shared" si="50"/>
        <v>133.68810429696765</v>
      </c>
      <c r="F332" s="316">
        <f t="shared" si="50"/>
        <v>2818.5908655944013</v>
      </c>
      <c r="G332" s="316">
        <f t="shared" si="50"/>
        <v>2712.1355232838528</v>
      </c>
      <c r="H332" s="316">
        <f t="shared" si="50"/>
        <v>704.33825319420919</v>
      </c>
      <c r="I332" s="316">
        <f t="shared" si="50"/>
        <v>4935.3191836297228</v>
      </c>
      <c r="J332" s="316">
        <f t="shared" si="50"/>
        <v>3369.4353694106103</v>
      </c>
      <c r="K332" s="316">
        <f t="shared" si="50"/>
        <v>615.21285032956416</v>
      </c>
      <c r="L332" s="316">
        <f t="shared" si="50"/>
        <v>3994.551042280691</v>
      </c>
      <c r="M332" s="316">
        <f t="shared" si="50"/>
        <v>1916.1961615898697</v>
      </c>
      <c r="N332" s="316">
        <f t="shared" si="50"/>
        <v>693.19757783612852</v>
      </c>
      <c r="O332" s="282">
        <f>'3years'!H48</f>
        <v>22985.688969355484</v>
      </c>
      <c r="P332" s="317">
        <f>SUM(C332:N332)</f>
        <v>22985.688969355484</v>
      </c>
      <c r="R332" s="84">
        <v>3.6350907426355751E-2</v>
      </c>
      <c r="S332" s="84">
        <v>1.1201464806936292E-2</v>
      </c>
      <c r="T332" s="84">
        <v>5.8161451882169203E-3</v>
      </c>
      <c r="U332" s="84">
        <v>0.12262372771824008</v>
      </c>
      <c r="V332" s="84">
        <v>0.11799235284614142</v>
      </c>
      <c r="W332" s="84">
        <v>3.0642468630513221E-2</v>
      </c>
      <c r="X332" s="84">
        <v>0.21471269319834133</v>
      </c>
      <c r="Y332" s="84">
        <v>0.14658840002154128</v>
      </c>
      <c r="Z332" s="84">
        <v>2.6765038505035275E-2</v>
      </c>
      <c r="AA332" s="84">
        <v>0.17378426409607411</v>
      </c>
      <c r="AB332" s="84">
        <v>8.3364747697775868E-2</v>
      </c>
      <c r="AC332" s="84">
        <v>3.0157789864828477E-2</v>
      </c>
      <c r="AD332" s="84">
        <f>SUM(R332:AC332)</f>
        <v>1</v>
      </c>
    </row>
    <row r="333" spans="2:30" x14ac:dyDescent="0.3">
      <c r="C333" s="253"/>
      <c r="D333" s="253"/>
      <c r="E333" s="253"/>
      <c r="F333" s="253"/>
      <c r="G333" s="253"/>
      <c r="H333" s="253"/>
      <c r="I333" s="253"/>
      <c r="J333" s="253"/>
      <c r="K333" s="253"/>
      <c r="L333" s="253"/>
      <c r="M333" s="253"/>
      <c r="N333" s="253"/>
    </row>
    <row r="334" spans="2:30" x14ac:dyDescent="0.3">
      <c r="C334" s="253"/>
      <c r="D334" s="253"/>
      <c r="E334" s="253"/>
      <c r="F334" s="253"/>
      <c r="G334" s="253"/>
      <c r="H334" s="253"/>
      <c r="I334" s="253"/>
      <c r="J334" s="253"/>
      <c r="K334" s="253"/>
      <c r="L334" s="253"/>
      <c r="M334" s="253"/>
      <c r="N334" s="253"/>
    </row>
    <row r="335" spans="2:30" ht="13.5" thickBot="1" x14ac:dyDescent="0.35">
      <c r="B335" s="254" t="s">
        <v>199</v>
      </c>
      <c r="C335" s="255">
        <f>+C320</f>
        <v>43647</v>
      </c>
      <c r="D335" s="255">
        <f t="shared" ref="D335:N335" si="51">+D320</f>
        <v>43679</v>
      </c>
      <c r="E335" s="255">
        <f t="shared" si="51"/>
        <v>43711</v>
      </c>
      <c r="F335" s="255">
        <f t="shared" si="51"/>
        <v>43743</v>
      </c>
      <c r="G335" s="255">
        <f t="shared" si="51"/>
        <v>43775</v>
      </c>
      <c r="H335" s="255">
        <f t="shared" si="51"/>
        <v>43807</v>
      </c>
      <c r="I335" s="255">
        <f t="shared" si="51"/>
        <v>43839</v>
      </c>
      <c r="J335" s="255">
        <f t="shared" si="51"/>
        <v>43871</v>
      </c>
      <c r="K335" s="255">
        <f t="shared" si="51"/>
        <v>43903</v>
      </c>
      <c r="L335" s="255">
        <f t="shared" si="51"/>
        <v>43935</v>
      </c>
      <c r="M335" s="255">
        <f t="shared" si="51"/>
        <v>43967</v>
      </c>
      <c r="N335" s="255">
        <f t="shared" si="51"/>
        <v>43999</v>
      </c>
      <c r="O335" s="256" t="s">
        <v>151</v>
      </c>
    </row>
    <row r="336" spans="2:30" x14ac:dyDescent="0.3">
      <c r="B336" s="81" t="s">
        <v>199</v>
      </c>
      <c r="C336" s="253">
        <f>+$O$336/12</f>
        <v>3125</v>
      </c>
      <c r="D336" s="253">
        <f t="shared" ref="D336:N336" si="52">+$O$336/12</f>
        <v>3125</v>
      </c>
      <c r="E336" s="253">
        <f t="shared" si="52"/>
        <v>3125</v>
      </c>
      <c r="F336" s="253">
        <f t="shared" si="52"/>
        <v>3125</v>
      </c>
      <c r="G336" s="253">
        <f t="shared" si="52"/>
        <v>3125</v>
      </c>
      <c r="H336" s="253">
        <f t="shared" si="52"/>
        <v>3125</v>
      </c>
      <c r="I336" s="253">
        <f t="shared" si="52"/>
        <v>3125</v>
      </c>
      <c r="J336" s="253">
        <f t="shared" si="52"/>
        <v>3125</v>
      </c>
      <c r="K336" s="253">
        <f t="shared" si="52"/>
        <v>3125</v>
      </c>
      <c r="L336" s="253">
        <f t="shared" si="52"/>
        <v>3125</v>
      </c>
      <c r="M336" s="253">
        <f t="shared" si="52"/>
        <v>3125</v>
      </c>
      <c r="N336" s="253">
        <f t="shared" si="52"/>
        <v>3125</v>
      </c>
      <c r="O336" s="261">
        <f>+'3years'!H50</f>
        <v>37500</v>
      </c>
      <c r="P336" s="84"/>
    </row>
    <row r="337" spans="2:15" x14ac:dyDescent="0.3"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</row>
    <row r="338" spans="2:15" ht="13.5" thickBot="1" x14ac:dyDescent="0.35">
      <c r="C338" s="255">
        <f>+C335</f>
        <v>43647</v>
      </c>
      <c r="D338" s="255">
        <f t="shared" ref="D338:N338" si="53">+D335</f>
        <v>43679</v>
      </c>
      <c r="E338" s="255">
        <f t="shared" si="53"/>
        <v>43711</v>
      </c>
      <c r="F338" s="255">
        <f t="shared" si="53"/>
        <v>43743</v>
      </c>
      <c r="G338" s="255">
        <f t="shared" si="53"/>
        <v>43775</v>
      </c>
      <c r="H338" s="255">
        <f t="shared" si="53"/>
        <v>43807</v>
      </c>
      <c r="I338" s="255">
        <f t="shared" si="53"/>
        <v>43839</v>
      </c>
      <c r="J338" s="255">
        <f t="shared" si="53"/>
        <v>43871</v>
      </c>
      <c r="K338" s="255">
        <f t="shared" si="53"/>
        <v>43903</v>
      </c>
      <c r="L338" s="255">
        <f t="shared" si="53"/>
        <v>43935</v>
      </c>
      <c r="M338" s="255">
        <f t="shared" si="53"/>
        <v>43967</v>
      </c>
      <c r="N338" s="255">
        <f t="shared" si="53"/>
        <v>43999</v>
      </c>
      <c r="O338" s="256" t="s">
        <v>151</v>
      </c>
    </row>
    <row r="339" spans="2:15" x14ac:dyDescent="0.3">
      <c r="B339" s="259" t="s">
        <v>331</v>
      </c>
      <c r="C339" s="318">
        <f>C255+C278+C315+C332+C336</f>
        <v>97492.596299902652</v>
      </c>
      <c r="D339" s="318">
        <f t="shared" ref="D339:N339" si="54">D255+D278+D315+D332+D336</f>
        <v>119126.8151624298</v>
      </c>
      <c r="E339" s="318">
        <f t="shared" si="54"/>
        <v>102336.41703914451</v>
      </c>
      <c r="F339" s="318">
        <f t="shared" si="54"/>
        <v>112999.10965453176</v>
      </c>
      <c r="G339" s="318">
        <f t="shared" si="54"/>
        <v>113013.00804283412</v>
      </c>
      <c r="H339" s="318">
        <f t="shared" si="54"/>
        <v>79198.15635638083</v>
      </c>
      <c r="I339" s="318">
        <f t="shared" si="54"/>
        <v>140383.99962277306</v>
      </c>
      <c r="J339" s="318">
        <f t="shared" si="54"/>
        <v>150453.41748501206</v>
      </c>
      <c r="K339" s="318">
        <f t="shared" si="54"/>
        <v>135277.29406712251</v>
      </c>
      <c r="L339" s="318">
        <f t="shared" si="54"/>
        <v>118102.54341487406</v>
      </c>
      <c r="M339" s="318">
        <f t="shared" si="54"/>
        <v>106410.80973915666</v>
      </c>
      <c r="N339" s="318">
        <f t="shared" si="54"/>
        <v>84905.833115837871</v>
      </c>
      <c r="O339" s="318">
        <f>O255+O278+O315+O332+O336</f>
        <v>1359700</v>
      </c>
    </row>
  </sheetData>
  <mergeCells count="7">
    <mergeCell ref="C319:O319"/>
    <mergeCell ref="C3:N3"/>
    <mergeCell ref="C94:N94"/>
    <mergeCell ref="C150:N150"/>
    <mergeCell ref="C203:N203"/>
    <mergeCell ref="C260:O260"/>
    <mergeCell ref="C282:O2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39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1549400</xdr:colOff>
                <xdr:row>0</xdr:row>
                <xdr:rowOff>387350</xdr:rowOff>
              </to>
            </anchor>
          </controlPr>
        </control>
      </mc:Choice>
      <mc:Fallback>
        <control shapeId="48139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B1:S58"/>
  <sheetViews>
    <sheetView showGridLines="0" zoomScaleNormal="100" workbookViewId="0">
      <selection activeCell="B8" sqref="B8"/>
    </sheetView>
  </sheetViews>
  <sheetFormatPr defaultRowHeight="14.5" x14ac:dyDescent="0.35"/>
  <cols>
    <col min="1" max="1" width="3.453125" customWidth="1"/>
    <col min="2" max="2" width="67.54296875" bestFit="1" customWidth="1"/>
    <col min="3" max="5" width="14.7265625" customWidth="1"/>
    <col min="6" max="6" width="11.7265625" customWidth="1"/>
    <col min="7" max="7" width="3.1796875" customWidth="1"/>
    <col min="8" max="8" width="14.7265625" style="252" customWidth="1"/>
    <col min="9" max="9" width="8.81640625" bestFit="1" customWidth="1"/>
    <col min="10" max="10" width="3.54296875" customWidth="1"/>
    <col min="11" max="11" width="14.7265625" customWidth="1"/>
    <col min="12" max="12" width="8.81640625" style="8" bestFit="1" customWidth="1"/>
    <col min="13" max="13" width="3.54296875" style="325" customWidth="1"/>
    <col min="14" max="14" width="14.7265625" customWidth="1"/>
    <col min="15" max="15" width="8.81640625" bestFit="1" customWidth="1"/>
    <col min="18" max="18" width="12.26953125" bestFit="1" customWidth="1"/>
  </cols>
  <sheetData>
    <row r="1" spans="2:19" ht="74.5" customHeight="1" x14ac:dyDescent="0.35"/>
    <row r="2" spans="2:19" x14ac:dyDescent="0.35">
      <c r="B2" s="86" t="s">
        <v>332</v>
      </c>
      <c r="C2" s="81"/>
      <c r="D2" s="81"/>
      <c r="E2" s="81"/>
      <c r="F2" s="81"/>
      <c r="G2" s="81"/>
      <c r="H2" s="296"/>
      <c r="I2" s="81"/>
      <c r="K2" s="81"/>
      <c r="L2" s="84"/>
      <c r="N2" s="81"/>
      <c r="O2" s="81"/>
    </row>
    <row r="3" spans="2:19" x14ac:dyDescent="0.35">
      <c r="B3" s="81"/>
      <c r="C3" s="81"/>
      <c r="D3" s="81"/>
      <c r="E3" s="81"/>
      <c r="F3" s="81"/>
      <c r="G3" s="81"/>
      <c r="H3" s="296"/>
      <c r="I3" s="81"/>
      <c r="K3" s="81"/>
      <c r="L3" s="84"/>
      <c r="N3" s="81"/>
      <c r="O3" s="81"/>
    </row>
    <row r="4" spans="2:19" ht="26.5" thickBot="1" x14ac:dyDescent="0.4">
      <c r="B4" s="222" t="s">
        <v>189</v>
      </c>
      <c r="C4" s="326" t="s">
        <v>333</v>
      </c>
      <c r="D4" s="326" t="s">
        <v>334</v>
      </c>
      <c r="E4" s="326" t="s">
        <v>335</v>
      </c>
      <c r="F4" s="327" t="s">
        <v>336</v>
      </c>
      <c r="G4" s="81"/>
      <c r="H4" s="328" t="s">
        <v>337</v>
      </c>
      <c r="I4" s="327" t="s">
        <v>336</v>
      </c>
      <c r="K4" s="326" t="s">
        <v>338</v>
      </c>
      <c r="L4" s="329" t="s">
        <v>336</v>
      </c>
      <c r="N4" s="326" t="s">
        <v>339</v>
      </c>
      <c r="O4" s="327" t="s">
        <v>336</v>
      </c>
      <c r="Q4" s="252">
        <f>+SUM(H8:H10,H13,H16:H22,H25:H26,H29:H31,H34:H37,H40:H41,H46,H48,H44)</f>
        <v>1200000</v>
      </c>
    </row>
    <row r="5" spans="2:19" x14ac:dyDescent="0.35">
      <c r="B5" s="225" t="s">
        <v>5</v>
      </c>
      <c r="C5" s="330">
        <f>SUM(C7,C13,C15)</f>
        <v>130784.49999999633</v>
      </c>
      <c r="D5" s="330">
        <f>SUM(D7,D13,D15)</f>
        <v>129121.0960368657</v>
      </c>
      <c r="E5" s="330">
        <f>SUM(E7,E13,E15)</f>
        <v>149361.88</v>
      </c>
      <c r="F5" s="331">
        <f>IFERROR(IF((E5-D5)/D5&lt;0,(D5-C5)/C5,(E5-D5)/D5),0%)</f>
        <v>0.15675814862472442</v>
      </c>
      <c r="G5" s="332"/>
      <c r="H5" s="333">
        <f>SUM(H7,H13,H15)</f>
        <v>266387.01866693812</v>
      </c>
      <c r="I5" s="331">
        <f>IFERROR(IF((H5-E5)/E5&lt;0,(H5-D5)/D5,(H5-E5)/E5),0%)</f>
        <v>0.78350070758976864</v>
      </c>
      <c r="K5" s="330">
        <f>SUM(K7,K13,K15)</f>
        <v>206613.08401834997</v>
      </c>
      <c r="L5" s="331">
        <f>IFERROR((K5-H5)/H5,0%)</f>
        <v>-0.22438756568435902</v>
      </c>
      <c r="N5" s="330">
        <f>SUM(N7,N13,N15)</f>
        <v>243684.7432474978</v>
      </c>
      <c r="O5" s="331">
        <f>IFERROR((N5-K5)/K5,0%)</f>
        <v>0.17942551608133092</v>
      </c>
      <c r="Q5" s="252">
        <f>1200000-Q4</f>
        <v>0</v>
      </c>
    </row>
    <row r="6" spans="2:19" x14ac:dyDescent="0.35">
      <c r="B6" s="240"/>
      <c r="C6" s="334"/>
      <c r="D6" s="334"/>
      <c r="E6" s="334"/>
      <c r="F6" s="335"/>
      <c r="G6" s="336"/>
      <c r="H6" s="337"/>
      <c r="I6" s="335"/>
      <c r="K6" s="334"/>
      <c r="L6" s="338"/>
      <c r="N6" s="334"/>
      <c r="O6" s="335"/>
    </row>
    <row r="7" spans="2:19" x14ac:dyDescent="0.35">
      <c r="B7" s="228" t="s">
        <v>80</v>
      </c>
      <c r="C7" s="339">
        <f>SUM(C8:C9)</f>
        <v>84404.499999996333</v>
      </c>
      <c r="D7" s="339">
        <f>SUM(D8:D9)</f>
        <v>90999.896036865699</v>
      </c>
      <c r="E7" s="339">
        <f>SUM(E8:E10)</f>
        <v>109466.37999999999</v>
      </c>
      <c r="F7" s="340">
        <f>IFERROR(IF((E7-D7)/D7&lt;0,(D7-C7)/C7,(E7-D7)/D7),0%)</f>
        <v>0.20292862703549888</v>
      </c>
      <c r="G7" s="341"/>
      <c r="H7" s="342">
        <f>SUM(H8:H11)</f>
        <v>220600.86812351609</v>
      </c>
      <c r="I7" s="340">
        <f t="shared" ref="I7:I30" si="0">IFERROR(IF((H7-E7)/E7&lt;0,(H7-D7)/D7,(H7-E7)/E7),0%)</f>
        <v>1.0152385428614348</v>
      </c>
      <c r="K7" s="339">
        <f>SUM(K8:K10)</f>
        <v>153691.02680656486</v>
      </c>
      <c r="L7" s="340">
        <f>IFERROR((K7-H7)/H7,0%)</f>
        <v>-0.30330724392021846</v>
      </c>
      <c r="N7" s="339">
        <f>SUM(N8:N10)</f>
        <v>182091.67713758969</v>
      </c>
      <c r="O7" s="340">
        <f>IFERROR((N7-K7)/K7,0%)</f>
        <v>0.18479055622921842</v>
      </c>
    </row>
    <row r="8" spans="2:19" x14ac:dyDescent="0.35">
      <c r="B8" s="343" t="s">
        <v>340</v>
      </c>
      <c r="C8" s="344">
        <v>74383.799999996176</v>
      </c>
      <c r="D8" s="344">
        <v>76499.896036865699</v>
      </c>
      <c r="E8" s="344">
        <f>92023.9149079853-E10</f>
        <v>90523.914907985294</v>
      </c>
      <c r="F8" s="345">
        <f>IFERROR(IF((E8-D8)/D8&lt;0,(D8-C8)/C8,(E8-D8)/D8),0%)</f>
        <v>0.18332075725124317</v>
      </c>
      <c r="G8" s="346"/>
      <c r="H8" s="347">
        <f>(E8+(E8*F8))</f>
        <v>107118.82753826426</v>
      </c>
      <c r="I8" s="345">
        <f t="shared" si="0"/>
        <v>0.18332075725124319</v>
      </c>
      <c r="K8" s="344">
        <f>H8+(H8*I8)</f>
        <v>126755.93211844418</v>
      </c>
      <c r="L8" s="345">
        <f>IFERROR((K8-H8)/H8,0%)</f>
        <v>0.18332075725124311</v>
      </c>
      <c r="N8" s="344">
        <f>K8+(K8*L8)</f>
        <v>149992.92558048453</v>
      </c>
      <c r="O8" s="345">
        <f>IFERROR((N8-K8)/K8,0%)</f>
        <v>0.18332075725124308</v>
      </c>
      <c r="Q8" s="348">
        <f>H8/$Q$4</f>
        <v>8.9265689615220217E-2</v>
      </c>
      <c r="R8" s="349">
        <f>+$Q$5*Q8</f>
        <v>0</v>
      </c>
      <c r="S8">
        <v>31027.253504455301</v>
      </c>
    </row>
    <row r="9" spans="2:19" x14ac:dyDescent="0.35">
      <c r="B9" s="343" t="s">
        <v>341</v>
      </c>
      <c r="C9" s="344">
        <v>10020.700000000159</v>
      </c>
      <c r="D9" s="344">
        <v>14500</v>
      </c>
      <c r="E9" s="344">
        <v>17442.4650920147</v>
      </c>
      <c r="F9" s="345">
        <f>IFERROR(IF((E9-D9)/D9&lt;0,(D9-C9)/C9,(E9-D9)/D9),0%)</f>
        <v>0.20292862703549652</v>
      </c>
      <c r="G9" s="346"/>
      <c r="H9" s="347">
        <f>(E9+(E9*F9))</f>
        <v>20982.04058525182</v>
      </c>
      <c r="I9" s="345">
        <f t="shared" si="0"/>
        <v>0.20292862703549661</v>
      </c>
      <c r="K9" s="344">
        <f>H9+(H9*I9)</f>
        <v>25239.897273620038</v>
      </c>
      <c r="L9" s="345">
        <f>IFERROR((K9-H9)/H9,0%)</f>
        <v>0.20292862703549652</v>
      </c>
      <c r="N9" s="344">
        <f>K9+(K9*L9)</f>
        <v>30361.794973872726</v>
      </c>
      <c r="O9" s="345">
        <f>IFERROR((N9-K9)/K9,0%)</f>
        <v>0.20292862703549661</v>
      </c>
      <c r="Q9" s="348">
        <f>H9/$Q$4</f>
        <v>1.7485033821043182E-2</v>
      </c>
      <c r="R9" s="349">
        <f>+$Q$5*Q9</f>
        <v>0</v>
      </c>
      <c r="S9">
        <v>6077.5039014203849</v>
      </c>
    </row>
    <row r="10" spans="2:19" x14ac:dyDescent="0.35">
      <c r="B10" s="350" t="s">
        <v>192</v>
      </c>
      <c r="C10" s="344"/>
      <c r="D10" s="344">
        <v>0</v>
      </c>
      <c r="E10" s="344">
        <v>1500</v>
      </c>
      <c r="F10" s="345">
        <f>IFERROR(IF((E10-D10)/D10&lt;0,(D10-C10)/C10,(E10-D10)/D10),0%)</f>
        <v>0</v>
      </c>
      <c r="G10" s="344"/>
      <c r="H10" s="347">
        <f>(E10+(E10*F10))</f>
        <v>1500</v>
      </c>
      <c r="I10" s="345">
        <v>0.2</v>
      </c>
      <c r="K10" s="344">
        <f>H10+(H10*I10)-105.212252883473+0.409667384112254</f>
        <v>1695.1974145006393</v>
      </c>
      <c r="L10" s="345">
        <f>IFERROR((K10-H10)/H10,0%)</f>
        <v>0.13013160966709286</v>
      </c>
      <c r="N10" s="344">
        <f>K10+(K10*L10)-178.401608956512-0.437990564154461</f>
        <v>1736.9565832324349</v>
      </c>
      <c r="O10" s="345">
        <f>IFERROR((N10-K10)/K10,0%)</f>
        <v>2.463380864941726E-2</v>
      </c>
      <c r="Q10" s="348"/>
    </row>
    <row r="11" spans="2:19" x14ac:dyDescent="0.35">
      <c r="B11" s="350" t="s">
        <v>255</v>
      </c>
      <c r="C11" s="344"/>
      <c r="D11" s="344"/>
      <c r="E11" s="344"/>
      <c r="F11" s="345"/>
      <c r="G11" s="344"/>
      <c r="H11" s="347">
        <f>70*1300</f>
        <v>91000</v>
      </c>
      <c r="I11" s="345">
        <f t="shared" si="0"/>
        <v>0</v>
      </c>
      <c r="K11" s="344">
        <f>H11+(H11*I11)</f>
        <v>91000</v>
      </c>
      <c r="L11" s="345">
        <f>IFERROR((K11-H11)/H11,0%)</f>
        <v>0</v>
      </c>
      <c r="N11" s="344">
        <f>K11+(K11*L11)-178.401608956512-0.437990564154461</f>
        <v>90821.160400479333</v>
      </c>
      <c r="O11" s="345">
        <f>IFERROR((N11-K11)/K11,0%)</f>
        <v>-1.9652703244029289E-3</v>
      </c>
      <c r="Q11" s="348"/>
    </row>
    <row r="12" spans="2:19" x14ac:dyDescent="0.35">
      <c r="B12" s="350"/>
      <c r="C12" s="344"/>
      <c r="D12" s="344"/>
      <c r="E12" s="344"/>
      <c r="F12" s="351"/>
      <c r="G12" s="344"/>
      <c r="H12" s="347"/>
      <c r="I12" s="351"/>
      <c r="K12" s="344"/>
      <c r="L12" s="345"/>
      <c r="N12" s="344"/>
      <c r="O12" s="351"/>
      <c r="Q12" s="348"/>
    </row>
    <row r="13" spans="2:19" x14ac:dyDescent="0.35">
      <c r="B13" s="352" t="s">
        <v>191</v>
      </c>
      <c r="C13" s="344">
        <f>46380-C15</f>
        <v>27744.099999999878</v>
      </c>
      <c r="D13" s="344">
        <v>20295</v>
      </c>
      <c r="E13" s="344">
        <v>21286.9</v>
      </c>
      <c r="F13" s="345">
        <f>IFERROR(IF((E13-D13)/D13&lt;0,(D13-C13)/C13,(E13-D13)/D13),0%)</f>
        <v>4.8874106922887482E-2</v>
      </c>
      <c r="G13" s="344"/>
      <c r="H13" s="347">
        <f>((((E13+(E13*F13))+47.2815004784914)+6467.15556474446)+-1434.49571473319)+-1046.40892444717</f>
        <v>26360.810652699405</v>
      </c>
      <c r="I13" s="345">
        <f t="shared" si="0"/>
        <v>0.23835836372132171</v>
      </c>
      <c r="K13" s="344">
        <f>H13+(H13*I13)</f>
        <v>32644.130346244423</v>
      </c>
      <c r="L13" s="345">
        <f>IFERROR((K13-H13)/H13,0%)</f>
        <v>0.23835836372132174</v>
      </c>
      <c r="N13" s="344">
        <f>K13+(K13*L13)</f>
        <v>40425.131840680784</v>
      </c>
      <c r="O13" s="345">
        <f>IFERROR((N13-K13)/K13,0%)</f>
        <v>0.23835836372132163</v>
      </c>
      <c r="Q13" s="348">
        <f>H13/$Q$4</f>
        <v>2.1967342210582837E-2</v>
      </c>
      <c r="R13" s="349">
        <f>+$Q$5*Q13</f>
        <v>0</v>
      </c>
      <c r="S13">
        <v>6467.1555647444584</v>
      </c>
    </row>
    <row r="14" spans="2:19" x14ac:dyDescent="0.35">
      <c r="B14" s="350"/>
      <c r="C14" s="344"/>
      <c r="D14" s="344"/>
      <c r="E14" s="344"/>
      <c r="F14" s="351"/>
      <c r="G14" s="353"/>
      <c r="H14" s="347"/>
      <c r="I14" s="351"/>
      <c r="K14" s="344"/>
      <c r="L14" s="345"/>
      <c r="N14" s="344"/>
      <c r="O14" s="351"/>
      <c r="Q14" s="348"/>
    </row>
    <row r="15" spans="2:19" x14ac:dyDescent="0.35">
      <c r="B15" s="228" t="s">
        <v>222</v>
      </c>
      <c r="C15" s="339">
        <f>SUM(C16:C22)</f>
        <v>18635.900000000122</v>
      </c>
      <c r="D15" s="339">
        <f>SUM(D16:D22)</f>
        <v>17826.2</v>
      </c>
      <c r="E15" s="339">
        <f>SUM(E16:E22)</f>
        <v>18608.599999999999</v>
      </c>
      <c r="F15" s="340">
        <f t="shared" ref="F15:F22" si="1">IFERROR(IF((E15-D15)/D15&lt;0,(D15-C15)/C15,(E15-D15)/D15),0%)</f>
        <v>4.3890453377612604E-2</v>
      </c>
      <c r="G15" s="341"/>
      <c r="H15" s="342">
        <f>SUM(H16:H22)</f>
        <v>19425.339890722636</v>
      </c>
      <c r="I15" s="340">
        <f t="shared" si="0"/>
        <v>4.3890453377612396E-2</v>
      </c>
      <c r="K15" s="339">
        <f>SUM(K16:K22)</f>
        <v>20277.926865540678</v>
      </c>
      <c r="L15" s="340">
        <f t="shared" ref="L15:L22" si="2">IFERROR((K15-H15)/H15,0%)</f>
        <v>4.3890453377612652E-2</v>
      </c>
      <c r="N15" s="339">
        <f>SUM(N16:N22)</f>
        <v>21167.934269227331</v>
      </c>
      <c r="O15" s="340">
        <f t="shared" ref="O15:O22" si="3">IFERROR((N15-K15)/K15,0%)</f>
        <v>4.3890453377612722E-2</v>
      </c>
      <c r="Q15" s="348"/>
    </row>
    <row r="16" spans="2:19" x14ac:dyDescent="0.35">
      <c r="B16" s="343" t="s">
        <v>243</v>
      </c>
      <c r="C16" s="344">
        <v>608.80000000000405</v>
      </c>
      <c r="D16" s="344">
        <v>0</v>
      </c>
      <c r="E16" s="344">
        <v>0</v>
      </c>
      <c r="F16" s="345">
        <f t="shared" si="1"/>
        <v>0</v>
      </c>
      <c r="G16" s="346"/>
      <c r="H16" s="347">
        <f t="shared" ref="H16:H22" si="4">(E16+(E16*F16))</f>
        <v>0</v>
      </c>
      <c r="I16" s="345">
        <f t="shared" si="0"/>
        <v>0</v>
      </c>
      <c r="K16" s="344">
        <f t="shared" ref="K16:K22" si="5">H16+(H16*I16)</f>
        <v>0</v>
      </c>
      <c r="L16" s="345">
        <f t="shared" si="2"/>
        <v>0</v>
      </c>
      <c r="N16" s="344">
        <f t="shared" ref="N16:N22" si="6">K16+(K16*L16)</f>
        <v>0</v>
      </c>
      <c r="O16" s="345">
        <f t="shared" si="3"/>
        <v>0</v>
      </c>
      <c r="Q16" s="348">
        <f t="shared" ref="Q16:Q22" si="7">H16/$Q$4</f>
        <v>0</v>
      </c>
      <c r="R16" s="349">
        <f t="shared" ref="R16:R22" si="8">+$Q$5*Q16</f>
        <v>0</v>
      </c>
      <c r="S16">
        <v>0</v>
      </c>
    </row>
    <row r="17" spans="2:19" x14ac:dyDescent="0.35">
      <c r="B17" s="343" t="s">
        <v>247</v>
      </c>
      <c r="C17" s="344">
        <v>5906.2000000000617</v>
      </c>
      <c r="D17" s="344">
        <v>6240</v>
      </c>
      <c r="E17" s="344">
        <v>6513.8764290763029</v>
      </c>
      <c r="F17" s="345">
        <f t="shared" si="1"/>
        <v>4.3890453377612638E-2</v>
      </c>
      <c r="G17" s="346"/>
      <c r="H17" s="347">
        <f t="shared" si="4"/>
        <v>6799.773418794206</v>
      </c>
      <c r="I17" s="345">
        <f t="shared" si="0"/>
        <v>4.3890453377612604E-2</v>
      </c>
      <c r="K17" s="344">
        <f t="shared" si="5"/>
        <v>7098.2185570101228</v>
      </c>
      <c r="L17" s="345">
        <f t="shared" si="2"/>
        <v>4.3890453377612638E-2</v>
      </c>
      <c r="N17" s="344">
        <f t="shared" si="6"/>
        <v>7409.7625876506809</v>
      </c>
      <c r="O17" s="345">
        <f t="shared" si="3"/>
        <v>4.3890453377612694E-2</v>
      </c>
      <c r="Q17" s="348">
        <f t="shared" si="7"/>
        <v>5.6664778489951715E-3</v>
      </c>
      <c r="R17" s="349">
        <f t="shared" si="8"/>
        <v>0</v>
      </c>
      <c r="S17">
        <v>1969.5724690640473</v>
      </c>
    </row>
    <row r="18" spans="2:19" x14ac:dyDescent="0.35">
      <c r="B18" s="343" t="s">
        <v>252</v>
      </c>
      <c r="C18" s="344">
        <v>1916.9999999999961</v>
      </c>
      <c r="D18" s="344">
        <v>0</v>
      </c>
      <c r="E18" s="344">
        <v>0</v>
      </c>
      <c r="F18" s="345">
        <f t="shared" si="1"/>
        <v>0</v>
      </c>
      <c r="G18" s="346"/>
      <c r="H18" s="347">
        <f t="shared" si="4"/>
        <v>0</v>
      </c>
      <c r="I18" s="345">
        <f t="shared" si="0"/>
        <v>0</v>
      </c>
      <c r="K18" s="344">
        <f t="shared" si="5"/>
        <v>0</v>
      </c>
      <c r="L18" s="345">
        <f t="shared" si="2"/>
        <v>0</v>
      </c>
      <c r="N18" s="344">
        <f t="shared" si="6"/>
        <v>0</v>
      </c>
      <c r="O18" s="345">
        <f t="shared" si="3"/>
        <v>0</v>
      </c>
      <c r="Q18" s="348">
        <f t="shared" si="7"/>
        <v>0</v>
      </c>
      <c r="R18" s="349">
        <f t="shared" si="8"/>
        <v>0</v>
      </c>
      <c r="S18">
        <v>0</v>
      </c>
    </row>
    <row r="19" spans="2:19" x14ac:dyDescent="0.35">
      <c r="B19" s="343" t="s">
        <v>342</v>
      </c>
      <c r="C19" s="344">
        <v>5853.3000000000593</v>
      </c>
      <c r="D19" s="344">
        <v>1800</v>
      </c>
      <c r="E19" s="344">
        <v>1879.0028160797026</v>
      </c>
      <c r="F19" s="345">
        <f t="shared" si="1"/>
        <v>4.3890453377612555E-2</v>
      </c>
      <c r="G19" s="346"/>
      <c r="H19" s="347">
        <f t="shared" si="4"/>
        <v>1961.4731015752516</v>
      </c>
      <c r="I19" s="345">
        <f t="shared" si="0"/>
        <v>4.3890453377612604E-2</v>
      </c>
      <c r="K19" s="344">
        <f t="shared" si="5"/>
        <v>2047.5630452913813</v>
      </c>
      <c r="L19" s="345">
        <f t="shared" si="2"/>
        <v>4.3890453377612576E-2</v>
      </c>
      <c r="N19" s="344">
        <f t="shared" si="6"/>
        <v>2137.4315156684652</v>
      </c>
      <c r="O19" s="345">
        <f t="shared" si="3"/>
        <v>4.3890453377612625E-2</v>
      </c>
      <c r="Q19" s="348">
        <f t="shared" si="7"/>
        <v>1.6345609179793763E-3</v>
      </c>
      <c r="R19" s="349">
        <f t="shared" si="8"/>
        <v>0</v>
      </c>
      <c r="S19">
        <v>568.14590453770586</v>
      </c>
    </row>
    <row r="20" spans="2:19" x14ac:dyDescent="0.35">
      <c r="B20" s="343" t="s">
        <v>343</v>
      </c>
      <c r="C20" s="344">
        <v>969.20000000000027</v>
      </c>
      <c r="D20" s="344">
        <v>6786.2</v>
      </c>
      <c r="E20" s="344">
        <v>7084.0493947111545</v>
      </c>
      <c r="F20" s="345">
        <f t="shared" si="1"/>
        <v>4.3890453377612611E-2</v>
      </c>
      <c r="G20" s="346"/>
      <c r="H20" s="347">
        <f t="shared" si="4"/>
        <v>7394.971534394429</v>
      </c>
      <c r="I20" s="345">
        <f t="shared" si="0"/>
        <v>4.3890453377612576E-2</v>
      </c>
      <c r="K20" s="344">
        <f t="shared" si="5"/>
        <v>7719.5401877535396</v>
      </c>
      <c r="L20" s="345">
        <f t="shared" si="2"/>
        <v>4.3890453377612548E-2</v>
      </c>
      <c r="N20" s="344">
        <f t="shared" si="6"/>
        <v>8058.3543064607429</v>
      </c>
      <c r="O20" s="345">
        <f t="shared" si="3"/>
        <v>4.3890453377612569E-2</v>
      </c>
      <c r="Q20" s="348">
        <f t="shared" si="7"/>
        <v>6.1624762786620241E-3</v>
      </c>
      <c r="R20" s="349">
        <f t="shared" si="8"/>
        <v>0</v>
      </c>
      <c r="S20">
        <v>2141.9731874298777</v>
      </c>
    </row>
    <row r="21" spans="2:19" x14ac:dyDescent="0.35">
      <c r="B21" s="343" t="s">
        <v>344</v>
      </c>
      <c r="C21" s="344">
        <v>0</v>
      </c>
      <c r="D21" s="344">
        <v>0</v>
      </c>
      <c r="E21" s="344">
        <v>0</v>
      </c>
      <c r="F21" s="345">
        <f t="shared" si="1"/>
        <v>0</v>
      </c>
      <c r="G21" s="346"/>
      <c r="H21" s="347">
        <f t="shared" si="4"/>
        <v>0</v>
      </c>
      <c r="I21" s="345">
        <f t="shared" si="0"/>
        <v>0</v>
      </c>
      <c r="K21" s="344">
        <f t="shared" si="5"/>
        <v>0</v>
      </c>
      <c r="L21" s="345">
        <f t="shared" si="2"/>
        <v>0</v>
      </c>
      <c r="N21" s="344">
        <f t="shared" si="6"/>
        <v>0</v>
      </c>
      <c r="O21" s="345">
        <f t="shared" si="3"/>
        <v>0</v>
      </c>
      <c r="Q21" s="348">
        <f t="shared" si="7"/>
        <v>0</v>
      </c>
      <c r="R21" s="349">
        <f t="shared" si="8"/>
        <v>0</v>
      </c>
      <c r="S21">
        <v>0</v>
      </c>
    </row>
    <row r="22" spans="2:19" x14ac:dyDescent="0.35">
      <c r="B22" s="343" t="s">
        <v>246</v>
      </c>
      <c r="C22" s="344">
        <v>3381.4000000000005</v>
      </c>
      <c r="D22" s="344">
        <v>3000</v>
      </c>
      <c r="E22" s="344">
        <v>3131.6713601328374</v>
      </c>
      <c r="F22" s="345">
        <f t="shared" si="1"/>
        <v>4.3890453377612479E-2</v>
      </c>
      <c r="G22" s="346"/>
      <c r="H22" s="347">
        <f t="shared" si="4"/>
        <v>3269.1218359587519</v>
      </c>
      <c r="I22" s="345">
        <f t="shared" si="0"/>
        <v>4.3890453377612465E-2</v>
      </c>
      <c r="K22" s="344">
        <f t="shared" si="5"/>
        <v>3412.6050754856342</v>
      </c>
      <c r="L22" s="345">
        <f t="shared" si="2"/>
        <v>4.3890453377612396E-2</v>
      </c>
      <c r="N22" s="344">
        <f t="shared" si="6"/>
        <v>3562.38585944744</v>
      </c>
      <c r="O22" s="345">
        <f t="shared" si="3"/>
        <v>4.3890453377612437E-2</v>
      </c>
      <c r="Q22" s="348">
        <f t="shared" si="7"/>
        <v>2.7242681966322931E-3</v>
      </c>
      <c r="R22" s="349">
        <f t="shared" si="8"/>
        <v>0</v>
      </c>
      <c r="S22">
        <v>946.90984089617632</v>
      </c>
    </row>
    <row r="23" spans="2:19" x14ac:dyDescent="0.35">
      <c r="B23" s="350"/>
      <c r="C23" s="354"/>
      <c r="D23" s="354"/>
      <c r="E23" s="354"/>
      <c r="F23" s="355"/>
      <c r="G23" s="354"/>
      <c r="H23" s="356"/>
      <c r="I23" s="355"/>
      <c r="K23" s="354"/>
      <c r="L23" s="357"/>
      <c r="N23" s="354"/>
      <c r="O23" s="355"/>
      <c r="Q23" s="348"/>
    </row>
    <row r="24" spans="2:19" x14ac:dyDescent="0.35">
      <c r="B24" s="240" t="s">
        <v>7</v>
      </c>
      <c r="C24" s="334">
        <f>SUM(C25:C26)</f>
        <v>38327.999999999935</v>
      </c>
      <c r="D24" s="334">
        <f>SUM(D25:D26)</f>
        <v>43649.753606912003</v>
      </c>
      <c r="E24" s="334">
        <f>SUM(E25:E26)</f>
        <v>47874.542291520091</v>
      </c>
      <c r="F24" s="338">
        <f>IFERROR(IF((E24-D24)/D24&lt;0,(D24-C24)/C24,(E24-D24)/D24),0%)</f>
        <v>9.6788374171694891E-2</v>
      </c>
      <c r="G24" s="336"/>
      <c r="H24" s="337">
        <f>SUM(H25:H26)</f>
        <v>56483.114089013136</v>
      </c>
      <c r="I24" s="338">
        <f t="shared" si="0"/>
        <v>0.1798152292521836</v>
      </c>
      <c r="K24" s="334">
        <f>SUM(K25:K26)</f>
        <v>66650.552805101732</v>
      </c>
      <c r="L24" s="338">
        <f>IFERROR((K24-H24)/H24,0%)</f>
        <v>0.18000846589416933</v>
      </c>
      <c r="N24" s="334">
        <f>SUM(N25:N26)</f>
        <v>78661.24867175713</v>
      </c>
      <c r="O24" s="338">
        <f>IFERROR((N24-K24)/K24,0%)</f>
        <v>0.18020399473319965</v>
      </c>
      <c r="Q24" s="348"/>
    </row>
    <row r="25" spans="2:19" x14ac:dyDescent="0.35">
      <c r="B25" s="352" t="s">
        <v>80</v>
      </c>
      <c r="C25" s="344">
        <v>11962.500000000146</v>
      </c>
      <c r="D25" s="344">
        <v>14399.639606912</v>
      </c>
      <c r="E25" s="344">
        <v>13643.639606911951</v>
      </c>
      <c r="F25" s="345">
        <f>IFERROR(IF((E25-D25)/D25&lt;0,(D25-C25)/C25,(E25-D25)/D25),0%)</f>
        <v>0.20373162858197075</v>
      </c>
      <c r="G25" s="344"/>
      <c r="H25" s="347">
        <f>(E25+(E25*F25))</f>
        <v>16423.280523813602</v>
      </c>
      <c r="I25" s="345">
        <f t="shared" si="0"/>
        <v>0.20373162858197078</v>
      </c>
      <c r="K25" s="344">
        <f>H25+(H25*I25)</f>
        <v>19769.222211588709</v>
      </c>
      <c r="L25" s="345">
        <f>IFERROR((K25-H25)/H25,0%)</f>
        <v>0.20373162858197072</v>
      </c>
      <c r="N25" s="344">
        <f>K25+(K25*L25)</f>
        <v>23796.838048554546</v>
      </c>
      <c r="O25" s="345">
        <f>IFERROR((N25-K25)/K25,0%)</f>
        <v>0.20373162858197075</v>
      </c>
      <c r="Q25" s="348">
        <f>H25/$Q$4</f>
        <v>1.3686067103178002E-2</v>
      </c>
      <c r="R25" s="349">
        <f>+$Q$5*Q25</f>
        <v>0</v>
      </c>
      <c r="S25">
        <v>4757.0469160066586</v>
      </c>
    </row>
    <row r="26" spans="2:19" x14ac:dyDescent="0.35">
      <c r="B26" s="352" t="s">
        <v>193</v>
      </c>
      <c r="C26" s="344">
        <v>26365.499999999789</v>
      </c>
      <c r="D26" s="344">
        <v>29250.114000000001</v>
      </c>
      <c r="E26" s="344">
        <v>34230.90268460814</v>
      </c>
      <c r="F26" s="345">
        <f>IFERROR(IF((E26-D26)/D26&lt;0,(D26-C26)/C26,(E26-D26)/D26),0%)</f>
        <v>0.17028271016680954</v>
      </c>
      <c r="G26" s="353"/>
      <c r="H26" s="347">
        <f>(E26+(E26*F26))</f>
        <v>40059.833565199529</v>
      </c>
      <c r="I26" s="345">
        <f t="shared" si="0"/>
        <v>0.17028271016680951</v>
      </c>
      <c r="K26" s="344">
        <f>H26+(H26*I26)</f>
        <v>46881.330593513027</v>
      </c>
      <c r="L26" s="345">
        <f>IFERROR((K26-H26)/H26,0%)</f>
        <v>0.17028271016680946</v>
      </c>
      <c r="N26" s="344">
        <f>K26+(K26*L26)</f>
        <v>54864.410623202581</v>
      </c>
      <c r="O26" s="345">
        <f>IFERROR((N26-K26)/K26,0%)</f>
        <v>0.17028271016680943</v>
      </c>
      <c r="Q26" s="348">
        <f>H26/$Q$4</f>
        <v>3.3383194637666272E-2</v>
      </c>
      <c r="R26" s="349">
        <f>+$Q$5*Q26</f>
        <v>0</v>
      </c>
      <c r="S26">
        <v>11603.437415609678</v>
      </c>
    </row>
    <row r="27" spans="2:19" x14ac:dyDescent="0.35">
      <c r="B27" s="350"/>
      <c r="C27" s="344"/>
      <c r="D27" s="344"/>
      <c r="E27" s="344"/>
      <c r="F27" s="358"/>
      <c r="G27" s="359"/>
      <c r="H27" s="347"/>
      <c r="I27" s="358"/>
      <c r="K27" s="344"/>
      <c r="L27" s="345"/>
      <c r="N27" s="344"/>
      <c r="O27" s="358"/>
      <c r="Q27" s="348"/>
    </row>
    <row r="28" spans="2:19" x14ac:dyDescent="0.35">
      <c r="B28" s="240" t="s">
        <v>6</v>
      </c>
      <c r="C28" s="334">
        <f>SUM(C29:C30)</f>
        <v>200719.50000003225</v>
      </c>
      <c r="D28" s="334">
        <f>SUM(D29:D31)</f>
        <v>225000.291043718</v>
      </c>
      <c r="E28" s="334">
        <f>SUM(E29:E31)</f>
        <v>250000</v>
      </c>
      <c r="F28" s="338">
        <f>IFERROR(IF((E28-D28)/D28&lt;0,(D28-C28)/C28,(E28-D28)/D28),0%)</f>
        <v>0.11110967386004186</v>
      </c>
      <c r="G28" s="336"/>
      <c r="H28" s="337">
        <f>SUM(H29:H31)</f>
        <v>307031.63944460655</v>
      </c>
      <c r="I28" s="338">
        <f t="shared" si="0"/>
        <v>0.22812655777842622</v>
      </c>
      <c r="K28" s="334">
        <f>SUM(K29:K31)</f>
        <v>337722.11619271775</v>
      </c>
      <c r="L28" s="338">
        <f>IFERROR((K28-H28)/H28,0%)</f>
        <v>9.9958677886186537E-2</v>
      </c>
      <c r="N28" s="334">
        <f>SUM(N29:N31)</f>
        <v>372008.85396801686</v>
      </c>
      <c r="O28" s="338">
        <f>IFERROR((N28-K28)/K28,0%)</f>
        <v>0.10152351928214773</v>
      </c>
      <c r="Q28" s="348"/>
    </row>
    <row r="29" spans="2:19" x14ac:dyDescent="0.35">
      <c r="B29" s="352" t="s">
        <v>80</v>
      </c>
      <c r="C29" s="344">
        <v>197756.20000003226</v>
      </c>
      <c r="D29" s="344">
        <v>211500.291043718</v>
      </c>
      <c r="E29" s="344">
        <f>250000-SUM(E30:E31)</f>
        <v>229093.35002844175</v>
      </c>
      <c r="F29" s="345">
        <f>IFERROR(IF((E29-D29)/D29&lt;0,(D29-C29)/C29,(E29-D29)/D29),0%)</f>
        <v>8.3182197518050685E-2</v>
      </c>
      <c r="G29" s="344"/>
      <c r="H29" s="347">
        <f>(E29+(E29*F29))</f>
        <v>248149.83832057953</v>
      </c>
      <c r="I29" s="345">
        <f t="shared" si="0"/>
        <v>8.3182197518050713E-2</v>
      </c>
      <c r="K29" s="344">
        <f>H29+(H29*I29)</f>
        <v>268791.48718583432</v>
      </c>
      <c r="L29" s="345">
        <f>IFERROR((K29-H29)/H29,0%)</f>
        <v>8.3182197518050727E-2</v>
      </c>
      <c r="N29" s="344">
        <f>K29+(K29*L29)</f>
        <v>291150.15376409702</v>
      </c>
      <c r="O29" s="345">
        <f>IFERROR((N29-K29)/K29,0%)</f>
        <v>8.318219751805081E-2</v>
      </c>
      <c r="Q29" s="348">
        <f>H29/$Q$4</f>
        <v>0.20679153193381627</v>
      </c>
      <c r="R29" s="349">
        <f>+$Q$5*Q29</f>
        <v>0</v>
      </c>
      <c r="S29">
        <v>71877.261146383476</v>
      </c>
    </row>
    <row r="30" spans="2:19" x14ac:dyDescent="0.35">
      <c r="B30" s="352" t="s">
        <v>222</v>
      </c>
      <c r="C30" s="344">
        <v>2963.2999999999961</v>
      </c>
      <c r="D30" s="344">
        <v>12000</v>
      </c>
      <c r="E30" s="344">
        <v>12906.649971558247</v>
      </c>
      <c r="F30" s="345">
        <f>IFERROR(IF((E30-D30)/D30&lt;0,(D30-C30)/C30,(E30-D30)/D30),0%)</f>
        <v>7.5554164296520565E-2</v>
      </c>
      <c r="G30" s="346"/>
      <c r="H30" s="347">
        <f>(E30+(E30*F30))</f>
        <v>13881.801124027041</v>
      </c>
      <c r="I30" s="345">
        <f t="shared" si="0"/>
        <v>7.5554164296520537E-2</v>
      </c>
      <c r="K30" s="344">
        <f>H30+(H30*I30)</f>
        <v>14930.629006883402</v>
      </c>
      <c r="L30" s="345">
        <f>IFERROR((K30-H30)/H30,0%)</f>
        <v>7.5554164296520468E-2</v>
      </c>
      <c r="N30" s="344">
        <f>K30+(K30*L30)</f>
        <v>16058.700203919865</v>
      </c>
      <c r="O30" s="345">
        <f>IFERROR((N30-K30)/K30,0%)</f>
        <v>7.5554164296520468E-2</v>
      </c>
      <c r="Q30" s="348">
        <f>H30/$Q$4</f>
        <v>1.1568167603355868E-2</v>
      </c>
      <c r="R30" s="349">
        <f>+$Q$5*Q30</f>
        <v>0</v>
      </c>
      <c r="S30">
        <v>4020.9006434444377</v>
      </c>
    </row>
    <row r="31" spans="2:19" x14ac:dyDescent="0.35">
      <c r="B31" s="228" t="s">
        <v>192</v>
      </c>
      <c r="C31" s="344"/>
      <c r="D31" s="344">
        <v>1500</v>
      </c>
      <c r="E31" s="344">
        <v>8000</v>
      </c>
      <c r="F31" s="345">
        <f>IFERROR(IF((E31-D31)/D31&lt;0,(D31-C31)/C31,(E31-D31)/D31),0%)</f>
        <v>4.333333333333333</v>
      </c>
      <c r="G31" s="360"/>
      <c r="H31" s="347">
        <f>25*1800</f>
        <v>45000</v>
      </c>
      <c r="I31" s="345">
        <v>0.2</v>
      </c>
      <c r="K31" s="344">
        <f>H31+(H31*I31)</f>
        <v>54000</v>
      </c>
      <c r="L31" s="345">
        <f>IFERROR((K31-H31)/H31,0%)</f>
        <v>0.2</v>
      </c>
      <c r="N31" s="344">
        <f>K31+(K31*L31)</f>
        <v>64800</v>
      </c>
      <c r="O31" s="345">
        <f>IFERROR((N31-K31)/K31,0%)</f>
        <v>0.2</v>
      </c>
      <c r="Q31" s="348"/>
    </row>
    <row r="32" spans="2:19" x14ac:dyDescent="0.35">
      <c r="B32" s="240"/>
      <c r="C32" s="334"/>
      <c r="D32" s="334"/>
      <c r="E32" s="334"/>
      <c r="F32" s="335"/>
      <c r="G32" s="336"/>
      <c r="H32" s="337"/>
      <c r="I32" s="335"/>
      <c r="K32" s="334"/>
      <c r="L32" s="338"/>
      <c r="N32" s="334"/>
      <c r="O32" s="335"/>
      <c r="Q32" s="348"/>
    </row>
    <row r="33" spans="2:19" x14ac:dyDescent="0.35">
      <c r="B33" s="240" t="s">
        <v>8</v>
      </c>
      <c r="C33" s="334">
        <f>SUM(C34:C36)</f>
        <v>91591.699999999051</v>
      </c>
      <c r="D33" s="334">
        <f>SUM(D34:D37)</f>
        <v>100000</v>
      </c>
      <c r="E33" s="334">
        <f>SUM(E34:E37)</f>
        <v>110411.09999999998</v>
      </c>
      <c r="F33" s="338">
        <f>IFERROR(IF((E33-D33)/D33&lt;0,(D33-C33)/C33,(E33-D33)/D33),0%)</f>
        <v>0.10411099999999977</v>
      </c>
      <c r="G33" s="336"/>
      <c r="H33" s="337">
        <f>SUM(H34:H37)</f>
        <v>150054.62133224501</v>
      </c>
      <c r="I33" s="338">
        <f t="shared" ref="I33:I46" si="9">IFERROR(IF((H33-E33)/E33&lt;0,(H33-D33)/D33,(H33-E33)/E33),0%)</f>
        <v>0.35905376662532151</v>
      </c>
      <c r="K33" s="334">
        <f>SUM(K34:K37)</f>
        <v>170284.36232906132</v>
      </c>
      <c r="L33" s="338">
        <f>IFERROR((K33-H33)/H33,0%)</f>
        <v>0.1348158478373313</v>
      </c>
      <c r="N33" s="334">
        <f>SUM(N34:N37)</f>
        <v>193514.41689281349</v>
      </c>
      <c r="O33" s="338">
        <f>IFERROR((N33-K33)/K33,0%)</f>
        <v>0.13641918873831699</v>
      </c>
      <c r="Q33" s="348"/>
    </row>
    <row r="34" spans="2:19" x14ac:dyDescent="0.35">
      <c r="B34" s="352" t="s">
        <v>80</v>
      </c>
      <c r="C34" s="344">
        <v>77018.099999999045</v>
      </c>
      <c r="D34" s="344">
        <v>73806</v>
      </c>
      <c r="E34" s="344">
        <v>81288.864573664105</v>
      </c>
      <c r="F34" s="345">
        <f>IFERROR(IF((E34-D34)/D34&lt;0,(D34-C34)/C34,(E34-D34)/D34),0%)</f>
        <v>0.10138558618085393</v>
      </c>
      <c r="G34" s="346"/>
      <c r="H34" s="347">
        <f>(E34+(E34*F34))</f>
        <v>89530.383758441094</v>
      </c>
      <c r="I34" s="345">
        <f t="shared" si="9"/>
        <v>0.10138558618085397</v>
      </c>
      <c r="K34" s="344">
        <f>H34+(H34*I34)</f>
        <v>98607.474196787458</v>
      </c>
      <c r="L34" s="345">
        <f>IFERROR((K34-H34)/H34,0%)</f>
        <v>0.10138558618085404</v>
      </c>
      <c r="N34" s="344">
        <f>K34+(K34*L34)</f>
        <v>108604.85077004219</v>
      </c>
      <c r="O34" s="345">
        <f>IFERROR((N34-K34)/K34,0%)</f>
        <v>0.10138558618085401</v>
      </c>
      <c r="Q34" s="348">
        <f>H34/$Q$4</f>
        <v>7.4608653132034242E-2</v>
      </c>
      <c r="R34" s="349">
        <f>+$Q$5*Q34</f>
        <v>0</v>
      </c>
      <c r="S34">
        <v>25932.7139501413</v>
      </c>
    </row>
    <row r="35" spans="2:19" x14ac:dyDescent="0.35">
      <c r="B35" s="352" t="s">
        <v>81</v>
      </c>
      <c r="C35" s="344">
        <f>14573.6-C36</f>
        <v>13578.1</v>
      </c>
      <c r="D35" s="344">
        <v>17694</v>
      </c>
      <c r="E35" s="344">
        <v>20576.5</v>
      </c>
      <c r="F35" s="345">
        <f>IFERROR(IF((E35-D35)/D35&lt;0,(D35-C35)/C35,(E35-D35)/D35),0%)</f>
        <v>0.16290833050751669</v>
      </c>
      <c r="G35" s="346"/>
      <c r="H35" s="347">
        <f>(E35+(E35*F35))</f>
        <v>23928.583262687916</v>
      </c>
      <c r="I35" s="345">
        <f t="shared" si="9"/>
        <v>0.16290833050751666</v>
      </c>
      <c r="K35" s="344">
        <f>H35+(H35*I35)</f>
        <v>27826.74881342251</v>
      </c>
      <c r="L35" s="345">
        <f>IFERROR((K35-H35)/H35,0%)</f>
        <v>0.1629083305075166</v>
      </c>
      <c r="N35" s="344">
        <f>K35+(K35*L35)</f>
        <v>32359.958006069188</v>
      </c>
      <c r="O35" s="345">
        <f>IFERROR((N35-K35)/K35,0%)</f>
        <v>0.16290833050751655</v>
      </c>
      <c r="Q35" s="348">
        <f>H35/$Q$4</f>
        <v>1.9940486052239931E-2</v>
      </c>
      <c r="R35" s="349">
        <f>+$Q$5*Q35</f>
        <v>0</v>
      </c>
      <c r="S35">
        <v>6930.9778304722113</v>
      </c>
    </row>
    <row r="36" spans="2:19" x14ac:dyDescent="0.35">
      <c r="B36" s="352" t="s">
        <v>222</v>
      </c>
      <c r="C36" s="344">
        <v>995.5</v>
      </c>
      <c r="D36" s="344">
        <v>500</v>
      </c>
      <c r="E36" s="344">
        <v>545.73542633586896</v>
      </c>
      <c r="F36" s="345">
        <f>IFERROR(IF((E36-D36)/D36&lt;0,(D36-C36)/C36,(E36-D36)/D36),0%)</f>
        <v>9.1470852671737934E-2</v>
      </c>
      <c r="G36" s="344"/>
      <c r="H36" s="347">
        <f>(E36+(E36*F36))</f>
        <v>595.65431111598537</v>
      </c>
      <c r="I36" s="345">
        <f t="shared" si="9"/>
        <v>9.1470852671738004E-2</v>
      </c>
      <c r="K36" s="344">
        <f>H36+(H36*I36)</f>
        <v>650.13931885136128</v>
      </c>
      <c r="L36" s="345">
        <f>IFERROR((K36-H36)/H36,0%)</f>
        <v>9.1470852671738045E-2</v>
      </c>
      <c r="N36" s="344">
        <f>K36+(K36*L36)</f>
        <v>709.60811670211831</v>
      </c>
      <c r="O36" s="345">
        <f>IFERROR((N36-K36)/K36,0%)</f>
        <v>9.1470852671738101E-2</v>
      </c>
      <c r="Q36" s="348">
        <f>H36/$Q$4</f>
        <v>4.9637859259665448E-4</v>
      </c>
      <c r="R36" s="349">
        <f>+$Q$5*Q36</f>
        <v>0</v>
      </c>
      <c r="S36">
        <v>172.53285661118318</v>
      </c>
    </row>
    <row r="37" spans="2:19" x14ac:dyDescent="0.35">
      <c r="B37" s="228" t="s">
        <v>192</v>
      </c>
      <c r="C37" s="344"/>
      <c r="D37" s="344">
        <v>8000</v>
      </c>
      <c r="E37" s="344">
        <v>8000</v>
      </c>
      <c r="F37" s="345">
        <f>IFERROR(IF((E37-D37)/D37&lt;0,(D37-C37)/C37,(E37-D37)/D37),0%)</f>
        <v>0</v>
      </c>
      <c r="G37" s="344"/>
      <c r="H37" s="347">
        <f>20*1800</f>
        <v>36000</v>
      </c>
      <c r="I37" s="345">
        <v>0.2</v>
      </c>
      <c r="K37" s="344">
        <f>H37+(H37*I37)</f>
        <v>43200</v>
      </c>
      <c r="L37" s="345">
        <f>IFERROR((K37-H37)/H37,0%)</f>
        <v>0.2</v>
      </c>
      <c r="N37" s="344">
        <f>K37+(K37*L37)</f>
        <v>51840</v>
      </c>
      <c r="O37" s="345">
        <f>IFERROR((N37-K37)/K37,0%)</f>
        <v>0.2</v>
      </c>
      <c r="Q37" s="348">
        <f>H37/$Q$4</f>
        <v>0.03</v>
      </c>
    </row>
    <row r="38" spans="2:19" x14ac:dyDescent="0.35">
      <c r="B38" s="350"/>
      <c r="C38" s="344"/>
      <c r="D38" s="344"/>
      <c r="E38" s="344"/>
      <c r="F38" s="351"/>
      <c r="G38" s="353"/>
      <c r="H38" s="347"/>
      <c r="I38" s="351"/>
      <c r="K38" s="344"/>
      <c r="L38" s="345"/>
      <c r="N38" s="344"/>
      <c r="O38" s="351"/>
      <c r="Q38" s="348"/>
    </row>
    <row r="39" spans="2:19" x14ac:dyDescent="0.35">
      <c r="B39" s="240" t="s">
        <v>42</v>
      </c>
      <c r="C39" s="334">
        <f>SUM(C40:C43)</f>
        <v>215999.30000009711</v>
      </c>
      <c r="D39" s="334">
        <f>SUM(D40:D43)</f>
        <v>320000</v>
      </c>
      <c r="E39" s="334">
        <f>SUM(E40:E43)</f>
        <v>312457.51403119002</v>
      </c>
      <c r="F39" s="345">
        <f>IFERROR(IF((E39-D39)/D39&lt;0,(D39-C39)/C39,(E39-D39)/D39),0%)</f>
        <v>0.4814862825937683</v>
      </c>
      <c r="G39" s="344"/>
      <c r="H39" s="337">
        <f>SUM(H40:H44)</f>
        <v>515385.31666724052</v>
      </c>
      <c r="I39" s="338">
        <f t="shared" si="9"/>
        <v>0.64945726546295801</v>
      </c>
      <c r="K39" s="334">
        <f>SUM(K40:K44)</f>
        <v>897899.02300058538</v>
      </c>
      <c r="L39" s="338">
        <f t="shared" ref="L39:L44" si="10">IFERROR((K39-H39)/H39,0%)</f>
        <v>0.74218976358675648</v>
      </c>
      <c r="N39" s="334">
        <f>SUM(N40:N44)</f>
        <v>1104529.003460597</v>
      </c>
      <c r="O39" s="338">
        <f t="shared" ref="O39:O44" si="11">IFERROR((N39-K39)/K39,0%)</f>
        <v>0.23012607784057798</v>
      </c>
      <c r="Q39" s="348"/>
    </row>
    <row r="40" spans="2:19" x14ac:dyDescent="0.35">
      <c r="B40" s="352" t="s">
        <v>194</v>
      </c>
      <c r="C40" s="344">
        <v>215999.30000009711</v>
      </c>
      <c r="D40" s="344">
        <v>300000</v>
      </c>
      <c r="E40" s="344">
        <f>312457.51403119-E41</f>
        <v>309457.51403119002</v>
      </c>
      <c r="F40" s="345">
        <f>IFERROR(IF((E40-D40)/D40&lt;0,(D40-C40)/C40,(E40-D40)/D40),0%)</f>
        <v>3.1525046770633391E-2</v>
      </c>
      <c r="G40" s="344"/>
      <c r="H40" s="361">
        <f>(E40+(E40*F40))-28527.8599673067</f>
        <v>290685.31666724052</v>
      </c>
      <c r="I40" s="345">
        <f t="shared" si="9"/>
        <v>-3.10489444425316E-2</v>
      </c>
      <c r="K40" s="344">
        <f>H40+(H40*0.02)</f>
        <v>296499.02300058532</v>
      </c>
      <c r="L40" s="345">
        <f t="shared" si="10"/>
        <v>1.9999999999999973E-2</v>
      </c>
      <c r="N40" s="344">
        <f>K40+(K40*0.02)</f>
        <v>302429.00346059701</v>
      </c>
      <c r="O40" s="345">
        <f t="shared" si="11"/>
        <v>1.9999999999999948E-2</v>
      </c>
      <c r="Q40" s="348">
        <f>H40/$Q$4</f>
        <v>0.2422377638893671</v>
      </c>
      <c r="R40" s="349">
        <f>+$Q$5*Q40</f>
        <v>0</v>
      </c>
      <c r="S40">
        <v>92324.248370555564</v>
      </c>
    </row>
    <row r="41" spans="2:19" x14ac:dyDescent="0.35">
      <c r="B41" s="228" t="s">
        <v>112</v>
      </c>
      <c r="C41" s="344">
        <v>0</v>
      </c>
      <c r="D41" s="344">
        <v>20000</v>
      </c>
      <c r="E41" s="344">
        <v>3000</v>
      </c>
      <c r="F41" s="345">
        <f>IFERROR(IF((E41-D41)/D41&lt;0,(D41-C41)/C41,(E41-D41)/D41),0%)</f>
        <v>0</v>
      </c>
      <c r="G41" s="344"/>
      <c r="H41" s="347">
        <f>75*1800</f>
        <v>135000</v>
      </c>
      <c r="I41" s="345">
        <f>IFERROR(IF((H41-E41)/E41&lt;0,(H41-D41)/D41,(H41-E41)/E41),0%)</f>
        <v>44</v>
      </c>
      <c r="K41" s="344">
        <f>300*1800</f>
        <v>540000</v>
      </c>
      <c r="L41" s="345">
        <f t="shared" si="10"/>
        <v>3</v>
      </c>
      <c r="N41" s="344">
        <f>408*1800</f>
        <v>734400</v>
      </c>
      <c r="O41" s="345">
        <f t="shared" si="11"/>
        <v>0.36</v>
      </c>
      <c r="Q41" s="348"/>
    </row>
    <row r="42" spans="2:19" x14ac:dyDescent="0.35">
      <c r="B42" s="228" t="s">
        <v>314</v>
      </c>
      <c r="C42" s="344">
        <v>0</v>
      </c>
      <c r="D42" s="344">
        <v>0</v>
      </c>
      <c r="E42" s="344">
        <v>0</v>
      </c>
      <c r="F42" s="345">
        <f>IFERROR(IF((E42-D42)/D42&lt;0,(D42-C42)/C42,(E42-D42)/D42),0%)</f>
        <v>0</v>
      </c>
      <c r="G42" s="344"/>
      <c r="H42" s="347">
        <f>12*1300</f>
        <v>15600</v>
      </c>
      <c r="I42" s="345">
        <f t="shared" si="9"/>
        <v>0</v>
      </c>
      <c r="K42" s="344">
        <v>21600</v>
      </c>
      <c r="L42" s="345">
        <f t="shared" si="10"/>
        <v>0.38461538461538464</v>
      </c>
      <c r="N42" s="344">
        <v>26000</v>
      </c>
      <c r="O42" s="345">
        <f t="shared" si="11"/>
        <v>0.20370370370370369</v>
      </c>
      <c r="Q42" s="348"/>
    </row>
    <row r="43" spans="2:19" x14ac:dyDescent="0.35">
      <c r="B43" s="228" t="s">
        <v>315</v>
      </c>
      <c r="C43" s="344">
        <v>0</v>
      </c>
      <c r="D43" s="344">
        <v>0</v>
      </c>
      <c r="E43" s="344">
        <v>0</v>
      </c>
      <c r="F43" s="345">
        <f>IFERROR(IF((E43-D43)/D43&lt;0,(D43-C43)/C43,(E43-D43)/D43),0%)</f>
        <v>0</v>
      </c>
      <c r="G43" s="344"/>
      <c r="H43" s="347">
        <f>12*1300</f>
        <v>15600</v>
      </c>
      <c r="I43" s="345">
        <f t="shared" si="9"/>
        <v>0</v>
      </c>
      <c r="K43" s="344">
        <v>18900</v>
      </c>
      <c r="L43" s="345">
        <f t="shared" si="10"/>
        <v>0.21153846153846154</v>
      </c>
      <c r="N43" s="344">
        <v>19850</v>
      </c>
      <c r="O43" s="345">
        <f t="shared" si="11"/>
        <v>5.0264550264550262E-2</v>
      </c>
      <c r="Q43" s="348"/>
    </row>
    <row r="44" spans="2:19" x14ac:dyDescent="0.35">
      <c r="B44" s="228" t="s">
        <v>195</v>
      </c>
      <c r="C44" s="334"/>
      <c r="D44" s="334"/>
      <c r="E44" s="334"/>
      <c r="F44" s="335"/>
      <c r="G44" s="336"/>
      <c r="H44" s="347">
        <f>45*1300</f>
        <v>58500</v>
      </c>
      <c r="I44" s="345">
        <f t="shared" si="9"/>
        <v>0</v>
      </c>
      <c r="K44" s="344">
        <v>20900</v>
      </c>
      <c r="L44" s="345">
        <f t="shared" si="10"/>
        <v>-0.64273504273504278</v>
      </c>
      <c r="N44" s="344">
        <v>21850</v>
      </c>
      <c r="O44" s="345">
        <f t="shared" si="11"/>
        <v>4.5454545454545456E-2</v>
      </c>
      <c r="Q44" s="348"/>
    </row>
    <row r="45" spans="2:19" x14ac:dyDescent="0.35">
      <c r="B45" s="228"/>
      <c r="C45" s="334"/>
      <c r="D45" s="334"/>
      <c r="E45" s="334"/>
      <c r="F45" s="335"/>
      <c r="G45" s="336"/>
      <c r="H45" s="337"/>
      <c r="I45" s="335"/>
      <c r="K45" s="334"/>
      <c r="L45" s="338"/>
      <c r="N45" s="334"/>
      <c r="O45" s="335"/>
      <c r="Q45" s="348"/>
    </row>
    <row r="46" spans="2:19" x14ac:dyDescent="0.35">
      <c r="B46" s="240" t="s">
        <v>196</v>
      </c>
      <c r="C46" s="334">
        <v>4011.8999999999896</v>
      </c>
      <c r="D46" s="334">
        <v>3660</v>
      </c>
      <c r="E46" s="334">
        <v>3764.8</v>
      </c>
      <c r="F46" s="338">
        <f>IFERROR(IF((E46-D46)/D46&lt;0,(D46-C46)/C46,(E46-D46)/D46),0%)</f>
        <v>2.8633879781420814E-2</v>
      </c>
      <c r="G46" s="336"/>
      <c r="H46" s="337">
        <f>(E46+(E46*F46))</f>
        <v>3872.6008306010931</v>
      </c>
      <c r="I46" s="338">
        <f t="shared" si="9"/>
        <v>2.8633879781420769E-2</v>
      </c>
      <c r="K46" s="334">
        <f>H46+(H46*I46)</f>
        <v>3983.4884172259549</v>
      </c>
      <c r="L46" s="338">
        <f>IFERROR((K46-H46)/H46,0%)</f>
        <v>2.8633879781420738E-2</v>
      </c>
      <c r="N46" s="334">
        <f>K46+(K46*L46)</f>
        <v>4097.5511456754848</v>
      </c>
      <c r="O46" s="338">
        <f>IFERROR((N46-K46)/K46,0%)</f>
        <v>2.8633879781420724E-2</v>
      </c>
      <c r="Q46" s="348">
        <f>H46/$Q$4</f>
        <v>3.2271673588342444E-3</v>
      </c>
      <c r="R46" s="349">
        <f>+$Q$5*Q46</f>
        <v>0</v>
      </c>
      <c r="S46">
        <v>1121.7091379169844</v>
      </c>
    </row>
    <row r="47" spans="2:19" x14ac:dyDescent="0.35">
      <c r="B47" s="362"/>
      <c r="C47" s="344"/>
      <c r="D47" s="344"/>
      <c r="E47" s="344"/>
      <c r="F47" s="351"/>
      <c r="G47" s="353"/>
      <c r="H47" s="347"/>
      <c r="I47" s="351"/>
      <c r="K47" s="344"/>
      <c r="L47" s="345"/>
      <c r="N47" s="344"/>
      <c r="O47" s="351"/>
      <c r="Q47" s="348"/>
    </row>
    <row r="48" spans="2:19" x14ac:dyDescent="0.35">
      <c r="B48" s="240" t="s">
        <v>197</v>
      </c>
      <c r="C48" s="334">
        <v>13062.700000000004</v>
      </c>
      <c r="D48" s="334">
        <v>18569</v>
      </c>
      <c r="E48" s="334">
        <v>16169.7</v>
      </c>
      <c r="F48" s="338">
        <f>IFERROR(IF((E48-D48)/D48&lt;0,(D48-C48)/C48,(E48-D48)/D48),0%)</f>
        <v>0.42152847420517914</v>
      </c>
      <c r="G48" s="344"/>
      <c r="H48" s="337">
        <f>(E48+(E48*F48))</f>
        <v>22985.688969355484</v>
      </c>
      <c r="I48" s="338">
        <f>IFERROR(IF((H48-E48)/E48&lt;0,(H48-D48)/D48,(H48-E48)/E48),0%)</f>
        <v>0.42152847420517903</v>
      </c>
      <c r="K48" s="334">
        <f>H48+(H48*I48)</f>
        <v>32674.811369162715</v>
      </c>
      <c r="L48" s="338">
        <f>IFERROR((K48-H48)/H48,0%)</f>
        <v>0.42152847420517903</v>
      </c>
      <c r="N48" s="334">
        <f>K48+(K48*L48)</f>
        <v>46448.174750547914</v>
      </c>
      <c r="O48" s="338">
        <f>IFERROR((N48-K48)/K48,0%)</f>
        <v>0.42152847420517914</v>
      </c>
      <c r="Q48" s="348">
        <f>H48/$Q$4</f>
        <v>1.9154740807796236E-2</v>
      </c>
      <c r="R48" s="349">
        <f>+$Q$5*Q48</f>
        <v>0</v>
      </c>
      <c r="S48">
        <v>5620.3159708234589</v>
      </c>
    </row>
    <row r="49" spans="2:15" x14ac:dyDescent="0.35">
      <c r="B49" s="240"/>
      <c r="C49" s="330"/>
      <c r="D49" s="330"/>
      <c r="E49" s="330"/>
      <c r="F49" s="363"/>
      <c r="G49" s="344"/>
      <c r="H49" s="333"/>
      <c r="I49" s="363"/>
      <c r="K49" s="330"/>
      <c r="L49" s="331"/>
      <c r="N49" s="330"/>
      <c r="O49" s="363"/>
    </row>
    <row r="50" spans="2:15" x14ac:dyDescent="0.35">
      <c r="B50" s="240" t="s">
        <v>199</v>
      </c>
      <c r="C50" s="330"/>
      <c r="D50" s="330"/>
      <c r="E50" s="330"/>
      <c r="F50" s="363"/>
      <c r="G50" s="344"/>
      <c r="H50" s="333">
        <f>30*1250</f>
        <v>37500</v>
      </c>
      <c r="I50" s="338">
        <f>IFERROR(IF((H50-E50)/E50&lt;0,(H50-D50)/D50,(H50-E50)/E50),0%)</f>
        <v>0</v>
      </c>
      <c r="K50" s="330">
        <f>H50+(H50*I50)</f>
        <v>37500</v>
      </c>
      <c r="L50" s="338">
        <f>IFERROR(IF((K50-H50)/H50&lt;0,(K50-G50)/G50,(K50-H50)/H50),0%)</f>
        <v>0</v>
      </c>
      <c r="N50" s="330">
        <f>K50+(K50*L50)</f>
        <v>37500</v>
      </c>
      <c r="O50" s="338">
        <f>IFERROR(IF((N50-K50)/K50&lt;0,(N50-J50)/J50,(N50-K50)/K50),0%)</f>
        <v>0</v>
      </c>
    </row>
    <row r="51" spans="2:15" x14ac:dyDescent="0.35">
      <c r="B51" s="240"/>
      <c r="C51" s="330"/>
      <c r="D51" s="330"/>
      <c r="E51" s="330"/>
      <c r="F51" s="363"/>
      <c r="G51" s="344"/>
      <c r="H51" s="333"/>
      <c r="I51" s="363"/>
      <c r="K51" s="330"/>
      <c r="L51" s="331"/>
      <c r="N51" s="330"/>
      <c r="O51" s="363"/>
    </row>
    <row r="52" spans="2:15" x14ac:dyDescent="0.35">
      <c r="B52" s="364" t="s">
        <v>151</v>
      </c>
      <c r="C52" s="365">
        <f>SUM(C5,C24,C28,C33,C39,C46,C48)</f>
        <v>694497.60000012466</v>
      </c>
      <c r="D52" s="365">
        <f>SUM(D5,D24,D28,D33,D39,D46,D48)</f>
        <v>840000.1406874957</v>
      </c>
      <c r="E52" s="365">
        <f>SUM(E5,E24,E28,E33,E39,E46,E48)</f>
        <v>890039.5363227101</v>
      </c>
      <c r="F52" s="366">
        <f>IFERROR(IF((E52-D52)/D52&lt;0,(D52-C52)/C52,(E52-D52)/D52),0%)</f>
        <v>5.9570699112335625E-2</v>
      </c>
      <c r="G52" s="344"/>
      <c r="H52" s="367">
        <f>SUM(H5,H24,H28,H33,H39,H46,H48,H50)</f>
        <v>1359700</v>
      </c>
      <c r="I52" s="366">
        <f>IFERROR(IF((H52-E52)/E52&lt;0,(H52-D52)/D52,(H52-E52)/E52),0%)</f>
        <v>0.52768494489328011</v>
      </c>
      <c r="K52" s="367">
        <f>SUM(K5,K24,K28,K33,K39,K46,K48,K50)</f>
        <v>1753327.4381322048</v>
      </c>
      <c r="L52" s="366">
        <f>IFERROR((K52-H52)/H52,0%)</f>
        <v>0.28949579917055585</v>
      </c>
      <c r="N52" s="367">
        <f>SUM(N5,N24,N28,N33,N39,N46,N48,N50)</f>
        <v>2080443.9921369059</v>
      </c>
      <c r="O52" s="366">
        <f>IFERROR((N52-K52)/K52,0%)</f>
        <v>0.18656900410637148</v>
      </c>
    </row>
    <row r="53" spans="2:15" x14ac:dyDescent="0.35">
      <c r="C53" s="325"/>
      <c r="D53" s="325"/>
      <c r="E53" s="325"/>
      <c r="F53" s="8"/>
      <c r="G53" s="344"/>
      <c r="K53" s="325"/>
      <c r="N53" s="325"/>
    </row>
    <row r="54" spans="2:15" x14ac:dyDescent="0.35">
      <c r="C54" s="8"/>
      <c r="D54" s="8"/>
      <c r="E54" s="8"/>
      <c r="F54" s="8"/>
      <c r="G54" s="344"/>
      <c r="H54" s="252">
        <v>1200000</v>
      </c>
      <c r="K54" s="252">
        <f>+K52</f>
        <v>1753327.4381322048</v>
      </c>
      <c r="N54" s="252">
        <f>+N52</f>
        <v>2080443.9921369059</v>
      </c>
    </row>
    <row r="55" spans="2:15" x14ac:dyDescent="0.35">
      <c r="H55" s="9">
        <f>H54-H52</f>
        <v>-159700</v>
      </c>
      <c r="K55" s="9">
        <f>K54-K52</f>
        <v>0</v>
      </c>
      <c r="N55" s="9">
        <f>N54-N52</f>
        <v>0</v>
      </c>
    </row>
    <row r="57" spans="2:15" x14ac:dyDescent="0.35">
      <c r="H57" s="252">
        <f>+SUM(H8:H9,H13,H15,H24,H29:H30,H34:H36,H40,H46,H48)</f>
        <v>924000</v>
      </c>
    </row>
    <row r="58" spans="2:15" x14ac:dyDescent="0.35">
      <c r="H58" s="252">
        <f>1200000-H57</f>
        <v>276000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9154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1454150</xdr:colOff>
                <xdr:row>0</xdr:row>
                <xdr:rowOff>374650</xdr:rowOff>
              </to>
            </anchor>
          </controlPr>
        </control>
      </mc:Choice>
      <mc:Fallback>
        <control shapeId="49154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B050"/>
  </sheetPr>
  <dimension ref="B1:Q43"/>
  <sheetViews>
    <sheetView showGridLines="0" zoomScale="85" zoomScaleNormal="85" workbookViewId="0">
      <selection activeCell="E1" sqref="E1"/>
    </sheetView>
  </sheetViews>
  <sheetFormatPr defaultRowHeight="14.5" x14ac:dyDescent="0.35"/>
  <cols>
    <col min="1" max="1" width="3.7265625" customWidth="1"/>
    <col min="2" max="2" width="30.7265625" bestFit="1" customWidth="1"/>
    <col min="3" max="14" width="11.81640625" style="238" customWidth="1"/>
    <col min="15" max="15" width="10.1796875" style="238" bestFit="1" customWidth="1"/>
    <col min="16" max="16" width="10.81640625" bestFit="1" customWidth="1"/>
  </cols>
  <sheetData>
    <row r="1" spans="2:15" ht="75" customHeight="1" x14ac:dyDescent="0.35"/>
    <row r="2" spans="2:15" x14ac:dyDescent="0.35">
      <c r="B2" s="222" t="s">
        <v>189</v>
      </c>
      <c r="C2" s="223" t="s">
        <v>46</v>
      </c>
      <c r="D2" s="223" t="s">
        <v>47</v>
      </c>
      <c r="E2" s="223" t="s">
        <v>48</v>
      </c>
      <c r="F2" s="223" t="s">
        <v>49</v>
      </c>
      <c r="G2" s="223" t="s">
        <v>50</v>
      </c>
      <c r="H2" s="223" t="s">
        <v>51</v>
      </c>
      <c r="I2" s="223" t="s">
        <v>52</v>
      </c>
      <c r="J2" s="223" t="s">
        <v>53</v>
      </c>
      <c r="K2" s="223" t="s">
        <v>54</v>
      </c>
      <c r="L2" s="223" t="s">
        <v>55</v>
      </c>
      <c r="M2" s="223" t="s">
        <v>56</v>
      </c>
      <c r="N2" s="223" t="s">
        <v>45</v>
      </c>
      <c r="O2" s="224" t="s">
        <v>190</v>
      </c>
    </row>
    <row r="3" spans="2:15" x14ac:dyDescent="0.35">
      <c r="B3" s="225" t="s">
        <v>5</v>
      </c>
      <c r="C3" s="226">
        <f>SUM(C4:C7)</f>
        <v>22370.618462918999</v>
      </c>
      <c r="D3" s="226">
        <f t="shared" ref="D3:N3" si="0">SUM(D4:D7)</f>
        <v>31037.297677604784</v>
      </c>
      <c r="E3" s="226">
        <f t="shared" si="0"/>
        <v>23028.491236694252</v>
      </c>
      <c r="F3" s="226">
        <f t="shared" si="0"/>
        <v>22710.204975544515</v>
      </c>
      <c r="G3" s="226">
        <f t="shared" si="0"/>
        <v>22348.45653218223</v>
      </c>
      <c r="H3" s="226">
        <f t="shared" si="0"/>
        <v>16664.346890890763</v>
      </c>
      <c r="I3" s="226">
        <f t="shared" si="0"/>
        <v>20797.336935089195</v>
      </c>
      <c r="J3" s="226">
        <f t="shared" si="0"/>
        <v>23549.808915506503</v>
      </c>
      <c r="K3" s="226">
        <f t="shared" si="0"/>
        <v>24090.720836943899</v>
      </c>
      <c r="L3" s="226">
        <f t="shared" si="0"/>
        <v>20964.715016060763</v>
      </c>
      <c r="M3" s="226">
        <f t="shared" si="0"/>
        <v>19863.310827009896</v>
      </c>
      <c r="N3" s="226">
        <f t="shared" si="0"/>
        <v>18961.710360492318</v>
      </c>
      <c r="O3" s="227">
        <f>SUM(C3:N3)</f>
        <v>266387.01866693812</v>
      </c>
    </row>
    <row r="4" spans="2:15" x14ac:dyDescent="0.35">
      <c r="B4" s="228" t="s">
        <v>80</v>
      </c>
      <c r="C4" s="229">
        <f>SUM('FY20 Demand Breakdown (Monthly)'!C5,'FY20 Demand Breakdown (Monthly)'!C33,'FY20 Demand Breakdown (Monthly)'!C38)</f>
        <v>11560.433634912679</v>
      </c>
      <c r="D4" s="229">
        <f>SUM('FY20 Demand Breakdown (Monthly)'!D5,'FY20 Demand Breakdown (Monthly)'!D33,'FY20 Demand Breakdown (Monthly)'!D38)</f>
        <v>19241.015982928882</v>
      </c>
      <c r="E4" s="229">
        <f>SUM('FY20 Demand Breakdown (Monthly)'!E5,'FY20 Demand Breakdown (Monthly)'!E33,'FY20 Demand Breakdown (Monthly)'!E38)</f>
        <v>10917.639852213639</v>
      </c>
      <c r="F4" s="229">
        <f>SUM('FY20 Demand Breakdown (Monthly)'!F5,'FY20 Demand Breakdown (Monthly)'!F33,'FY20 Demand Breakdown (Monthly)'!F38)</f>
        <v>10583.846601334692</v>
      </c>
      <c r="G4" s="229">
        <f>SUM('FY20 Demand Breakdown (Monthly)'!G5,'FY20 Demand Breakdown (Monthly)'!G33,'FY20 Demand Breakdown (Monthly)'!G38)</f>
        <v>10149.136249918773</v>
      </c>
      <c r="H4" s="229">
        <f>SUM('FY20 Demand Breakdown (Monthly)'!H5,'FY20 Demand Breakdown (Monthly)'!H33,'FY20 Demand Breakdown (Monthly)'!H38)</f>
        <v>5697.4267682896889</v>
      </c>
      <c r="I4" s="229">
        <f>SUM('FY20 Demand Breakdown (Monthly)'!I5,'FY20 Demand Breakdown (Monthly)'!I33,'FY20 Demand Breakdown (Monthly)'!I38)</f>
        <v>9508.0769543658917</v>
      </c>
      <c r="J4" s="229">
        <f>SUM('FY20 Demand Breakdown (Monthly)'!J5,'FY20 Demand Breakdown (Monthly)'!J33,'FY20 Demand Breakdown (Monthly)'!J38)</f>
        <v>11620.866913804482</v>
      </c>
      <c r="K4" s="229">
        <f>SUM('FY20 Demand Breakdown (Monthly)'!K5,'FY20 Demand Breakdown (Monthly)'!K33,'FY20 Demand Breakdown (Monthly)'!K38)</f>
        <v>12035.250136101278</v>
      </c>
      <c r="L4" s="229">
        <f>SUM('FY20 Demand Breakdown (Monthly)'!L5,'FY20 Demand Breakdown (Monthly)'!L33,'FY20 Demand Breakdown (Monthly)'!L38)</f>
        <v>9555.8013750221435</v>
      </c>
      <c r="M4" s="229">
        <f>SUM('FY20 Demand Breakdown (Monthly)'!M5,'FY20 Demand Breakdown (Monthly)'!M33,'FY20 Demand Breakdown (Monthly)'!M38)</f>
        <v>8497.7267893083772</v>
      </c>
      <c r="N4" s="229">
        <f>SUM('FY20 Demand Breakdown (Monthly)'!N5,'FY20 Demand Breakdown (Monthly)'!N33,'FY20 Demand Breakdown (Monthly)'!N38)</f>
        <v>8733.6468653155534</v>
      </c>
      <c r="O4" s="227">
        <f>SUM(C4:N4)</f>
        <v>128100.86812351609</v>
      </c>
    </row>
    <row r="5" spans="2:15" x14ac:dyDescent="0.35">
      <c r="B5" s="228" t="s">
        <v>191</v>
      </c>
      <c r="C5" s="229">
        <f>'FY20 Demand Breakdown (Monthly)'!C68+'FY20 Demand Breakdown (Monthly)'!C78</f>
        <v>3091.4843366951882</v>
      </c>
      <c r="D5" s="229">
        <f>'FY20 Demand Breakdown (Monthly)'!D68+'FY20 Demand Breakdown (Monthly)'!D78</f>
        <v>3987.6452514013854</v>
      </c>
      <c r="E5" s="229">
        <f>'FY20 Demand Breakdown (Monthly)'!E68+'FY20 Demand Breakdown (Monthly)'!E78</f>
        <v>4399.6777014430891</v>
      </c>
      <c r="F5" s="229">
        <f>'FY20 Demand Breakdown (Monthly)'!F68+'FY20 Demand Breakdown (Monthly)'!F78</f>
        <v>4419.0932507601701</v>
      </c>
      <c r="G5" s="229">
        <f>'FY20 Demand Breakdown (Monthly)'!G68+'FY20 Demand Breakdown (Monthly)'!G78</f>
        <v>4497.1454094629662</v>
      </c>
      <c r="H5" s="229">
        <f>'FY20 Demand Breakdown (Monthly)'!H68+'FY20 Demand Breakdown (Monthly)'!H78</f>
        <v>3316.8726422239115</v>
      </c>
      <c r="I5" s="229">
        <f>'FY20 Demand Breakdown (Monthly)'!I68+'FY20 Demand Breakdown (Monthly)'!I78</f>
        <v>3594.5916061801254</v>
      </c>
      <c r="J5" s="229">
        <f>'FY20 Demand Breakdown (Monthly)'!J68+'FY20 Demand Breakdown (Monthly)'!J78</f>
        <v>4209.5338655508076</v>
      </c>
      <c r="K5" s="229">
        <f>'FY20 Demand Breakdown (Monthly)'!K68+'FY20 Demand Breakdown (Monthly)'!K78</f>
        <v>4331.2103350184143</v>
      </c>
      <c r="L5" s="229">
        <f>'FY20 Demand Breakdown (Monthly)'!L68+'FY20 Demand Breakdown (Monthly)'!L78</f>
        <v>3713.6864363170575</v>
      </c>
      <c r="M5" s="229">
        <f>'FY20 Demand Breakdown (Monthly)'!M68+'FY20 Demand Breakdown (Monthly)'!M78</f>
        <v>3682.7463811681882</v>
      </c>
      <c r="N5" s="229">
        <f>'FY20 Demand Breakdown (Monthly)'!N68+'FY20 Demand Breakdown (Monthly)'!N78</f>
        <v>2542.4633272007368</v>
      </c>
      <c r="O5" s="227">
        <f>SUM(C5:N5)</f>
        <v>45786.150543422038</v>
      </c>
    </row>
    <row r="6" spans="2:15" x14ac:dyDescent="0.35">
      <c r="B6" s="228" t="s">
        <v>192</v>
      </c>
      <c r="C6" s="229">
        <f>'FY20 Demand Breakdown (Monthly)'!C66</f>
        <v>135.3671579777976</v>
      </c>
      <c r="D6" s="229">
        <f>'FY20 Demand Breakdown (Monthly)'!D66</f>
        <v>225.30310994118142</v>
      </c>
      <c r="E6" s="229">
        <f>'FY20 Demand Breakdown (Monthly)'!E66</f>
        <v>127.84034970418872</v>
      </c>
      <c r="F6" s="229">
        <f>'FY20 Demand Breakdown (Monthly)'!F66</f>
        <v>123.93179011632044</v>
      </c>
      <c r="G6" s="229">
        <f>'FY20 Demand Breakdown (Monthly)'!G66</f>
        <v>118.84153946715894</v>
      </c>
      <c r="H6" s="229">
        <f>'FY20 Demand Breakdown (Monthly)'!H66</f>
        <v>66.714147043830053</v>
      </c>
      <c r="I6" s="229">
        <f>'FY20 Demand Breakdown (Monthly)'!I66</f>
        <v>111.33504120984699</v>
      </c>
      <c r="J6" s="229">
        <f>'FY20 Demand Breakdown (Monthly)'!J66</f>
        <v>136.07480281788017</v>
      </c>
      <c r="K6" s="229">
        <f>'FY20 Demand Breakdown (Monthly)'!K66</f>
        <v>140.92703249087401</v>
      </c>
      <c r="L6" s="229">
        <f>'FY20 Demand Breakdown (Monthly)'!L66</f>
        <v>111.89387138822917</v>
      </c>
      <c r="M6" s="229">
        <f>'FY20 Demand Breakdown (Monthly)'!M66</f>
        <v>99.504323199997216</v>
      </c>
      <c r="N6" s="229">
        <f>'FY20 Demand Breakdown (Monthly)'!N66</f>
        <v>102.26683464269524</v>
      </c>
      <c r="O6" s="227">
        <f>SUM(C6:N6)</f>
        <v>1500</v>
      </c>
    </row>
    <row r="7" spans="2:15" x14ac:dyDescent="0.35">
      <c r="B7" s="230" t="s">
        <v>113</v>
      </c>
      <c r="C7" s="231">
        <f>'FY20 Demand Breakdown (Monthly)'!C89</f>
        <v>7583.333333333333</v>
      </c>
      <c r="D7" s="231">
        <f>'FY20 Demand Breakdown (Monthly)'!D89</f>
        <v>7583.333333333333</v>
      </c>
      <c r="E7" s="231">
        <f>'FY20 Demand Breakdown (Monthly)'!E89</f>
        <v>7583.333333333333</v>
      </c>
      <c r="F7" s="231">
        <f>'FY20 Demand Breakdown (Monthly)'!F89</f>
        <v>7583.333333333333</v>
      </c>
      <c r="G7" s="231">
        <f>'FY20 Demand Breakdown (Monthly)'!G89</f>
        <v>7583.333333333333</v>
      </c>
      <c r="H7" s="231">
        <f>'FY20 Demand Breakdown (Monthly)'!H89</f>
        <v>7583.333333333333</v>
      </c>
      <c r="I7" s="231">
        <f>'FY20 Demand Breakdown (Monthly)'!I89</f>
        <v>7583.333333333333</v>
      </c>
      <c r="J7" s="231">
        <f>'FY20 Demand Breakdown (Monthly)'!J89</f>
        <v>7583.333333333333</v>
      </c>
      <c r="K7" s="231">
        <f>'FY20 Demand Breakdown (Monthly)'!K89</f>
        <v>7583.333333333333</v>
      </c>
      <c r="L7" s="231">
        <f>'FY20 Demand Breakdown (Monthly)'!L89</f>
        <v>7583.333333333333</v>
      </c>
      <c r="M7" s="231">
        <f>'FY20 Demand Breakdown (Monthly)'!M89</f>
        <v>7583.333333333333</v>
      </c>
      <c r="N7" s="231">
        <f>'FY20 Demand Breakdown (Monthly)'!N89</f>
        <v>7583.333333333333</v>
      </c>
      <c r="O7" s="232">
        <f>SUM(C7:N7)</f>
        <v>90999.999999999985</v>
      </c>
    </row>
    <row r="8" spans="2:15" ht="7.5" customHeight="1" x14ac:dyDescent="0.35">
      <c r="C8"/>
      <c r="D8"/>
      <c r="E8"/>
      <c r="F8"/>
      <c r="G8"/>
      <c r="H8"/>
      <c r="I8"/>
      <c r="J8"/>
      <c r="K8"/>
      <c r="L8"/>
      <c r="M8"/>
      <c r="N8"/>
      <c r="O8"/>
    </row>
    <row r="9" spans="2:15" x14ac:dyDescent="0.35">
      <c r="B9" s="225" t="s">
        <v>7</v>
      </c>
      <c r="C9" s="233">
        <f>SUM(C10:C11)</f>
        <v>5097.2484429217729</v>
      </c>
      <c r="D9" s="233">
        <f t="shared" ref="D9:N9" si="1">SUM(D10:D11)</f>
        <v>6195.6563265187697</v>
      </c>
      <c r="E9" s="233">
        <f t="shared" si="1"/>
        <v>4334.1224553117154</v>
      </c>
      <c r="F9" s="233">
        <f t="shared" si="1"/>
        <v>4144.6568275343179</v>
      </c>
      <c r="G9" s="233">
        <f t="shared" si="1"/>
        <v>4797.7134166731539</v>
      </c>
      <c r="H9" s="233">
        <f t="shared" si="1"/>
        <v>2996.5153268938975</v>
      </c>
      <c r="I9" s="233">
        <f t="shared" si="1"/>
        <v>3073.9384832698115</v>
      </c>
      <c r="J9" s="233">
        <f t="shared" si="1"/>
        <v>4681.7515819514565</v>
      </c>
      <c r="K9" s="233">
        <f t="shared" si="1"/>
        <v>5851.9983466778676</v>
      </c>
      <c r="L9" s="233">
        <f t="shared" si="1"/>
        <v>4080.9770989203162</v>
      </c>
      <c r="M9" s="233">
        <f t="shared" si="1"/>
        <v>6339.2416680197648</v>
      </c>
      <c r="N9" s="233">
        <f t="shared" si="1"/>
        <v>4889.2941143202861</v>
      </c>
      <c r="O9" s="234">
        <f>SUM(C9:N9)</f>
        <v>56483.114089013128</v>
      </c>
    </row>
    <row r="10" spans="2:15" x14ac:dyDescent="0.35">
      <c r="B10" s="228" t="s">
        <v>80</v>
      </c>
      <c r="C10" s="235">
        <f>'FY20 Demand Breakdown (Monthly)'!C96</f>
        <v>1804.7812174693652</v>
      </c>
      <c r="D10" s="235">
        <f>'FY20 Demand Breakdown (Monthly)'!D96</f>
        <v>2121.963760807479</v>
      </c>
      <c r="E10" s="235">
        <f>'FY20 Demand Breakdown (Monthly)'!E96</f>
        <v>891.09932078413499</v>
      </c>
      <c r="F10" s="235">
        <f>'FY20 Demand Breakdown (Monthly)'!F96</f>
        <v>579.61944812811646</v>
      </c>
      <c r="G10" s="235">
        <f>'FY20 Demand Breakdown (Monthly)'!G96</f>
        <v>689.11072522433687</v>
      </c>
      <c r="H10" s="235">
        <f>'FY20 Demand Breakdown (Monthly)'!H96</f>
        <v>242.47755740267132</v>
      </c>
      <c r="I10" s="235">
        <f>'FY20 Demand Breakdown (Monthly)'!I96</f>
        <v>1302.8761765323611</v>
      </c>
      <c r="J10" s="235">
        <f>'FY20 Demand Breakdown (Monthly)'!J96</f>
        <v>1304.1825364489005</v>
      </c>
      <c r="K10" s="235">
        <f>'FY20 Demand Breakdown (Monthly)'!K96</f>
        <v>956.09493961624241</v>
      </c>
      <c r="L10" s="235">
        <f>'FY20 Demand Breakdown (Monthly)'!L96</f>
        <v>1883.5236942477304</v>
      </c>
      <c r="M10" s="235">
        <f>'FY20 Demand Breakdown (Monthly)'!M96</f>
        <v>3122.9193296114877</v>
      </c>
      <c r="N10" s="235">
        <f>'FY20 Demand Breakdown (Monthly)'!N96</f>
        <v>1524.6318175407757</v>
      </c>
      <c r="O10" s="226">
        <f>SUM(C10:N10)</f>
        <v>16423.280523813602</v>
      </c>
    </row>
    <row r="11" spans="2:15" x14ac:dyDescent="0.35">
      <c r="B11" s="230" t="s">
        <v>193</v>
      </c>
      <c r="C11" s="236">
        <f>'FY20 Demand Breakdown (Monthly)'!C123+'FY20 Demand Breakdown (Monthly)'!C143</f>
        <v>3292.4672254524075</v>
      </c>
      <c r="D11" s="236">
        <f>'FY20 Demand Breakdown (Monthly)'!D123+'FY20 Demand Breakdown (Monthly)'!D143</f>
        <v>4073.6925657112906</v>
      </c>
      <c r="E11" s="236">
        <f>'FY20 Demand Breakdown (Monthly)'!E123+'FY20 Demand Breakdown (Monthly)'!E143</f>
        <v>3443.0231345275802</v>
      </c>
      <c r="F11" s="236">
        <f>'FY20 Demand Breakdown (Monthly)'!F123+'FY20 Demand Breakdown (Monthly)'!F143</f>
        <v>3565.0373794062011</v>
      </c>
      <c r="G11" s="236">
        <f>'FY20 Demand Breakdown (Monthly)'!G123+'FY20 Demand Breakdown (Monthly)'!G143</f>
        <v>4108.6026914488166</v>
      </c>
      <c r="H11" s="236">
        <f>'FY20 Demand Breakdown (Monthly)'!H123+'FY20 Demand Breakdown (Monthly)'!H143</f>
        <v>2754.0377694912263</v>
      </c>
      <c r="I11" s="236">
        <f>'FY20 Demand Breakdown (Monthly)'!I123+'FY20 Demand Breakdown (Monthly)'!I143</f>
        <v>1771.0623067374506</v>
      </c>
      <c r="J11" s="236">
        <f>'FY20 Demand Breakdown (Monthly)'!J123+'FY20 Demand Breakdown (Monthly)'!J143</f>
        <v>3377.569045502556</v>
      </c>
      <c r="K11" s="236">
        <f>'FY20 Demand Breakdown (Monthly)'!K123+'FY20 Demand Breakdown (Monthly)'!K143</f>
        <v>4895.9034070616253</v>
      </c>
      <c r="L11" s="236">
        <f>'FY20 Demand Breakdown (Monthly)'!L123+'FY20 Demand Breakdown (Monthly)'!L143</f>
        <v>2197.4534046725857</v>
      </c>
      <c r="M11" s="236">
        <f>'FY20 Demand Breakdown (Monthly)'!M123+'FY20 Demand Breakdown (Monthly)'!M143</f>
        <v>3216.3223384082771</v>
      </c>
      <c r="N11" s="236">
        <f>'FY20 Demand Breakdown (Monthly)'!N123+'FY20 Demand Breakdown (Monthly)'!N143</f>
        <v>3364.6622967795101</v>
      </c>
      <c r="O11" s="237">
        <f>SUM(C11:N11)</f>
        <v>40059.833565199522</v>
      </c>
    </row>
    <row r="12" spans="2:15" ht="7.5" customHeight="1" x14ac:dyDescent="0.35"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2:15" x14ac:dyDescent="0.35">
      <c r="B13" s="225" t="s">
        <v>6</v>
      </c>
      <c r="C13" s="233">
        <f t="shared" ref="C13:N13" si="2">SUM(C14:C15)</f>
        <v>23173.130676556997</v>
      </c>
      <c r="D13" s="233">
        <f t="shared" si="2"/>
        <v>28194.233590652839</v>
      </c>
      <c r="E13" s="233">
        <f t="shared" si="2"/>
        <v>28589.945310374052</v>
      </c>
      <c r="F13" s="233">
        <f t="shared" si="2"/>
        <v>22009.384074529811</v>
      </c>
      <c r="G13" s="233">
        <f t="shared" si="2"/>
        <v>24724.307796085966</v>
      </c>
      <c r="H13" s="233">
        <f t="shared" si="2"/>
        <v>16483.002044208071</v>
      </c>
      <c r="I13" s="233">
        <f t="shared" si="2"/>
        <v>23400.069109523931</v>
      </c>
      <c r="J13" s="233">
        <f t="shared" si="2"/>
        <v>28108.265649000321</v>
      </c>
      <c r="K13" s="233">
        <f t="shared" si="2"/>
        <v>34965.701407451823</v>
      </c>
      <c r="L13" s="233">
        <f t="shared" si="2"/>
        <v>30632.114049911845</v>
      </c>
      <c r="M13" s="233">
        <f t="shared" si="2"/>
        <v>27621.680377797195</v>
      </c>
      <c r="N13" s="233">
        <f t="shared" si="2"/>
        <v>19129.805358513724</v>
      </c>
      <c r="O13" s="234">
        <f>SUM(C13:N13)</f>
        <v>307031.63944460661</v>
      </c>
    </row>
    <row r="14" spans="2:15" x14ac:dyDescent="0.35">
      <c r="B14" s="228" t="s">
        <v>80</v>
      </c>
      <c r="C14" s="229">
        <f>'FY20 Demand Breakdown (Monthly)'!C152+'FY20 Demand Breakdown (Monthly)'!C183</f>
        <v>19235.630676556997</v>
      </c>
      <c r="D14" s="229">
        <f>'FY20 Demand Breakdown (Monthly)'!D152+'FY20 Demand Breakdown (Monthly)'!D183</f>
        <v>24444.233590652839</v>
      </c>
      <c r="E14" s="229">
        <f>'FY20 Demand Breakdown (Monthly)'!E152+'FY20 Demand Breakdown (Monthly)'!E183</f>
        <v>24839.945310374052</v>
      </c>
      <c r="F14" s="229">
        <f>'FY20 Demand Breakdown (Monthly)'!F152+'FY20 Demand Breakdown (Monthly)'!F183</f>
        <v>17884.384074529811</v>
      </c>
      <c r="G14" s="229">
        <f>'FY20 Demand Breakdown (Monthly)'!G152+'FY20 Demand Breakdown (Monthly)'!G183</f>
        <v>20749.307796085966</v>
      </c>
      <c r="H14" s="229">
        <f>'FY20 Demand Breakdown (Monthly)'!H152+'FY20 Demand Breakdown (Monthly)'!H183</f>
        <v>12508.002044208069</v>
      </c>
      <c r="I14" s="229">
        <f>'FY20 Demand Breakdown (Monthly)'!I152+'FY20 Demand Breakdown (Monthly)'!I183</f>
        <v>19425.069109523931</v>
      </c>
      <c r="J14" s="229">
        <f>'FY20 Demand Breakdown (Monthly)'!J152+'FY20 Demand Breakdown (Monthly)'!J183</f>
        <v>24695.765649000321</v>
      </c>
      <c r="K14" s="229">
        <f>'FY20 Demand Breakdown (Monthly)'!K152+'FY20 Demand Breakdown (Monthly)'!K183</f>
        <v>31965.701407451827</v>
      </c>
      <c r="L14" s="229">
        <f>'FY20 Demand Breakdown (Monthly)'!L152+'FY20 Demand Breakdown (Monthly)'!L183</f>
        <v>27632.114049911845</v>
      </c>
      <c r="M14" s="229">
        <f>'FY20 Demand Breakdown (Monthly)'!M152+'FY20 Demand Breakdown (Monthly)'!M183</f>
        <v>23309.180377797195</v>
      </c>
      <c r="N14" s="229">
        <f>'FY20 Demand Breakdown (Monthly)'!N152+'FY20 Demand Breakdown (Monthly)'!N183</f>
        <v>15342.305358513722</v>
      </c>
      <c r="O14" s="227">
        <f>SUM(C14:N14)</f>
        <v>262031.63944460658</v>
      </c>
    </row>
    <row r="15" spans="2:15" x14ac:dyDescent="0.35">
      <c r="B15" s="230" t="s">
        <v>192</v>
      </c>
      <c r="C15" s="231">
        <f>'FY20 Demand Breakdown (Monthly)'!C197</f>
        <v>3937.4999999999995</v>
      </c>
      <c r="D15" s="231">
        <f>'FY20 Demand Breakdown (Monthly)'!D197</f>
        <v>3750</v>
      </c>
      <c r="E15" s="231">
        <f>'FY20 Demand Breakdown (Monthly)'!E197</f>
        <v>3750</v>
      </c>
      <c r="F15" s="231">
        <f>'FY20 Demand Breakdown (Monthly)'!F197</f>
        <v>4125</v>
      </c>
      <c r="G15" s="231">
        <f>'FY20 Demand Breakdown (Monthly)'!G197</f>
        <v>3975</v>
      </c>
      <c r="H15" s="231">
        <f>'FY20 Demand Breakdown (Monthly)'!H197</f>
        <v>3975</v>
      </c>
      <c r="I15" s="231">
        <f>'FY20 Demand Breakdown (Monthly)'!I197</f>
        <v>3975</v>
      </c>
      <c r="J15" s="231">
        <f>'FY20 Demand Breakdown (Monthly)'!J197</f>
        <v>3412.5</v>
      </c>
      <c r="K15" s="231">
        <f>'FY20 Demand Breakdown (Monthly)'!K197</f>
        <v>3000</v>
      </c>
      <c r="L15" s="231">
        <f>'FY20 Demand Breakdown (Monthly)'!L197</f>
        <v>3000</v>
      </c>
      <c r="M15" s="231">
        <f>'FY20 Demand Breakdown (Monthly)'!M197</f>
        <v>4312.5</v>
      </c>
      <c r="N15" s="231">
        <f>'FY20 Demand Breakdown (Monthly)'!N197</f>
        <v>3787.5</v>
      </c>
      <c r="O15" s="232">
        <f>SUM(C15:N15)</f>
        <v>45000</v>
      </c>
    </row>
    <row r="16" spans="2:15" ht="7.5" customHeight="1" x14ac:dyDescent="0.35"/>
    <row r="17" spans="2:15" x14ac:dyDescent="0.35">
      <c r="B17" s="225" t="s">
        <v>8</v>
      </c>
      <c r="C17" s="234">
        <f>SUM(C18:C20)</f>
        <v>11919.42331959263</v>
      </c>
      <c r="D17" s="234">
        <f t="shared" ref="D17:N17" si="3">SUM(D18:D20)</f>
        <v>14712.033610537761</v>
      </c>
      <c r="E17" s="234">
        <f t="shared" si="3"/>
        <v>13182.692341975038</v>
      </c>
      <c r="F17" s="234">
        <f t="shared" si="3"/>
        <v>8461.9107069556667</v>
      </c>
      <c r="G17" s="234">
        <f t="shared" si="3"/>
        <v>6386.0928174455221</v>
      </c>
      <c r="H17" s="234">
        <f t="shared" si="3"/>
        <v>4260.599491959837</v>
      </c>
      <c r="I17" s="234">
        <f t="shared" si="3"/>
        <v>16652.994761220347</v>
      </c>
      <c r="J17" s="234">
        <f t="shared" si="3"/>
        <v>19092.84430006706</v>
      </c>
      <c r="K17" s="234">
        <f t="shared" si="3"/>
        <v>17330.002861427227</v>
      </c>
      <c r="L17" s="234">
        <f t="shared" si="3"/>
        <v>15652.875900549108</v>
      </c>
      <c r="M17" s="234">
        <f t="shared" si="3"/>
        <v>14092.226584102642</v>
      </c>
      <c r="N17" s="234">
        <f t="shared" si="3"/>
        <v>8310.9246364121609</v>
      </c>
      <c r="O17" s="234">
        <f>SUM(O18:O20)</f>
        <v>150054.62133224498</v>
      </c>
    </row>
    <row r="18" spans="2:15" x14ac:dyDescent="0.35">
      <c r="B18" s="228" t="s">
        <v>80</v>
      </c>
      <c r="C18" s="229">
        <f>'FY20 Demand Breakdown (Monthly)'!C205</f>
        <v>6498.3660070095393</v>
      </c>
      <c r="D18" s="229">
        <f>'FY20 Demand Breakdown (Monthly)'!D205</f>
        <v>8826.2038468154333</v>
      </c>
      <c r="E18" s="229">
        <f>'FY20 Demand Breakdown (Monthly)'!E205</f>
        <v>7705.7959145724099</v>
      </c>
      <c r="F18" s="229">
        <f>'FY20 Demand Breakdown (Monthly)'!F205</f>
        <v>4390.2586548862564</v>
      </c>
      <c r="G18" s="229">
        <f>'FY20 Demand Breakdown (Monthly)'!G205</f>
        <v>3331.8538800586239</v>
      </c>
      <c r="H18" s="229">
        <f>'FY20 Demand Breakdown (Monthly)'!H205</f>
        <v>1885.1135403661754</v>
      </c>
      <c r="I18" s="229">
        <f>'FY20 Demand Breakdown (Monthly)'!I205</f>
        <v>10997.402131045603</v>
      </c>
      <c r="J18" s="229">
        <f>'FY20 Demand Breakdown (Monthly)'!J205</f>
        <v>12734.57831336804</v>
      </c>
      <c r="K18" s="229">
        <f>'FY20 Demand Breakdown (Monthly)'!K205</f>
        <v>10872.308041523325</v>
      </c>
      <c r="L18" s="229">
        <f>'FY20 Demand Breakdown (Monthly)'!L205</f>
        <v>9680.1069796414267</v>
      </c>
      <c r="M18" s="229">
        <f>'FY20 Demand Breakdown (Monthly)'!M205</f>
        <v>8314.9497418113351</v>
      </c>
      <c r="N18" s="229">
        <f>'FY20 Demand Breakdown (Monthly)'!N205</f>
        <v>4293.4467073429278</v>
      </c>
      <c r="O18" s="227">
        <f>SUM(C18:N18)</f>
        <v>89530.383758441079</v>
      </c>
    </row>
    <row r="19" spans="2:15" x14ac:dyDescent="0.35">
      <c r="B19" s="228" t="s">
        <v>81</v>
      </c>
      <c r="C19" s="229">
        <f>'FY20 Demand Breakdown (Monthly)'!C235+'FY20 Demand Breakdown (Monthly)'!C250</f>
        <v>2808.0764849399065</v>
      </c>
      <c r="D19" s="229">
        <f>'FY20 Demand Breakdown (Monthly)'!D235+'FY20 Demand Breakdown (Monthly)'!D250</f>
        <v>2336.8296908236334</v>
      </c>
      <c r="E19" s="229">
        <f>'FY20 Demand Breakdown (Monthly)'!E235+'FY20 Demand Breakdown (Monthly)'!E250</f>
        <v>2378.4102903044818</v>
      </c>
      <c r="F19" s="229">
        <f>'FY20 Demand Breakdown (Monthly)'!F235+'FY20 Demand Breakdown (Monthly)'!F250</f>
        <v>2306.3372512043456</v>
      </c>
      <c r="G19" s="229">
        <f>'FY20 Demand Breakdown (Monthly)'!G235+'FY20 Demand Breakdown (Monthly)'!G250</f>
        <v>1714.506718593615</v>
      </c>
      <c r="H19" s="229">
        <f>'FY20 Demand Breakdown (Monthly)'!H235+'FY20 Demand Breakdown (Monthly)'!H250</f>
        <v>1617.4853198049705</v>
      </c>
      <c r="I19" s="229">
        <f>'FY20 Demand Breakdown (Monthly)'!I235+'FY20 Demand Breakdown (Monthly)'!I250</f>
        <v>1233.5577845984783</v>
      </c>
      <c r="J19" s="229">
        <f>'FY20 Demand Breakdown (Monthly)'!J235+'FY20 Demand Breakdown (Monthly)'!J250</f>
        <v>1237.7158445465629</v>
      </c>
      <c r="K19" s="229">
        <f>'FY20 Demand Breakdown (Monthly)'!K235+'FY20 Demand Breakdown (Monthly)'!K250</f>
        <v>2085.9600739558532</v>
      </c>
      <c r="L19" s="229">
        <f>'FY20 Demand Breakdown (Monthly)'!L235+'FY20 Demand Breakdown (Monthly)'!L250</f>
        <v>2080.4159940250743</v>
      </c>
      <c r="M19" s="229">
        <f>'FY20 Demand Breakdown (Monthly)'!M235+'FY20 Demand Breakdown (Monthly)'!M250</f>
        <v>2433.851089612278</v>
      </c>
      <c r="N19" s="229">
        <f>'FY20 Demand Breakdown (Monthly)'!N235+'FY20 Demand Breakdown (Monthly)'!N250</f>
        <v>2291.0910313947015</v>
      </c>
      <c r="O19" s="227">
        <f>SUM(C19:N19)</f>
        <v>24524.237573803905</v>
      </c>
    </row>
    <row r="20" spans="2:15" x14ac:dyDescent="0.35">
      <c r="B20" s="230" t="s">
        <v>192</v>
      </c>
      <c r="C20" s="231">
        <f>'FY20 Demand Breakdown (Monthly)'!C233</f>
        <v>2612.9808276431854</v>
      </c>
      <c r="D20" s="231">
        <f>'FY20 Demand Breakdown (Monthly)'!D233</f>
        <v>3549.0000728986947</v>
      </c>
      <c r="E20" s="231">
        <f>'FY20 Demand Breakdown (Monthly)'!E233</f>
        <v>3098.4861370981462</v>
      </c>
      <c r="F20" s="231">
        <f>'FY20 Demand Breakdown (Monthly)'!F233</f>
        <v>1765.3148008650644</v>
      </c>
      <c r="G20" s="231">
        <f>'FY20 Demand Breakdown (Monthly)'!G233</f>
        <v>1339.7322187932837</v>
      </c>
      <c r="H20" s="231">
        <f>'FY20 Demand Breakdown (Monthly)'!H233</f>
        <v>758.00063178869107</v>
      </c>
      <c r="I20" s="231">
        <f>'FY20 Demand Breakdown (Monthly)'!I233</f>
        <v>4422.0348455762642</v>
      </c>
      <c r="J20" s="231">
        <f>'FY20 Demand Breakdown (Monthly)'!J233</f>
        <v>5120.550142152455</v>
      </c>
      <c r="K20" s="231">
        <f>'FY20 Demand Breakdown (Monthly)'!K233</f>
        <v>4371.7347459480479</v>
      </c>
      <c r="L20" s="231">
        <f>'FY20 Demand Breakdown (Monthly)'!L233</f>
        <v>3892.3529268826087</v>
      </c>
      <c r="M20" s="231">
        <f>'FY20 Demand Breakdown (Monthly)'!M233</f>
        <v>3343.425752679027</v>
      </c>
      <c r="N20" s="231">
        <f>'FY20 Demand Breakdown (Monthly)'!N233</f>
        <v>1726.3868976745316</v>
      </c>
      <c r="O20" s="232">
        <f>SUM(C20:N20)</f>
        <v>36000</v>
      </c>
    </row>
    <row r="21" spans="2:15" ht="7.5" customHeight="1" x14ac:dyDescent="0.35"/>
    <row r="22" spans="2:15" x14ac:dyDescent="0.35">
      <c r="B22" s="225" t="s">
        <v>42</v>
      </c>
      <c r="C22" s="234">
        <f>SUM(C23:C26)</f>
        <v>30886.977733365467</v>
      </c>
      <c r="D22" s="234">
        <f t="shared" ref="D22:O22" si="4">SUM(D23:D26)</f>
        <v>35520.473558371494</v>
      </c>
      <c r="E22" s="234">
        <f t="shared" si="4"/>
        <v>29783.764441697364</v>
      </c>
      <c r="F22" s="234">
        <f t="shared" si="4"/>
        <v>49200.318375055955</v>
      </c>
      <c r="G22" s="234">
        <f t="shared" si="4"/>
        <v>48538.39040005509</v>
      </c>
      <c r="H22" s="234">
        <f t="shared" si="4"/>
        <v>34858.545583370636</v>
      </c>
      <c r="I22" s="234">
        <f t="shared" si="4"/>
        <v>67954.944333413674</v>
      </c>
      <c r="J22" s="234">
        <f t="shared" si="4"/>
        <v>67954.944333413674</v>
      </c>
      <c r="K22" s="234">
        <f t="shared" si="4"/>
        <v>48759.033058388712</v>
      </c>
      <c r="L22" s="234">
        <f t="shared" si="4"/>
        <v>39271.398750043038</v>
      </c>
      <c r="M22" s="234">
        <f t="shared" si="4"/>
        <v>33093.404316701672</v>
      </c>
      <c r="N22" s="234">
        <f t="shared" si="4"/>
        <v>29563.121783363746</v>
      </c>
      <c r="O22" s="234">
        <f t="shared" si="4"/>
        <v>515385.31666724058</v>
      </c>
    </row>
    <row r="23" spans="2:15" x14ac:dyDescent="0.35">
      <c r="B23" s="228" t="s">
        <v>194</v>
      </c>
      <c r="C23" s="229">
        <f>'FY20 Demand Breakdown (Monthly)'!C273</f>
        <v>16278.377733365469</v>
      </c>
      <c r="D23" s="229">
        <f>'FY20 Demand Breakdown (Monthly)'!D273</f>
        <v>19330.573558371496</v>
      </c>
      <c r="E23" s="229">
        <f>'FY20 Demand Breakdown (Monthly)'!E273</f>
        <v>15551.664441697367</v>
      </c>
      <c r="F23" s="229">
        <f>'FY20 Demand Breakdown (Monthly)'!F273</f>
        <v>28341.818375055951</v>
      </c>
      <c r="G23" s="229">
        <f>'FY20 Demand Breakdown (Monthly)'!G273</f>
        <v>27905.790400055092</v>
      </c>
      <c r="H23" s="229">
        <f>'FY20 Demand Breakdown (Monthly)'!H273</f>
        <v>18894.545583370633</v>
      </c>
      <c r="I23" s="229">
        <f>'FY20 Demand Breakdown (Monthly)'!I273</f>
        <v>40695.944333413674</v>
      </c>
      <c r="J23" s="229">
        <f>'FY20 Demand Breakdown (Monthly)'!J273</f>
        <v>40695.944333413674</v>
      </c>
      <c r="K23" s="229">
        <f>'FY20 Demand Breakdown (Monthly)'!K273</f>
        <v>28051.13305838871</v>
      </c>
      <c r="L23" s="229">
        <f>'FY20 Demand Breakdown (Monthly)'!L273</f>
        <v>21801.398750043038</v>
      </c>
      <c r="M23" s="229">
        <f>'FY20 Demand Breakdown (Monthly)'!M273</f>
        <v>17731.804316701673</v>
      </c>
      <c r="N23" s="229">
        <f>'FY20 Demand Breakdown (Monthly)'!N273</f>
        <v>15406.321783363746</v>
      </c>
      <c r="O23" s="226">
        <f>SUM(C23:N23)</f>
        <v>290685.31666724058</v>
      </c>
    </row>
    <row r="24" spans="2:15" x14ac:dyDescent="0.35">
      <c r="B24" s="228" t="s">
        <v>112</v>
      </c>
      <c r="C24" s="229">
        <f>'FY20 Demand Breakdown (Monthly)'!C274</f>
        <v>7560</v>
      </c>
      <c r="D24" s="229">
        <f>'FY20 Demand Breakdown (Monthly)'!D274</f>
        <v>8977.5</v>
      </c>
      <c r="E24" s="229">
        <f>'FY20 Demand Breakdown (Monthly)'!E274</f>
        <v>7222.5</v>
      </c>
      <c r="F24" s="229">
        <f>'FY20 Demand Breakdown (Monthly)'!F274</f>
        <v>13162.5</v>
      </c>
      <c r="G24" s="229">
        <f>'FY20 Demand Breakdown (Monthly)'!G274</f>
        <v>12960</v>
      </c>
      <c r="H24" s="229">
        <f>'FY20 Demand Breakdown (Monthly)'!H274</f>
        <v>8775</v>
      </c>
      <c r="I24" s="229">
        <f>'FY20 Demand Breakdown (Monthly)'!I274</f>
        <v>18900</v>
      </c>
      <c r="J24" s="229">
        <f>'FY20 Demand Breakdown (Monthly)'!J274</f>
        <v>18900</v>
      </c>
      <c r="K24" s="229">
        <f>'FY20 Demand Breakdown (Monthly)'!K274</f>
        <v>13027.5</v>
      </c>
      <c r="L24" s="229">
        <f>'FY20 Demand Breakdown (Monthly)'!L274</f>
        <v>10125</v>
      </c>
      <c r="M24" s="229">
        <f>'FY20 Demand Breakdown (Monthly)'!M274</f>
        <v>8235</v>
      </c>
      <c r="N24" s="229">
        <f>'FY20 Demand Breakdown (Monthly)'!N274</f>
        <v>7155</v>
      </c>
      <c r="O24" s="226">
        <f>SUM(C24:N24)</f>
        <v>135000</v>
      </c>
    </row>
    <row r="25" spans="2:15" x14ac:dyDescent="0.35">
      <c r="B25" s="228" t="s">
        <v>113</v>
      </c>
      <c r="C25" s="229">
        <f>SUM('FY20 Demand Breakdown (Monthly)'!C275:C276)</f>
        <v>2173.6</v>
      </c>
      <c r="D25" s="229">
        <f>SUM('FY20 Demand Breakdown (Monthly)'!D275:D276)</f>
        <v>2337.4</v>
      </c>
      <c r="E25" s="229">
        <f>SUM('FY20 Demand Breakdown (Monthly)'!E275:E276)</f>
        <v>2134.6</v>
      </c>
      <c r="F25" s="229">
        <f>SUM('FY20 Demand Breakdown (Monthly)'!F275:F276)</f>
        <v>2821</v>
      </c>
      <c r="G25" s="229">
        <f>SUM('FY20 Demand Breakdown (Monthly)'!G275:G276)</f>
        <v>2797.6000000000004</v>
      </c>
      <c r="H25" s="229">
        <f>SUM('FY20 Demand Breakdown (Monthly)'!H275:H276)</f>
        <v>2314</v>
      </c>
      <c r="I25" s="229">
        <f>SUM('FY20 Demand Breakdown (Monthly)'!I275:I276)</f>
        <v>3484</v>
      </c>
      <c r="J25" s="229">
        <f>SUM('FY20 Demand Breakdown (Monthly)'!J275:J276)</f>
        <v>3484</v>
      </c>
      <c r="K25" s="229">
        <f>SUM('FY20 Demand Breakdown (Monthly)'!K275:K276)</f>
        <v>2805.4</v>
      </c>
      <c r="L25" s="229">
        <f>SUM('FY20 Demand Breakdown (Monthly)'!L275:L276)</f>
        <v>2470</v>
      </c>
      <c r="M25" s="229">
        <f>SUM('FY20 Demand Breakdown (Monthly)'!M275:M276)</f>
        <v>2251.6</v>
      </c>
      <c r="N25" s="229">
        <f>SUM('FY20 Demand Breakdown (Monthly)'!N275:N276)</f>
        <v>2126.8000000000002</v>
      </c>
      <c r="O25" s="226">
        <f>SUM(C25:N25)</f>
        <v>31200</v>
      </c>
    </row>
    <row r="26" spans="2:15" x14ac:dyDescent="0.35">
      <c r="B26" s="230" t="s">
        <v>195</v>
      </c>
      <c r="C26" s="231">
        <f>'FY20 Demand Breakdown (Monthly)'!C277</f>
        <v>4875</v>
      </c>
      <c r="D26" s="231">
        <f>'FY20 Demand Breakdown (Monthly)'!D277</f>
        <v>4875</v>
      </c>
      <c r="E26" s="231">
        <f>'FY20 Demand Breakdown (Monthly)'!E277</f>
        <v>4875</v>
      </c>
      <c r="F26" s="231">
        <f>'FY20 Demand Breakdown (Monthly)'!F277</f>
        <v>4875</v>
      </c>
      <c r="G26" s="231">
        <f>'FY20 Demand Breakdown (Monthly)'!G277</f>
        <v>4875</v>
      </c>
      <c r="H26" s="231">
        <f>'FY20 Demand Breakdown (Monthly)'!H277</f>
        <v>4875</v>
      </c>
      <c r="I26" s="231">
        <f>'FY20 Demand Breakdown (Monthly)'!I277</f>
        <v>4875</v>
      </c>
      <c r="J26" s="231">
        <f>'FY20 Demand Breakdown (Monthly)'!J277</f>
        <v>4875</v>
      </c>
      <c r="K26" s="231">
        <f>'FY20 Demand Breakdown (Monthly)'!K277</f>
        <v>4875</v>
      </c>
      <c r="L26" s="231">
        <f>'FY20 Demand Breakdown (Monthly)'!L277</f>
        <v>4875</v>
      </c>
      <c r="M26" s="231">
        <f>'FY20 Demand Breakdown (Monthly)'!M277</f>
        <v>4875</v>
      </c>
      <c r="N26" s="231">
        <f>'FY20 Demand Breakdown (Monthly)'!N277</f>
        <v>4875</v>
      </c>
      <c r="O26" s="237">
        <f>SUM(C26:N26)</f>
        <v>58500</v>
      </c>
    </row>
    <row r="27" spans="2:15" ht="7.5" customHeight="1" x14ac:dyDescent="0.35"/>
    <row r="28" spans="2:15" x14ac:dyDescent="0.35">
      <c r="B28" s="225" t="s">
        <v>196</v>
      </c>
      <c r="C28" s="239">
        <f>'FY20 Demand Breakdown (Monthly)'!C315</f>
        <v>84.647012690734272</v>
      </c>
      <c r="D28" s="239">
        <f>'FY20 Demand Breakdown (Monthly)'!D315</f>
        <v>84.647012690734272</v>
      </c>
      <c r="E28" s="239">
        <f>'FY20 Demand Breakdown (Monthly)'!E315</f>
        <v>158.71314879512676</v>
      </c>
      <c r="F28" s="239">
        <f>'FY20 Demand Breakdown (Monthly)'!F315</f>
        <v>529.04382931708926</v>
      </c>
      <c r="G28" s="239">
        <f>'FY20 Demand Breakdown (Monthly)'!G315</f>
        <v>380.91155710830424</v>
      </c>
      <c r="H28" s="239">
        <f>'FY20 Demand Breakdown (Monthly)'!H315</f>
        <v>105.80876586341785</v>
      </c>
      <c r="I28" s="239">
        <f>'FY20 Demand Breakdown (Monthly)'!I315</f>
        <v>444.39681662635496</v>
      </c>
      <c r="J28" s="239">
        <f>'FY20 Demand Breakdown (Monthly)'!J315</f>
        <v>571.3673356624563</v>
      </c>
      <c r="K28" s="239">
        <f>'FY20 Demand Breakdown (Monthly)'!K315</f>
        <v>539.62470590343094</v>
      </c>
      <c r="L28" s="239">
        <f>'FY20 Demand Breakdown (Monthly)'!L315</f>
        <v>380.91155710830424</v>
      </c>
      <c r="M28" s="239">
        <f>'FY20 Demand Breakdown (Monthly)'!M315</f>
        <v>359.74980393562072</v>
      </c>
      <c r="N28" s="239">
        <f>'FY20 Demand Breakdown (Monthly)'!N315</f>
        <v>232.77928489951924</v>
      </c>
      <c r="O28" s="233">
        <f>SUM(C28:N28)</f>
        <v>3872.6008306010926</v>
      </c>
    </row>
    <row r="29" spans="2:15" x14ac:dyDescent="0.35">
      <c r="B29" s="240" t="s">
        <v>197</v>
      </c>
      <c r="C29" s="229">
        <f>'FY20 Demand Breakdown (Monthly)'!C332</f>
        <v>835.55065185604769</v>
      </c>
      <c r="D29" s="229">
        <f>'FY20 Demand Breakdown (Monthly)'!D332</f>
        <v>257.47338605341918</v>
      </c>
      <c r="E29" s="229">
        <f>'FY20 Demand Breakdown (Monthly)'!E332</f>
        <v>133.68810429696765</v>
      </c>
      <c r="F29" s="229">
        <f>'FY20 Demand Breakdown (Monthly)'!F332</f>
        <v>2818.5908655944013</v>
      </c>
      <c r="G29" s="229">
        <f>'FY20 Demand Breakdown (Monthly)'!G332</f>
        <v>2712.1355232838528</v>
      </c>
      <c r="H29" s="229">
        <f>'FY20 Demand Breakdown (Monthly)'!H332</f>
        <v>704.33825319420919</v>
      </c>
      <c r="I29" s="229">
        <f>'FY20 Demand Breakdown (Monthly)'!I332</f>
        <v>4935.3191836297228</v>
      </c>
      <c r="J29" s="229">
        <f>'FY20 Demand Breakdown (Monthly)'!J332</f>
        <v>3369.4353694106103</v>
      </c>
      <c r="K29" s="229">
        <f>'FY20 Demand Breakdown (Monthly)'!K332</f>
        <v>615.21285032956416</v>
      </c>
      <c r="L29" s="229">
        <f>'FY20 Demand Breakdown (Monthly)'!L332</f>
        <v>3994.551042280691</v>
      </c>
      <c r="M29" s="229">
        <f>'FY20 Demand Breakdown (Monthly)'!M332</f>
        <v>1916.1961615898697</v>
      </c>
      <c r="N29" s="229">
        <f>'FY20 Demand Breakdown (Monthly)'!N332</f>
        <v>693.19757783612852</v>
      </c>
      <c r="O29" s="227">
        <f>SUM(C29:N29)</f>
        <v>22985.688969355484</v>
      </c>
    </row>
    <row r="30" spans="2:15" x14ac:dyDescent="0.35">
      <c r="B30" s="241" t="s">
        <v>198</v>
      </c>
      <c r="C30" s="237">
        <f>SUM(C28:C29)</f>
        <v>920.19766454678199</v>
      </c>
      <c r="D30" s="237">
        <f t="shared" ref="D30:N30" si="5">SUM(D28:D29)</f>
        <v>342.12039874415348</v>
      </c>
      <c r="E30" s="237">
        <f t="shared" si="5"/>
        <v>292.40125309209441</v>
      </c>
      <c r="F30" s="237">
        <f t="shared" si="5"/>
        <v>3347.6346949114904</v>
      </c>
      <c r="G30" s="237">
        <f t="shared" si="5"/>
        <v>3093.0470803921571</v>
      </c>
      <c r="H30" s="237">
        <f t="shared" si="5"/>
        <v>810.14701905762706</v>
      </c>
      <c r="I30" s="237">
        <f t="shared" si="5"/>
        <v>5379.7160002560777</v>
      </c>
      <c r="J30" s="237">
        <f t="shared" si="5"/>
        <v>3940.8027050730666</v>
      </c>
      <c r="K30" s="237">
        <f t="shared" si="5"/>
        <v>1154.8375562329952</v>
      </c>
      <c r="L30" s="237">
        <f t="shared" si="5"/>
        <v>4375.4625993889949</v>
      </c>
      <c r="M30" s="237">
        <f>SUM(M28:M29)</f>
        <v>2275.9459655254905</v>
      </c>
      <c r="N30" s="237">
        <f t="shared" si="5"/>
        <v>925.97686273564773</v>
      </c>
      <c r="O30" s="232">
        <f>SUM(O28:O29)</f>
        <v>26858.289799956576</v>
      </c>
    </row>
    <row r="31" spans="2:15" x14ac:dyDescent="0.35">
      <c r="B31" s="242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</row>
    <row r="32" spans="2:15" x14ac:dyDescent="0.35">
      <c r="B32" s="244" t="s">
        <v>199</v>
      </c>
      <c r="C32" s="245">
        <f>'FY20 Demand Breakdown (Monthly)'!C336</f>
        <v>3125</v>
      </c>
      <c r="D32" s="245">
        <f>'FY20 Demand Breakdown (Monthly)'!D336</f>
        <v>3125</v>
      </c>
      <c r="E32" s="245">
        <f>'FY20 Demand Breakdown (Monthly)'!E336</f>
        <v>3125</v>
      </c>
      <c r="F32" s="245">
        <f>'FY20 Demand Breakdown (Monthly)'!F336</f>
        <v>3125</v>
      </c>
      <c r="G32" s="245">
        <f>'FY20 Demand Breakdown (Monthly)'!G336</f>
        <v>3125</v>
      </c>
      <c r="H32" s="245">
        <f>'FY20 Demand Breakdown (Monthly)'!H336</f>
        <v>3125</v>
      </c>
      <c r="I32" s="245">
        <f>'FY20 Demand Breakdown (Monthly)'!I336</f>
        <v>3125</v>
      </c>
      <c r="J32" s="245">
        <f>'FY20 Demand Breakdown (Monthly)'!J336</f>
        <v>3125</v>
      </c>
      <c r="K32" s="245">
        <f>'FY20 Demand Breakdown (Monthly)'!K336</f>
        <v>3125</v>
      </c>
      <c r="L32" s="245">
        <f>'FY20 Demand Breakdown (Monthly)'!L336</f>
        <v>3125</v>
      </c>
      <c r="M32" s="245">
        <f>'FY20 Demand Breakdown (Monthly)'!M336</f>
        <v>3125</v>
      </c>
      <c r="N32" s="245">
        <f>'FY20 Demand Breakdown (Monthly)'!N336</f>
        <v>3125</v>
      </c>
      <c r="O32" s="246">
        <f>SUM(C32:N32)</f>
        <v>37500</v>
      </c>
    </row>
    <row r="33" spans="2:17" x14ac:dyDescent="0.35">
      <c r="B33" s="242"/>
      <c r="C33" s="243"/>
      <c r="D33" s="243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</row>
    <row r="34" spans="2:17" ht="15.5" x14ac:dyDescent="0.35">
      <c r="B34" s="247" t="s">
        <v>200</v>
      </c>
      <c r="C34" s="248">
        <f>SUM(C3,C9,C13,C17,C22,C30,C32)</f>
        <v>97492.596299902652</v>
      </c>
      <c r="D34" s="248">
        <f t="shared" ref="D34:N34" si="6">SUM(D3,D9,D13,D17,D22,D30,D32)</f>
        <v>119126.8151624298</v>
      </c>
      <c r="E34" s="248">
        <f t="shared" si="6"/>
        <v>102336.41703914451</v>
      </c>
      <c r="F34" s="248">
        <f t="shared" si="6"/>
        <v>112999.10965453176</v>
      </c>
      <c r="G34" s="248">
        <f t="shared" si="6"/>
        <v>113013.00804283412</v>
      </c>
      <c r="H34" s="248">
        <f t="shared" si="6"/>
        <v>79198.15635638083</v>
      </c>
      <c r="I34" s="248">
        <f t="shared" si="6"/>
        <v>140383.99962277303</v>
      </c>
      <c r="J34" s="248">
        <f t="shared" si="6"/>
        <v>150453.41748501206</v>
      </c>
      <c r="K34" s="248">
        <f t="shared" si="6"/>
        <v>135277.29406712254</v>
      </c>
      <c r="L34" s="248">
        <f t="shared" si="6"/>
        <v>118102.54341487406</v>
      </c>
      <c r="M34" s="248">
        <f t="shared" si="6"/>
        <v>106410.80973915666</v>
      </c>
      <c r="N34" s="248">
        <f t="shared" si="6"/>
        <v>84905.833115837886</v>
      </c>
      <c r="O34" s="248">
        <f>SUM(C34:N34)</f>
        <v>1359700</v>
      </c>
      <c r="P34" s="249">
        <f>'3years'!H52</f>
        <v>1359700</v>
      </c>
      <c r="Q34" s="250">
        <f>O34-P34</f>
        <v>0</v>
      </c>
    </row>
    <row r="36" spans="2:17" x14ac:dyDescent="0.35">
      <c r="B36" t="s">
        <v>80</v>
      </c>
      <c r="C36" s="249">
        <f>SUM(C4,C10,C14,C18,C23,C28:C29)</f>
        <v>56297.786933860836</v>
      </c>
      <c r="D36" s="249">
        <f>SUM(D4,D10,D14,D18,D23,D28:D29)</f>
        <v>74306.111138320281</v>
      </c>
      <c r="E36" s="249">
        <f t="shared" ref="E36:N36" si="7">SUM(E4,E10,E14,E18,E23,E28:E29)</f>
        <v>60198.546092733697</v>
      </c>
      <c r="F36" s="249">
        <f t="shared" si="7"/>
        <v>65127.561848846315</v>
      </c>
      <c r="G36" s="249">
        <f t="shared" si="7"/>
        <v>65918.246131734937</v>
      </c>
      <c r="H36" s="249">
        <f t="shared" si="7"/>
        <v>40037.712512694867</v>
      </c>
      <c r="I36" s="249">
        <f t="shared" si="7"/>
        <v>87309.084705137531</v>
      </c>
      <c r="J36" s="249">
        <f t="shared" si="7"/>
        <v>94992.140451108484</v>
      </c>
      <c r="K36" s="249">
        <f t="shared" si="7"/>
        <v>85035.325139314387</v>
      </c>
      <c r="L36" s="249">
        <f t="shared" si="7"/>
        <v>74928.407448255195</v>
      </c>
      <c r="M36" s="249">
        <f t="shared" si="7"/>
        <v>63252.526520755564</v>
      </c>
      <c r="N36" s="249">
        <f t="shared" si="7"/>
        <v>46226.329394812368</v>
      </c>
      <c r="O36" s="251">
        <f t="shared" ref="O36:O42" si="8">SUM(C36:N36)</f>
        <v>813629.77831757453</v>
      </c>
    </row>
    <row r="37" spans="2:17" x14ac:dyDescent="0.35">
      <c r="B37" t="s">
        <v>201</v>
      </c>
      <c r="C37" s="249">
        <f>SUM(C5,C11,C19)</f>
        <v>9192.0280470875023</v>
      </c>
      <c r="D37" s="249">
        <f>SUM(D5,D11,D19)</f>
        <v>10398.167507936309</v>
      </c>
      <c r="E37" s="249">
        <f t="shared" ref="E37:N37" si="9">SUM(E5,E11,E19)</f>
        <v>10221.111126275151</v>
      </c>
      <c r="F37" s="249">
        <f t="shared" si="9"/>
        <v>10290.467881370718</v>
      </c>
      <c r="G37" s="249">
        <f t="shared" si="9"/>
        <v>10320.254819505399</v>
      </c>
      <c r="H37" s="249">
        <f t="shared" si="9"/>
        <v>7688.3957315201087</v>
      </c>
      <c r="I37" s="249">
        <f t="shared" si="9"/>
        <v>6599.2116975160543</v>
      </c>
      <c r="J37" s="249">
        <f t="shared" si="9"/>
        <v>8824.8187555999266</v>
      </c>
      <c r="K37" s="249">
        <f t="shared" si="9"/>
        <v>11313.073816035894</v>
      </c>
      <c r="L37" s="249">
        <f t="shared" si="9"/>
        <v>7991.5558350147166</v>
      </c>
      <c r="M37" s="249">
        <f t="shared" si="9"/>
        <v>9332.9198091887447</v>
      </c>
      <c r="N37" s="249">
        <f t="shared" si="9"/>
        <v>8198.2166553749485</v>
      </c>
      <c r="O37" s="251">
        <f t="shared" si="8"/>
        <v>110370.22168242547</v>
      </c>
    </row>
    <row r="38" spans="2:17" x14ac:dyDescent="0.35">
      <c r="B38" t="s">
        <v>202</v>
      </c>
      <c r="C38" s="249">
        <f t="shared" ref="C38:N38" si="10">SUM(C6,C15,C20,C24)</f>
        <v>14245.847985620981</v>
      </c>
      <c r="D38" s="249">
        <f t="shared" si="10"/>
        <v>16501.803182839874</v>
      </c>
      <c r="E38" s="249">
        <f t="shared" si="10"/>
        <v>14198.826486802334</v>
      </c>
      <c r="F38" s="249">
        <f t="shared" si="10"/>
        <v>19176.746590981384</v>
      </c>
      <c r="G38" s="249">
        <f t="shared" si="10"/>
        <v>18393.573758260442</v>
      </c>
      <c r="H38" s="249">
        <f t="shared" si="10"/>
        <v>13574.71477883252</v>
      </c>
      <c r="I38" s="249">
        <f t="shared" si="10"/>
        <v>27408.369886786109</v>
      </c>
      <c r="J38" s="249">
        <f t="shared" si="10"/>
        <v>27569.124944970335</v>
      </c>
      <c r="K38" s="249">
        <f t="shared" si="10"/>
        <v>20540.161778438924</v>
      </c>
      <c r="L38" s="249">
        <f t="shared" si="10"/>
        <v>17129.246798270837</v>
      </c>
      <c r="M38" s="249">
        <f t="shared" si="10"/>
        <v>15990.430075879023</v>
      </c>
      <c r="N38" s="249">
        <f t="shared" si="10"/>
        <v>12771.153732317227</v>
      </c>
      <c r="O38" s="251">
        <f t="shared" si="8"/>
        <v>217500.00000000003</v>
      </c>
    </row>
    <row r="39" spans="2:17" x14ac:dyDescent="0.35">
      <c r="B39" t="s">
        <v>113</v>
      </c>
      <c r="C39" s="249">
        <f t="shared" ref="C39:N39" si="11">C7+C25</f>
        <v>9756.9333333333325</v>
      </c>
      <c r="D39" s="249">
        <f t="shared" si="11"/>
        <v>9920.7333333333336</v>
      </c>
      <c r="E39" s="249">
        <f t="shared" si="11"/>
        <v>9717.9333333333325</v>
      </c>
      <c r="F39" s="249">
        <f t="shared" si="11"/>
        <v>10404.333333333332</v>
      </c>
      <c r="G39" s="249">
        <f t="shared" si="11"/>
        <v>10380.933333333334</v>
      </c>
      <c r="H39" s="249">
        <f t="shared" si="11"/>
        <v>9897.3333333333321</v>
      </c>
      <c r="I39" s="249">
        <f t="shared" si="11"/>
        <v>11067.333333333332</v>
      </c>
      <c r="J39" s="249">
        <f t="shared" si="11"/>
        <v>11067.333333333332</v>
      </c>
      <c r="K39" s="249">
        <f t="shared" si="11"/>
        <v>10388.733333333334</v>
      </c>
      <c r="L39" s="249">
        <f t="shared" si="11"/>
        <v>10053.333333333332</v>
      </c>
      <c r="M39" s="249">
        <f t="shared" si="11"/>
        <v>9834.9333333333325</v>
      </c>
      <c r="N39" s="249">
        <f t="shared" si="11"/>
        <v>9710.1333333333332</v>
      </c>
      <c r="O39" s="251">
        <f t="shared" si="8"/>
        <v>122199.99999999999</v>
      </c>
    </row>
    <row r="40" spans="2:17" x14ac:dyDescent="0.35">
      <c r="B40" t="s">
        <v>195</v>
      </c>
      <c r="C40" s="249">
        <f>C26</f>
        <v>4875</v>
      </c>
      <c r="D40" s="249">
        <f t="shared" ref="D40:N40" si="12">D26</f>
        <v>4875</v>
      </c>
      <c r="E40" s="249">
        <f t="shared" si="12"/>
        <v>4875</v>
      </c>
      <c r="F40" s="249">
        <f t="shared" si="12"/>
        <v>4875</v>
      </c>
      <c r="G40" s="249">
        <f t="shared" si="12"/>
        <v>4875</v>
      </c>
      <c r="H40" s="249">
        <f t="shared" si="12"/>
        <v>4875</v>
      </c>
      <c r="I40" s="249">
        <f t="shared" si="12"/>
        <v>4875</v>
      </c>
      <c r="J40" s="249">
        <f t="shared" si="12"/>
        <v>4875</v>
      </c>
      <c r="K40" s="249">
        <f t="shared" si="12"/>
        <v>4875</v>
      </c>
      <c r="L40" s="249">
        <f t="shared" si="12"/>
        <v>4875</v>
      </c>
      <c r="M40" s="249">
        <f t="shared" si="12"/>
        <v>4875</v>
      </c>
      <c r="N40" s="249">
        <f t="shared" si="12"/>
        <v>4875</v>
      </c>
      <c r="O40" s="251">
        <f t="shared" si="8"/>
        <v>58500</v>
      </c>
    </row>
    <row r="41" spans="2:17" x14ac:dyDescent="0.35">
      <c r="B41" t="s">
        <v>203</v>
      </c>
      <c r="C41" s="249">
        <f>+C32</f>
        <v>3125</v>
      </c>
      <c r="D41" s="249">
        <f t="shared" ref="D41:N41" si="13">+D32</f>
        <v>3125</v>
      </c>
      <c r="E41" s="249">
        <f t="shared" si="13"/>
        <v>3125</v>
      </c>
      <c r="F41" s="249">
        <f t="shared" si="13"/>
        <v>3125</v>
      </c>
      <c r="G41" s="249">
        <f t="shared" si="13"/>
        <v>3125</v>
      </c>
      <c r="H41" s="249">
        <f t="shared" si="13"/>
        <v>3125</v>
      </c>
      <c r="I41" s="249">
        <f t="shared" si="13"/>
        <v>3125</v>
      </c>
      <c r="J41" s="249">
        <f t="shared" si="13"/>
        <v>3125</v>
      </c>
      <c r="K41" s="249">
        <f t="shared" si="13"/>
        <v>3125</v>
      </c>
      <c r="L41" s="249">
        <f t="shared" si="13"/>
        <v>3125</v>
      </c>
      <c r="M41" s="249">
        <f t="shared" si="13"/>
        <v>3125</v>
      </c>
      <c r="N41" s="249">
        <f t="shared" si="13"/>
        <v>3125</v>
      </c>
      <c r="O41" s="251">
        <f t="shared" si="8"/>
        <v>37500</v>
      </c>
    </row>
    <row r="42" spans="2:17" x14ac:dyDescent="0.35">
      <c r="B42" s="7" t="s">
        <v>151</v>
      </c>
      <c r="C42" s="251">
        <f>SUM(C36:C41)</f>
        <v>97492.596299902652</v>
      </c>
      <c r="D42" s="251">
        <f t="shared" ref="D42:N42" si="14">SUM(D36:D41)</f>
        <v>119126.81516242979</v>
      </c>
      <c r="E42" s="251">
        <f t="shared" si="14"/>
        <v>102336.41703914452</v>
      </c>
      <c r="F42" s="251">
        <f t="shared" si="14"/>
        <v>112999.10965453174</v>
      </c>
      <c r="G42" s="251">
        <f t="shared" si="14"/>
        <v>113013.0080428341</v>
      </c>
      <c r="H42" s="251">
        <f t="shared" si="14"/>
        <v>79198.15635638083</v>
      </c>
      <c r="I42" s="251">
        <f t="shared" si="14"/>
        <v>140383.99962277303</v>
      </c>
      <c r="J42" s="251">
        <f t="shared" si="14"/>
        <v>150453.41748501209</v>
      </c>
      <c r="K42" s="251">
        <f t="shared" si="14"/>
        <v>135277.29406712254</v>
      </c>
      <c r="L42" s="251">
        <f t="shared" si="14"/>
        <v>118102.54341487408</v>
      </c>
      <c r="M42" s="251">
        <f t="shared" si="14"/>
        <v>106410.80973915666</v>
      </c>
      <c r="N42" s="251">
        <f t="shared" si="14"/>
        <v>84905.833115837871</v>
      </c>
      <c r="O42" s="251">
        <f t="shared" si="8"/>
        <v>1359699.9999999998</v>
      </c>
      <c r="P42" s="252">
        <f>+O42-1200000</f>
        <v>159699.99999999977</v>
      </c>
    </row>
    <row r="43" spans="2:17" x14ac:dyDescent="0.35">
      <c r="C43" s="250">
        <f>C42-C34</f>
        <v>0</v>
      </c>
      <c r="D43" s="250">
        <f>D42-D34</f>
        <v>0</v>
      </c>
      <c r="E43" s="250">
        <f t="shared" ref="E43:N43" si="15">E42-E34</f>
        <v>0</v>
      </c>
      <c r="F43" s="250">
        <f t="shared" si="15"/>
        <v>0</v>
      </c>
      <c r="G43" s="250">
        <f t="shared" si="15"/>
        <v>0</v>
      </c>
      <c r="H43" s="250">
        <f t="shared" si="15"/>
        <v>0</v>
      </c>
      <c r="I43" s="250">
        <f t="shared" si="15"/>
        <v>0</v>
      </c>
      <c r="J43" s="250">
        <f t="shared" si="15"/>
        <v>0</v>
      </c>
      <c r="K43" s="250">
        <f t="shared" si="15"/>
        <v>0</v>
      </c>
      <c r="L43" s="250">
        <f t="shared" si="15"/>
        <v>0</v>
      </c>
      <c r="M43" s="250">
        <f t="shared" si="15"/>
        <v>0</v>
      </c>
      <c r="N43" s="250">
        <f t="shared" si="15"/>
        <v>0</v>
      </c>
      <c r="O43" s="250">
        <f>O42-O34</f>
        <v>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7521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1441450</xdr:colOff>
                <xdr:row>0</xdr:row>
                <xdr:rowOff>381000</xdr:rowOff>
              </to>
            </anchor>
          </controlPr>
        </control>
      </mc:Choice>
      <mc:Fallback>
        <control shapeId="107521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H10"/>
  <sheetViews>
    <sheetView showGridLines="0" zoomScale="130" zoomScaleNormal="130" workbookViewId="0">
      <selection activeCell="D28" sqref="D28"/>
    </sheetView>
  </sheetViews>
  <sheetFormatPr defaultColWidth="0" defaultRowHeight="14.5" x14ac:dyDescent="0.35"/>
  <cols>
    <col min="1" max="1" width="28.6328125" style="2" bestFit="1" customWidth="1"/>
    <col min="2" max="2" width="19.6328125" style="1" bestFit="1" customWidth="1"/>
    <col min="3" max="3" width="11.7265625" style="1" bestFit="1" customWidth="1"/>
    <col min="4" max="4" width="16.6328125" style="1" bestFit="1" customWidth="1"/>
    <col min="5" max="5" width="4.54296875" style="1" bestFit="1" customWidth="1"/>
    <col min="6" max="6" width="6.08984375" style="1" bestFit="1" customWidth="1"/>
    <col min="7" max="7" width="6.7265625" style="1" bestFit="1" customWidth="1"/>
    <col min="8" max="8" width="5.54296875" style="1" bestFit="1" customWidth="1"/>
    <col min="9" max="10" width="8.7265625" style="1" customWidth="1"/>
    <col min="11" max="16384" width="8.7265625" style="1" hidden="1"/>
  </cols>
  <sheetData>
    <row r="3" spans="1:8" ht="58.5" customHeight="1" x14ac:dyDescent="0.35"/>
    <row r="4" spans="1:8" s="2" customFormat="1" x14ac:dyDescent="0.35">
      <c r="B4" s="2" t="s">
        <v>362</v>
      </c>
      <c r="C4" s="2" t="s">
        <v>80</v>
      </c>
      <c r="D4" s="2" t="s">
        <v>201</v>
      </c>
      <c r="E4" s="2" t="s">
        <v>113</v>
      </c>
      <c r="F4" s="2" t="s">
        <v>195</v>
      </c>
      <c r="G4" s="2" t="s">
        <v>358</v>
      </c>
      <c r="H4" s="2" t="s">
        <v>359</v>
      </c>
    </row>
    <row r="5" spans="1:8" x14ac:dyDescent="0.35">
      <c r="A5" s="2" t="s">
        <v>360</v>
      </c>
      <c r="B5" s="391">
        <f>SUM(C5:H5)</f>
        <v>183.9</v>
      </c>
      <c r="C5" s="392">
        <v>0</v>
      </c>
      <c r="D5" s="392">
        <v>122.60000000000001</v>
      </c>
      <c r="E5" s="392">
        <v>0</v>
      </c>
      <c r="F5" s="392">
        <v>30.650000000000002</v>
      </c>
      <c r="G5" s="392">
        <v>30.650000000000002</v>
      </c>
      <c r="H5" s="392">
        <v>0</v>
      </c>
    </row>
    <row r="6" spans="1:8" s="80" customFormat="1" x14ac:dyDescent="0.35">
      <c r="A6" s="394" t="s">
        <v>145</v>
      </c>
      <c r="B6" s="391">
        <f t="shared" ref="B6:B10" si="0">SUM(C6:H6)</f>
        <v>526.1</v>
      </c>
      <c r="C6" s="393">
        <v>419</v>
      </c>
      <c r="D6" s="393">
        <v>58</v>
      </c>
      <c r="E6" s="393">
        <v>15</v>
      </c>
      <c r="F6" s="393">
        <v>6.5500000000000007</v>
      </c>
      <c r="G6" s="393">
        <v>6.5500000000000007</v>
      </c>
      <c r="H6" s="393">
        <v>21</v>
      </c>
    </row>
    <row r="7" spans="1:8" x14ac:dyDescent="0.35">
      <c r="A7" s="2" t="s">
        <v>43</v>
      </c>
      <c r="B7" s="391">
        <f t="shared" si="0"/>
        <v>6.1000000000000005</v>
      </c>
      <c r="C7" s="392">
        <v>0</v>
      </c>
      <c r="D7" s="392">
        <v>0</v>
      </c>
      <c r="E7" s="392">
        <v>0</v>
      </c>
      <c r="F7" s="392">
        <v>3.0500000000000003</v>
      </c>
      <c r="G7" s="392">
        <v>3.0500000000000003</v>
      </c>
      <c r="H7" s="392">
        <v>0</v>
      </c>
    </row>
    <row r="8" spans="1:8" x14ac:dyDescent="0.35">
      <c r="A8" s="2" t="s">
        <v>361</v>
      </c>
      <c r="B8" s="391">
        <f t="shared" si="0"/>
        <v>55.8</v>
      </c>
      <c r="C8" s="392">
        <v>41</v>
      </c>
      <c r="D8" s="392">
        <v>5</v>
      </c>
      <c r="E8" s="392">
        <v>0</v>
      </c>
      <c r="F8" s="392">
        <v>1.4000000000000001</v>
      </c>
      <c r="G8" s="392">
        <v>1.4000000000000001</v>
      </c>
      <c r="H8" s="392">
        <v>7</v>
      </c>
    </row>
    <row r="9" spans="1:8" x14ac:dyDescent="0.35">
      <c r="A9" s="2" t="s">
        <v>146</v>
      </c>
      <c r="B9" s="391">
        <f t="shared" si="0"/>
        <v>25.9</v>
      </c>
      <c r="C9" s="392">
        <v>18</v>
      </c>
      <c r="D9" s="392">
        <v>2</v>
      </c>
      <c r="E9" s="392">
        <v>0</v>
      </c>
      <c r="F9" s="392">
        <v>1.4500000000000002</v>
      </c>
      <c r="G9" s="392">
        <v>1.4500000000000002</v>
      </c>
      <c r="H9" s="392">
        <v>3</v>
      </c>
    </row>
    <row r="10" spans="1:8" x14ac:dyDescent="0.35">
      <c r="A10" s="2" t="s">
        <v>109</v>
      </c>
      <c r="B10" s="391">
        <f t="shared" si="0"/>
        <v>31</v>
      </c>
      <c r="C10" s="392">
        <v>23</v>
      </c>
      <c r="D10" s="392">
        <v>2</v>
      </c>
      <c r="E10" s="392">
        <v>0</v>
      </c>
      <c r="F10" s="392">
        <v>2.5</v>
      </c>
      <c r="G10" s="392">
        <v>2.5</v>
      </c>
      <c r="H10" s="392">
        <v>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54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1517650</xdr:colOff>
                <xdr:row>2</xdr:row>
                <xdr:rowOff>19050</xdr:rowOff>
              </to>
            </anchor>
          </controlPr>
        </control>
      </mc:Choice>
      <mc:Fallback>
        <control shapeId="108545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Y161"/>
  <sheetViews>
    <sheetView showGridLines="0" zoomScale="40" zoomScaleNormal="40" workbookViewId="0">
      <pane xSplit="1" ySplit="20" topLeftCell="B23" activePane="bottomRight" state="frozen"/>
      <selection pane="topRight" activeCell="B1" sqref="B1"/>
      <selection pane="bottomLeft" activeCell="A21" sqref="A21"/>
      <selection pane="bottomRight" activeCell="L66" sqref="L66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C7" s="114"/>
      <c r="D7" s="115"/>
      <c r="E7" s="92"/>
      <c r="F7" s="93"/>
    </row>
    <row r="8" spans="1:49" ht="19.5" customHeight="1" x14ac:dyDescent="0.35">
      <c r="C8" s="114"/>
      <c r="D8" s="115"/>
      <c r="E8" s="92"/>
      <c r="F8" s="93"/>
    </row>
    <row r="9" spans="1:49" ht="22" customHeight="1" x14ac:dyDescent="0.35"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21209.756009577279</v>
      </c>
      <c r="E14" s="77">
        <f>IF(E52&lt;E157,E52,E157)</f>
        <v>22600.170660032312</v>
      </c>
      <c r="F14" s="77">
        <f>IF(F52&lt;F157,F52,F157)</f>
        <v>23797.179383182975</v>
      </c>
      <c r="G14" s="77">
        <f>IF(G52&lt;G157,G52,G157)</f>
        <v>22659.022989022385</v>
      </c>
      <c r="H14" s="77">
        <f>IF(H52&lt;H157,H52,H157)</f>
        <v>21525.10493578883</v>
      </c>
      <c r="I14" s="77">
        <f>IF(I52&lt;I157,I52,I157)</f>
        <v>20422.359751043095</v>
      </c>
      <c r="J14" s="77">
        <f>IF(J52&lt;J157,J52,J157)</f>
        <v>19651.215060161278</v>
      </c>
      <c r="K14" s="77">
        <f>IF(K52&lt;K157,K52,K157)</f>
        <v>18385.609682921709</v>
      </c>
      <c r="L14" s="77">
        <f>IF(L52&lt;L157,L52,L157)</f>
        <v>18618.180729684249</v>
      </c>
      <c r="M14" s="77">
        <f>IF(M52&lt;M157,M52,M157)</f>
        <v>17742.367106768801</v>
      </c>
      <c r="N14" s="77">
        <f>IF(N52&lt;N157,N52,N157)</f>
        <v>15217.544596148871</v>
      </c>
      <c r="O14" s="77">
        <f>IF(O52&lt;O157,O52,O157)</f>
        <v>19582.131402077015</v>
      </c>
      <c r="P14" s="77">
        <f>IF(P52&lt;P157,P52,P157)</f>
        <v>24085.514405055459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18547.360867662628</v>
      </c>
      <c r="AA14" s="77">
        <f>IF(AA52&lt;AA157,AA52,AA157)</f>
        <v>24109.126603231965</v>
      </c>
      <c r="AB14" s="77">
        <f>IF(AB52&lt;AB157,AB52,AB157)</f>
        <v>31485.441722433367</v>
      </c>
      <c r="AC14" s="77">
        <f>IF(AC52&lt;AC157,AC52,AC157)</f>
        <v>30727.923591507075</v>
      </c>
      <c r="AD14" s="77">
        <f>IF(AD52&lt;AD157,AD52,AD157)</f>
        <v>27180.340896861817</v>
      </c>
      <c r="AE14" s="77">
        <f>IF(AE52&lt;AE157,AE52,AE157)</f>
        <v>29263.768562413392</v>
      </c>
      <c r="AF14" s="77">
        <f>IF(AF52&lt;AF157,AF52,AF157)</f>
        <v>32320.940420176263</v>
      </c>
      <c r="AG14" s="77">
        <f>IF(AG52&lt;AG157,AG52,AG157)</f>
        <v>24003.048690240917</v>
      </c>
      <c r="AH14" s="77">
        <f>IF(AH52&lt;AH157,AH52,AH157)</f>
        <v>26922.008614842765</v>
      </c>
      <c r="AI14" s="77">
        <f>IF(AI52&lt;AI157,AI52,AI157)</f>
        <v>30312.831816009868</v>
      </c>
      <c r="AJ14" s="77">
        <f>IF(AJ52&lt;AJ157,AJ52,AJ157)</f>
        <v>26827.497648986671</v>
      </c>
      <c r="AK14" s="77">
        <f>IF(AK52&lt;AK157,AK52,AK157)</f>
        <v>11366.040011225716</v>
      </c>
      <c r="AL14" s="77">
        <f>IF(AL52&lt;AL157,AL52,AL157)</f>
        <v>8499.8912430837099</v>
      </c>
      <c r="AM14" s="77">
        <f>IF(AM52&lt;AM157,AM52,AM157)</f>
        <v>8166.8279141527382</v>
      </c>
      <c r="AN14" s="77">
        <f>IF(AN52&lt;AN157,AN52,AN157)</f>
        <v>16559.666451540426</v>
      </c>
      <c r="AO14" s="77">
        <f>IF(AO52&lt;AO157,AO52,AO157)</f>
        <v>25564.025011568436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11703.119036703536</v>
      </c>
      <c r="C15" s="77">
        <f>MIN(C52,C157)</f>
        <v>15030.589213168689</v>
      </c>
      <c r="D15" s="77">
        <f>MIN(D52,D157)</f>
        <v>21209.756009577279</v>
      </c>
      <c r="E15" s="77">
        <f>MIN(E52,E157)</f>
        <v>22600.170660032312</v>
      </c>
      <c r="F15" s="77">
        <f>MIN(F52,F157)</f>
        <v>23797.179383182975</v>
      </c>
      <c r="G15" s="77">
        <f>MIN(G52,G157)</f>
        <v>22659.022989022385</v>
      </c>
      <c r="H15" s="77">
        <f>MIN(H52,H157)</f>
        <v>21525.10493578883</v>
      </c>
      <c r="I15" s="77">
        <f>MIN(I52,I157)</f>
        <v>20422.359751043095</v>
      </c>
      <c r="J15" s="77">
        <f>MIN(J52,J157)</f>
        <v>19651.215060161278</v>
      </c>
      <c r="K15" s="77">
        <f>MIN(K52,K157)</f>
        <v>18385.609682921709</v>
      </c>
      <c r="L15" s="77">
        <f>MIN(L52,L157)</f>
        <v>18618.180729684249</v>
      </c>
      <c r="M15" s="77">
        <f>MIN(M52,M157)</f>
        <v>17742.367106768801</v>
      </c>
      <c r="N15" s="77">
        <f>MIN(N52,N157)</f>
        <v>15217.544596148871</v>
      </c>
      <c r="O15" s="77">
        <f>MIN(O52,O157)</f>
        <v>19582.131402077015</v>
      </c>
      <c r="P15" s="77">
        <f>MIN(P52,P157)</f>
        <v>24085.514405055459</v>
      </c>
      <c r="Q15" s="77">
        <f>MIN(Q52,Q157)</f>
        <v>25419.118036546355</v>
      </c>
      <c r="R15" s="77">
        <f>MIN(R52,R157)</f>
        <v>23734.671597223318</v>
      </c>
      <c r="S15" s="77">
        <f>MIN(S52,S157)</f>
        <v>23741.146249377016</v>
      </c>
      <c r="T15" s="77">
        <f>MIN(T52,T157)</f>
        <v>19271.369900993705</v>
      </c>
      <c r="U15" s="77">
        <f>MIN(U52,U157)</f>
        <v>17564.632142401359</v>
      </c>
      <c r="V15" s="77">
        <f>MIN(V52,V157)</f>
        <v>7169.0535953733333</v>
      </c>
      <c r="W15" s="77">
        <f>MIN(W52,W157)</f>
        <v>17883.865033673661</v>
      </c>
      <c r="X15" s="77">
        <f>MIN(X52,X157)</f>
        <v>28559.508662480399</v>
      </c>
      <c r="Y15" s="77">
        <f>MIN(Y52,Y157)</f>
        <v>0</v>
      </c>
      <c r="Z15" s="77">
        <f>MIN(Z52,Z157)</f>
        <v>18547.360867662628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25564.025011568436</v>
      </c>
      <c r="AP15" s="77">
        <f>MIN(AP52,AP157)</f>
        <v>18792.890814629583</v>
      </c>
      <c r="AQ15" s="77">
        <f>MIN(AQ52,AQ157)</f>
        <v>20552.456139940467</v>
      </c>
      <c r="AR15" s="77">
        <f>MIN(AR52,AR157)</f>
        <v>20241.873305817709</v>
      </c>
      <c r="AS15" s="77">
        <f>MIN(AS52,AS157)</f>
        <v>19655.736336246828</v>
      </c>
      <c r="AT15" s="77">
        <f>MIN(AT52,AT157)</f>
        <v>15050.687497012734</v>
      </c>
      <c r="AU15" s="77">
        <f>MIN(AU52,AU157)</f>
        <v>10654.704274233362</v>
      </c>
      <c r="AV15" s="77">
        <f>MIN(AV52,AV157)</f>
        <v>13764.445122798967</v>
      </c>
      <c r="AW15" s="77">
        <f>MIN(AW52,AW157)</f>
        <v>14472.68369205556</v>
      </c>
    </row>
    <row r="16" spans="1:49" x14ac:dyDescent="0.35">
      <c r="A16" s="2" t="s">
        <v>101</v>
      </c>
      <c r="B16" s="72">
        <f>B157</f>
        <v>14797.530298589196</v>
      </c>
      <c r="C16" s="72">
        <f>C157</f>
        <v>19109.466742754837</v>
      </c>
      <c r="D16" s="72">
        <f>D157</f>
        <v>27754.596787956947</v>
      </c>
      <c r="E16" s="72">
        <f>E157</f>
        <v>42438.493753558498</v>
      </c>
      <c r="F16" s="72">
        <f>F157</f>
        <v>37950.896123716957</v>
      </c>
      <c r="G16" s="72">
        <f>G157</f>
        <v>22659.022989022385</v>
      </c>
      <c r="H16" s="72">
        <f>H157</f>
        <v>23914.212000651209</v>
      </c>
      <c r="I16" s="72">
        <f>I157</f>
        <v>31933.138054471543</v>
      </c>
      <c r="J16" s="72">
        <f>J157</f>
        <v>23831.887697757236</v>
      </c>
      <c r="K16" s="72">
        <f>K157</f>
        <v>22277.022309602035</v>
      </c>
      <c r="L16" s="72">
        <f>L157</f>
        <v>22665.738656640839</v>
      </c>
      <c r="M16" s="72">
        <f>M157</f>
        <v>26902.715686535073</v>
      </c>
      <c r="N16" s="72">
        <f>N157</f>
        <v>16316.997228342023</v>
      </c>
      <c r="O16" s="72">
        <f>O157</f>
        <v>21147.576047672577</v>
      </c>
      <c r="P16" s="72">
        <f>P157</f>
        <v>25931.257605117928</v>
      </c>
      <c r="Q16" s="72">
        <f>Q157</f>
        <v>50822.160604209501</v>
      </c>
      <c r="R16" s="72">
        <f>R157</f>
        <v>38755.888943514656</v>
      </c>
      <c r="S16" s="72">
        <f>S157</f>
        <v>27550.828243452546</v>
      </c>
      <c r="T16" s="72">
        <f>T157</f>
        <v>25262.639570108622</v>
      </c>
      <c r="U16" s="72">
        <f>U157</f>
        <v>25644.004348999275</v>
      </c>
      <c r="V16" s="72">
        <f>V157</f>
        <v>14415.29205276995</v>
      </c>
      <c r="W16" s="72">
        <f>W157</f>
        <v>27755.658232613845</v>
      </c>
      <c r="X16" s="72">
        <f>X157</f>
        <v>35808.900739195218</v>
      </c>
      <c r="Y16" s="72">
        <f>Y157</f>
        <v>0</v>
      </c>
      <c r="Z16" s="72">
        <f>Z157</f>
        <v>21499.775424064552</v>
      </c>
      <c r="AA16" s="72">
        <f>AA157</f>
        <v>24109.126603231965</v>
      </c>
      <c r="AB16" s="72">
        <f>AB157</f>
        <v>31485.441722433367</v>
      </c>
      <c r="AC16" s="72">
        <f>AC157</f>
        <v>30727.923591507075</v>
      </c>
      <c r="AD16" s="72">
        <f>AD157</f>
        <v>27180.340896861817</v>
      </c>
      <c r="AE16" s="72">
        <f>AE157</f>
        <v>29263.768562413392</v>
      </c>
      <c r="AF16" s="72">
        <f>AF157</f>
        <v>32320.940420176263</v>
      </c>
      <c r="AG16" s="72">
        <f>AG157</f>
        <v>30310.976924390947</v>
      </c>
      <c r="AH16" s="72">
        <f>AH157</f>
        <v>66355.923020530987</v>
      </c>
      <c r="AI16" s="72">
        <f>AI157</f>
        <v>36299.211811781817</v>
      </c>
      <c r="AJ16" s="72">
        <f>AJ157</f>
        <v>30636.558871174755</v>
      </c>
      <c r="AK16" s="72">
        <f>AK157</f>
        <v>11366.040011225716</v>
      </c>
      <c r="AL16" s="72">
        <f>AL157</f>
        <v>8499.8912430837099</v>
      </c>
      <c r="AM16" s="72">
        <f>AM157</f>
        <v>8166.8279141527382</v>
      </c>
      <c r="AN16" s="72">
        <f>AN157</f>
        <v>16559.666451540426</v>
      </c>
      <c r="AO16" s="72">
        <f>AO157</f>
        <v>28617.002494611203</v>
      </c>
      <c r="AP16" s="72">
        <f>AP157</f>
        <v>36238.229901285828</v>
      </c>
      <c r="AQ16" s="72">
        <f>AQ157</f>
        <v>38037.78832718436</v>
      </c>
      <c r="AR16" s="72">
        <f>AR157</f>
        <v>38487.677933658997</v>
      </c>
      <c r="AS16" s="72">
        <f>AS157</f>
        <v>31509.965717286614</v>
      </c>
      <c r="AT16" s="72">
        <f>AT157</f>
        <v>16886.898582849848</v>
      </c>
      <c r="AU16" s="72">
        <f>AU157</f>
        <v>10654.704274233362</v>
      </c>
      <c r="AV16" s="72">
        <f>AV157</f>
        <v>13764.445122798967</v>
      </c>
      <c r="AW16" s="72">
        <f>AW157</f>
        <v>19894.713863928737</v>
      </c>
    </row>
    <row r="17" spans="1:51" x14ac:dyDescent="0.35">
      <c r="A17" s="2" t="s">
        <v>102</v>
      </c>
      <c r="B17" s="72">
        <f>B52</f>
        <v>11703.119036703536</v>
      </c>
      <c r="C17" s="72">
        <f>C52</f>
        <v>15030.589213168689</v>
      </c>
      <c r="D17" s="72">
        <f>D52</f>
        <v>21209.756009577279</v>
      </c>
      <c r="E17" s="72">
        <f>E52</f>
        <v>22600.170660032312</v>
      </c>
      <c r="F17" s="72">
        <f>F52</f>
        <v>23797.179383182975</v>
      </c>
      <c r="G17" s="72">
        <f>G52</f>
        <v>25063.270251145263</v>
      </c>
      <c r="H17" s="72">
        <f>H52</f>
        <v>21525.10493578883</v>
      </c>
      <c r="I17" s="72">
        <f>I52</f>
        <v>20422.359751043095</v>
      </c>
      <c r="J17" s="72">
        <f>J52</f>
        <v>19651.215060161278</v>
      </c>
      <c r="K17" s="72">
        <f>K52</f>
        <v>18385.609682921709</v>
      </c>
      <c r="L17" s="72">
        <f>L52</f>
        <v>18618.180729684249</v>
      </c>
      <c r="M17" s="72">
        <f>M52</f>
        <v>17742.367106768801</v>
      </c>
      <c r="N17" s="72">
        <f>N52</f>
        <v>15217.544596148871</v>
      </c>
      <c r="O17" s="72">
        <f>O52</f>
        <v>19582.131402077015</v>
      </c>
      <c r="P17" s="72">
        <f>P52</f>
        <v>24085.514405055459</v>
      </c>
      <c r="Q17" s="72">
        <f>Q52</f>
        <v>25419.118036546355</v>
      </c>
      <c r="R17" s="72">
        <f>R52</f>
        <v>23734.671597223318</v>
      </c>
      <c r="S17" s="72">
        <f>S52</f>
        <v>23741.146249377016</v>
      </c>
      <c r="T17" s="72">
        <f>T52</f>
        <v>19271.369900993705</v>
      </c>
      <c r="U17" s="72">
        <f>U52</f>
        <v>17564.632142401359</v>
      </c>
      <c r="V17" s="72">
        <f>V52</f>
        <v>7169.0535953733333</v>
      </c>
      <c r="W17" s="72">
        <f>W52</f>
        <v>17883.865033673661</v>
      </c>
      <c r="X17" s="72">
        <f>X52</f>
        <v>28559.508662480399</v>
      </c>
      <c r="Y17" s="72">
        <f>Y52</f>
        <v>0</v>
      </c>
      <c r="Z17" s="72">
        <f>Z52</f>
        <v>18547.360867662628</v>
      </c>
      <c r="AA17" s="72">
        <f>AA52</f>
        <v>28119.271544051167</v>
      </c>
      <c r="AB17" s="72">
        <f>AB52</f>
        <v>37131.174459518224</v>
      </c>
      <c r="AC17" s="72">
        <f>AC52</f>
        <v>30919.647720691632</v>
      </c>
      <c r="AD17" s="72">
        <f>AD52</f>
        <v>31848.336753855518</v>
      </c>
      <c r="AE17" s="72">
        <f>AE52</f>
        <v>34361.023028565229</v>
      </c>
      <c r="AF17" s="72">
        <f>AF52</f>
        <v>32348.856923417177</v>
      </c>
      <c r="AG17" s="72">
        <f>AG52</f>
        <v>24003.048690240917</v>
      </c>
      <c r="AH17" s="72">
        <f>AH52</f>
        <v>26922.008614842765</v>
      </c>
      <c r="AI17" s="72">
        <f>AI52</f>
        <v>30312.831816009868</v>
      </c>
      <c r="AJ17" s="72">
        <f>AJ52</f>
        <v>26827.497648986671</v>
      </c>
      <c r="AK17" s="72">
        <f>AK52</f>
        <v>21513.148837913981</v>
      </c>
      <c r="AL17" s="72">
        <f>AL52</f>
        <v>21689.587557756498</v>
      </c>
      <c r="AM17" s="72">
        <f>AM52</f>
        <v>18275.711044720647</v>
      </c>
      <c r="AN17" s="72">
        <f>AN52</f>
        <v>26528.33063248044</v>
      </c>
      <c r="AO17" s="72">
        <f>AO52</f>
        <v>25564.025011568436</v>
      </c>
      <c r="AP17" s="72">
        <f>AP52</f>
        <v>18792.890814629583</v>
      </c>
      <c r="AQ17" s="72">
        <f>AQ52</f>
        <v>20552.456139940467</v>
      </c>
      <c r="AR17" s="72">
        <f>AR52</f>
        <v>20241.873305817709</v>
      </c>
      <c r="AS17" s="72">
        <f>AS52</f>
        <v>19655.736336246828</v>
      </c>
      <c r="AT17" s="72">
        <f>AT52</f>
        <v>15050.687497012734</v>
      </c>
      <c r="AU17" s="72">
        <f>AU52</f>
        <v>12077.035163435759</v>
      </c>
      <c r="AV17" s="72">
        <f>AV52</f>
        <v>17397.076774625541</v>
      </c>
      <c r="AW17" s="72">
        <f>AW52</f>
        <v>14472.68369205556</v>
      </c>
    </row>
    <row r="18" spans="1:51" x14ac:dyDescent="0.35">
      <c r="A18" s="2" t="s">
        <v>106</v>
      </c>
      <c r="B18" s="1">
        <f>ABS(B52-B157)</f>
        <v>3094.4112618856598</v>
      </c>
      <c r="C18" s="1">
        <f>ABS(C52-C157)</f>
        <v>4078.8775295861487</v>
      </c>
      <c r="D18" s="1">
        <f>ABS(D52-D157)</f>
        <v>6544.8407783796683</v>
      </c>
      <c r="E18" s="1">
        <f>ABS(E52-E157)</f>
        <v>19838.323093526185</v>
      </c>
      <c r="F18" s="1">
        <f>ABS(F52-F157)</f>
        <v>14153.716740533982</v>
      </c>
      <c r="G18" s="1">
        <f>ABS(G52-G157)</f>
        <v>2404.2472621228771</v>
      </c>
      <c r="H18" s="1">
        <f>ABS(H52-H157)</f>
        <v>2389.107064862379</v>
      </c>
      <c r="I18" s="1">
        <f>ABS(I52-I157)</f>
        <v>11510.778303428448</v>
      </c>
      <c r="J18" s="1">
        <f>ABS(J52-J157)</f>
        <v>4180.6726375959588</v>
      </c>
      <c r="K18" s="1">
        <f>ABS(K52-K157)</f>
        <v>3891.412626680325</v>
      </c>
      <c r="L18" s="1">
        <f>ABS(L52-L157)</f>
        <v>4047.5579269565897</v>
      </c>
      <c r="M18" s="1">
        <f>ABS(M52-M157)</f>
        <v>9160.3485797662725</v>
      </c>
      <c r="N18" s="1">
        <f>ABS(N52-N157)</f>
        <v>1099.4526321931517</v>
      </c>
      <c r="O18" s="1">
        <f>ABS(O52-O157)</f>
        <v>1565.4446455955622</v>
      </c>
      <c r="P18" s="1">
        <f>ABS(P52-P157)</f>
        <v>1845.7432000624685</v>
      </c>
      <c r="Q18" s="1">
        <f>ABS(Q52-Q157)</f>
        <v>25403.042567663146</v>
      </c>
      <c r="R18" s="1">
        <f>ABS(R52-R157)</f>
        <v>15021.217346291338</v>
      </c>
      <c r="S18" s="1">
        <f>ABS(S52-S157)</f>
        <v>3809.6819940755304</v>
      </c>
      <c r="T18" s="1">
        <f>ABS(T52-T157)</f>
        <v>5991.2696691149176</v>
      </c>
      <c r="U18" s="1">
        <f>ABS(U52-U157)</f>
        <v>8079.3722065979164</v>
      </c>
      <c r="V18" s="1">
        <f>ABS(V52-V157)</f>
        <v>7246.2384573966165</v>
      </c>
      <c r="W18" s="1">
        <f>ABS(W52-W157)</f>
        <v>9871.7931989401841</v>
      </c>
      <c r="X18" s="1">
        <f>ABS(X52-X157)</f>
        <v>7249.3920767148193</v>
      </c>
      <c r="Y18" s="1">
        <f>ABS(Y52-Y157)</f>
        <v>0</v>
      </c>
      <c r="Z18" s="1">
        <f>ABS(Z52-Z157)</f>
        <v>2952.4145564019236</v>
      </c>
      <c r="AA18" s="1">
        <f>ABS(AA52-AA157)</f>
        <v>4010.144940819202</v>
      </c>
      <c r="AB18" s="1">
        <f>ABS(AB52-AB157)</f>
        <v>5645.7327370848579</v>
      </c>
      <c r="AC18" s="1">
        <f>ABS(AC52-AC157)</f>
        <v>191.72412918455666</v>
      </c>
      <c r="AD18" s="1">
        <f>ABS(AD52-AD157)</f>
        <v>4667.9958569937007</v>
      </c>
      <c r="AE18" s="1">
        <f>ABS(AE52-AE157)</f>
        <v>5097.2544661518368</v>
      </c>
      <c r="AF18" s="1">
        <f>ABS(AF52-AF157)</f>
        <v>27.916503240914608</v>
      </c>
      <c r="AG18" s="1">
        <f>ABS(AG52-AG157)</f>
        <v>6307.9282341500293</v>
      </c>
      <c r="AH18" s="1">
        <f>ABS(AH52-AH157)</f>
        <v>39433.914405688221</v>
      </c>
      <c r="AI18" s="1">
        <f>ABS(AI52-AI157)</f>
        <v>5986.3799957719493</v>
      </c>
      <c r="AJ18" s="1">
        <f>ABS(AJ52-AJ157)</f>
        <v>3809.0612221880838</v>
      </c>
      <c r="AK18" s="1">
        <f>ABS(AK52-AK157)</f>
        <v>10147.108826688265</v>
      </c>
      <c r="AL18" s="1">
        <f>ABS(AL52-AL157)</f>
        <v>13189.696314672789</v>
      </c>
      <c r="AM18" s="1">
        <f>ABS(AM52-AM157)</f>
        <v>10108.883130567909</v>
      </c>
      <c r="AN18" s="1">
        <f>ABS(AN52-AN157)</f>
        <v>9968.6641809400135</v>
      </c>
      <c r="AO18" s="1">
        <f>ABS(AO52-AO157)</f>
        <v>3052.9774830427668</v>
      </c>
      <c r="AP18" s="1">
        <f>ABS(AP52-AP157)</f>
        <v>17445.339086656244</v>
      </c>
      <c r="AQ18" s="1">
        <f>ABS(AQ52-AQ157)</f>
        <v>17485.332187243894</v>
      </c>
      <c r="AR18" s="1">
        <f>ABS(AR52-AR157)</f>
        <v>18245.804627841288</v>
      </c>
      <c r="AS18" s="1">
        <f>ABS(AS52-AS157)</f>
        <v>11854.229381039786</v>
      </c>
      <c r="AT18" s="1">
        <f>ABS(AT52-AT157)</f>
        <v>1836.2110858371143</v>
      </c>
      <c r="AU18" s="1">
        <f>ABS(AU52-AU157)</f>
        <v>1422.3308892023979</v>
      </c>
      <c r="AV18" s="1">
        <f>ABS(AV52-AV157)</f>
        <v>3632.6316518265739</v>
      </c>
      <c r="AW18" s="1">
        <f>ABS(AW52-AW157)</f>
        <v>5422.0301718731771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>
        <f>IF(LARGE($B$18:$AW$18,1)=E18,90000,IF(LARGE($B$18:$AW$18,2)=E18,90000,IF(LARGE($B$18:$AW$18,3)=E18,90000,"")))</f>
        <v>90000</v>
      </c>
      <c r="F19" s="1" t="str">
        <f>IF(LARGE($B$18:$AW$18,1)=F18,90000,IF(LARGE($B$18:$AW$18,2)=F18,90000,IF(LARGE($B$18:$AW$18,3)=F18,90000,"")))</f>
        <v/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 t="str">
        <f>IF(LARGE($B$18:$AW$18,1)=I18,90000,IF(LARGE($B$18:$AW$18,2)=I18,90000,IF(LARGE($B$18:$AW$18,3)=I18,90000,"")))</f>
        <v/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>
        <f>IF(LARGE($B$18:$AW$18,1)=Q18,90000,IF(LARGE($B$18:$AW$18,2)=Q18,90000,IF(LARGE($B$18:$AW$18,3)=Q18,90000,"")))</f>
        <v>90000</v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 t="str">
        <f>IF(LARGE($B$18:$AW$18,1)=X18,90000,IF(LARGE($B$18:$AW$18,2)=X18,90000,IF(LARGE($B$18:$AW$18,3)=X18,90000,"")))</f>
        <v/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 t="str">
        <f>IF(LARGE($B$18:$AW$18,1)=AB18,90000,IF(LARGE($B$18:$AW$18,2)=AB18,90000,IF(LARGE($B$18:$AW$18,3)=AB18,90000,"")))</f>
        <v/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 t="str">
        <f>IF(LARGE($B$18:$AW$18,1)=AE18,90000,IF(LARGE($B$18:$AW$18,2)=AE18,90000,IF(LARGE($B$18:$AW$18,3)=AE18,90000,"")))</f>
        <v/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>
        <f>IF(LARGE($B$18:$AW$18,1)=AH18,90000,IF(LARGE($B$18:$AW$18,2)=AH18,90000,IF(LARGE($B$18:$AW$18,3)=AH18,90000,"")))</f>
        <v>90000</v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 t="str">
        <f>IF(LARGE($B$18:$AW$18,1)=AO18,90000,IF(LARGE($B$18:$AW$18,2)=AO18,90000,IF(LARGE($B$18:$AW$18,3)=AO18,90000,"")))</f>
        <v/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50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x14ac:dyDescent="0.35">
      <c r="A24" s="36" t="s">
        <v>80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x14ac:dyDescent="0.35">
      <c r="A25" s="26" t="s">
        <v>82</v>
      </c>
      <c r="B25" s="218">
        <f>'Reforecast Total Assurance Only'!$P$46</f>
        <v>2280.505903442895</v>
      </c>
      <c r="C25" s="218">
        <f>'Reforecast Total Assurance Only'!$P$47</f>
        <v>2773.6500416153003</v>
      </c>
      <c r="D25" s="218">
        <f>'Reforecast Total Assurance Only'!$P$48</f>
        <v>3123.1644159358161</v>
      </c>
      <c r="E25" s="218">
        <f>'Reforecast Total Assurance Only'!$P$49+'Reforecast Total Assurance Only'!$P$50</f>
        <v>3518.4804318964657</v>
      </c>
      <c r="F25" s="218">
        <f>'Reforecast Total Assurance Only'!$P$53+'Reforecast Total Assurance Only'!$P$54</f>
        <v>5065.8238194432306</v>
      </c>
      <c r="G25" s="218">
        <f>'Reforecast Total Assurance Only'!$P$55</f>
        <v>5461.2878876115055</v>
      </c>
      <c r="H25" s="218">
        <f>'Reforecast Total Assurance Only'!$P$56</f>
        <v>4601.332023423367</v>
      </c>
      <c r="I25" s="218">
        <f>'Reforecast Total Assurance Only'!$P$57</f>
        <v>4337.875362391962</v>
      </c>
      <c r="J25" s="218">
        <f>'Reforecast Total Assurance Only'!$P$60</f>
        <v>3080.2692103137315</v>
      </c>
      <c r="K25" s="218">
        <f>'Reforecast Total Assurance Only'!$P$61</f>
        <v>2675.2533366672214</v>
      </c>
      <c r="L25" s="218">
        <f>'Reforecast Total Assurance Only'!$P$62</f>
        <v>2749.669329926578</v>
      </c>
      <c r="M25" s="218">
        <f>'Reforecast Total Assurance Only'!$P$63+'Reforecast Total Assurance Only'!$P$64</f>
        <v>2540.2883250102968</v>
      </c>
      <c r="N25" s="218">
        <f>'Reforecast Total Assurance Only'!$P$67</f>
        <v>2364.3434659042691</v>
      </c>
      <c r="O25" s="218">
        <f>'Reforecast Total Assurance Only'!$P$68</f>
        <v>2881.9170850076816</v>
      </c>
      <c r="P25" s="218">
        <f>'Reforecast Total Assurance Only'!$P$69</f>
        <v>2769.3205452027319</v>
      </c>
      <c r="Q25" s="218">
        <f>'Reforecast Total Assurance Only'!$P$70+'Reforecast Total Assurance Only'!$P$71</f>
        <v>2692.1972953363302</v>
      </c>
      <c r="R25" s="218">
        <f>'Reforecast Total Assurance Only'!$P$74+'Reforecast Total Assurance Only'!$P$75</f>
        <v>2171.0470824180916</v>
      </c>
      <c r="S25" s="218">
        <f>'Reforecast Total Assurance Only'!$P$76</f>
        <v>2828.1998232277315</v>
      </c>
      <c r="T25" s="218">
        <f>'Reforecast Total Assurance Only'!$P$77</f>
        <v>2712.050903395228</v>
      </c>
      <c r="U25" s="218">
        <f>'Reforecast Total Assurance Only'!$P$78</f>
        <v>2556.6799803448798</v>
      </c>
      <c r="V25" s="218">
        <f>'Reforecast Total Assurance Only'!$P$81</f>
        <v>1039.1415525829755</v>
      </c>
      <c r="W25" s="218">
        <f>'Reforecast Total Assurance Only'!$P$82</f>
        <v>2011.9018001218101</v>
      </c>
      <c r="X25" s="218">
        <f>'Reforecast Total Assurance Only'!$P$83+'Reforecast Total Assurance Only'!$P$84</f>
        <v>2713.0975626287327</v>
      </c>
      <c r="Y25" s="218">
        <f>'Reforecast Total Assurance Only'!$P$85</f>
        <v>0</v>
      </c>
      <c r="Z25" s="218">
        <f>'Reforecast Total Assurance Only'!$P$89</f>
        <v>1536.7027412659011</v>
      </c>
      <c r="AA25" s="218">
        <f>+'Reforecast Total Assurance Only'!$P$90</f>
        <v>2627.0534940610373</v>
      </c>
      <c r="AB25" s="218">
        <f>'Reforecast Total Assurance Only'!$P$91</f>
        <v>3176.6327312041535</v>
      </c>
      <c r="AC25" s="218">
        <f>'Reforecast Total Assurance Only'!$P$92</f>
        <v>2279.023029044648</v>
      </c>
      <c r="AD25" s="218">
        <f>'Reforecast Total Assurance Only'!$P$95+'Reforecast Total Assurance Only'!$P$96</f>
        <v>2825.2183545943717</v>
      </c>
      <c r="AE25" s="218">
        <f>'Reforecast Total Assurance Only'!$P$97</f>
        <v>3215.1975342390356</v>
      </c>
      <c r="AF25" s="218">
        <f>'Reforecast Total Assurance Only'!$P$98</f>
        <v>3160.3061998684798</v>
      </c>
      <c r="AG25" s="218">
        <f>'Reforecast Total Assurance Only'!$P$99</f>
        <v>2556.2196279204773</v>
      </c>
      <c r="AH25" s="218">
        <f>'Reforecast Total Assurance Only'!$P$102</f>
        <v>2871.0183578840474</v>
      </c>
      <c r="AI25" s="218">
        <f>'Reforecast Total Assurance Only'!$P$103</f>
        <v>3391.1959747196679</v>
      </c>
      <c r="AJ25" s="218">
        <f>'Reforecast Total Assurance Only'!$P$104</f>
        <v>3258.1818914044361</v>
      </c>
      <c r="AK25" s="218">
        <f>'Reforecast Total Assurance Only'!$P$105+'Reforecast Total Assurance Only'!$P$106</f>
        <v>2655.7809445840012</v>
      </c>
      <c r="AL25" s="218">
        <f>'Reforecast Total Assurance Only'!$P$109+'Reforecast Total Assurance Only'!$P$110</f>
        <v>2593.5541438196979</v>
      </c>
      <c r="AM25" s="218">
        <f>'Reforecast Total Assurance Only'!$P$111</f>
        <v>2156.7758894950748</v>
      </c>
      <c r="AN25" s="218">
        <f>'Reforecast Total Assurance Only'!$P$112</f>
        <v>2730.4795623698483</v>
      </c>
      <c r="AO25" s="218">
        <f>'Reforecast Total Assurance Only'!$P$113</f>
        <v>2186.8856507257506</v>
      </c>
      <c r="AP25" s="218">
        <f>'Reforecast Total Assurance Only'!$P$116+'Reforecast Total Assurance Only'!$P$117</f>
        <v>1681.8338847395553</v>
      </c>
      <c r="AQ25" s="218">
        <f>'Reforecast Total Assurance Only'!$P$118</f>
        <v>2133.1744709218624</v>
      </c>
      <c r="AR25" s="218">
        <f>'Reforecast Total Assurance Only'!$P$119</f>
        <v>2275.2707792194778</v>
      </c>
      <c r="AS25" s="218">
        <f>'Reforecast Total Assurance Only'!$P$120</f>
        <v>2506.9519776274778</v>
      </c>
      <c r="AT25" s="218">
        <f>'Reforecast Total Assurance Only'!$P$123</f>
        <v>1978.1307194381641</v>
      </c>
      <c r="AU25" s="218">
        <f>'Reforecast Total Assurance Only'!$P$124</f>
        <v>1752.2309691424884</v>
      </c>
      <c r="AV25" s="218">
        <f>'Reforecast Total Assurance Only'!$P$125</f>
        <v>2439.2451031763553</v>
      </c>
      <c r="AW25" s="218">
        <f>'Reforecast Total Assurance Only'!$P$126+'Reforecast Total Assurance Only'!$P$127</f>
        <v>2666.3069082012403</v>
      </c>
      <c r="AX25" s="28"/>
      <c r="AY25" s="12"/>
    </row>
    <row r="26" spans="1:51" s="26" customFormat="1" x14ac:dyDescent="0.35">
      <c r="A26" s="26" t="s">
        <v>83</v>
      </c>
      <c r="B26" s="218">
        <f>'Reforecast Total Assurance Only'!$O$46</f>
        <v>5226.8636690946787</v>
      </c>
      <c r="C26" s="218">
        <f>'Reforecast Total Assurance Only'!$O$47</f>
        <v>5944.5012078758327</v>
      </c>
      <c r="D26" s="218">
        <f>'Reforecast Total Assurance Only'!$O$48</f>
        <v>6443.2890166926363</v>
      </c>
      <c r="E26" s="218">
        <f>'Reforecast Total Assurance Only'!$O$49+'Reforecast Total Assurance Only'!$O$50</f>
        <v>5558.4767828938511</v>
      </c>
      <c r="F26" s="218">
        <f>'Reforecast Total Assurance Only'!$O$53+'Reforecast Total Assurance Only'!$O$54</f>
        <v>6873.8942800334826</v>
      </c>
      <c r="G26" s="218">
        <f>'Reforecast Total Assurance Only'!$O$55</f>
        <v>7588.952141556063</v>
      </c>
      <c r="H26" s="218">
        <f>'Reforecast Total Assurance Only'!$O$56</f>
        <v>6629.8843681362832</v>
      </c>
      <c r="I26" s="218">
        <f>'Reforecast Total Assurance Only'!$O$57</f>
        <v>7101.50280092701</v>
      </c>
      <c r="J26" s="218">
        <f>'Reforecast Total Assurance Only'!$O$60</f>
        <v>7537.3336814228705</v>
      </c>
      <c r="K26" s="218">
        <f>'Reforecast Total Assurance Only'!$O$61</f>
        <v>7410.8404981144186</v>
      </c>
      <c r="L26" s="218">
        <f>'Reforecast Total Assurance Only'!$O$62</f>
        <v>6744.9048007846513</v>
      </c>
      <c r="M26" s="218">
        <f>'Reforecast Total Assurance Only'!$O$63+'Reforecast Total Assurance Only'!$O$64</f>
        <v>6896.8663300521157</v>
      </c>
      <c r="N26" s="218">
        <f>'Reforecast Total Assurance Only'!$O$67</f>
        <v>5420.4328493817247</v>
      </c>
      <c r="O26" s="218">
        <f>'Reforecast Total Assurance Only'!$O$68</f>
        <v>5773.2895784617867</v>
      </c>
      <c r="P26" s="218">
        <f>'Reforecast Total Assurance Only'!$O$69</f>
        <v>5387.5869389551317</v>
      </c>
      <c r="Q26" s="218">
        <f>'Reforecast Total Assurance Only'!$O$70+'Reforecast Total Assurance Only'!$O$71</f>
        <v>5428.0747077311698</v>
      </c>
      <c r="R26" s="218">
        <f>'Reforecast Total Assurance Only'!$O$74+'Reforecast Total Assurance Only'!$O$75</f>
        <v>6699.0823349295315</v>
      </c>
      <c r="S26" s="218">
        <f>'Reforecast Total Assurance Only'!$O$76</f>
        <v>6870.6677722412433</v>
      </c>
      <c r="T26" s="218">
        <f>'Reforecast Total Assurance Only'!$O$77</f>
        <v>5615.9357099745257</v>
      </c>
      <c r="U26" s="218">
        <f>'Reforecast Total Assurance Only'!$O$78</f>
        <v>5538.6219789406687</v>
      </c>
      <c r="V26" s="218">
        <f>'Reforecast Total Assurance Only'!$O$81</f>
        <v>2932.6162104645564</v>
      </c>
      <c r="W26" s="218">
        <f>'Reforecast Total Assurance Only'!$O$82</f>
        <v>5468.1605676329236</v>
      </c>
      <c r="X26" s="218">
        <f>'Reforecast Total Assurance Only'!$O$83+'Reforecast Total Assurance Only'!$O$84</f>
        <v>8082.2252661105904</v>
      </c>
      <c r="Y26" s="218">
        <f>'Reforecast Total Assurance Only'!$O$85</f>
        <v>0</v>
      </c>
      <c r="Z26" s="218">
        <f>'Reforecast Total Assurance Only'!$O$89</f>
        <v>4462.5773556124659</v>
      </c>
      <c r="AA26" s="218">
        <f>+'Reforecast Total Assurance Only'!$O$90</f>
        <v>5776.4632424775264</v>
      </c>
      <c r="AB26" s="218">
        <f>'Reforecast Total Assurance Only'!$O$91</f>
        <v>6931.2808271991062</v>
      </c>
      <c r="AC26" s="218">
        <f>'Reforecast Total Assurance Only'!$O$92</f>
        <v>6229.7476842348342</v>
      </c>
      <c r="AD26" s="218">
        <f>'Reforecast Total Assurance Only'!$O$95+'Reforecast Total Assurance Only'!$O$96</f>
        <v>6627.5301782495635</v>
      </c>
      <c r="AE26" s="218">
        <f>'Reforecast Total Assurance Only'!$O$97</f>
        <v>7019.6703697352677</v>
      </c>
      <c r="AF26" s="218">
        <f>'Reforecast Total Assurance Only'!$O$98</f>
        <v>7317.6493712240563</v>
      </c>
      <c r="AG26" s="218">
        <f>'Reforecast Total Assurance Only'!$O$99</f>
        <v>7143.4157297914335</v>
      </c>
      <c r="AH26" s="218">
        <f>'Reforecast Total Assurance Only'!$O$102</f>
        <v>8587.6224649440301</v>
      </c>
      <c r="AI26" s="218">
        <f>'Reforecast Total Assurance Only'!$O$103</f>
        <v>9610.1138346962252</v>
      </c>
      <c r="AJ26" s="218">
        <f>'Reforecast Total Assurance Only'!$O$104</f>
        <v>9203.6882586834217</v>
      </c>
      <c r="AK26" s="218">
        <f>'Reforecast Total Assurance Only'!$O$105+'Reforecast Total Assurance Only'!$O$106</f>
        <v>7564.2768491281422</v>
      </c>
      <c r="AL26" s="218">
        <f>'Reforecast Total Assurance Only'!$O$109+'Reforecast Total Assurance Only'!$O$110</f>
        <v>8386.9608676822354</v>
      </c>
      <c r="AM26" s="218">
        <f>'Reforecast Total Assurance Only'!$O$111</f>
        <v>6888.7722730617643</v>
      </c>
      <c r="AN26" s="218">
        <f>'Reforecast Total Assurance Only'!$O$112</f>
        <v>8208.4023039194381</v>
      </c>
      <c r="AO26" s="218">
        <f>'Reforecast Total Assurance Only'!$O$113</f>
        <v>7147.9786052484078</v>
      </c>
      <c r="AP26" s="218">
        <f>'Reforecast Total Assurance Only'!$O$116+'Reforecast Total Assurance Only'!$O$117</f>
        <v>5471.7631857178958</v>
      </c>
      <c r="AQ26" s="218">
        <f>'Reforecast Total Assurance Only'!$O$118</f>
        <v>7355.4853308923857</v>
      </c>
      <c r="AR26" s="218">
        <f>'Reforecast Total Assurance Only'!$O$119</f>
        <v>7528.4445328681213</v>
      </c>
      <c r="AS26" s="218">
        <f>'Reforecast Total Assurance Only'!$O$120</f>
        <v>7265.9873283187953</v>
      </c>
      <c r="AT26" s="218">
        <f>'Reforecast Total Assurance Only'!$O$123</f>
        <v>4863.4148049309924</v>
      </c>
      <c r="AU26" s="218">
        <f>'Reforecast Total Assurance Only'!$O$124</f>
        <v>4608.4973765463674</v>
      </c>
      <c r="AV26" s="218">
        <f>'Reforecast Total Assurance Only'!$O$125</f>
        <v>5004.6195294116314</v>
      </c>
      <c r="AW26" s="218">
        <f>'Reforecast Total Assurance Only'!$O$126+'Reforecast Total Assurance Only'!$O$127</f>
        <v>4653.2736476247273</v>
      </c>
      <c r="AX26" s="28"/>
      <c r="AY26" s="12"/>
    </row>
    <row r="27" spans="1:51" s="26" customFormat="1" x14ac:dyDescent="0.35">
      <c r="A27" s="26" t="s">
        <v>84</v>
      </c>
      <c r="B27" s="218">
        <f>'Reforecast Total Assurance Only'!$Q$46</f>
        <v>394.99337380946764</v>
      </c>
      <c r="C27" s="218">
        <f>'Reforecast Total Assurance Only'!$Q$47</f>
        <v>418.77173258557434</v>
      </c>
      <c r="D27" s="218">
        <f>'Reforecast Total Assurance Only'!$Q$48</f>
        <v>493.52589457867572</v>
      </c>
      <c r="E27" s="218">
        <f>'Reforecast Total Assurance Only'!$Q$49+'Reforecast Total Assurance Only'!$Q$50</f>
        <v>497.49021649564747</v>
      </c>
      <c r="F27" s="218">
        <f>'Reforecast Total Assurance Only'!$Q$53+'Reforecast Total Assurance Only'!$Q$54</f>
        <v>502.42733581366042</v>
      </c>
      <c r="G27" s="218">
        <f>'Reforecast Total Assurance Only'!$Q$55</f>
        <v>629.04275388006727</v>
      </c>
      <c r="H27" s="218">
        <f>'Reforecast Total Assurance Only'!$Q$56</f>
        <v>529.0802480744984</v>
      </c>
      <c r="I27" s="218">
        <f>'Reforecast Total Assurance Only'!$Q$57</f>
        <v>461.41342303925325</v>
      </c>
      <c r="J27" s="218">
        <f>'Reforecast Total Assurance Only'!$Q$60</f>
        <v>245.80420290633668</v>
      </c>
      <c r="K27" s="218">
        <f>'Reforecast Total Assurance Only'!$Q$61</f>
        <v>225.37745167567576</v>
      </c>
      <c r="L27" s="218">
        <f>'Reforecast Total Assurance Only'!$Q$62</f>
        <v>209.85740741104584</v>
      </c>
      <c r="M27" s="218">
        <f>'Reforecast Total Assurance Only'!$Q$63+'Reforecast Total Assurance Only'!$Q$64</f>
        <v>210.06025879107671</v>
      </c>
      <c r="N27" s="218">
        <f>'Reforecast Total Assurance Only'!$Q$67</f>
        <v>127.69973006389937</v>
      </c>
      <c r="O27" s="218">
        <f>'Reforecast Total Assurance Only'!$Q$68</f>
        <v>155.06909579201448</v>
      </c>
      <c r="P27" s="218">
        <f>'Reforecast Total Assurance Only'!$Q$69</f>
        <v>151.48308548828146</v>
      </c>
      <c r="Q27" s="218">
        <f>'Reforecast Total Assurance Only'!$Q$70+'Reforecast Total Assurance Only'!$Q$71</f>
        <v>145.36753678392105</v>
      </c>
      <c r="R27" s="218">
        <f>'Reforecast Total Assurance Only'!$Q$74+'Reforecast Total Assurance Only'!$Q$75</f>
        <v>194.70746320171551</v>
      </c>
      <c r="S27" s="218">
        <f>'Reforecast Total Assurance Only'!$Q$76</f>
        <v>194.08901525186056</v>
      </c>
      <c r="T27" s="218">
        <f>'Reforecast Total Assurance Only'!$Q$77</f>
        <v>155.25422187319572</v>
      </c>
      <c r="U27" s="218">
        <f>'Reforecast Total Assurance Only'!$Q$78</f>
        <v>145.06002489756514</v>
      </c>
      <c r="V27" s="218">
        <f>'Reforecast Total Assurance Only'!$Q$81</f>
        <v>43.66691105808416</v>
      </c>
      <c r="W27" s="218">
        <f>'Reforecast Total Assurance Only'!$Q$82</f>
        <v>74.859335659160507</v>
      </c>
      <c r="X27" s="218">
        <f>'Reforecast Total Assurance Only'!$Q$83+'Reforecast Total Assurance Only'!$Q$84</f>
        <v>123.95131068542665</v>
      </c>
      <c r="Y27" s="218">
        <f>'Reforecast Total Assurance Only'!$Q$85</f>
        <v>0</v>
      </c>
      <c r="Z27" s="218">
        <f>'Reforecast Total Assurance Only'!$Q$89</f>
        <v>171.21859252616704</v>
      </c>
      <c r="AA27" s="218">
        <f>+'Reforecast Total Assurance Only'!$Q$90</f>
        <v>305.29318841947514</v>
      </c>
      <c r="AB27" s="218">
        <f>'Reforecast Total Assurance Only'!$Q$91</f>
        <v>495.32968693999834</v>
      </c>
      <c r="AC27" s="218">
        <f>'Reforecast Total Assurance Only'!$Q$92</f>
        <v>331.03470864672062</v>
      </c>
      <c r="AD27" s="218">
        <f>'Reforecast Total Assurance Only'!$Q$95+'Reforecast Total Assurance Only'!$Q$96</f>
        <v>283.7717425897963</v>
      </c>
      <c r="AE27" s="218">
        <f>'Reforecast Total Assurance Only'!$Q$97</f>
        <v>317.39582600129836</v>
      </c>
      <c r="AF27" s="218">
        <f>'Reforecast Total Assurance Only'!$Q$98</f>
        <v>395.06020411294332</v>
      </c>
      <c r="AG27" s="218">
        <f>'Reforecast Total Assurance Only'!$Q$99</f>
        <v>307.95476374486259</v>
      </c>
      <c r="AH27" s="218">
        <f>'Reforecast Total Assurance Only'!$Q$102</f>
        <v>232.92225946227072</v>
      </c>
      <c r="AI27" s="218">
        <f>'Reforecast Total Assurance Only'!$Q$103</f>
        <v>256.65076404517441</v>
      </c>
      <c r="AJ27" s="218">
        <f>'Reforecast Total Assurance Only'!$Q$104</f>
        <v>248.19527893494566</v>
      </c>
      <c r="AK27" s="218">
        <f>'Reforecast Total Assurance Only'!$Q$105+'Reforecast Total Assurance Only'!$Q$106</f>
        <v>218.32663717385154</v>
      </c>
      <c r="AL27" s="218">
        <f>'Reforecast Total Assurance Only'!$Q$109+'Reforecast Total Assurance Only'!$Q$110</f>
        <v>348.10399993737883</v>
      </c>
      <c r="AM27" s="218">
        <f>'Reforecast Total Assurance Only'!$Q$111</f>
        <v>330.70558460162067</v>
      </c>
      <c r="AN27" s="218">
        <f>'Reforecast Total Assurance Only'!$Q$112</f>
        <v>593.51791355107821</v>
      </c>
      <c r="AO27" s="218">
        <f>'Reforecast Total Assurance Only'!$Q$113</f>
        <v>611.19619615765282</v>
      </c>
      <c r="AP27" s="218">
        <f>'Reforecast Total Assurance Only'!$Q$116+'Reforecast Total Assurance Only'!$Q$117</f>
        <v>707.17432260835551</v>
      </c>
      <c r="AQ27" s="218">
        <f>'Reforecast Total Assurance Only'!$Q$118</f>
        <v>787.23414477267715</v>
      </c>
      <c r="AR27" s="218">
        <f>'Reforecast Total Assurance Only'!$Q$119</f>
        <v>821.2052127140505</v>
      </c>
      <c r="AS27" s="218">
        <f>'Reforecast Total Assurance Only'!$Q$120</f>
        <v>807.30564951640463</v>
      </c>
      <c r="AT27" s="218">
        <f>'Reforecast Total Assurance Only'!$Q$123</f>
        <v>439.15343174648831</v>
      </c>
      <c r="AU27" s="218">
        <f>'Reforecast Total Assurance Only'!$Q$124</f>
        <v>326.69244909436856</v>
      </c>
      <c r="AV27" s="218">
        <f>'Reforecast Total Assurance Only'!$Q$125</f>
        <v>409.56297387490412</v>
      </c>
      <c r="AW27" s="218">
        <f>'Reforecast Total Assurance Only'!$Q$126+'Reforecast Total Assurance Only'!$Q$127</f>
        <v>349.2229628250148</v>
      </c>
      <c r="AX27" s="28"/>
      <c r="AY27" s="12"/>
    </row>
    <row r="28" spans="1:51" s="26" customFormat="1" x14ac:dyDescent="0.35">
      <c r="A28" s="26" t="s">
        <v>85</v>
      </c>
      <c r="B28" s="218">
        <f>'Reforecast Total Assurance Only'!$R$46</f>
        <v>1621.8175602616657</v>
      </c>
      <c r="C28" s="218">
        <f>'Reforecast Total Assurance Only'!$R$47</f>
        <v>2189.294476587304</v>
      </c>
      <c r="D28" s="218">
        <f>'Reforecast Total Assurance Only'!$R$48</f>
        <v>2485.102451178202</v>
      </c>
      <c r="E28" s="218">
        <f>'Reforecast Total Assurance Only'!$R$49+'Reforecast Total Assurance Only'!$R$50</f>
        <v>2815.1323466255526</v>
      </c>
      <c r="F28" s="218">
        <f>'Reforecast Total Assurance Only'!$R$53+'Reforecast Total Assurance Only'!$R$54</f>
        <v>3118.4017996739972</v>
      </c>
      <c r="G28" s="218">
        <f>'Reforecast Total Assurance Only'!$R$55</f>
        <v>3349.5624134477889</v>
      </c>
      <c r="H28" s="218">
        <f>'Reforecast Total Assurance Only'!$R$56</f>
        <v>2982.6014972018984</v>
      </c>
      <c r="I28" s="218">
        <f>'Reforecast Total Assurance Only'!$R$57</f>
        <v>2924.638209390444</v>
      </c>
      <c r="J28" s="218">
        <f>'Reforecast Total Assurance Only'!$R$60</f>
        <v>3172.5972103536647</v>
      </c>
      <c r="K28" s="218">
        <f>'Reforecast Total Assurance Only'!$R$61</f>
        <v>2559.5518583181674</v>
      </c>
      <c r="L28" s="218">
        <f>'Reforecast Total Assurance Only'!$R$62</f>
        <v>2814.3135842366819</v>
      </c>
      <c r="M28" s="218">
        <f>'Reforecast Total Assurance Only'!$R$63+'Reforecast Total Assurance Only'!$R$64</f>
        <v>2257.8193987620439</v>
      </c>
      <c r="N28" s="218">
        <f>'Reforecast Total Assurance Only'!$R$67</f>
        <v>1533.3340950027348</v>
      </c>
      <c r="O28" s="218">
        <f>'Reforecast Total Assurance Only'!$R$68</f>
        <v>1695.3902471990559</v>
      </c>
      <c r="P28" s="218">
        <f>'Reforecast Total Assurance Only'!$R$69</f>
        <v>1430.8202524427002</v>
      </c>
      <c r="Q28" s="218">
        <f>'Reforecast Total Assurance Only'!$R$70+'Reforecast Total Assurance Only'!$R$71</f>
        <v>1496.0288611068288</v>
      </c>
      <c r="R28" s="218">
        <f>'Reforecast Total Assurance Only'!$R$74+'Reforecast Total Assurance Only'!$R$75</f>
        <v>1084.3750566321016</v>
      </c>
      <c r="S28" s="218">
        <f>'Reforecast Total Assurance Only'!$R$76</f>
        <v>1316.7113885785511</v>
      </c>
      <c r="T28" s="218">
        <f>'Reforecast Total Assurance Only'!$R$77</f>
        <v>1139.6614958463222</v>
      </c>
      <c r="U28" s="218">
        <f>'Reforecast Total Assurance Only'!$R$78</f>
        <v>1130.8381577949317</v>
      </c>
      <c r="V28" s="218">
        <f>'Reforecast Total Assurance Only'!$R$81</f>
        <v>424.63687616470389</v>
      </c>
      <c r="W28" s="218">
        <f>'Reforecast Total Assurance Only'!$R$82</f>
        <v>865.00266561845729</v>
      </c>
      <c r="X28" s="218">
        <f>'Reforecast Total Assurance Only'!$R$83+'Reforecast Total Assurance Only'!$R$84</f>
        <v>1353.4746303717052</v>
      </c>
      <c r="Y28" s="218">
        <f>'Reforecast Total Assurance Only'!$R$85</f>
        <v>0</v>
      </c>
      <c r="Z28" s="218">
        <f>'Reforecast Total Assurance Only'!$R$89</f>
        <v>2092.1564887097902</v>
      </c>
      <c r="AA28" s="218">
        <f>+'Reforecast Total Assurance Only'!$R$90</f>
        <v>3464.7066561388642</v>
      </c>
      <c r="AB28" s="218">
        <f>'Reforecast Total Assurance Only'!$R$91</f>
        <v>4991.788338221455</v>
      </c>
      <c r="AC28" s="218">
        <f>'Reforecast Total Assurance Only'!$R$92</f>
        <v>4870.7854935517571</v>
      </c>
      <c r="AD28" s="218">
        <f>'Reforecast Total Assurance Only'!$R$95+'Reforecast Total Assurance Only'!$R$96</f>
        <v>4786.8105298562468</v>
      </c>
      <c r="AE28" s="218">
        <f>'Reforecast Total Assurance Only'!$R$97</f>
        <v>5127.7617851698742</v>
      </c>
      <c r="AF28" s="218">
        <f>'Reforecast Total Assurance Only'!$R$98</f>
        <v>4540.8128723223408</v>
      </c>
      <c r="AG28" s="218">
        <f>'Reforecast Total Assurance Only'!$R$99</f>
        <v>3399.743268172032</v>
      </c>
      <c r="AH28" s="218">
        <f>'Reforecast Total Assurance Only'!$R$102</f>
        <v>3782.823168737491</v>
      </c>
      <c r="AI28" s="218">
        <f>'Reforecast Total Assurance Only'!$R$103</f>
        <v>4241.3658028258405</v>
      </c>
      <c r="AJ28" s="218">
        <f>'Reforecast Total Assurance Only'!$R$104</f>
        <v>3818.177785604747</v>
      </c>
      <c r="AK28" s="218">
        <f>'Reforecast Total Assurance Only'!$R$105+'Reforecast Total Assurance Only'!$R$106</f>
        <v>3401.6760303032952</v>
      </c>
      <c r="AL28" s="218">
        <f>'Reforecast Total Assurance Only'!$R$109+'Reforecast Total Assurance Only'!$R$110</f>
        <v>3439.7416620042081</v>
      </c>
      <c r="AM28" s="218">
        <f>'Reforecast Total Assurance Only'!$R$111</f>
        <v>2718.1669049890506</v>
      </c>
      <c r="AN28" s="218">
        <f>'Reforecast Total Assurance Only'!$R$112</f>
        <v>3685.6822197323777</v>
      </c>
      <c r="AO28" s="218">
        <f>'Reforecast Total Assurance Only'!$R$113</f>
        <v>3728.869119798399</v>
      </c>
      <c r="AP28" s="218">
        <f>'Reforecast Total Assurance Only'!$R$116+'Reforecast Total Assurance Only'!$R$117</f>
        <v>2764.8629751373123</v>
      </c>
      <c r="AQ28" s="218">
        <f>'Reforecast Total Assurance Only'!$R$118</f>
        <v>3046.1051559591438</v>
      </c>
      <c r="AR28" s="218">
        <f>'Reforecast Total Assurance Only'!$R$119</f>
        <v>2678.8792667617945</v>
      </c>
      <c r="AS28" s="218">
        <f>'Reforecast Total Assurance Only'!$R$120</f>
        <v>3168.5280966321129</v>
      </c>
      <c r="AT28" s="218">
        <f>'Reforecast Total Assurance Only'!$R$123</f>
        <v>1891.9660487703013</v>
      </c>
      <c r="AU28" s="218">
        <f>'Reforecast Total Assurance Only'!$R$124</f>
        <v>1345.5945858789307</v>
      </c>
      <c r="AV28" s="218">
        <f>'Reforecast Total Assurance Only'!$R$125</f>
        <v>1382.1258722969137</v>
      </c>
      <c r="AW28" s="218">
        <f>'Reforecast Total Assurance Only'!$R$126+'Reforecast Total Assurance Only'!$R$127</f>
        <v>1400.1470980713136</v>
      </c>
      <c r="AX28" s="28"/>
      <c r="AY28" s="29"/>
    </row>
    <row r="29" spans="1:51" s="26" customFormat="1" x14ac:dyDescent="0.35">
      <c r="A29" s="26" t="s">
        <v>86</v>
      </c>
      <c r="B29" s="218">
        <f>'Reforecast Total Assurance Only'!$S$46</f>
        <v>2027.151684378038</v>
      </c>
      <c r="C29" s="218">
        <f>'Reforecast Total Assurance Only'!$S$47</f>
        <v>3604.9252004143659</v>
      </c>
      <c r="D29" s="218">
        <f>'Reforecast Total Assurance Only'!$S$48</f>
        <v>8424.8773003922179</v>
      </c>
      <c r="E29" s="218">
        <f>'Reforecast Total Assurance Only'!$S$49+'Reforecast Total Assurance Only'!$S$50</f>
        <v>9781.4235481808482</v>
      </c>
      <c r="F29" s="218">
        <f>'Reforecast Total Assurance Only'!$S$53+'Reforecast Total Assurance Only'!$S$54</f>
        <v>8142.383800343754</v>
      </c>
      <c r="G29" s="218">
        <f>'Reforecast Total Assurance Only'!$S$55</f>
        <v>7931.1628207905442</v>
      </c>
      <c r="H29" s="218">
        <f>'Reforecast Total Assurance Only'!$S$56</f>
        <v>6692.1783432644415</v>
      </c>
      <c r="I29" s="218">
        <f>'Reforecast Total Assurance Only'!$S$57</f>
        <v>5542.348593972757</v>
      </c>
      <c r="J29" s="218">
        <f>'Reforecast Total Assurance Only'!$S$60</f>
        <v>5542.9595271079497</v>
      </c>
      <c r="K29" s="218">
        <f>'Reforecast Total Assurance Only'!$S$61</f>
        <v>5431.5736486271007</v>
      </c>
      <c r="L29" s="218">
        <f>'Reforecast Total Assurance Only'!$S$62</f>
        <v>6011.4795937949993</v>
      </c>
      <c r="M29" s="218">
        <f>'Reforecast Total Assurance Only'!$S$63+'Reforecast Total Assurance Only'!$S$64</f>
        <v>5788.1516721673142</v>
      </c>
      <c r="N29" s="218">
        <f>'Reforecast Total Assurance Only'!$S$67</f>
        <v>5430.1728485426393</v>
      </c>
      <c r="O29" s="218">
        <f>'Reforecast Total Assurance Only'!$S$68</f>
        <v>8562.5372122356985</v>
      </c>
      <c r="P29" s="218">
        <f>'Reforecast Total Assurance Only'!$S$69</f>
        <v>13083.546046258949</v>
      </c>
      <c r="Q29" s="218">
        <f>'Reforecast Total Assurance Only'!$S$70+'Reforecast Total Assurance Only'!$S$71</f>
        <v>14428.062268018663</v>
      </c>
      <c r="R29" s="218">
        <f>'Reforecast Total Assurance Only'!$S$74+'Reforecast Total Assurance Only'!$S$75</f>
        <v>13002.465029178848</v>
      </c>
      <c r="S29" s="218">
        <f>'Reforecast Total Assurance Only'!$S$76</f>
        <v>11735.005196670849</v>
      </c>
      <c r="T29" s="218">
        <f>'Reforecast Total Assurance Only'!$S$77</f>
        <v>8888.8392258229069</v>
      </c>
      <c r="U29" s="218">
        <f>'Reforecast Total Assurance Only'!$S$78</f>
        <v>7239.4809483824874</v>
      </c>
      <c r="V29" s="218">
        <f>'Reforecast Total Assurance Only'!$S$81</f>
        <v>2607.4730663394562</v>
      </c>
      <c r="W29" s="218">
        <f>'Reforecast Total Assurance Only'!$S$82</f>
        <v>9175.4614335477127</v>
      </c>
      <c r="X29" s="218">
        <f>'Reforecast Total Assurance Only'!$S$83+'Reforecast Total Assurance Only'!$S$84</f>
        <v>15886.611083483469</v>
      </c>
      <c r="Y29" s="218">
        <f>'Reforecast Total Assurance Only'!$S$85</f>
        <v>0</v>
      </c>
      <c r="Z29" s="218">
        <f>'Reforecast Total Assurance Only'!$S$89</f>
        <v>9580.5429698659973</v>
      </c>
      <c r="AA29" s="218">
        <f>+'Reforecast Total Assurance Only'!$S$90</f>
        <v>14542.700096006511</v>
      </c>
      <c r="AB29" s="218">
        <f>'Reforecast Total Assurance Only'!$S$91</f>
        <v>19763.222028455297</v>
      </c>
      <c r="AC29" s="218">
        <f>'Reforecast Total Assurance Only'!$S$92</f>
        <v>15709.479239085869</v>
      </c>
      <c r="AD29" s="218">
        <f>'Reforecast Total Assurance Only'!$S$95+'Reforecast Total Assurance Only'!$S$96</f>
        <v>16115.539223641214</v>
      </c>
      <c r="AE29" s="218">
        <f>'Reforecast Total Assurance Only'!$S$97</f>
        <v>17677.919385895573</v>
      </c>
      <c r="AF29" s="218">
        <f>'Reforecast Total Assurance Only'!$S$98</f>
        <v>15947.746569408549</v>
      </c>
      <c r="AG29" s="218">
        <f>'Reforecast Total Assurance Only'!$S$99</f>
        <v>9854.7391544683524</v>
      </c>
      <c r="AH29" s="218">
        <f>'Reforecast Total Assurance Only'!$S$102</f>
        <v>11063.08068165475</v>
      </c>
      <c r="AI29" s="218">
        <f>'Reforecast Total Assurance Only'!$S$103</f>
        <v>12493.126151227596</v>
      </c>
      <c r="AJ29" s="218">
        <f>'Reforecast Total Assurance Only'!$S$104</f>
        <v>10052.325062362819</v>
      </c>
      <c r="AK29" s="218">
        <f>'Reforecast Total Assurance Only'!$S$105+'Reforecast Total Assurance Only'!$S$106</f>
        <v>7470.1011631435413</v>
      </c>
      <c r="AL29" s="218">
        <f>'Reforecast Total Assurance Only'!$S$109+'Reforecast Total Assurance Only'!$S$110</f>
        <v>5747.1482858278696</v>
      </c>
      <c r="AM29" s="218">
        <f>'Reforecast Total Assurance Only'!$S$111</f>
        <v>5285.6816319878753</v>
      </c>
      <c r="AN29" s="218">
        <f>'Reforecast Total Assurance Only'!$S$112</f>
        <v>10223.956209974558</v>
      </c>
      <c r="AO29" s="218">
        <f>'Reforecast Total Assurance Only'!$S$113</f>
        <v>10669.612622252736</v>
      </c>
      <c r="AP29" s="218">
        <f>'Reforecast Total Assurance Only'!$S$116+'Reforecast Total Assurance Only'!$S$117</f>
        <v>7692.4596747809246</v>
      </c>
      <c r="AQ29" s="218">
        <f>'Reforecast Total Assurance Only'!$S$118</f>
        <v>6578.4493475765075</v>
      </c>
      <c r="AR29" s="218">
        <f>'Reforecast Total Assurance Only'!$S$119</f>
        <v>6276.1691962526138</v>
      </c>
      <c r="AS29" s="218">
        <f>'Reforecast Total Assurance Only'!$S$120</f>
        <v>5419.726098091629</v>
      </c>
      <c r="AT29" s="218">
        <f>'Reforecast Total Assurance Only'!$S$123</f>
        <v>5579.2507252768401</v>
      </c>
      <c r="AU29" s="218">
        <f>'Reforecast Total Assurance Only'!$S$124</f>
        <v>3790.7601575093422</v>
      </c>
      <c r="AV29" s="218">
        <f>'Reforecast Total Assurance Only'!$S$125</f>
        <v>7900.2801067125665</v>
      </c>
      <c r="AW29" s="218">
        <f>'Reforecast Total Assurance Only'!$S$126+'Reforecast Total Assurance Only'!$S$127</f>
        <v>5291.0307938649985</v>
      </c>
      <c r="AX29" s="28"/>
      <c r="AY29" s="29"/>
    </row>
    <row r="30" spans="1:51" s="26" customFormat="1" hidden="1" x14ac:dyDescent="0.35">
      <c r="A30" s="26" t="s">
        <v>87</v>
      </c>
      <c r="B30" s="218">
        <f>'Reforecast Total Assurance Only'!$T$46</f>
        <v>151.78684571679236</v>
      </c>
      <c r="C30" s="218">
        <f>'Reforecast Total Assurance Only'!$T$47</f>
        <v>99.446554090312233</v>
      </c>
      <c r="D30" s="218">
        <f>'Reforecast Total Assurance Only'!$T$48</f>
        <v>239.79693079973273</v>
      </c>
      <c r="E30" s="218">
        <f>'Reforecast Total Assurance Only'!$T$49+'Reforecast Total Assurance Only'!$T$50</f>
        <v>429.16733393994468</v>
      </c>
      <c r="F30" s="218">
        <f>'Reforecast Total Assurance Only'!$T$53+'Reforecast Total Assurance Only'!$T$54</f>
        <v>94.248347874852314</v>
      </c>
      <c r="G30" s="218">
        <f>'Reforecast Total Assurance Only'!$T$55</f>
        <v>103.26223385929087</v>
      </c>
      <c r="H30" s="218">
        <f>'Reforecast Total Assurance Only'!$T$56</f>
        <v>90.028455688343243</v>
      </c>
      <c r="I30" s="218">
        <f>'Reforecast Total Assurance Only'!$T$57</f>
        <v>54.581361321667039</v>
      </c>
      <c r="J30" s="218">
        <f>'Reforecast Total Assurance Only'!$T$60</f>
        <v>72.251228056724301</v>
      </c>
      <c r="K30" s="218">
        <f>'Reforecast Total Assurance Only'!$T$61</f>
        <v>83.01288951912241</v>
      </c>
      <c r="L30" s="218">
        <f>'Reforecast Total Assurance Only'!$T$62</f>
        <v>87.956013530291216</v>
      </c>
      <c r="M30" s="218">
        <f>'Reforecast Total Assurance Only'!$T$63+'Reforecast Total Assurance Only'!$T$64</f>
        <v>49.181121985956452</v>
      </c>
      <c r="N30" s="218">
        <f>'Reforecast Total Assurance Only'!$T$67</f>
        <v>341.56160725360473</v>
      </c>
      <c r="O30" s="218">
        <f>'Reforecast Total Assurance Only'!$T$68</f>
        <v>513.92818338077711</v>
      </c>
      <c r="P30" s="218">
        <f>'Reforecast Total Assurance Only'!$T$69</f>
        <v>1262.7575367076645</v>
      </c>
      <c r="Q30" s="218">
        <f>'Reforecast Total Assurance Only'!$T$70+'Reforecast Total Assurance Only'!$T$71</f>
        <v>1229.3873675694435</v>
      </c>
      <c r="R30" s="218">
        <f>'Reforecast Total Assurance Only'!$T$74+'Reforecast Total Assurance Only'!$T$75</f>
        <v>582.99463086302876</v>
      </c>
      <c r="S30" s="218">
        <f>'Reforecast Total Assurance Only'!$T$76</f>
        <v>796.47305340677747</v>
      </c>
      <c r="T30" s="218">
        <f>'Reforecast Total Assurance Only'!$T$77</f>
        <v>759.62834408152492</v>
      </c>
      <c r="U30" s="218">
        <f>'Reforecast Total Assurance Only'!$T$78</f>
        <v>953.95105204082574</v>
      </c>
      <c r="V30" s="218">
        <f>'Reforecast Total Assurance Only'!$T$81</f>
        <v>121.51897876355773</v>
      </c>
      <c r="W30" s="218">
        <f>'Reforecast Total Assurance Only'!$T$82</f>
        <v>288.47923109359431</v>
      </c>
      <c r="X30" s="218">
        <f>'Reforecast Total Assurance Only'!$T$83+'Reforecast Total Assurance Only'!$T$84</f>
        <v>400.14880920047506</v>
      </c>
      <c r="Y30" s="218">
        <f>'Reforecast Total Assurance Only'!$T$85</f>
        <v>0</v>
      </c>
      <c r="Z30" s="218">
        <f>+'Reforecast Total Assurance Only'!$T$89</f>
        <v>704.16271968230478</v>
      </c>
      <c r="AA30" s="218">
        <f>'Reforecast Total Assurance Only'!$T$90</f>
        <v>1403.0548669477535</v>
      </c>
      <c r="AB30" s="218">
        <f>'Reforecast Total Assurance Only'!$T$91</f>
        <v>1772.9208474982172</v>
      </c>
      <c r="AC30" s="218">
        <f>'Reforecast Total Assurance Only'!$T$92</f>
        <v>1499.5775661278017</v>
      </c>
      <c r="AD30" s="218">
        <f>'Reforecast Total Assurance Only'!$T$95+'Reforecast Total Assurance Only'!$T$96</f>
        <v>1209.4667249243209</v>
      </c>
      <c r="AE30" s="218">
        <f>'Reforecast Total Assurance Only'!$T$97</f>
        <v>1003.0781275241795</v>
      </c>
      <c r="AF30" s="218">
        <f>'Reforecast Total Assurance Only'!$T$98</f>
        <v>987.28170648080675</v>
      </c>
      <c r="AG30" s="218">
        <f>'Reforecast Total Assurance Only'!$T$99</f>
        <v>740.97614614375925</v>
      </c>
      <c r="AH30" s="218">
        <f>'Reforecast Total Assurance Only'!$T$102</f>
        <v>384.54168216017587</v>
      </c>
      <c r="AI30" s="218">
        <f>'Reforecast Total Assurance Only'!$T$103</f>
        <v>320.37928849536632</v>
      </c>
      <c r="AJ30" s="218">
        <f>'Reforecast Total Assurance Only'!$T$104</f>
        <v>246.92937199630296</v>
      </c>
      <c r="AK30" s="218">
        <f>'Reforecast Total Assurance Only'!$T$105+'Reforecast Total Assurance Only'!$T$106</f>
        <v>202.98721358115</v>
      </c>
      <c r="AL30" s="218">
        <f>'Reforecast Total Assurance Only'!$T$109+'Reforecast Total Assurance Only'!$T$110</f>
        <v>1174.0785984851084</v>
      </c>
      <c r="AM30" s="218">
        <f>'Reforecast Total Assurance Only'!$T$111</f>
        <v>895.60876058526128</v>
      </c>
      <c r="AN30" s="218">
        <f>'Reforecast Total Assurance Only'!$T$112</f>
        <v>1086.2924229331375</v>
      </c>
      <c r="AO30" s="218">
        <f>'Reforecast Total Assurance Only'!$T$113</f>
        <v>1219.4828173854874</v>
      </c>
      <c r="AP30" s="218">
        <f>'Reforecast Total Assurance Only'!$T$116+'Reforecast Total Assurance Only'!$T$117</f>
        <v>474.79677164554209</v>
      </c>
      <c r="AQ30" s="218">
        <f>'Reforecast Total Assurance Only'!$T$118</f>
        <v>652.00768981788792</v>
      </c>
      <c r="AR30" s="218">
        <f>'Reforecast Total Assurance Only'!$T$119</f>
        <v>661.90431800165345</v>
      </c>
      <c r="AS30" s="218">
        <f>'Reforecast Total Assurance Only'!$T$120</f>
        <v>487.23718606040705</v>
      </c>
      <c r="AT30" s="218">
        <f>'Reforecast Total Assurance Only'!$T$123</f>
        <v>298.77176684994754</v>
      </c>
      <c r="AU30" s="218">
        <f>'Reforecast Total Assurance Only'!$T$124</f>
        <v>253.25962526426207</v>
      </c>
      <c r="AV30" s="218">
        <f>'Reforecast Total Assurance Only'!$T$125</f>
        <v>261.2431891531694</v>
      </c>
      <c r="AW30" s="218">
        <f>'Reforecast Total Assurance Only'!$T$126+'Reforecast Total Assurance Only'!$T$127</f>
        <v>112.70228146826648</v>
      </c>
      <c r="AX30" s="28"/>
      <c r="AY30" s="29"/>
    </row>
    <row r="31" spans="1:51" s="26" customFormat="1" hidden="1" x14ac:dyDescent="0.35">
      <c r="A31" s="36"/>
      <c r="B31" s="37"/>
      <c r="C31" s="12"/>
      <c r="D31" s="12"/>
      <c r="E31" s="12"/>
      <c r="F31" s="37"/>
      <c r="G31" s="12"/>
      <c r="H31" s="12"/>
      <c r="I31" s="13"/>
      <c r="J31" s="37"/>
      <c r="K31" s="12"/>
      <c r="L31" s="12"/>
      <c r="M31" s="13"/>
      <c r="N31" s="37"/>
      <c r="O31" s="12"/>
      <c r="P31" s="12"/>
      <c r="Q31" s="12"/>
      <c r="R31" s="37"/>
      <c r="S31" s="12"/>
      <c r="T31" s="12"/>
      <c r="U31" s="13"/>
      <c r="V31" s="37"/>
      <c r="W31" s="12"/>
      <c r="X31" s="12"/>
      <c r="Y31" s="13"/>
      <c r="Z31" s="37"/>
      <c r="AA31" s="12"/>
      <c r="AB31" s="12"/>
      <c r="AC31" s="12"/>
      <c r="AD31" s="37"/>
      <c r="AE31" s="12"/>
      <c r="AF31" s="12"/>
      <c r="AG31" s="13"/>
      <c r="AH31" s="37"/>
      <c r="AI31" s="12"/>
      <c r="AJ31" s="12"/>
      <c r="AK31" s="13"/>
      <c r="AL31" s="37"/>
      <c r="AM31" s="12"/>
      <c r="AN31" s="12"/>
      <c r="AO31" s="13"/>
      <c r="AP31" s="37"/>
      <c r="AQ31" s="12"/>
      <c r="AR31" s="12"/>
      <c r="AS31" s="13"/>
      <c r="AT31" s="37"/>
      <c r="AU31" s="12"/>
      <c r="AV31" s="12"/>
      <c r="AW31" s="13"/>
      <c r="AX31" s="28"/>
    </row>
    <row r="32" spans="1:51" s="26" customFormat="1" ht="13" hidden="1" customHeight="1" x14ac:dyDescent="0.35"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8"/>
      <c r="AY32" s="29"/>
    </row>
    <row r="33" spans="2:51" s="26" customFormat="1" hidden="1" x14ac:dyDescent="0.35"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8"/>
      <c r="AY33" s="29"/>
    </row>
    <row r="34" spans="2:51" s="26" customFormat="1" hidden="1" x14ac:dyDescent="0.35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8"/>
      <c r="AY34" s="29"/>
    </row>
    <row r="35" spans="2:51" s="26" customFormat="1" hidden="1" x14ac:dyDescent="0.35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8"/>
      <c r="AY35" s="29"/>
    </row>
    <row r="36" spans="2:51" s="26" customFormat="1" hidden="1" x14ac:dyDescent="0.35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8"/>
      <c r="AY36" s="29"/>
    </row>
    <row r="37" spans="2:51" s="26" customFormat="1" hidden="1" x14ac:dyDescent="0.35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8"/>
      <c r="AY37" s="29"/>
    </row>
    <row r="38" spans="2:51" s="26" customFormat="1" hidden="1" x14ac:dyDescent="0.35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8"/>
      <c r="AY38" s="29"/>
    </row>
    <row r="39" spans="2:51" s="26" customFormat="1" hidden="1" x14ac:dyDescent="0.35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8"/>
      <c r="AY39" s="29"/>
    </row>
    <row r="40" spans="2:51" s="26" customFormat="1" hidden="1" x14ac:dyDescent="0.35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19"/>
      <c r="AW40" s="219"/>
      <c r="AX40" s="28"/>
      <c r="AY40" s="29"/>
    </row>
    <row r="41" spans="2:51" s="26" customFormat="1" hidden="1" x14ac:dyDescent="0.35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19"/>
      <c r="AU41" s="219"/>
      <c r="AV41" s="219"/>
      <c r="AW41" s="219"/>
      <c r="AX41" s="28"/>
      <c r="AY41" s="29"/>
    </row>
    <row r="42" spans="2:51" s="26" customFormat="1" hidden="1" x14ac:dyDescent="0.35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19"/>
      <c r="AU42" s="219"/>
      <c r="AV42" s="219"/>
      <c r="AW42" s="219"/>
      <c r="AX42" s="28"/>
      <c r="AY42" s="29"/>
    </row>
    <row r="43" spans="2:51" s="26" customFormat="1" hidden="1" x14ac:dyDescent="0.35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8"/>
      <c r="AY43" s="29"/>
    </row>
    <row r="44" spans="2:51" s="26" customFormat="1" hidden="1" x14ac:dyDescent="0.35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8"/>
      <c r="AY44" s="29"/>
    </row>
    <row r="45" spans="2:51" s="26" customFormat="1" hidden="1" x14ac:dyDescent="0.35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19"/>
      <c r="AU45" s="219"/>
      <c r="AV45" s="219"/>
      <c r="AW45" s="219"/>
      <c r="AX45" s="28"/>
      <c r="AY45" s="29"/>
    </row>
    <row r="46" spans="2:51" s="26" customFormat="1" hidden="1" x14ac:dyDescent="0.35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19"/>
      <c r="AU46" s="219"/>
      <c r="AV46" s="219"/>
      <c r="AW46" s="219"/>
      <c r="AX46" s="28"/>
      <c r="AY46" s="29"/>
    </row>
    <row r="47" spans="2:51" s="26" customFormat="1" hidden="1" x14ac:dyDescent="0.35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19"/>
      <c r="AW47" s="219"/>
      <c r="AX47" s="28"/>
    </row>
    <row r="48" spans="2:51" s="26" customFormat="1" hidden="1" x14ac:dyDescent="0.35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19"/>
      <c r="AW48" s="219"/>
      <c r="AX48" s="28"/>
    </row>
    <row r="49" spans="1:51" s="26" customFormat="1" ht="14" hidden="1" customHeight="1" x14ac:dyDescent="0.35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19"/>
      <c r="AW49" s="219"/>
      <c r="AX49" s="28"/>
      <c r="AY49" s="29"/>
    </row>
    <row r="50" spans="1:51" s="26" customFormat="1" hidden="1" x14ac:dyDescent="0.35"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19"/>
      <c r="AW50" s="219"/>
      <c r="AX50" s="28"/>
      <c r="AY50" s="12"/>
    </row>
    <row r="51" spans="1:5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SUM(B25:B30)</f>
        <v>11703.119036703536</v>
      </c>
      <c r="C52" s="221">
        <f t="shared" si="0"/>
        <v>15030.589213168689</v>
      </c>
      <c r="D52" s="221">
        <f t="shared" si="0"/>
        <v>21209.756009577279</v>
      </c>
      <c r="E52" s="221">
        <f t="shared" si="0"/>
        <v>22600.170660032312</v>
      </c>
      <c r="F52" s="221">
        <f t="shared" si="0"/>
        <v>23797.179383182975</v>
      </c>
      <c r="G52" s="221">
        <f t="shared" si="0"/>
        <v>25063.270251145263</v>
      </c>
      <c r="H52" s="221">
        <f t="shared" si="0"/>
        <v>21525.10493578883</v>
      </c>
      <c r="I52" s="221">
        <f t="shared" si="0"/>
        <v>20422.359751043095</v>
      </c>
      <c r="J52" s="221">
        <f t="shared" si="0"/>
        <v>19651.215060161278</v>
      </c>
      <c r="K52" s="221">
        <f t="shared" si="0"/>
        <v>18385.609682921709</v>
      </c>
      <c r="L52" s="221">
        <f t="shared" si="0"/>
        <v>18618.180729684249</v>
      </c>
      <c r="M52" s="221">
        <f t="shared" si="0"/>
        <v>17742.367106768801</v>
      </c>
      <c r="N52" s="221">
        <f t="shared" si="0"/>
        <v>15217.544596148871</v>
      </c>
      <c r="O52" s="221">
        <f t="shared" si="0"/>
        <v>19582.131402077015</v>
      </c>
      <c r="P52" s="221">
        <f t="shared" si="0"/>
        <v>24085.514405055459</v>
      </c>
      <c r="Q52" s="221">
        <f t="shared" si="0"/>
        <v>25419.118036546355</v>
      </c>
      <c r="R52" s="221">
        <f t="shared" si="0"/>
        <v>23734.671597223318</v>
      </c>
      <c r="S52" s="221">
        <f t="shared" si="0"/>
        <v>23741.146249377016</v>
      </c>
      <c r="T52" s="221">
        <f t="shared" si="0"/>
        <v>19271.369900993705</v>
      </c>
      <c r="U52" s="221">
        <f t="shared" si="0"/>
        <v>17564.632142401359</v>
      </c>
      <c r="V52" s="221">
        <f t="shared" si="0"/>
        <v>7169.0535953733333</v>
      </c>
      <c r="W52" s="221">
        <f t="shared" si="0"/>
        <v>17883.865033673661</v>
      </c>
      <c r="X52" s="221">
        <f t="shared" si="0"/>
        <v>28559.508662480399</v>
      </c>
      <c r="Y52" s="221">
        <f t="shared" si="0"/>
        <v>0</v>
      </c>
      <c r="Z52" s="221">
        <f t="shared" si="0"/>
        <v>18547.360867662628</v>
      </c>
      <c r="AA52" s="221">
        <f t="shared" si="0"/>
        <v>28119.271544051167</v>
      </c>
      <c r="AB52" s="221">
        <f t="shared" si="0"/>
        <v>37131.174459518224</v>
      </c>
      <c r="AC52" s="221">
        <f t="shared" si="0"/>
        <v>30919.647720691632</v>
      </c>
      <c r="AD52" s="221">
        <f t="shared" si="0"/>
        <v>31848.336753855518</v>
      </c>
      <c r="AE52" s="221">
        <f t="shared" si="0"/>
        <v>34361.023028565229</v>
      </c>
      <c r="AF52" s="221">
        <f t="shared" si="0"/>
        <v>32348.856923417177</v>
      </c>
      <c r="AG52" s="221">
        <f t="shared" si="0"/>
        <v>24003.048690240917</v>
      </c>
      <c r="AH52" s="221">
        <f t="shared" si="0"/>
        <v>26922.008614842765</v>
      </c>
      <c r="AI52" s="221">
        <f t="shared" si="0"/>
        <v>30312.831816009868</v>
      </c>
      <c r="AJ52" s="221">
        <f t="shared" si="0"/>
        <v>26827.497648986671</v>
      </c>
      <c r="AK52" s="221">
        <f t="shared" si="0"/>
        <v>21513.148837913981</v>
      </c>
      <c r="AL52" s="221">
        <f t="shared" si="0"/>
        <v>21689.587557756498</v>
      </c>
      <c r="AM52" s="221">
        <f t="shared" si="0"/>
        <v>18275.711044720647</v>
      </c>
      <c r="AN52" s="221">
        <f t="shared" si="0"/>
        <v>26528.33063248044</v>
      </c>
      <c r="AO52" s="221">
        <f t="shared" si="0"/>
        <v>25564.025011568436</v>
      </c>
      <c r="AP52" s="221">
        <f t="shared" si="0"/>
        <v>18792.890814629583</v>
      </c>
      <c r="AQ52" s="221">
        <f t="shared" si="0"/>
        <v>20552.456139940467</v>
      </c>
      <c r="AR52" s="221">
        <f t="shared" si="0"/>
        <v>20241.873305817709</v>
      </c>
      <c r="AS52" s="221">
        <f t="shared" si="0"/>
        <v>19655.736336246828</v>
      </c>
      <c r="AT52" s="221">
        <f t="shared" si="0"/>
        <v>15050.687497012734</v>
      </c>
      <c r="AU52" s="221">
        <f t="shared" si="0"/>
        <v>12077.035163435759</v>
      </c>
      <c r="AV52" s="221">
        <f t="shared" si="0"/>
        <v>17397.076774625541</v>
      </c>
      <c r="AW52" s="221">
        <f>SUM(AW25:AW30)</f>
        <v>14472.68369205556</v>
      </c>
      <c r="AX52" s="12">
        <f>SUM(B52:AW52)</f>
        <v>1031129.7783175744</v>
      </c>
      <c r="AY52" s="28"/>
    </row>
    <row r="53" spans="1:51" s="6" customFormat="1" ht="20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x14ac:dyDescent="0.35">
      <c r="A54" s="36" t="s">
        <v>18</v>
      </c>
      <c r="B54" s="39"/>
      <c r="C54" s="23"/>
      <c r="D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x14ac:dyDescent="0.35">
      <c r="A55" s="106" t="s">
        <v>19</v>
      </c>
      <c r="B55" s="105">
        <f>SUM(B56:B68)</f>
        <v>44.683371962421347</v>
      </c>
      <c r="C55" s="105">
        <f t="shared" ref="C55:AW55" si="1">SUM(C56:C68)</f>
        <v>44.683371962421333</v>
      </c>
      <c r="D55" s="105">
        <f t="shared" si="1"/>
        <v>44.683371962421333</v>
      </c>
      <c r="E55" s="105">
        <f t="shared" si="1"/>
        <v>44.683371962421333</v>
      </c>
      <c r="F55" s="105">
        <f t="shared" si="1"/>
        <v>48.921692434779473</v>
      </c>
      <c r="G55" s="105">
        <f t="shared" si="1"/>
        <v>48.921692434779494</v>
      </c>
      <c r="H55" s="105">
        <f t="shared" si="1"/>
        <v>48.921692434779494</v>
      </c>
      <c r="I55" s="105">
        <f t="shared" si="1"/>
        <v>48.921692434779494</v>
      </c>
      <c r="J55" s="105">
        <f t="shared" si="1"/>
        <v>48.481397202866461</v>
      </c>
      <c r="K55" s="105">
        <f t="shared" si="1"/>
        <v>48.481397202866475</v>
      </c>
      <c r="L55" s="105">
        <f t="shared" si="1"/>
        <v>48.481397202866475</v>
      </c>
      <c r="M55" s="105">
        <f t="shared" si="1"/>
        <v>48.481397202866475</v>
      </c>
      <c r="N55" s="105">
        <f t="shared" si="1"/>
        <v>46.855507432828389</v>
      </c>
      <c r="O55" s="105">
        <f t="shared" si="1"/>
        <v>46.855507432828404</v>
      </c>
      <c r="P55" s="105">
        <f t="shared" si="1"/>
        <v>46.855507432828404</v>
      </c>
      <c r="Q55" s="105">
        <f t="shared" si="1"/>
        <v>46.855507432828404</v>
      </c>
      <c r="R55" s="105">
        <f t="shared" si="1"/>
        <v>47.617638961500219</v>
      </c>
      <c r="S55" s="105">
        <f t="shared" si="1"/>
        <v>47.617638961500212</v>
      </c>
      <c r="T55" s="105">
        <f t="shared" si="1"/>
        <v>47.617638961500212</v>
      </c>
      <c r="U55" s="105">
        <f t="shared" si="1"/>
        <v>47.617638961500212</v>
      </c>
      <c r="V55" s="105">
        <f t="shared" si="1"/>
        <v>44.52249242900271</v>
      </c>
      <c r="W55" s="105">
        <f t="shared" si="1"/>
        <v>44.522492429002703</v>
      </c>
      <c r="X55" s="105">
        <f t="shared" si="1"/>
        <v>44.522492429002703</v>
      </c>
      <c r="Y55" s="105">
        <f t="shared" si="1"/>
        <v>44.522492429002703</v>
      </c>
      <c r="Z55" s="105">
        <f t="shared" si="1"/>
        <v>47.392698967636925</v>
      </c>
      <c r="AA55" s="105">
        <f t="shared" si="1"/>
        <v>47.392698967636932</v>
      </c>
      <c r="AB55" s="105">
        <f t="shared" si="1"/>
        <v>47.392698967636932</v>
      </c>
      <c r="AC55" s="105">
        <f t="shared" si="1"/>
        <v>47.392698967636932</v>
      </c>
      <c r="AD55" s="105">
        <f t="shared" si="1"/>
        <v>53.646146539682036</v>
      </c>
      <c r="AE55" s="105">
        <f t="shared" si="1"/>
        <v>53.646146539682029</v>
      </c>
      <c r="AF55" s="105">
        <f t="shared" si="1"/>
        <v>53.646146539682029</v>
      </c>
      <c r="AG55" s="105">
        <f t="shared" si="1"/>
        <v>53.646146539682029</v>
      </c>
      <c r="AH55" s="105">
        <f t="shared" si="1"/>
        <v>55.87006588414279</v>
      </c>
      <c r="AI55" s="105">
        <f t="shared" si="1"/>
        <v>55.870065884142797</v>
      </c>
      <c r="AJ55" s="105">
        <f t="shared" si="1"/>
        <v>55.870065884142797</v>
      </c>
      <c r="AK55" s="105">
        <f t="shared" si="1"/>
        <v>55.870065884142797</v>
      </c>
      <c r="AL55" s="105">
        <f t="shared" si="1"/>
        <v>54.445379204097158</v>
      </c>
      <c r="AM55" s="105">
        <f t="shared" si="1"/>
        <v>54.445379204097165</v>
      </c>
      <c r="AN55" s="105">
        <f t="shared" si="1"/>
        <v>54.445379204097165</v>
      </c>
      <c r="AO55" s="105">
        <f t="shared" si="1"/>
        <v>54.445379204097165</v>
      </c>
      <c r="AP55" s="105">
        <f t="shared" si="1"/>
        <v>56.633605635454565</v>
      </c>
      <c r="AQ55" s="105">
        <f t="shared" si="1"/>
        <v>56.633605635454565</v>
      </c>
      <c r="AR55" s="105">
        <f t="shared" si="1"/>
        <v>56.633605635454565</v>
      </c>
      <c r="AS55" s="105">
        <f t="shared" si="1"/>
        <v>56.633605635454565</v>
      </c>
      <c r="AT55" s="105">
        <f t="shared" si="1"/>
        <v>56.152123710423616</v>
      </c>
      <c r="AU55" s="105">
        <f t="shared" si="1"/>
        <v>56.152123710423623</v>
      </c>
      <c r="AV55" s="105">
        <f t="shared" si="1"/>
        <v>56.152123710423623</v>
      </c>
      <c r="AW55" s="105">
        <f t="shared" si="1"/>
        <v>56.152123710423623</v>
      </c>
      <c r="AX55" s="30"/>
    </row>
    <row r="56" spans="1:51" s="26" customFormat="1" x14ac:dyDescent="0.35">
      <c r="A56" s="103" t="s">
        <v>24</v>
      </c>
      <c r="B56" s="37">
        <f>'Headcount Source'!C10</f>
        <v>23</v>
      </c>
      <c r="C56" s="37">
        <f>'Headcount Source'!C10</f>
        <v>23</v>
      </c>
      <c r="D56" s="37">
        <f>'Headcount Source'!C10</f>
        <v>23</v>
      </c>
      <c r="E56" s="37">
        <f>'Headcount Source'!C10</f>
        <v>23</v>
      </c>
      <c r="F56" s="37">
        <f>B56*(100%-F$161)</f>
        <v>22.701000000000001</v>
      </c>
      <c r="G56" s="37">
        <f>C56*(100%-G$161)</f>
        <v>22.701000000000001</v>
      </c>
      <c r="H56" s="37">
        <f>D56*(100%-H$161)</f>
        <v>22.701000000000001</v>
      </c>
      <c r="I56" s="37">
        <f>E56*(100%-I$161)</f>
        <v>22.701000000000001</v>
      </c>
      <c r="J56" s="37">
        <f>F56*(100%-J$161)</f>
        <v>22.496691000000002</v>
      </c>
      <c r="K56" s="37">
        <f>G56*(100%-K$161)</f>
        <v>22.496691000000002</v>
      </c>
      <c r="L56" s="37">
        <f>H56*(100%-L$161)</f>
        <v>22.496691000000002</v>
      </c>
      <c r="M56" s="37">
        <f>I56*(100%-M$161)</f>
        <v>22.496691000000002</v>
      </c>
      <c r="N56" s="37">
        <f>J56*(100%-N$161)</f>
        <v>21.709306815000001</v>
      </c>
      <c r="O56" s="37">
        <f>K56*(100%-O$161)</f>
        <v>21.709306815000001</v>
      </c>
      <c r="P56" s="37">
        <f>L56*(100%-P$161)</f>
        <v>21.709306815000001</v>
      </c>
      <c r="Q56" s="37">
        <f>M56*(100%-Q$161)</f>
        <v>21.709306815000001</v>
      </c>
      <c r="R56" s="37">
        <f>N56*(100%-R$161)</f>
        <v>21.18828345144</v>
      </c>
      <c r="S56" s="37">
        <f>O56*(100%-S$161)</f>
        <v>21.18828345144</v>
      </c>
      <c r="T56" s="37">
        <f>P56*(100%-T$161)</f>
        <v>21.18828345144</v>
      </c>
      <c r="U56" s="37">
        <f>Q56*(100%-U$161)</f>
        <v>21.18828345144</v>
      </c>
      <c r="V56" s="37">
        <f>IF(R56*(100%-V$161)&lt;0,0,R56*(100%-V$161))</f>
        <v>19.811045027096402</v>
      </c>
      <c r="W56" s="37">
        <f>IF(S56*(100%-W$161)&lt;0,0,S56*(100%-W$161))</f>
        <v>19.811045027096402</v>
      </c>
      <c r="X56" s="37">
        <f>IF(T56*(100%-X$161)&lt;0,0,T56*(100%-X$161))</f>
        <v>19.811045027096402</v>
      </c>
      <c r="Y56" s="37">
        <f>IF(U56*(100%-Y$161)&lt;0,0,U56*(100%-Y$161))</f>
        <v>19.811045027096402</v>
      </c>
      <c r="Z56" s="37">
        <f>IF(V56*(100%-Z$161)&lt;0,0,V56*(100%-Z$161))</f>
        <v>19.37520203650028</v>
      </c>
      <c r="AA56" s="37">
        <f>IF(W56*(100%-AA$161)&lt;0,0,W56*(100%-AA$161))</f>
        <v>19.37520203650028</v>
      </c>
      <c r="AB56" s="37">
        <f>IF(X56*(100%-AB$161)&lt;0,0,X56*(100%-AB$161))</f>
        <v>19.37520203650028</v>
      </c>
      <c r="AC56" s="37">
        <f>IF(Y56*(100%-AC$161)&lt;0,0,Y56*(100%-AC$161))</f>
        <v>19.37520203650028</v>
      </c>
      <c r="AD56" s="37">
        <f>Z56*(100%-AD$161)</f>
        <v>18.619569157076768</v>
      </c>
      <c r="AE56" s="37">
        <f>AA56*(100%-AE$161)</f>
        <v>18.619569157076768</v>
      </c>
      <c r="AF56" s="37">
        <f>AB56*(100%-AF$161)</f>
        <v>18.619569157076768</v>
      </c>
      <c r="AG56" s="37">
        <f>AC56*(100%-AG$161)</f>
        <v>18.619569157076768</v>
      </c>
      <c r="AH56" s="37">
        <f>AD56*(100%-AH$161)</f>
        <v>18.116840789835695</v>
      </c>
      <c r="AI56" s="37">
        <f>AE56*(100%-AI$161)</f>
        <v>18.116840789835695</v>
      </c>
      <c r="AJ56" s="37">
        <f>AF56*(100%-AJ$161)</f>
        <v>18.116840789835695</v>
      </c>
      <c r="AK56" s="37">
        <f>AG56*(100%-AK$161)</f>
        <v>18.116840789835695</v>
      </c>
      <c r="AL56" s="37">
        <f>AH56*(100%-AL$161)</f>
        <v>17.654861349694887</v>
      </c>
      <c r="AM56" s="37">
        <f>AI56*(100%-AM$161)</f>
        <v>17.654861349694887</v>
      </c>
      <c r="AN56" s="37">
        <f>AJ56*(100%-AN$161)</f>
        <v>17.654861349694887</v>
      </c>
      <c r="AO56" s="37">
        <f>AK56*(100%-AO$161)</f>
        <v>17.654861349694887</v>
      </c>
      <c r="AP56" s="37">
        <f>AL56*(100%-AP$161)</f>
        <v>17.354758720014367</v>
      </c>
      <c r="AQ56" s="37">
        <f>AM56*(100%-AQ$161)</f>
        <v>17.354758720014367</v>
      </c>
      <c r="AR56" s="37">
        <f>AN56*(100%-AR$161)</f>
        <v>17.354758720014367</v>
      </c>
      <c r="AS56" s="37">
        <f>AO56*(100%-AS$161)</f>
        <v>17.354758720014367</v>
      </c>
      <c r="AT56" s="37">
        <f>AP56*(100%-AT$161)</f>
        <v>17.207213767804422</v>
      </c>
      <c r="AU56" s="37">
        <f>AQ56*(100%-AU$161)</f>
        <v>17.207213767804422</v>
      </c>
      <c r="AV56" s="37">
        <f>AR56*(100%-AV$161)</f>
        <v>17.207213767804422</v>
      </c>
      <c r="AW56" s="37">
        <f>AS56*(100%-AW$161)</f>
        <v>17.207213767804422</v>
      </c>
      <c r="AX56" s="30"/>
    </row>
    <row r="57" spans="1:51" s="26" customFormat="1" x14ac:dyDescent="0.35">
      <c r="A57" s="103" t="s">
        <v>119</v>
      </c>
      <c r="B57" s="107">
        <f>'Sample UI'!B57*(SUM($B$52:$E$52)/(SUM('Sample UI'!$B$52:$E$52)))</f>
        <v>21.683371962421344</v>
      </c>
      <c r="C57" s="107">
        <f>'Sample UI'!C57*(SUM($B$52:$E$52)/(SUM('Sample UI'!$B$52:$E$52)))</f>
        <v>21.683371962421337</v>
      </c>
      <c r="D57" s="107">
        <f>'Sample UI'!D57*(SUM($B$52:$E$52)/(SUM('Sample UI'!$B$52:$E$52)))</f>
        <v>21.683371962421337</v>
      </c>
      <c r="E57" s="108">
        <f>'Sample UI'!E57*(SUM($B$52:$E$52)/(SUM('Sample UI'!$B$52:$E$52)))</f>
        <v>21.683371962421337</v>
      </c>
      <c r="F57" s="37">
        <f>IF(B57*(100%-F$161)&lt;0,0,B57*(100%-F$161))</f>
        <v>21.401488126909864</v>
      </c>
      <c r="G57" s="37">
        <f>IF(C57*(100%-G$161)&lt;0,0,C57*(100%-G$161))</f>
        <v>21.401488126909857</v>
      </c>
      <c r="H57" s="37">
        <f>IF(D57*(100%-H$161)&lt;0,0,D57*(100%-H$161))</f>
        <v>21.401488126909857</v>
      </c>
      <c r="I57" s="37">
        <f>IF(E57*(100%-I$161)&lt;0,0,E57*(100%-I$161))</f>
        <v>21.401488126909857</v>
      </c>
      <c r="J57" s="37">
        <f>IF(F57*(100%-J$161)&lt;0,0,F57*(100%-J$161))</f>
        <v>21.208874733767676</v>
      </c>
      <c r="K57" s="37">
        <f>IF(G57*(100%-K$161)&lt;0,0,G57*(100%-K$161))</f>
        <v>21.208874733767669</v>
      </c>
      <c r="L57" s="37">
        <f>IF(H57*(100%-L$161)&lt;0,0,H57*(100%-L$161))</f>
        <v>21.208874733767669</v>
      </c>
      <c r="M57" s="37">
        <f>IF(I57*(100%-M$161)&lt;0,0,I57*(100%-M$161))</f>
        <v>21.208874733767669</v>
      </c>
      <c r="N57" s="37">
        <f>IF(J57*(100%-N$161)&lt;0,0,J57*(100%-N$161))</f>
        <v>20.466564118085806</v>
      </c>
      <c r="O57" s="37">
        <f>IF(K57*(100%-O$161)&lt;0,0,K57*(100%-O$161))</f>
        <v>20.466564118085799</v>
      </c>
      <c r="P57" s="37">
        <f>IF(L57*(100%-P$161)&lt;0,0,L57*(100%-P$161))</f>
        <v>20.466564118085799</v>
      </c>
      <c r="Q57" s="37">
        <f>IF(M57*(100%-Q$161)&lt;0,0,M57*(100%-Q$161))</f>
        <v>20.466564118085799</v>
      </c>
      <c r="R57" s="37">
        <f>IF(N57*(100%-R$161)&lt;0,0,N57*(100%-R$161))</f>
        <v>19.975366579251745</v>
      </c>
      <c r="S57" s="37">
        <f>IF(O57*(100%-S$161)&lt;0,0,O57*(100%-S$161))</f>
        <v>19.975366579251741</v>
      </c>
      <c r="T57" s="37">
        <f>IF(P57*(100%-T$161)&lt;0,0,P57*(100%-T$161))</f>
        <v>19.975366579251741</v>
      </c>
      <c r="U57" s="37">
        <f>IF(Q57*(100%-U$161)&lt;0,0,Q57*(100%-U$161))</f>
        <v>19.975366579251741</v>
      </c>
      <c r="V57" s="37">
        <f>IF(R57*(100%-V$161)&lt;0,0,R57*(100%-V$161))</f>
        <v>18.676967751600383</v>
      </c>
      <c r="W57" s="37">
        <f>IF(S57*(100%-W$161)&lt;0,0,S57*(100%-W$161))</f>
        <v>18.67696775160038</v>
      </c>
      <c r="X57" s="37">
        <f>IF(T57*(100%-X$161)&lt;0,0,T57*(100%-X$161))</f>
        <v>18.67696775160038</v>
      </c>
      <c r="Y57" s="37">
        <f>IF(U57*(100%-Y$161)&lt;0,0,U57*(100%-Y$161))</f>
        <v>18.67696775160038</v>
      </c>
      <c r="Z57" s="37">
        <f>IF(V57*(100%-Z$161)&lt;0,0,V57*(100%-Z$161))</f>
        <v>18.266074461065173</v>
      </c>
      <c r="AA57" s="37">
        <f>IF(W57*(100%-AA$161)&lt;0,0,W57*(100%-AA$161))</f>
        <v>18.26607446106517</v>
      </c>
      <c r="AB57" s="37">
        <f>IF(X57*(100%-AB$161)&lt;0,0,X57*(100%-AB$161))</f>
        <v>18.26607446106517</v>
      </c>
      <c r="AC57" s="37">
        <f>IF(Y57*(100%-AC$161)&lt;0,0,Y57*(100%-AC$161))</f>
        <v>18.26607446106517</v>
      </c>
      <c r="AD57" s="37">
        <f>IF(Z57*(100%-AD$161)&lt;0,0,Z57*(100%-AD$161))</f>
        <v>17.55369755708363</v>
      </c>
      <c r="AE57" s="37">
        <f>IF(AA57*(100%-AE$161)&lt;0,0,AA57*(100%-AE$161))</f>
        <v>17.553697557083627</v>
      </c>
      <c r="AF57" s="37">
        <f>IF(AB57*(100%-AF$161)&lt;0,0,AB57*(100%-AF$161))</f>
        <v>17.553697557083627</v>
      </c>
      <c r="AG57" s="37">
        <f>IF(AC57*(100%-AG$161)&lt;0,0,AC57*(100%-AG$161))</f>
        <v>17.553697557083627</v>
      </c>
      <c r="AH57" s="37">
        <f>IF(AD57*(100%-AH$161)&lt;0,0,AD57*(100%-AH$161))</f>
        <v>17.079747723042374</v>
      </c>
      <c r="AI57" s="37">
        <f>IF(AE57*(100%-AI$161)&lt;0,0,AE57*(100%-AI$161))</f>
        <v>17.07974772304237</v>
      </c>
      <c r="AJ57" s="37">
        <f>IF(AF57*(100%-AJ$161)&lt;0,0,AF57*(100%-AJ$161))</f>
        <v>17.07974772304237</v>
      </c>
      <c r="AK57" s="37">
        <f>IF(AG57*(100%-AK$161)&lt;0,0,AG57*(100%-AK$161))</f>
        <v>17.07974772304237</v>
      </c>
      <c r="AL57" s="37">
        <f>IF(AH57*(100%-AL$161)&lt;0,0,AH57*(100%-AL$161))</f>
        <v>16.644214156104795</v>
      </c>
      <c r="AM57" s="37">
        <f>IF(AI57*(100%-AM$161)&lt;0,0,AI57*(100%-AM$161))</f>
        <v>16.644214156104791</v>
      </c>
      <c r="AN57" s="37">
        <f>IF(AJ57*(100%-AN$161)&lt;0,0,AJ57*(100%-AN$161))</f>
        <v>16.644214156104791</v>
      </c>
      <c r="AO57" s="37">
        <f>IF(AK57*(100%-AO$161)&lt;0,0,AK57*(100%-AO$161))</f>
        <v>16.644214156104791</v>
      </c>
      <c r="AP57" s="37">
        <f>IF(AL57*(100%-AP$161)&lt;0,0,AL57*(100%-AP$161))</f>
        <v>16.361290810615078</v>
      </c>
      <c r="AQ57" s="37">
        <f>IF(AM57*(100%-AQ$161)&lt;0,0,AM57*(100%-AQ$161))</f>
        <v>16.361290810615074</v>
      </c>
      <c r="AR57" s="37">
        <f>IF(AN57*(100%-AR$161)&lt;0,0,AN57*(100%-AR$161))</f>
        <v>16.361290810615074</v>
      </c>
      <c r="AS57" s="37">
        <f>IF(AO57*(100%-AS$161)&lt;0,0,AO57*(100%-AS$161))</f>
        <v>16.361290810615074</v>
      </c>
      <c r="AT57" s="37">
        <f>IF(AP57*(100%-AT$161)&lt;0,0,AP57*(100%-AT$161))</f>
        <v>16.222192024530472</v>
      </c>
      <c r="AU57" s="37">
        <f>IF(AQ57*(100%-AU$161)&lt;0,0,AQ57*(100%-AU$161))</f>
        <v>16.222192024530468</v>
      </c>
      <c r="AV57" s="37">
        <f>IF(AR57*(100%-AV$161)&lt;0,0,AR57*(100%-AV$161))</f>
        <v>16.222192024530468</v>
      </c>
      <c r="AW57" s="37">
        <f>IF(AS57*(100%-AW$161)&lt;0,0,AS57*(100%-AW$161))</f>
        <v>16.222192024530468</v>
      </c>
      <c r="AX57" s="30"/>
    </row>
    <row r="58" spans="1:51" s="26" customFormat="1" x14ac:dyDescent="0.35">
      <c r="A58" s="103" t="s">
        <v>120</v>
      </c>
      <c r="B58" s="37"/>
      <c r="C58" s="12"/>
      <c r="D58" s="12"/>
      <c r="E58" s="12"/>
      <c r="F58" s="107">
        <f>'Sample UI'!F58*(SUM('FY20 - Assurance only UI'!$F$52:$I$52)/SUM('Sample UI'!$F$52:$I$52))</f>
        <v>4.8192043078696107</v>
      </c>
      <c r="G58" s="107">
        <f>'Sample UI'!G58*(SUM('FY20 - Assurance only UI'!$F$52:$I$52)/SUM('Sample UI'!$F$52:$I$52))</f>
        <v>4.8192043078696303</v>
      </c>
      <c r="H58" s="107">
        <f>'Sample UI'!H58*(SUM('FY20 - Assurance only UI'!$F$52:$I$52)/SUM('Sample UI'!$F$52:$I$52))</f>
        <v>4.8192043078696303</v>
      </c>
      <c r="I58" s="107">
        <f>'Sample UI'!I58*(SUM('FY20 - Assurance only UI'!$F$52:$I$52)/SUM('Sample UI'!$F$52:$I$52))</f>
        <v>4.8192043078696303</v>
      </c>
      <c r="J58" s="37">
        <f>IF(F58*(100%-J$161)&lt;0,0,F58*(100%-J$161))</f>
        <v>4.775831469098784</v>
      </c>
      <c r="K58" s="37">
        <f>IF(G58*(100%-K$161)&lt;0,0,G58*(100%-K$161))</f>
        <v>4.7758314690988035</v>
      </c>
      <c r="L58" s="37">
        <f>IF(H58*(100%-L$161)&lt;0,0,H58*(100%-L$161))</f>
        <v>4.7758314690988035</v>
      </c>
      <c r="M58" s="37">
        <f>IF(I58*(100%-M$161)&lt;0,0,I58*(100%-M$161))</f>
        <v>4.7758314690988035</v>
      </c>
      <c r="N58" s="37">
        <f>IF(J58*(100%-N$161)&lt;0,0,J58*(100%-N$161))</f>
        <v>4.6086773676803263</v>
      </c>
      <c r="O58" s="37">
        <f>IF(K58*(100%-O$161)&lt;0,0,K58*(100%-O$161))</f>
        <v>4.608677367680345</v>
      </c>
      <c r="P58" s="37">
        <f>IF(L58*(100%-P$161)&lt;0,0,L58*(100%-P$161))</f>
        <v>4.608677367680345</v>
      </c>
      <c r="Q58" s="37">
        <f>IF(M58*(100%-Q$161)&lt;0,0,M58*(100%-Q$161))</f>
        <v>4.608677367680345</v>
      </c>
      <c r="R58" s="37">
        <f>IF(N58*(100%-R$161)&lt;0,0,N58*(100%-R$161))</f>
        <v>4.4980691108559983</v>
      </c>
      <c r="S58" s="37">
        <f>IF(O58*(100%-S$161)&lt;0,0,O58*(100%-S$161))</f>
        <v>4.4980691108560169</v>
      </c>
      <c r="T58" s="37">
        <f>IF(P58*(100%-T$161)&lt;0,0,P58*(100%-T$161))</f>
        <v>4.4980691108560169</v>
      </c>
      <c r="U58" s="37">
        <f>IF(Q58*(100%-U$161)&lt;0,0,Q58*(100%-U$161))</f>
        <v>4.4980691108560169</v>
      </c>
      <c r="V58" s="37">
        <f>IF(R58*(100%-V$161)&lt;0,0,R58*(100%-V$161))</f>
        <v>4.2056946186503588</v>
      </c>
      <c r="W58" s="37">
        <f>IF(S58*(100%-W$161)&lt;0,0,S58*(100%-W$161))</f>
        <v>4.2056946186503756</v>
      </c>
      <c r="X58" s="37">
        <f>IF(T58*(100%-X$161)&lt;0,0,T58*(100%-X$161))</f>
        <v>4.2056946186503756</v>
      </c>
      <c r="Y58" s="37">
        <f>IF(U58*(100%-Y$161)&lt;0,0,U58*(100%-Y$161))</f>
        <v>4.2056946186503756</v>
      </c>
      <c r="Z58" s="37">
        <f>IF(V58*(100%-Z$161)&lt;0,0,V58*(100%-Z$161))</f>
        <v>4.1131693370400511</v>
      </c>
      <c r="AA58" s="37">
        <f>IF(W58*(100%-AA$161)&lt;0,0,W58*(100%-AA$161))</f>
        <v>4.113169337040067</v>
      </c>
      <c r="AB58" s="37">
        <f>IF(X58*(100%-AB$161)&lt;0,0,X58*(100%-AB$161))</f>
        <v>4.113169337040067</v>
      </c>
      <c r="AC58" s="37">
        <f>IF(Y58*(100%-AC$161)&lt;0,0,Y58*(100%-AC$161))</f>
        <v>4.113169337040067</v>
      </c>
      <c r="AD58" s="37">
        <f>IF(Z58*(100%-AD$161)&lt;0,0,Z58*(100%-AD$161))</f>
        <v>3.952755732895489</v>
      </c>
      <c r="AE58" s="37">
        <f>IF(AA58*(100%-AE$161)&lt;0,0,AA58*(100%-AE$161))</f>
        <v>3.9527557328955041</v>
      </c>
      <c r="AF58" s="37">
        <f>IF(AB58*(100%-AF$161)&lt;0,0,AB58*(100%-AF$161))</f>
        <v>3.9527557328955041</v>
      </c>
      <c r="AG58" s="37">
        <f>IF(AC58*(100%-AG$161)&lt;0,0,AC58*(100%-AG$161))</f>
        <v>3.9527557328955041</v>
      </c>
      <c r="AH58" s="37">
        <f>IF(AD58*(100%-AH$161)&lt;0,0,AD58*(100%-AH$161))</f>
        <v>3.8460313281073106</v>
      </c>
      <c r="AI58" s="37">
        <f>IF(AE58*(100%-AI$161)&lt;0,0,AE58*(100%-AI$161))</f>
        <v>3.8460313281073253</v>
      </c>
      <c r="AJ58" s="37">
        <f>IF(AF58*(100%-AJ$161)&lt;0,0,AF58*(100%-AJ$161))</f>
        <v>3.8460313281073253</v>
      </c>
      <c r="AK58" s="37">
        <f>IF(AG58*(100%-AK$161)&lt;0,0,AG58*(100%-AK$161))</f>
        <v>3.8460313281073253</v>
      </c>
      <c r="AL58" s="37">
        <f>IF(AH58*(100%-AL$161)&lt;0,0,AH58*(100%-AL$161))</f>
        <v>3.7479575292405745</v>
      </c>
      <c r="AM58" s="37">
        <f>IF(AI58*(100%-AM$161)&lt;0,0,AI58*(100%-AM$161))</f>
        <v>3.7479575292405887</v>
      </c>
      <c r="AN58" s="37">
        <f>IF(AJ58*(100%-AN$161)&lt;0,0,AJ58*(100%-AN$161))</f>
        <v>3.7479575292405887</v>
      </c>
      <c r="AO58" s="37">
        <f>IF(AK58*(100%-AO$161)&lt;0,0,AK58*(100%-AO$161))</f>
        <v>3.7479575292405887</v>
      </c>
      <c r="AP58" s="37">
        <f>IF(AL58*(100%-AP$161)&lt;0,0,AL58*(100%-AP$161))</f>
        <v>3.6842486227712845</v>
      </c>
      <c r="AQ58" s="37">
        <f>IF(AM58*(100%-AQ$161)&lt;0,0,AM58*(100%-AQ$161))</f>
        <v>3.6842486227712983</v>
      </c>
      <c r="AR58" s="37">
        <f>IF(AN58*(100%-AR$161)&lt;0,0,AN58*(100%-AR$161))</f>
        <v>3.6842486227712983</v>
      </c>
      <c r="AS58" s="37">
        <f>IF(AO58*(100%-AS$161)&lt;0,0,AO58*(100%-AS$161))</f>
        <v>3.6842486227712983</v>
      </c>
      <c r="AT58" s="37">
        <f>IF(AP58*(100%-AT$161)&lt;0,0,AP58*(100%-AT$161))</f>
        <v>3.65292624625507</v>
      </c>
      <c r="AU58" s="37">
        <f>IF(AQ58*(100%-AU$161)&lt;0,0,AQ58*(100%-AU$161))</f>
        <v>3.6529262462550838</v>
      </c>
      <c r="AV58" s="37">
        <f>IF(AR58*(100%-AV$161)&lt;0,0,AR58*(100%-AV$161))</f>
        <v>3.6529262462550838</v>
      </c>
      <c r="AW58" s="37">
        <f>IF(AS58*(100%-AW$161)&lt;0,0,AS58*(100%-AW$161))</f>
        <v>3.6529262462550838</v>
      </c>
      <c r="AX58" s="30"/>
    </row>
    <row r="59" spans="1:51" s="26" customFormat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Assurance only UI'!$J$52:$M$52)/SUM('Sample UI'!$J$52:$M$52))</f>
        <v>0</v>
      </c>
      <c r="K59" s="107">
        <f>'Sample UI'!K59*(SUM('FY20 - Assurance only UI'!$J$52:$M$52)/SUM('Sample UI'!$J$52:$M$52))</f>
        <v>0</v>
      </c>
      <c r="L59" s="107">
        <f>'Sample UI'!L59*(SUM('FY20 - Assurance only UI'!$J$52:$M$52)/SUM('Sample UI'!$J$52:$M$52))</f>
        <v>0</v>
      </c>
      <c r="M59" s="107">
        <f>'Sample UI'!M59*(SUM('FY20 - Assurance only UI'!$J$52:$M$52)/SUM('Sample UI'!$J$52:$M$52))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Assurance only UI'!$N$52:$Q$52)/SUM('Sample UI'!$N$52:$Q$52))</f>
        <v>7.095913206225761E-2</v>
      </c>
      <c r="O60" s="107">
        <f>'Sample UI'!O60*(SUM('FY20 - Assurance only UI'!$N$52:$Q$52)/SUM('Sample UI'!$N$52:$Q$52))</f>
        <v>7.095913206225761E-2</v>
      </c>
      <c r="P60" s="107">
        <f>'Sample UI'!P60*(SUM('FY20 - Assurance only UI'!$N$52:$Q$52)/SUM('Sample UI'!$N$52:$Q$52))</f>
        <v>7.095913206225761E-2</v>
      </c>
      <c r="Q60" s="107">
        <f>'Sample UI'!Q60*(SUM('FY20 - Assurance only UI'!$N$52:$Q$52)/SUM('Sample UI'!$N$52:$Q$52))</f>
        <v>7.095913206225761E-2</v>
      </c>
      <c r="R60" s="37">
        <f>IF(N60*(100%-R$161)&lt;0,0,N60*(100%-R$161))</f>
        <v>6.9256112892763427E-2</v>
      </c>
      <c r="S60" s="37">
        <f>IF(O60*(100%-S$161)&lt;0,0,O60*(100%-S$161))</f>
        <v>6.9256112892763427E-2</v>
      </c>
      <c r="T60" s="37">
        <f>IF(P60*(100%-T$161)&lt;0,0,P60*(100%-T$161))</f>
        <v>6.9256112892763427E-2</v>
      </c>
      <c r="U60" s="37">
        <f>IF(Q60*(100%-U$161)&lt;0,0,Q60*(100%-U$161))</f>
        <v>6.9256112892763427E-2</v>
      </c>
      <c r="V60" s="37">
        <f>IF(R60*(100%-V$161)&lt;0,0,R60*(100%-V$161))</f>
        <v>6.4754465554733812E-2</v>
      </c>
      <c r="W60" s="37">
        <f>IF(S60*(100%-W$161)&lt;0,0,S60*(100%-W$161))</f>
        <v>6.4754465554733812E-2</v>
      </c>
      <c r="X60" s="37">
        <f>IF(T60*(100%-X$161)&lt;0,0,T60*(100%-X$161))</f>
        <v>6.4754465554733812E-2</v>
      </c>
      <c r="Y60" s="37">
        <f>IF(U60*(100%-Y$161)&lt;0,0,U60*(100%-Y$161))</f>
        <v>6.4754465554733812E-2</v>
      </c>
      <c r="Z60" s="37">
        <f>IF(V60*(100%-Z$161)&lt;0,0,V60*(100%-Z$161))</f>
        <v>6.3329867312529667E-2</v>
      </c>
      <c r="AA60" s="37">
        <f>IF(W60*(100%-AA$161)&lt;0,0,W60*(100%-AA$161))</f>
        <v>6.3329867312529667E-2</v>
      </c>
      <c r="AB60" s="37">
        <f>IF(X60*(100%-AB$161)&lt;0,0,X60*(100%-AB$161))</f>
        <v>6.3329867312529667E-2</v>
      </c>
      <c r="AC60" s="37">
        <f>IF(Y60*(100%-AC$161)&lt;0,0,Y60*(100%-AC$161))</f>
        <v>6.3329867312529667E-2</v>
      </c>
      <c r="AD60" s="37">
        <f>IF(Z60*(100%-AD$161)&lt;0,0,Z60*(100%-AD$161))</f>
        <v>6.0860002487341004E-2</v>
      </c>
      <c r="AE60" s="37">
        <f>IF(AA60*(100%-AE$161)&lt;0,0,AA60*(100%-AE$161))</f>
        <v>6.0860002487341004E-2</v>
      </c>
      <c r="AF60" s="37">
        <f>IF(AB60*(100%-AF$161)&lt;0,0,AB60*(100%-AF$161))</f>
        <v>6.0860002487341004E-2</v>
      </c>
      <c r="AG60" s="37">
        <f>IF(AC60*(100%-AG$161)&lt;0,0,AC60*(100%-AG$161))</f>
        <v>6.0860002487341004E-2</v>
      </c>
      <c r="AH60" s="37">
        <f>IF(AD60*(100%-AH$161)&lt;0,0,AD60*(100%-AH$161))</f>
        <v>5.9216782420182794E-2</v>
      </c>
      <c r="AI60" s="37">
        <f>IF(AE60*(100%-AI$161)&lt;0,0,AE60*(100%-AI$161))</f>
        <v>5.9216782420182794E-2</v>
      </c>
      <c r="AJ60" s="37">
        <f>IF(AF60*(100%-AJ$161)&lt;0,0,AF60*(100%-AJ$161))</f>
        <v>5.9216782420182794E-2</v>
      </c>
      <c r="AK60" s="37">
        <f>IF(AG60*(100%-AK$161)&lt;0,0,AG60*(100%-AK$161))</f>
        <v>5.9216782420182794E-2</v>
      </c>
      <c r="AL60" s="37">
        <f>IF(AH60*(100%-AL$161)&lt;0,0,AH60*(100%-AL$161))</f>
        <v>5.7706754468468131E-2</v>
      </c>
      <c r="AM60" s="37">
        <f>IF(AI60*(100%-AM$161)&lt;0,0,AI60*(100%-AM$161))</f>
        <v>5.7706754468468131E-2</v>
      </c>
      <c r="AN60" s="37">
        <f>IF(AJ60*(100%-AN$161)&lt;0,0,AJ60*(100%-AN$161))</f>
        <v>5.7706754468468131E-2</v>
      </c>
      <c r="AO60" s="37">
        <f>IF(AK60*(100%-AO$161)&lt;0,0,AK60*(100%-AO$161))</f>
        <v>5.7706754468468131E-2</v>
      </c>
      <c r="AP60" s="37">
        <f>IF(AL60*(100%-AP$161)&lt;0,0,AL60*(100%-AP$161))</f>
        <v>5.6725837743986769E-2</v>
      </c>
      <c r="AQ60" s="37">
        <f>IF(AM60*(100%-AQ$161)&lt;0,0,AM60*(100%-AQ$161))</f>
        <v>5.6725837743986769E-2</v>
      </c>
      <c r="AR60" s="37">
        <f>IF(AN60*(100%-AR$161)&lt;0,0,AN60*(100%-AR$161))</f>
        <v>5.6725837743986769E-2</v>
      </c>
      <c r="AS60" s="37">
        <f>IF(AO60*(100%-AS$161)&lt;0,0,AO60*(100%-AS$161))</f>
        <v>5.6725837743986769E-2</v>
      </c>
      <c r="AT60" s="37">
        <f>IF(AP60*(100%-AT$161)&lt;0,0,AP60*(100%-AT$161))</f>
        <v>5.6243571689238721E-2</v>
      </c>
      <c r="AU60" s="37">
        <f>IF(AQ60*(100%-AU$161)&lt;0,0,AQ60*(100%-AU$161))</f>
        <v>5.6243571689238721E-2</v>
      </c>
      <c r="AV60" s="37">
        <f>IF(AR60*(100%-AV$161)&lt;0,0,AR60*(100%-AV$161))</f>
        <v>5.6243571689238721E-2</v>
      </c>
      <c r="AW60" s="37">
        <f>IF(AS60*(100%-AW$161)&lt;0,0,AS60*(100%-AW$161))</f>
        <v>5.6243571689238721E-2</v>
      </c>
      <c r="AX60" s="30"/>
    </row>
    <row r="61" spans="1:51" s="26" customFormat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Assurance only UI'!$R$52:$U$52)/SUM('Sample UI'!$R$52:$U$52))</f>
        <v>1.8866637070597136</v>
      </c>
      <c r="S61" s="107">
        <f>'Sample UI'!S61*(SUM('FY20 - Assurance only UI'!$R$52:$U$52)/SUM('Sample UI'!$R$52:$U$52))</f>
        <v>1.8866637070596863</v>
      </c>
      <c r="T61" s="107">
        <f>'Sample UI'!T61*(SUM('FY20 - Assurance only UI'!$R$52:$U$52)/SUM('Sample UI'!$R$52:$U$52))</f>
        <v>1.8866637070596863</v>
      </c>
      <c r="U61" s="107">
        <f>'Sample UI'!U61*(SUM('FY20 - Assurance only UI'!$R$52:$U$52)/SUM('Sample UI'!$R$52:$U$52))</f>
        <v>1.8866637070596863</v>
      </c>
      <c r="V61" s="37">
        <f>IF(R61*(100%-V$161)&lt;0,0,R61*(100%-V$161))</f>
        <v>1.7640305661008324</v>
      </c>
      <c r="W61" s="37">
        <f>IF(S61*(100%-W$161)&lt;0,0,S61*(100%-W$161))</f>
        <v>1.7640305661008069</v>
      </c>
      <c r="X61" s="37">
        <f>IF(T61*(100%-X$161)&lt;0,0,T61*(100%-X$161))</f>
        <v>1.7640305661008069</v>
      </c>
      <c r="Y61" s="37">
        <f>IF(U61*(100%-Y$161)&lt;0,0,U61*(100%-Y$161))</f>
        <v>1.7640305661008069</v>
      </c>
      <c r="Z61" s="37">
        <f>IF(V61*(100%-Z$161)&lt;0,0,V61*(100%-Z$161))</f>
        <v>1.7252218936466142</v>
      </c>
      <c r="AA61" s="37">
        <f>IF(W61*(100%-AA$161)&lt;0,0,W61*(100%-AA$161))</f>
        <v>1.7252218936465891</v>
      </c>
      <c r="AB61" s="37">
        <f>IF(X61*(100%-AB$161)&lt;0,0,X61*(100%-AB$161))</f>
        <v>1.7252218936465891</v>
      </c>
      <c r="AC61" s="37">
        <f>IF(Y61*(100%-AC$161)&lt;0,0,Y61*(100%-AC$161))</f>
        <v>1.7252218936465891</v>
      </c>
      <c r="AD61" s="37">
        <f>IF(Z61*(100%-AD$161)&lt;0,0,Z61*(100%-AD$161))</f>
        <v>1.6579382397943963</v>
      </c>
      <c r="AE61" s="37">
        <f>IF(AA61*(100%-AE$161)&lt;0,0,AA61*(100%-AE$161))</f>
        <v>1.657938239794372</v>
      </c>
      <c r="AF61" s="37">
        <f>IF(AB61*(100%-AF$161)&lt;0,0,AB61*(100%-AF$161))</f>
        <v>1.657938239794372</v>
      </c>
      <c r="AG61" s="37">
        <f>IF(AC61*(100%-AG$161)&lt;0,0,AC61*(100%-AG$161))</f>
        <v>1.657938239794372</v>
      </c>
      <c r="AH61" s="37">
        <f>IF(AD61*(100%-AH$161)&lt;0,0,AD61*(100%-AH$161))</f>
        <v>1.6131739073199476</v>
      </c>
      <c r="AI61" s="37">
        <f>IF(AE61*(100%-AI$161)&lt;0,0,AE61*(100%-AI$161))</f>
        <v>1.613173907319924</v>
      </c>
      <c r="AJ61" s="37">
        <f>IF(AF61*(100%-AJ$161)&lt;0,0,AF61*(100%-AJ$161))</f>
        <v>1.613173907319924</v>
      </c>
      <c r="AK61" s="37">
        <f>IF(AG61*(100%-AK$161)&lt;0,0,AG61*(100%-AK$161))</f>
        <v>1.613173907319924</v>
      </c>
      <c r="AL61" s="37">
        <f>IF(AH61*(100%-AL$161)&lt;0,0,AH61*(100%-AL$161))</f>
        <v>1.5720379726832889</v>
      </c>
      <c r="AM61" s="37">
        <f>IF(AI61*(100%-AM$161)&lt;0,0,AI61*(100%-AM$161))</f>
        <v>1.5720379726832661</v>
      </c>
      <c r="AN61" s="37">
        <f>IF(AJ61*(100%-AN$161)&lt;0,0,AJ61*(100%-AN$161))</f>
        <v>1.5720379726832661</v>
      </c>
      <c r="AO61" s="37">
        <f>IF(AK61*(100%-AO$161)&lt;0,0,AK61*(100%-AO$161))</f>
        <v>1.5720379726832661</v>
      </c>
      <c r="AP61" s="37">
        <f>IF(AL61*(100%-AP$161)&lt;0,0,AL61*(100%-AP$161))</f>
        <v>1.5453159996122265</v>
      </c>
      <c r="AQ61" s="37">
        <f>IF(AM61*(100%-AQ$161)&lt;0,0,AM61*(100%-AQ$161))</f>
        <v>1.5453159996122041</v>
      </c>
      <c r="AR61" s="37">
        <f>IF(AN61*(100%-AR$161)&lt;0,0,AN61*(100%-AR$161))</f>
        <v>1.5453159996122041</v>
      </c>
      <c r="AS61" s="37">
        <f>IF(AO61*(100%-AS$161)&lt;0,0,AO61*(100%-AS$161))</f>
        <v>1.5453159996122041</v>
      </c>
      <c r="AT61" s="37">
        <f>IF(AP61*(100%-AT$161)&lt;0,0,AP61*(100%-AT$161))</f>
        <v>1.5321781865783233</v>
      </c>
      <c r="AU61" s="37">
        <f>IF(AQ61*(100%-AU$161)&lt;0,0,AQ61*(100%-AU$161))</f>
        <v>1.5321781865783011</v>
      </c>
      <c r="AV61" s="37">
        <f>IF(AR61*(100%-AV$161)&lt;0,0,AR61*(100%-AV$161))</f>
        <v>1.5321781865783011</v>
      </c>
      <c r="AW61" s="37">
        <f>IF(AS61*(100%-AW$161)&lt;0,0,AS61*(100%-AW$161))</f>
        <v>1.5321781865783011</v>
      </c>
      <c r="AX61" s="30"/>
    </row>
    <row r="62" spans="1:51" s="26" customFormat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Assurance only UI'!$V$52:$Y$52)/SUM('Sample UI'!$V$52:$Y$52))</f>
        <v>0</v>
      </c>
      <c r="W62" s="107">
        <f>'Sample UI'!W62*(SUM('FY20 - Assurance only UI'!$V$52:$Y$52)/SUM('Sample UI'!$V$52:$Y$52))</f>
        <v>0</v>
      </c>
      <c r="X62" s="107">
        <f>'Sample UI'!X62*(SUM('FY20 - Assurance only UI'!$V$52:$Y$52)/SUM('Sample UI'!$V$52:$Y$52))</f>
        <v>0</v>
      </c>
      <c r="Y62" s="107">
        <f>'Sample UI'!Y62*(SUM('FY20 - Assurance only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Assurance only UI'!$Z$52:$AC$52)/SUM('Sample UI'!$Z$52:$AC$52))</f>
        <v>3.8497013720722748</v>
      </c>
      <c r="AA63" s="107">
        <f>'Sample UI'!AA63*(SUM('FY20 - Assurance only UI'!$Z$52:$AC$52)/SUM('Sample UI'!$Z$52:$AC$52))</f>
        <v>3.849701372072289</v>
      </c>
      <c r="AB63" s="107">
        <f>'Sample UI'!AB63*(SUM('FY20 - Assurance only UI'!$Z$52:$AC$52)/SUM('Sample UI'!$Z$52:$AC$52))</f>
        <v>3.849701372072289</v>
      </c>
      <c r="AC63" s="107">
        <f>'Sample UI'!AC63*(SUM('FY20 - Assurance only UI'!$Z$52:$AC$52)/SUM('Sample UI'!$Z$52:$AC$52))</f>
        <v>3.849701372072289</v>
      </c>
      <c r="AD63" s="37">
        <f>IF(Z63*(100%-AD$161)&lt;0,0,Z63*(100%-AD$161))</f>
        <v>3.6995630185614559</v>
      </c>
      <c r="AE63" s="37">
        <f>IF(AA63*(100%-AE$161)&lt;0,0,AA63*(100%-AE$161))</f>
        <v>3.6995630185614696</v>
      </c>
      <c r="AF63" s="37">
        <f>IF(AB63*(100%-AF$161)&lt;0,0,AB63*(100%-AF$161))</f>
        <v>3.6995630185614696</v>
      </c>
      <c r="AG63" s="37">
        <f>IF(AC63*(100%-AG$161)&lt;0,0,AC63*(100%-AG$161))</f>
        <v>3.6995630185614696</v>
      </c>
      <c r="AH63" s="37">
        <f>IF(AD63*(100%-AH$161)&lt;0,0,AD63*(100%-AH$161))</f>
        <v>3.5996748170602966</v>
      </c>
      <c r="AI63" s="37">
        <f>IF(AE63*(100%-AI$161)&lt;0,0,AE63*(100%-AI$161))</f>
        <v>3.5996748170603099</v>
      </c>
      <c r="AJ63" s="37">
        <f>IF(AF63*(100%-AJ$161)&lt;0,0,AF63*(100%-AJ$161))</f>
        <v>3.5996748170603099</v>
      </c>
      <c r="AK63" s="37">
        <f>IF(AG63*(100%-AK$161)&lt;0,0,AG63*(100%-AK$161))</f>
        <v>3.5996748170603099</v>
      </c>
      <c r="AL63" s="37">
        <f>IF(AH63*(100%-AL$161)&lt;0,0,AH63*(100%-AL$161))</f>
        <v>3.5078831092252591</v>
      </c>
      <c r="AM63" s="37">
        <f>IF(AI63*(100%-AM$161)&lt;0,0,AI63*(100%-AM$161))</f>
        <v>3.507883109225272</v>
      </c>
      <c r="AN63" s="37">
        <f>IF(AJ63*(100%-AN$161)&lt;0,0,AJ63*(100%-AN$161))</f>
        <v>3.507883109225272</v>
      </c>
      <c r="AO63" s="37">
        <f>IF(AK63*(100%-AO$161)&lt;0,0,AK63*(100%-AO$161))</f>
        <v>3.507883109225272</v>
      </c>
      <c r="AP63" s="37">
        <f>IF(AL63*(100%-AP$161)&lt;0,0,AL63*(100%-AP$161))</f>
        <v>3.4482550597697155</v>
      </c>
      <c r="AQ63" s="37">
        <f>IF(AM63*(100%-AQ$161)&lt;0,0,AM63*(100%-AQ$161))</f>
        <v>3.4482550597697279</v>
      </c>
      <c r="AR63" s="37">
        <f>IF(AN63*(100%-AR$161)&lt;0,0,AN63*(100%-AR$161))</f>
        <v>3.4482550597697279</v>
      </c>
      <c r="AS63" s="37">
        <f>IF(AO63*(100%-AS$161)&lt;0,0,AO63*(100%-AS$161))</f>
        <v>3.4482550597697279</v>
      </c>
      <c r="AT63" s="37">
        <f>IF(AP63*(100%-AT$161)&lt;0,0,AP63*(100%-AT$161))</f>
        <v>3.4189390297280715</v>
      </c>
      <c r="AU63" s="37">
        <f>IF(AQ63*(100%-AU$161)&lt;0,0,AQ63*(100%-AU$161))</f>
        <v>3.4189390297280839</v>
      </c>
      <c r="AV63" s="37">
        <f>IF(AR63*(100%-AV$161)&lt;0,0,AR63*(100%-AV$161))</f>
        <v>3.4189390297280839</v>
      </c>
      <c r="AW63" s="37">
        <f>IF(AS63*(100%-AW$161)&lt;0,0,AS63*(100%-AW$161))</f>
        <v>3.4189390297280839</v>
      </c>
      <c r="AX63" s="30"/>
    </row>
    <row r="64" spans="1:51" s="26" customFormat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Assurance only UI'!$AD$52:$AG$52)/SUM('Sample UI'!$AD$52:$AG$53))</f>
        <v>8.1017628317829544</v>
      </c>
      <c r="AE64" s="107">
        <f>'Sample UI'!AE64*(SUM('FY20 - Assurance only UI'!$AD$52:$AG$52)/SUM('Sample UI'!$AD$52:$AG$53))</f>
        <v>8.1017628317829544</v>
      </c>
      <c r="AF64" s="107">
        <f>'Sample UI'!AF64*(SUM('FY20 - Assurance only UI'!$AD$52:$AG$52)/SUM('Sample UI'!$AD$52:$AG$53))</f>
        <v>8.1017628317829544</v>
      </c>
      <c r="AG64" s="107">
        <f>'Sample UI'!AG64*(SUM('FY20 - Assurance only UI'!$AD$52:$AG$52)/SUM('Sample UI'!$AD$52:$AG$53))</f>
        <v>8.1017628317829544</v>
      </c>
      <c r="AH64" s="37">
        <f>IF(AD64*(100%-AH$161)&lt;0,0,AD64*(100%-AH$161))</f>
        <v>7.8830152353248142</v>
      </c>
      <c r="AI64" s="37">
        <f>IF(AE64*(100%-AI$161)&lt;0,0,AE64*(100%-AI$161))</f>
        <v>7.8830152353248142</v>
      </c>
      <c r="AJ64" s="37">
        <f>IF(AF64*(100%-AJ$161)&lt;0,0,AF64*(100%-AJ$161))</f>
        <v>7.8830152353248142</v>
      </c>
      <c r="AK64" s="37">
        <f>IF(AG64*(100%-AK$161)&lt;0,0,AG64*(100%-AK$161))</f>
        <v>7.8830152353248142</v>
      </c>
      <c r="AL64" s="37">
        <f>IF(AH64*(100%-AL$161)&lt;0,0,AH64*(100%-AL$161))</f>
        <v>7.6819983468240318</v>
      </c>
      <c r="AM64" s="37">
        <f>IF(AI64*(100%-AM$161)&lt;0,0,AI64*(100%-AM$161))</f>
        <v>7.6819983468240318</v>
      </c>
      <c r="AN64" s="37">
        <f>IF(AJ64*(100%-AN$161)&lt;0,0,AJ64*(100%-AN$161))</f>
        <v>7.6819983468240318</v>
      </c>
      <c r="AO64" s="37">
        <f>IF(AK64*(100%-AO$161)&lt;0,0,AK64*(100%-AO$161))</f>
        <v>7.6819983468240318</v>
      </c>
      <c r="AP64" s="37">
        <f>IF(AL64*(100%-AP$161)&lt;0,0,AL64*(100%-AP$161))</f>
        <v>7.551417434325213</v>
      </c>
      <c r="AQ64" s="37">
        <f>IF(AM64*(100%-AQ$161)&lt;0,0,AM64*(100%-AQ$161))</f>
        <v>7.551417434325213</v>
      </c>
      <c r="AR64" s="37">
        <f>IF(AN64*(100%-AR$161)&lt;0,0,AN64*(100%-AR$161))</f>
        <v>7.551417434325213</v>
      </c>
      <c r="AS64" s="37">
        <f>IF(AO64*(100%-AS$161)&lt;0,0,AO64*(100%-AS$161))</f>
        <v>7.551417434325213</v>
      </c>
      <c r="AT64" s="37">
        <f>IF(AP64*(100%-AT$161)&lt;0,0,AP64*(100%-AT$161))</f>
        <v>7.4872175487238106</v>
      </c>
      <c r="AU64" s="37">
        <f>IF(AQ64*(100%-AU$161)&lt;0,0,AQ64*(100%-AU$161))</f>
        <v>7.4872175487238106</v>
      </c>
      <c r="AV64" s="37">
        <f>IF(AR64*(100%-AV$161)&lt;0,0,AR64*(100%-AV$161))</f>
        <v>7.4872175487238106</v>
      </c>
      <c r="AW64" s="37">
        <f>IF(AS64*(100%-AW$161)&lt;0,0,AS64*(100%-AW$161))</f>
        <v>7.4872175487238106</v>
      </c>
      <c r="AX64" s="30"/>
    </row>
    <row r="65" spans="1:50" s="26" customFormat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Assurance only UI'!$AH$52:$AK$52)/SUM('Sample UI'!$AH$52:$AK$52))</f>
        <v>3.6723653010321766</v>
      </c>
      <c r="AI65" s="107">
        <f>'Sample UI'!AI65*(SUM('FY20 - Assurance only UI'!$AH$52:$AK$52)/SUM('Sample UI'!$AH$52:$AK$52))</f>
        <v>3.6723653010321766</v>
      </c>
      <c r="AJ65" s="107">
        <f>'Sample UI'!AJ65*(SUM('FY20 - Assurance only UI'!$AH$52:$AK$52)/SUM('Sample UI'!$AH$52:$AK$52))</f>
        <v>3.6723653010321766</v>
      </c>
      <c r="AK65" s="107">
        <f>'Sample UI'!AK65*(SUM('FY20 - Assurance only UI'!$AH$52:$AK$52)/SUM('Sample UI'!$AH$52:$AK$52))</f>
        <v>3.6723653010321766</v>
      </c>
      <c r="AL65" s="37">
        <f>IF(AH65*(100%-AL$161)&lt;0,0,AH65*(100%-AL$161))</f>
        <v>3.578719985855856</v>
      </c>
      <c r="AM65" s="37">
        <f>IF(AI65*(100%-AM$161)&lt;0,0,AI65*(100%-AM$161))</f>
        <v>3.578719985855856</v>
      </c>
      <c r="AN65" s="37">
        <f>IF(AJ65*(100%-AN$161)&lt;0,0,AJ65*(100%-AN$161))</f>
        <v>3.578719985855856</v>
      </c>
      <c r="AO65" s="37">
        <f>IF(AK65*(100%-AO$161)&lt;0,0,AK65*(100%-AO$161))</f>
        <v>3.578719985855856</v>
      </c>
      <c r="AP65" s="37">
        <f>IF(AL65*(100%-AP$161)&lt;0,0,AL65*(100%-AP$161))</f>
        <v>3.5178878299202823</v>
      </c>
      <c r="AQ65" s="37">
        <f>IF(AM65*(100%-AQ$161)&lt;0,0,AM65*(100%-AQ$161))</f>
        <v>3.5178878299202823</v>
      </c>
      <c r="AR65" s="37">
        <f>IF(AN65*(100%-AR$161)&lt;0,0,AN65*(100%-AR$161))</f>
        <v>3.5178878299202823</v>
      </c>
      <c r="AS65" s="37">
        <f>IF(AO65*(100%-AS$161)&lt;0,0,AO65*(100%-AS$161))</f>
        <v>3.5178878299202823</v>
      </c>
      <c r="AT65" s="37">
        <f>IF(AP65*(100%-AT$161)&lt;0,0,AP65*(100%-AT$161))</f>
        <v>3.4879798029566493</v>
      </c>
      <c r="AU65" s="37">
        <f>IF(AQ65*(100%-AU$161)&lt;0,0,AQ65*(100%-AU$161))</f>
        <v>3.4879798029566493</v>
      </c>
      <c r="AV65" s="37">
        <f>IF(AR65*(100%-AV$161)&lt;0,0,AR65*(100%-AV$161))</f>
        <v>3.4879798029566493</v>
      </c>
      <c r="AW65" s="37">
        <f>IF(AS65*(100%-AW$161)&lt;0,0,AS65*(100%-AW$161))</f>
        <v>3.4879798029566493</v>
      </c>
      <c r="AX65" s="30"/>
    </row>
    <row r="66" spans="1:50" s="26" customFormat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Assurance only UI'!$AL$52:$AO$52)/SUM('Sample UI'!$AL$52:$AO$52))</f>
        <v>0</v>
      </c>
      <c r="AM66" s="107">
        <f>'Sample UI'!AM66*(SUM('FY20 - Assurance only UI'!$AL$52:$AO$52)/SUM('Sample UI'!$AL$52:$AO$52))</f>
        <v>0</v>
      </c>
      <c r="AN66" s="107">
        <f>'Sample UI'!AN66*(SUM('FY20 - Assurance only UI'!$AL$52:$AO$52)/SUM('Sample UI'!$AL$52:$AO$52))</f>
        <v>0</v>
      </c>
      <c r="AO66" s="107">
        <f>'Sample UI'!AO66*(SUM('FY20 - Assurance only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Assurance only UI'!$AP$52:$AS$52)/SUM('Sample UI'!$AP$52:$AS$52))</f>
        <v>3.1137053206824064</v>
      </c>
      <c r="AQ67" s="107">
        <f>'Sample UI'!AQ67*(SUM('FY20 - Assurance only UI'!$AP$52:$AS$52)/SUM('Sample UI'!$AP$52:$AS$52))</f>
        <v>3.1137053206824064</v>
      </c>
      <c r="AR67" s="107">
        <f>'Sample UI'!AR67*(SUM('FY20 - Assurance only UI'!$AP$52:$AS$52)/SUM('Sample UI'!$AP$52:$AS$52))</f>
        <v>3.1137053206824064</v>
      </c>
      <c r="AS67" s="107">
        <f>'Sample UI'!AS67*(SUM('FY20 - Assurance only UI'!$AP$52:$AS$52)/SUM('Sample UI'!$AP$52:$AS$52))</f>
        <v>3.1137053206824064</v>
      </c>
      <c r="AT67" s="37">
        <f>IF(AP67*(100%-AT$161)&lt;0,0,AP67*(100%-AT$161))</f>
        <v>3.087233532157561</v>
      </c>
      <c r="AU67" s="37">
        <f>IF(AQ67*(100%-AU$161)&lt;0,0,AQ67*(100%-AU$161))</f>
        <v>3.087233532157561</v>
      </c>
      <c r="AV67" s="37">
        <f>IF(AR67*(100%-AV$161)&lt;0,0,AR67*(100%-AV$161))</f>
        <v>3.087233532157561</v>
      </c>
      <c r="AW67" s="37">
        <f>IF(AS67*(100%-AW$161)&lt;0,0,AS67*(100%-AW$161))</f>
        <v>3.087233532157561</v>
      </c>
      <c r="AX67" s="30"/>
    </row>
    <row r="68" spans="1:50" s="26" customFormat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Assurance only UI'!$AT$52:$AW$52)/SUM('Sample UI'!$AT$52:$AW$52))</f>
        <v>0</v>
      </c>
      <c r="AU68" s="107">
        <f>'Sample UI'!AU68*(SUM('FY20 - Assurance only UI'!$AT$52:$AW$52)/SUM('Sample UI'!$AT$52:$AW$52))</f>
        <v>0</v>
      </c>
      <c r="AV68" s="107">
        <f>'Sample UI'!AV68*(SUM('FY20 - Assurance only UI'!$AT$52:$AW$52)/SUM('Sample UI'!$AT$52:$AW$52))</f>
        <v>0</v>
      </c>
      <c r="AW68" s="107">
        <f>'Sample UI'!AW68*(SUM('FY20 - Assurance only UI'!$AT$52:$AW$52)/SUM('Sample UI'!$AT$52:$AW$52))</f>
        <v>0</v>
      </c>
      <c r="AX68" s="30"/>
    </row>
    <row r="69" spans="1:50" s="26" customFormat="1" x14ac:dyDescent="0.35">
      <c r="A69" s="106" t="s">
        <v>20</v>
      </c>
      <c r="B69" s="105">
        <f>SUM(B70:B82)</f>
        <v>53.216782785088235</v>
      </c>
      <c r="C69" s="105">
        <f t="shared" ref="C69:AW69" si="2">SUM(C70:C82)</f>
        <v>53.216782785088228</v>
      </c>
      <c r="D69" s="105">
        <f t="shared" si="2"/>
        <v>53.216782785088228</v>
      </c>
      <c r="E69" s="105">
        <f t="shared" si="2"/>
        <v>53.216782785088228</v>
      </c>
      <c r="F69" s="105">
        <f t="shared" si="2"/>
        <v>58.548969993719112</v>
      </c>
      <c r="G69" s="105">
        <f t="shared" si="2"/>
        <v>58.548969993719112</v>
      </c>
      <c r="H69" s="105">
        <f t="shared" si="2"/>
        <v>58.548969993719112</v>
      </c>
      <c r="I69" s="105">
        <f t="shared" si="2"/>
        <v>58.548969993719112</v>
      </c>
      <c r="J69" s="105">
        <f t="shared" si="2"/>
        <v>58.022029263775643</v>
      </c>
      <c r="K69" s="105">
        <f t="shared" si="2"/>
        <v>58.022029263775643</v>
      </c>
      <c r="L69" s="105">
        <f t="shared" si="2"/>
        <v>58.022029263775643</v>
      </c>
      <c r="M69" s="105">
        <f t="shared" si="2"/>
        <v>58.022029263775643</v>
      </c>
      <c r="N69" s="105">
        <f t="shared" si="2"/>
        <v>56.079957154621319</v>
      </c>
      <c r="O69" s="105">
        <f t="shared" si="2"/>
        <v>56.079957154621319</v>
      </c>
      <c r="P69" s="105">
        <f t="shared" si="2"/>
        <v>56.079957154621319</v>
      </c>
      <c r="Q69" s="105">
        <f t="shared" si="2"/>
        <v>56.079957154621319</v>
      </c>
      <c r="R69" s="105">
        <f t="shared" si="2"/>
        <v>57.092367816735049</v>
      </c>
      <c r="S69" s="105">
        <f t="shared" si="2"/>
        <v>57.092367816735027</v>
      </c>
      <c r="T69" s="105">
        <f t="shared" si="2"/>
        <v>57.092367816735027</v>
      </c>
      <c r="U69" s="105">
        <f t="shared" si="2"/>
        <v>57.092367816735027</v>
      </c>
      <c r="V69" s="105">
        <f t="shared" si="2"/>
        <v>53.381363908647273</v>
      </c>
      <c r="W69" s="105">
        <f t="shared" si="2"/>
        <v>53.381363908647259</v>
      </c>
      <c r="X69" s="105">
        <f t="shared" si="2"/>
        <v>53.381363908647259</v>
      </c>
      <c r="Y69" s="105">
        <f t="shared" si="2"/>
        <v>53.381363908647259</v>
      </c>
      <c r="Z69" s="105">
        <f t="shared" si="2"/>
        <v>57.019100617747362</v>
      </c>
      <c r="AA69" s="105">
        <f t="shared" si="2"/>
        <v>57.01910061774737</v>
      </c>
      <c r="AB69" s="105">
        <f t="shared" si="2"/>
        <v>57.01910061774737</v>
      </c>
      <c r="AC69" s="105">
        <f t="shared" si="2"/>
        <v>57.01910061774737</v>
      </c>
      <c r="AD69" s="105">
        <f t="shared" si="2"/>
        <v>64.922559233383922</v>
      </c>
      <c r="AE69" s="105">
        <f t="shared" si="2"/>
        <v>64.922559233383907</v>
      </c>
      <c r="AF69" s="105">
        <f t="shared" si="2"/>
        <v>64.922559233383907</v>
      </c>
      <c r="AG69" s="105">
        <f t="shared" si="2"/>
        <v>64.922559233383907</v>
      </c>
      <c r="AH69" s="105">
        <f t="shared" si="2"/>
        <v>67.760106760372778</v>
      </c>
      <c r="AI69" s="105">
        <f t="shared" si="2"/>
        <v>67.760106760372764</v>
      </c>
      <c r="AJ69" s="105">
        <f t="shared" si="2"/>
        <v>67.760106760372764</v>
      </c>
      <c r="AK69" s="105">
        <f t="shared" si="2"/>
        <v>67.760106760372764</v>
      </c>
      <c r="AL69" s="105">
        <f t="shared" si="2"/>
        <v>66.032224037983269</v>
      </c>
      <c r="AM69" s="105">
        <f t="shared" si="2"/>
        <v>66.032224037983269</v>
      </c>
      <c r="AN69" s="105">
        <f t="shared" si="2"/>
        <v>66.032224037983269</v>
      </c>
      <c r="AO69" s="105">
        <f t="shared" si="2"/>
        <v>66.032224037983269</v>
      </c>
      <c r="AP69" s="105">
        <f t="shared" si="2"/>
        <v>68.801920134971397</v>
      </c>
      <c r="AQ69" s="105">
        <f t="shared" si="2"/>
        <v>68.801920134971411</v>
      </c>
      <c r="AR69" s="105">
        <f t="shared" si="2"/>
        <v>68.801920134971411</v>
      </c>
      <c r="AS69" s="105">
        <f t="shared" si="2"/>
        <v>68.801920134971411</v>
      </c>
      <c r="AT69" s="105">
        <f t="shared" si="2"/>
        <v>68.216986850559934</v>
      </c>
      <c r="AU69" s="105">
        <f t="shared" si="2"/>
        <v>68.21698685055992</v>
      </c>
      <c r="AV69" s="105">
        <f t="shared" si="2"/>
        <v>68.21698685055992</v>
      </c>
      <c r="AW69" s="105">
        <f t="shared" si="2"/>
        <v>68.21698685055992</v>
      </c>
      <c r="AX69" s="30"/>
    </row>
    <row r="70" spans="1:50" s="26" customFormat="1" x14ac:dyDescent="0.35">
      <c r="A70" s="103" t="s">
        <v>24</v>
      </c>
      <c r="B70" s="37">
        <f>'Headcount Source'!C9</f>
        <v>18</v>
      </c>
      <c r="C70" s="37">
        <f>'Headcount Source'!C9</f>
        <v>18</v>
      </c>
      <c r="D70" s="37">
        <f>'Headcount Source'!C9</f>
        <v>18</v>
      </c>
      <c r="E70" s="37">
        <f>'Headcount Source'!C9</f>
        <v>18</v>
      </c>
      <c r="F70" s="37">
        <f>B70*(100%-F$161)</f>
        <v>17.765999999999998</v>
      </c>
      <c r="G70" s="37">
        <f>C70*(100%-G$161)</f>
        <v>17.765999999999998</v>
      </c>
      <c r="H70" s="37">
        <f>D70*(100%-H$161)</f>
        <v>17.765999999999998</v>
      </c>
      <c r="I70" s="37">
        <f>E70*(100%-I$161)</f>
        <v>17.765999999999998</v>
      </c>
      <c r="J70" s="37">
        <f>F70*(100%-J$161)</f>
        <v>17.606105999999997</v>
      </c>
      <c r="K70" s="37">
        <f>G70*(100%-K$161)</f>
        <v>17.606105999999997</v>
      </c>
      <c r="L70" s="37">
        <f>H70*(100%-L$161)</f>
        <v>17.606105999999997</v>
      </c>
      <c r="M70" s="37">
        <f>I70*(100%-M$161)</f>
        <v>17.606105999999997</v>
      </c>
      <c r="N70" s="37">
        <f>J70*(100%-N$161)</f>
        <v>16.989892289999997</v>
      </c>
      <c r="O70" s="37">
        <f>K70*(100%-O$161)</f>
        <v>16.989892289999997</v>
      </c>
      <c r="P70" s="37">
        <f>L70*(100%-P$161)</f>
        <v>16.989892289999997</v>
      </c>
      <c r="Q70" s="37">
        <f>M70*(100%-Q$161)</f>
        <v>16.989892289999997</v>
      </c>
      <c r="R70" s="37">
        <f>N70*(100%-R$161)</f>
        <v>16.582134875039998</v>
      </c>
      <c r="S70" s="37">
        <f>O70*(100%-S$161)</f>
        <v>16.582134875039998</v>
      </c>
      <c r="T70" s="37">
        <f>P70*(100%-T$161)</f>
        <v>16.582134875039998</v>
      </c>
      <c r="U70" s="37">
        <f>Q70*(100%-U$161)</f>
        <v>16.582134875039998</v>
      </c>
      <c r="V70" s="37">
        <f>IF(R70*(100%-V$161)&lt;0,0,R70*(100%-V$161))</f>
        <v>15.504296108162398</v>
      </c>
      <c r="W70" s="37">
        <f>IF(S70*(100%-W$161)&lt;0,0,S70*(100%-W$161))</f>
        <v>15.504296108162398</v>
      </c>
      <c r="X70" s="37">
        <f>IF(T70*(100%-X$161)&lt;0,0,T70*(100%-X$161))</f>
        <v>15.504296108162398</v>
      </c>
      <c r="Y70" s="37">
        <f>IF(U70*(100%-Y$161)&lt;0,0,U70*(100%-Y$161))</f>
        <v>15.504296108162398</v>
      </c>
      <c r="Z70" s="37">
        <f>IF(V70*(100%-Z$161)&lt;0,0,V70*(100%-Z$161))</f>
        <v>15.163201593782825</v>
      </c>
      <c r="AA70" s="37">
        <f>IF(W70*(100%-AA$161)&lt;0,0,W70*(100%-AA$161))</f>
        <v>15.163201593782825</v>
      </c>
      <c r="AB70" s="37">
        <f>IF(X70*(100%-AB$161)&lt;0,0,X70*(100%-AB$161))</f>
        <v>15.163201593782825</v>
      </c>
      <c r="AC70" s="37">
        <f>IF(Y70*(100%-AC$161)&lt;0,0,Y70*(100%-AC$161))</f>
        <v>15.163201593782825</v>
      </c>
      <c r="AD70" s="37">
        <f>Z70*(100%-AD$161)</f>
        <v>14.571836731625295</v>
      </c>
      <c r="AE70" s="37">
        <f>AA70*(100%-AE$161)</f>
        <v>14.571836731625295</v>
      </c>
      <c r="AF70" s="37">
        <f>AB70*(100%-AF$161)</f>
        <v>14.571836731625295</v>
      </c>
      <c r="AG70" s="37">
        <f>AC70*(100%-AG$161)</f>
        <v>14.571836731625295</v>
      </c>
      <c r="AH70" s="37">
        <f>AD70*(100%-AH$161)</f>
        <v>14.178397139871411</v>
      </c>
      <c r="AI70" s="37">
        <f>AE70*(100%-AI$161)</f>
        <v>14.178397139871411</v>
      </c>
      <c r="AJ70" s="37">
        <f>AF70*(100%-AJ$161)</f>
        <v>14.178397139871411</v>
      </c>
      <c r="AK70" s="37">
        <f>AG70*(100%-AK$161)</f>
        <v>14.178397139871411</v>
      </c>
      <c r="AL70" s="37">
        <f>AH70*(100%-AL$161)</f>
        <v>13.816848012804691</v>
      </c>
      <c r="AM70" s="37">
        <f>AI70*(100%-AM$161)</f>
        <v>13.816848012804691</v>
      </c>
      <c r="AN70" s="37">
        <f>AJ70*(100%-AN$161)</f>
        <v>13.816848012804691</v>
      </c>
      <c r="AO70" s="37">
        <f>AK70*(100%-AO$161)</f>
        <v>13.816848012804691</v>
      </c>
      <c r="AP70" s="37">
        <f>AL70*(100%-AP$161)</f>
        <v>13.581985085228633</v>
      </c>
      <c r="AQ70" s="37">
        <f>AM70*(100%-AQ$161)</f>
        <v>13.581985085228633</v>
      </c>
      <c r="AR70" s="37">
        <f>AN70*(100%-AR$161)</f>
        <v>13.581985085228633</v>
      </c>
      <c r="AS70" s="37">
        <f>AO70*(100%-AS$161)</f>
        <v>13.581985085228633</v>
      </c>
      <c r="AT70" s="37">
        <f>AP70*(100%-AT$161)</f>
        <v>13.466515122629545</v>
      </c>
      <c r="AU70" s="37">
        <f>AQ70*(100%-AU$161)</f>
        <v>13.466515122629545</v>
      </c>
      <c r="AV70" s="37">
        <f>AR70*(100%-AV$161)</f>
        <v>13.466515122629545</v>
      </c>
      <c r="AW70" s="37">
        <f>AS70*(100%-AW$161)</f>
        <v>13.466515122629545</v>
      </c>
      <c r="AX70" s="30"/>
    </row>
    <row r="71" spans="1:50" s="26" customFormat="1" x14ac:dyDescent="0.35">
      <c r="A71" s="103" t="s">
        <v>119</v>
      </c>
      <c r="B71" s="107">
        <f>'Sample UI'!B71*(SUM($B$52:$E$52)/(SUM('Sample UI'!$B$52:$E$52)))</f>
        <v>35.216782785088235</v>
      </c>
      <c r="C71" s="107">
        <f>'Sample UI'!C71*(SUM($B$52:$E$52)/(SUM('Sample UI'!$B$52:$E$52)))</f>
        <v>35.216782785088228</v>
      </c>
      <c r="D71" s="107">
        <f>'Sample UI'!D71*(SUM($B$52:$E$52)/(SUM('Sample UI'!$B$52:$E$52)))</f>
        <v>35.216782785088228</v>
      </c>
      <c r="E71" s="108">
        <f>'Sample UI'!E71*(SUM($B$52:$E$52)/(SUM('Sample UI'!$B$52:$E$52)))</f>
        <v>35.216782785088228</v>
      </c>
      <c r="F71" s="37">
        <f>IF(B71*(100%-F$161)&lt;0,0,B71*(100%-F$161))</f>
        <v>34.758964608882088</v>
      </c>
      <c r="G71" s="37">
        <f>IF(C71*(100%-G$161)&lt;0,0,C71*(100%-G$161))</f>
        <v>34.758964608882081</v>
      </c>
      <c r="H71" s="37">
        <f>IF(D71*(100%-H$161)&lt;0,0,D71*(100%-H$161))</f>
        <v>34.758964608882081</v>
      </c>
      <c r="I71" s="37">
        <f>IF(E71*(100%-I$161)&lt;0,0,E71*(100%-I$161))</f>
        <v>34.758964608882081</v>
      </c>
      <c r="J71" s="37">
        <f>IF(F71*(100%-J$161)&lt;0,0,F71*(100%-J$161))</f>
        <v>34.446133927402151</v>
      </c>
      <c r="K71" s="37">
        <f>IF(G71*(100%-K$161)&lt;0,0,G71*(100%-K$161))</f>
        <v>34.446133927402144</v>
      </c>
      <c r="L71" s="37">
        <f>IF(H71*(100%-L$161)&lt;0,0,H71*(100%-L$161))</f>
        <v>34.446133927402144</v>
      </c>
      <c r="M71" s="37">
        <f>IF(I71*(100%-M$161)&lt;0,0,I71*(100%-M$161))</f>
        <v>34.446133927402144</v>
      </c>
      <c r="N71" s="37">
        <f>IF(J71*(100%-N$161)&lt;0,0,J71*(100%-N$161))</f>
        <v>33.240519239943076</v>
      </c>
      <c r="O71" s="37">
        <f>IF(K71*(100%-O$161)&lt;0,0,K71*(100%-O$161))</f>
        <v>33.240519239943069</v>
      </c>
      <c r="P71" s="37">
        <f>IF(L71*(100%-P$161)&lt;0,0,L71*(100%-P$161))</f>
        <v>33.240519239943069</v>
      </c>
      <c r="Q71" s="37">
        <f>IF(M71*(100%-Q$161)&lt;0,0,M71*(100%-Q$161))</f>
        <v>33.240519239943069</v>
      </c>
      <c r="R71" s="37">
        <f>IF(N71*(100%-R$161)&lt;0,0,N71*(100%-R$161))</f>
        <v>32.442746778184443</v>
      </c>
      <c r="S71" s="37">
        <f>IF(O71*(100%-S$161)&lt;0,0,O71*(100%-S$161))</f>
        <v>32.442746778184436</v>
      </c>
      <c r="T71" s="37">
        <f>IF(P71*(100%-T$161)&lt;0,0,P71*(100%-T$161))</f>
        <v>32.442746778184436</v>
      </c>
      <c r="U71" s="37">
        <f>IF(Q71*(100%-U$161)&lt;0,0,Q71*(100%-U$161))</f>
        <v>32.442746778184436</v>
      </c>
      <c r="V71" s="37">
        <f>IF(R71*(100%-V$161)&lt;0,0,R71*(100%-V$161))</f>
        <v>30.333968237602456</v>
      </c>
      <c r="W71" s="37">
        <f>IF(S71*(100%-W$161)&lt;0,0,S71*(100%-W$161))</f>
        <v>30.333968237602448</v>
      </c>
      <c r="X71" s="37">
        <f>IF(T71*(100%-X$161)&lt;0,0,T71*(100%-X$161))</f>
        <v>30.333968237602448</v>
      </c>
      <c r="Y71" s="37">
        <f>IF(U71*(100%-Y$161)&lt;0,0,U71*(100%-Y$161))</f>
        <v>30.333968237602448</v>
      </c>
      <c r="Z71" s="37">
        <f>IF(V71*(100%-Z$161)&lt;0,0,V71*(100%-Z$161))</f>
        <v>29.6666209363752</v>
      </c>
      <c r="AA71" s="37">
        <f>IF(W71*(100%-AA$161)&lt;0,0,W71*(100%-AA$161))</f>
        <v>29.666620936375192</v>
      </c>
      <c r="AB71" s="37">
        <f>IF(X71*(100%-AB$161)&lt;0,0,X71*(100%-AB$161))</f>
        <v>29.666620936375192</v>
      </c>
      <c r="AC71" s="37">
        <f>IF(Y71*(100%-AC$161)&lt;0,0,Y71*(100%-AC$161))</f>
        <v>29.666620936375192</v>
      </c>
      <c r="AD71" s="37">
        <f>IF(Z71*(100%-AD$161)&lt;0,0,Z71*(100%-AD$161))</f>
        <v>28.509622719856566</v>
      </c>
      <c r="AE71" s="37">
        <f>IF(AA71*(100%-AE$161)&lt;0,0,AA71*(100%-AE$161))</f>
        <v>28.509622719856559</v>
      </c>
      <c r="AF71" s="37">
        <f>IF(AB71*(100%-AF$161)&lt;0,0,AB71*(100%-AF$161))</f>
        <v>28.509622719856559</v>
      </c>
      <c r="AG71" s="37">
        <f>IF(AC71*(100%-AG$161)&lt;0,0,AC71*(100%-AG$161))</f>
        <v>28.509622719856559</v>
      </c>
      <c r="AH71" s="37">
        <f>IF(AD71*(100%-AH$161)&lt;0,0,AD71*(100%-AH$161))</f>
        <v>27.739862906420438</v>
      </c>
      <c r="AI71" s="37">
        <f>IF(AE71*(100%-AI$161)&lt;0,0,AE71*(100%-AI$161))</f>
        <v>27.739862906420431</v>
      </c>
      <c r="AJ71" s="37">
        <f>IF(AF71*(100%-AJ$161)&lt;0,0,AF71*(100%-AJ$161))</f>
        <v>27.739862906420431</v>
      </c>
      <c r="AK71" s="37">
        <f>IF(AG71*(100%-AK$161)&lt;0,0,AG71*(100%-AK$161))</f>
        <v>27.739862906420431</v>
      </c>
      <c r="AL71" s="37">
        <f>IF(AH71*(100%-AL$161)&lt;0,0,AH71*(100%-AL$161))</f>
        <v>27.032496402306716</v>
      </c>
      <c r="AM71" s="37">
        <f>IF(AI71*(100%-AM$161)&lt;0,0,AI71*(100%-AM$161))</f>
        <v>27.032496402306709</v>
      </c>
      <c r="AN71" s="37">
        <f>IF(AJ71*(100%-AN$161)&lt;0,0,AJ71*(100%-AN$161))</f>
        <v>27.032496402306709</v>
      </c>
      <c r="AO71" s="37">
        <f>IF(AK71*(100%-AO$161)&lt;0,0,AK71*(100%-AO$161))</f>
        <v>27.032496402306709</v>
      </c>
      <c r="AP71" s="37">
        <f>IF(AL71*(100%-AP$161)&lt;0,0,AL71*(100%-AP$161))</f>
        <v>26.572989918711386</v>
      </c>
      <c r="AQ71" s="37">
        <f>IF(AM71*(100%-AQ$161)&lt;0,0,AM71*(100%-AQ$161))</f>
        <v>26.572989918711379</v>
      </c>
      <c r="AR71" s="37">
        <f>IF(AN71*(100%-AR$161)&lt;0,0,AN71*(100%-AR$161))</f>
        <v>26.572989918711379</v>
      </c>
      <c r="AS71" s="37">
        <f>IF(AO71*(100%-AS$161)&lt;0,0,AO71*(100%-AS$161))</f>
        <v>26.572989918711379</v>
      </c>
      <c r="AT71" s="37">
        <f>IF(AP71*(100%-AT$161)&lt;0,0,AP71*(100%-AT$161))</f>
        <v>26.347074330319479</v>
      </c>
      <c r="AU71" s="37">
        <f>IF(AQ71*(100%-AU$161)&lt;0,0,AQ71*(100%-AU$161))</f>
        <v>26.347074330319472</v>
      </c>
      <c r="AV71" s="37">
        <f>IF(AR71*(100%-AV$161)&lt;0,0,AR71*(100%-AV$161))</f>
        <v>26.347074330319472</v>
      </c>
      <c r="AW71" s="37">
        <f>IF(AS71*(100%-AW$161)&lt;0,0,AS71*(100%-AW$161))</f>
        <v>26.347074330319472</v>
      </c>
      <c r="AX71" s="30"/>
    </row>
    <row r="72" spans="1:50" s="26" customFormat="1" x14ac:dyDescent="0.35">
      <c r="A72" s="103" t="s">
        <v>120</v>
      </c>
      <c r="B72" s="37"/>
      <c r="C72" s="12"/>
      <c r="D72" s="12"/>
      <c r="E72" s="12"/>
      <c r="F72" s="107">
        <f>'Sample UI'!F72*(SUM('FY20 - Assurance only UI'!$F$52:$I$52)/SUM('Sample UI'!$F$52:$I$52))</f>
        <v>6.0240053848370261</v>
      </c>
      <c r="G72" s="107">
        <f>'Sample UI'!G72*(SUM('FY20 - Assurance only UI'!$F$52:$I$52)/SUM('Sample UI'!$F$52:$I$52))</f>
        <v>6.024005384837035</v>
      </c>
      <c r="H72" s="107">
        <f>'Sample UI'!H72*(SUM('FY20 - Assurance only UI'!$F$52:$I$52)/SUM('Sample UI'!$F$52:$I$52))</f>
        <v>6.024005384837035</v>
      </c>
      <c r="I72" s="107">
        <f>'Sample UI'!I72*(SUM('FY20 - Assurance only UI'!$F$52:$I$52)/SUM('Sample UI'!$F$52:$I$52))</f>
        <v>6.024005384837035</v>
      </c>
      <c r="J72" s="37">
        <f>IF(F72*(100%-J$161)&lt;0,0,F72*(100%-J$161))</f>
        <v>5.9697893363734931</v>
      </c>
      <c r="K72" s="37">
        <f>IF(G72*(100%-K$161)&lt;0,0,G72*(100%-K$161))</f>
        <v>5.969789336373502</v>
      </c>
      <c r="L72" s="37">
        <f>IF(H72*(100%-L$161)&lt;0,0,H72*(100%-L$161))</f>
        <v>5.969789336373502</v>
      </c>
      <c r="M72" s="37">
        <f>IF(I72*(100%-M$161)&lt;0,0,I72*(100%-M$161))</f>
        <v>5.969789336373502</v>
      </c>
      <c r="N72" s="37">
        <f>IF(J72*(100%-N$161)&lt;0,0,J72*(100%-N$161))</f>
        <v>5.760846709600421</v>
      </c>
      <c r="O72" s="37">
        <f>IF(K72*(100%-O$161)&lt;0,0,K72*(100%-O$161))</f>
        <v>5.760846709600429</v>
      </c>
      <c r="P72" s="37">
        <f>IF(L72*(100%-P$161)&lt;0,0,L72*(100%-P$161))</f>
        <v>5.760846709600429</v>
      </c>
      <c r="Q72" s="37">
        <f>IF(M72*(100%-Q$161)&lt;0,0,M72*(100%-Q$161))</f>
        <v>5.760846709600429</v>
      </c>
      <c r="R72" s="37">
        <f>IF(N72*(100%-R$161)&lt;0,0,N72*(100%-R$161))</f>
        <v>5.6225863885700109</v>
      </c>
      <c r="S72" s="37">
        <f>IF(O72*(100%-S$161)&lt;0,0,O72*(100%-S$161))</f>
        <v>5.6225863885700189</v>
      </c>
      <c r="T72" s="37">
        <f>IF(P72*(100%-T$161)&lt;0,0,P72*(100%-T$161))</f>
        <v>5.6225863885700189</v>
      </c>
      <c r="U72" s="37">
        <f>IF(Q72*(100%-U$161)&lt;0,0,Q72*(100%-U$161))</f>
        <v>5.6225863885700189</v>
      </c>
      <c r="V72" s="37">
        <f>IF(R72*(100%-V$161)&lt;0,0,R72*(100%-V$161))</f>
        <v>5.2571182733129609</v>
      </c>
      <c r="W72" s="37">
        <f>IF(S72*(100%-W$161)&lt;0,0,S72*(100%-W$161))</f>
        <v>5.257118273312968</v>
      </c>
      <c r="X72" s="37">
        <f>IF(T72*(100%-X$161)&lt;0,0,T72*(100%-X$161))</f>
        <v>5.257118273312968</v>
      </c>
      <c r="Y72" s="37">
        <f>IF(U72*(100%-Y$161)&lt;0,0,U72*(100%-Y$161))</f>
        <v>5.257118273312968</v>
      </c>
      <c r="Z72" s="37">
        <f>IF(V72*(100%-Z$161)&lt;0,0,V72*(100%-Z$161))</f>
        <v>5.1414616713000756</v>
      </c>
      <c r="AA72" s="37">
        <f>IF(W72*(100%-AA$161)&lt;0,0,W72*(100%-AA$161))</f>
        <v>5.1414616713000827</v>
      </c>
      <c r="AB72" s="37">
        <f>IF(X72*(100%-AB$161)&lt;0,0,X72*(100%-AB$161))</f>
        <v>5.1414616713000827</v>
      </c>
      <c r="AC72" s="37">
        <f>IF(Y72*(100%-AC$161)&lt;0,0,Y72*(100%-AC$161))</f>
        <v>5.1414616713000827</v>
      </c>
      <c r="AD72" s="37">
        <f>IF(Z72*(100%-AD$161)&lt;0,0,Z72*(100%-AD$161))</f>
        <v>4.9409446661193721</v>
      </c>
      <c r="AE72" s="37">
        <f>IF(AA72*(100%-AE$161)&lt;0,0,AA72*(100%-AE$161))</f>
        <v>4.9409446661193792</v>
      </c>
      <c r="AF72" s="37">
        <f>IF(AB72*(100%-AF$161)&lt;0,0,AB72*(100%-AF$161))</f>
        <v>4.9409446661193792</v>
      </c>
      <c r="AG72" s="37">
        <f>IF(AC72*(100%-AG$161)&lt;0,0,AC72*(100%-AG$161))</f>
        <v>4.9409446661193792</v>
      </c>
      <c r="AH72" s="37">
        <f>IF(AD72*(100%-AH$161)&lt;0,0,AD72*(100%-AH$161))</f>
        <v>4.8075391601341488</v>
      </c>
      <c r="AI72" s="37">
        <f>IF(AE72*(100%-AI$161)&lt;0,0,AE72*(100%-AI$161))</f>
        <v>4.8075391601341559</v>
      </c>
      <c r="AJ72" s="37">
        <f>IF(AF72*(100%-AJ$161)&lt;0,0,AF72*(100%-AJ$161))</f>
        <v>4.8075391601341559</v>
      </c>
      <c r="AK72" s="37">
        <f>IF(AG72*(100%-AK$161)&lt;0,0,AG72*(100%-AK$161))</f>
        <v>4.8075391601341559</v>
      </c>
      <c r="AL72" s="37">
        <f>IF(AH72*(100%-AL$161)&lt;0,0,AH72*(100%-AL$161))</f>
        <v>4.6849469115507283</v>
      </c>
      <c r="AM72" s="37">
        <f>IF(AI72*(100%-AM$161)&lt;0,0,AI72*(100%-AM$161))</f>
        <v>4.6849469115507354</v>
      </c>
      <c r="AN72" s="37">
        <f>IF(AJ72*(100%-AN$161)&lt;0,0,AJ72*(100%-AN$161))</f>
        <v>4.6849469115507354</v>
      </c>
      <c r="AO72" s="37">
        <f>IF(AK72*(100%-AO$161)&lt;0,0,AK72*(100%-AO$161))</f>
        <v>4.6849469115507354</v>
      </c>
      <c r="AP72" s="37">
        <f>IF(AL72*(100%-AP$161)&lt;0,0,AL72*(100%-AP$161))</f>
        <v>4.6053107784641156</v>
      </c>
      <c r="AQ72" s="37">
        <f>IF(AM72*(100%-AQ$161)&lt;0,0,AM72*(100%-AQ$161))</f>
        <v>4.6053107784641227</v>
      </c>
      <c r="AR72" s="37">
        <f>IF(AN72*(100%-AR$161)&lt;0,0,AN72*(100%-AR$161))</f>
        <v>4.6053107784641227</v>
      </c>
      <c r="AS72" s="37">
        <f>IF(AO72*(100%-AS$161)&lt;0,0,AO72*(100%-AS$161))</f>
        <v>4.6053107784641227</v>
      </c>
      <c r="AT72" s="37">
        <f>IF(AP72*(100%-AT$161)&lt;0,0,AP72*(100%-AT$161))</f>
        <v>4.5661578078188478</v>
      </c>
      <c r="AU72" s="37">
        <f>IF(AQ72*(100%-AU$161)&lt;0,0,AQ72*(100%-AU$161))</f>
        <v>4.5661578078188549</v>
      </c>
      <c r="AV72" s="37">
        <f>IF(AR72*(100%-AV$161)&lt;0,0,AR72*(100%-AV$161))</f>
        <v>4.5661578078188549</v>
      </c>
      <c r="AW72" s="37">
        <f>IF(AS72*(100%-AW$161)&lt;0,0,AS72*(100%-AW$161))</f>
        <v>4.5661578078188549</v>
      </c>
      <c r="AX72" s="30"/>
    </row>
    <row r="73" spans="1:50" s="26" customFormat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Assurance only UI'!$J$52:$M$52)/SUM('Sample UI'!$J$52:$M$52))</f>
        <v>0</v>
      </c>
      <c r="K73" s="107">
        <f>'Sample UI'!K73*(SUM('FY20 - Assurance only UI'!$J$52:$M$52)/SUM('Sample UI'!$J$52:$M$52))</f>
        <v>0</v>
      </c>
      <c r="L73" s="107">
        <f>'Sample UI'!L73*(SUM('FY20 - Assurance only UI'!$J$52:$M$52)/SUM('Sample UI'!$J$52:$M$52))</f>
        <v>0</v>
      </c>
      <c r="M73" s="107">
        <f>'Sample UI'!M73*(SUM('FY20 - Assurance only UI'!$J$52:$M$52)/SUM('Sample UI'!$J$52:$M$52))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Assurance only UI'!$N$52:$Q$52)/SUM('Sample UI'!$N$52:$Q$52))</f>
        <v>8.8698915077828816E-2</v>
      </c>
      <c r="O74" s="107">
        <f>'Sample UI'!O74*(SUM('FY20 - Assurance only UI'!$N$52:$Q$52)/SUM('Sample UI'!$N$52:$Q$52))</f>
        <v>8.8698915077819754E-2</v>
      </c>
      <c r="P74" s="107">
        <f>'Sample UI'!P74*(SUM('FY20 - Assurance only UI'!$N$52:$Q$52)/SUM('Sample UI'!$N$52:$Q$52))</f>
        <v>8.8698915077819754E-2</v>
      </c>
      <c r="Q74" s="107">
        <f>'Sample UI'!Q74*(SUM('FY20 - Assurance only UI'!$N$52:$Q$52)/SUM('Sample UI'!$N$52:$Q$52))</f>
        <v>8.8698915077819754E-2</v>
      </c>
      <c r="R74" s="37">
        <f>IF(N74*(100%-R$161)&lt;0,0,N74*(100%-R$161))</f>
        <v>8.6570141115960925E-2</v>
      </c>
      <c r="S74" s="37">
        <f>IF(O74*(100%-S$161)&lt;0,0,O74*(100%-S$161))</f>
        <v>8.6570141115952084E-2</v>
      </c>
      <c r="T74" s="37">
        <f>IF(P74*(100%-T$161)&lt;0,0,P74*(100%-T$161))</f>
        <v>8.6570141115952084E-2</v>
      </c>
      <c r="U74" s="37">
        <f>IF(Q74*(100%-U$161)&lt;0,0,Q74*(100%-U$161))</f>
        <v>8.6570141115952084E-2</v>
      </c>
      <c r="V74" s="37">
        <f>IF(R74*(100%-V$161)&lt;0,0,R74*(100%-V$161))</f>
        <v>8.0943081943423464E-2</v>
      </c>
      <c r="W74" s="37">
        <f>IF(S74*(100%-W$161)&lt;0,0,S74*(100%-W$161))</f>
        <v>8.0943081943415207E-2</v>
      </c>
      <c r="X74" s="37">
        <f>IF(T74*(100%-X$161)&lt;0,0,T74*(100%-X$161))</f>
        <v>8.0943081943415207E-2</v>
      </c>
      <c r="Y74" s="37">
        <f>IF(U74*(100%-Y$161)&lt;0,0,U74*(100%-Y$161))</f>
        <v>8.0943081943415207E-2</v>
      </c>
      <c r="Z74" s="37">
        <f>IF(V74*(100%-Z$161)&lt;0,0,V74*(100%-Z$161))</f>
        <v>7.9162334140668145E-2</v>
      </c>
      <c r="AA74" s="37">
        <f>IF(W74*(100%-AA$161)&lt;0,0,W74*(100%-AA$161))</f>
        <v>7.9162334140660068E-2</v>
      </c>
      <c r="AB74" s="37">
        <f>IF(X74*(100%-AB$161)&lt;0,0,X74*(100%-AB$161))</f>
        <v>7.9162334140660068E-2</v>
      </c>
      <c r="AC74" s="37">
        <f>IF(Y74*(100%-AC$161)&lt;0,0,Y74*(100%-AC$161))</f>
        <v>7.9162334140660068E-2</v>
      </c>
      <c r="AD74" s="37">
        <f>IF(Z74*(100%-AD$161)&lt;0,0,Z74*(100%-AD$161))</f>
        <v>7.6075003109182082E-2</v>
      </c>
      <c r="AE74" s="37">
        <f>IF(AA74*(100%-AE$161)&lt;0,0,AA74*(100%-AE$161))</f>
        <v>7.6075003109174325E-2</v>
      </c>
      <c r="AF74" s="37">
        <f>IF(AB74*(100%-AF$161)&lt;0,0,AB74*(100%-AF$161))</f>
        <v>7.6075003109174325E-2</v>
      </c>
      <c r="AG74" s="37">
        <f>IF(AC74*(100%-AG$161)&lt;0,0,AC74*(100%-AG$161))</f>
        <v>7.6075003109174325E-2</v>
      </c>
      <c r="AH74" s="37">
        <f>IF(AD74*(100%-AH$161)&lt;0,0,AD74*(100%-AH$161))</f>
        <v>7.4020978025234163E-2</v>
      </c>
      <c r="AI74" s="37">
        <f>IF(AE74*(100%-AI$161)&lt;0,0,AE74*(100%-AI$161))</f>
        <v>7.4020978025226614E-2</v>
      </c>
      <c r="AJ74" s="37">
        <f>IF(AF74*(100%-AJ$161)&lt;0,0,AF74*(100%-AJ$161))</f>
        <v>7.4020978025226614E-2</v>
      </c>
      <c r="AK74" s="37">
        <f>IF(AG74*(100%-AK$161)&lt;0,0,AG74*(100%-AK$161))</f>
        <v>7.4020978025226614E-2</v>
      </c>
      <c r="AL74" s="37">
        <f>IF(AH74*(100%-AL$161)&lt;0,0,AH74*(100%-AL$161))</f>
        <v>7.2133443085590693E-2</v>
      </c>
      <c r="AM74" s="37">
        <f>IF(AI74*(100%-AM$161)&lt;0,0,AI74*(100%-AM$161))</f>
        <v>7.2133443085583338E-2</v>
      </c>
      <c r="AN74" s="37">
        <f>IF(AJ74*(100%-AN$161)&lt;0,0,AJ74*(100%-AN$161))</f>
        <v>7.2133443085583338E-2</v>
      </c>
      <c r="AO74" s="37">
        <f>IF(AK74*(100%-AO$161)&lt;0,0,AK74*(100%-AO$161))</f>
        <v>7.2133443085583338E-2</v>
      </c>
      <c r="AP74" s="37">
        <f>IF(AL74*(100%-AP$161)&lt;0,0,AL74*(100%-AP$161))</f>
        <v>7.0907297179988893E-2</v>
      </c>
      <c r="AQ74" s="37">
        <f>IF(AM74*(100%-AQ$161)&lt;0,0,AM74*(100%-AQ$161))</f>
        <v>7.0907297179981663E-2</v>
      </c>
      <c r="AR74" s="37">
        <f>IF(AN74*(100%-AR$161)&lt;0,0,AN74*(100%-AR$161))</f>
        <v>7.0907297179981663E-2</v>
      </c>
      <c r="AS74" s="37">
        <f>IF(AO74*(100%-AS$161)&lt;0,0,AO74*(100%-AS$161))</f>
        <v>7.0907297179981663E-2</v>
      </c>
      <c r="AT74" s="37">
        <f>IF(AP74*(100%-AT$161)&lt;0,0,AP74*(100%-AT$161))</f>
        <v>7.0304464611553791E-2</v>
      </c>
      <c r="AU74" s="37">
        <f>IF(AQ74*(100%-AU$161)&lt;0,0,AQ74*(100%-AU$161))</f>
        <v>7.0304464611546616E-2</v>
      </c>
      <c r="AV74" s="37">
        <f>IF(AR74*(100%-AV$161)&lt;0,0,AR74*(100%-AV$161))</f>
        <v>7.0304464611546616E-2</v>
      </c>
      <c r="AW74" s="37">
        <f>IF(AS74*(100%-AW$161)&lt;0,0,AS74*(100%-AW$161))</f>
        <v>7.0304464611546616E-2</v>
      </c>
      <c r="AX74" s="30"/>
    </row>
    <row r="75" spans="1:50" s="26" customFormat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Assurance only UI'!$R$52:$U$52)/SUM('Sample UI'!$R$52:$U$52))</f>
        <v>2.3583296338246305</v>
      </c>
      <c r="S75" s="107">
        <f>'Sample UI'!S75*(SUM('FY20 - Assurance only UI'!$R$52:$U$52)/SUM('Sample UI'!$R$52:$U$52))</f>
        <v>2.3583296338246216</v>
      </c>
      <c r="T75" s="107">
        <f>'Sample UI'!T75*(SUM('FY20 - Assurance only UI'!$R$52:$U$52)/SUM('Sample UI'!$R$52:$U$52))</f>
        <v>2.3583296338246216</v>
      </c>
      <c r="U75" s="107">
        <f>'Sample UI'!U75*(SUM('FY20 - Assurance only UI'!$R$52:$U$52)/SUM('Sample UI'!$R$52:$U$52))</f>
        <v>2.3583296338246216</v>
      </c>
      <c r="V75" s="37">
        <f>IF(R75*(100%-V$161)&lt;0,0,R75*(100%-V$161))</f>
        <v>2.2050382076260298</v>
      </c>
      <c r="W75" s="37">
        <f>IF(S75*(100%-W$161)&lt;0,0,S75*(100%-W$161))</f>
        <v>2.2050382076260213</v>
      </c>
      <c r="X75" s="37">
        <f>IF(T75*(100%-X$161)&lt;0,0,T75*(100%-X$161))</f>
        <v>2.2050382076260213</v>
      </c>
      <c r="Y75" s="37">
        <f>IF(U75*(100%-Y$161)&lt;0,0,U75*(100%-Y$161))</f>
        <v>2.2050382076260213</v>
      </c>
      <c r="Z75" s="37">
        <f>IF(V75*(100%-Z$161)&lt;0,0,V75*(100%-Z$161))</f>
        <v>2.1565273670582572</v>
      </c>
      <c r="AA75" s="37">
        <f>IF(W75*(100%-AA$161)&lt;0,0,W75*(100%-AA$161))</f>
        <v>2.1565273670582488</v>
      </c>
      <c r="AB75" s="37">
        <f>IF(X75*(100%-AB$161)&lt;0,0,X75*(100%-AB$161))</f>
        <v>2.1565273670582488</v>
      </c>
      <c r="AC75" s="37">
        <f>IF(Y75*(100%-AC$161)&lt;0,0,Y75*(100%-AC$161))</f>
        <v>2.1565273670582488</v>
      </c>
      <c r="AD75" s="37">
        <f>IF(Z75*(100%-AD$161)&lt;0,0,Z75*(100%-AD$161))</f>
        <v>2.0724227997429852</v>
      </c>
      <c r="AE75" s="37">
        <f>IF(AA75*(100%-AE$161)&lt;0,0,AA75*(100%-AE$161))</f>
        <v>2.0724227997429772</v>
      </c>
      <c r="AF75" s="37">
        <f>IF(AB75*(100%-AF$161)&lt;0,0,AB75*(100%-AF$161))</f>
        <v>2.0724227997429772</v>
      </c>
      <c r="AG75" s="37">
        <f>IF(AC75*(100%-AG$161)&lt;0,0,AC75*(100%-AG$161))</f>
        <v>2.0724227997429772</v>
      </c>
      <c r="AH75" s="37">
        <f>IF(AD75*(100%-AH$161)&lt;0,0,AD75*(100%-AH$161))</f>
        <v>2.0164673841499243</v>
      </c>
      <c r="AI75" s="37">
        <f>IF(AE75*(100%-AI$161)&lt;0,0,AE75*(100%-AI$161))</f>
        <v>2.0164673841499168</v>
      </c>
      <c r="AJ75" s="37">
        <f>IF(AF75*(100%-AJ$161)&lt;0,0,AF75*(100%-AJ$161))</f>
        <v>2.0164673841499168</v>
      </c>
      <c r="AK75" s="37">
        <f>IF(AG75*(100%-AK$161)&lt;0,0,AG75*(100%-AK$161))</f>
        <v>2.0164673841499168</v>
      </c>
      <c r="AL75" s="37">
        <f>IF(AH75*(100%-AL$161)&lt;0,0,AH75*(100%-AL$161))</f>
        <v>1.9650474658541013</v>
      </c>
      <c r="AM75" s="37">
        <f>IF(AI75*(100%-AM$161)&lt;0,0,AI75*(100%-AM$161))</f>
        <v>1.965047465854094</v>
      </c>
      <c r="AN75" s="37">
        <f>IF(AJ75*(100%-AN$161)&lt;0,0,AJ75*(100%-AN$161))</f>
        <v>1.965047465854094</v>
      </c>
      <c r="AO75" s="37">
        <f>IF(AK75*(100%-AO$161)&lt;0,0,AK75*(100%-AO$161))</f>
        <v>1.965047465854094</v>
      </c>
      <c r="AP75" s="37">
        <f>IF(AL75*(100%-AP$161)&lt;0,0,AL75*(100%-AP$161))</f>
        <v>1.9316449995152736</v>
      </c>
      <c r="AQ75" s="37">
        <f>IF(AM75*(100%-AQ$161)&lt;0,0,AM75*(100%-AQ$161))</f>
        <v>1.9316449995152662</v>
      </c>
      <c r="AR75" s="37">
        <f>IF(AN75*(100%-AR$161)&lt;0,0,AN75*(100%-AR$161))</f>
        <v>1.9316449995152662</v>
      </c>
      <c r="AS75" s="37">
        <f>IF(AO75*(100%-AS$161)&lt;0,0,AO75*(100%-AS$161))</f>
        <v>1.9316449995152662</v>
      </c>
      <c r="AT75" s="37">
        <f>IF(AP75*(100%-AT$161)&lt;0,0,AP75*(100%-AT$161))</f>
        <v>1.9152227332228946</v>
      </c>
      <c r="AU75" s="37">
        <f>IF(AQ75*(100%-AU$161)&lt;0,0,AQ75*(100%-AU$161))</f>
        <v>1.9152227332228875</v>
      </c>
      <c r="AV75" s="37">
        <f>IF(AR75*(100%-AV$161)&lt;0,0,AR75*(100%-AV$161))</f>
        <v>1.9152227332228875</v>
      </c>
      <c r="AW75" s="37">
        <f>IF(AS75*(100%-AW$161)&lt;0,0,AS75*(100%-AW$161))</f>
        <v>1.9152227332228875</v>
      </c>
      <c r="AX75" s="30"/>
    </row>
    <row r="76" spans="1:50" s="26" customFormat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Assurance only UI'!$V$52:$Y$52)/SUM('Sample UI'!$V$52:$Y$52))</f>
        <v>0</v>
      </c>
      <c r="W76" s="107">
        <f>'Sample UI'!W76*(SUM('FY20 - Assurance only UI'!$V$52:$Y$52)/SUM('Sample UI'!$V$52:$Y$52))</f>
        <v>0</v>
      </c>
      <c r="X76" s="107">
        <f>'Sample UI'!X76*(SUM('FY20 - Assurance only UI'!$V$52:$Y$52)/SUM('Sample UI'!$V$52:$Y$52))</f>
        <v>0</v>
      </c>
      <c r="Y76" s="107">
        <f>'Sample UI'!Y76*(SUM('FY20 - Assurance only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Assurance only UI'!$Z$52:$AC$52)/SUM('Sample UI'!$Z$52:$AC$52))</f>
        <v>4.8121267150903266</v>
      </c>
      <c r="AA77" s="107">
        <f>'Sample UI'!AA77*(SUM('FY20 - Assurance only UI'!$Z$52:$AC$52)/SUM('Sample UI'!$Z$52:$AC$52))</f>
        <v>4.8121267150903551</v>
      </c>
      <c r="AB77" s="107">
        <f>'Sample UI'!AB77*(SUM('FY20 - Assurance only UI'!$Z$52:$AC$52)/SUM('Sample UI'!$Z$52:$AC$52))</f>
        <v>4.8121267150903551</v>
      </c>
      <c r="AC77" s="107">
        <f>'Sample UI'!AC77*(SUM('FY20 - Assurance only UI'!$Z$52:$AC$52)/SUM('Sample UI'!$Z$52:$AC$52))</f>
        <v>4.8121267150903551</v>
      </c>
      <c r="AD77" s="37">
        <f>IF(Z77*(100%-AD$161)&lt;0,0,Z77*(100%-AD$161))</f>
        <v>4.6244537732018038</v>
      </c>
      <c r="AE77" s="37">
        <f>IF(AA77*(100%-AE$161)&lt;0,0,AA77*(100%-AE$161))</f>
        <v>4.6244537732018314</v>
      </c>
      <c r="AF77" s="37">
        <f>IF(AB77*(100%-AF$161)&lt;0,0,AB77*(100%-AF$161))</f>
        <v>4.6244537732018314</v>
      </c>
      <c r="AG77" s="37">
        <f>IF(AC77*(100%-AG$161)&lt;0,0,AC77*(100%-AG$161))</f>
        <v>4.6244537732018314</v>
      </c>
      <c r="AH77" s="37">
        <f>IF(AD77*(100%-AH$161)&lt;0,0,AD77*(100%-AH$161))</f>
        <v>4.4995935213253553</v>
      </c>
      <c r="AI77" s="37">
        <f>IF(AE77*(100%-AI$161)&lt;0,0,AE77*(100%-AI$161))</f>
        <v>4.4995935213253819</v>
      </c>
      <c r="AJ77" s="37">
        <f>IF(AF77*(100%-AJ$161)&lt;0,0,AF77*(100%-AJ$161))</f>
        <v>4.4995935213253819</v>
      </c>
      <c r="AK77" s="37">
        <f>IF(AG77*(100%-AK$161)&lt;0,0,AG77*(100%-AK$161))</f>
        <v>4.4995935213253819</v>
      </c>
      <c r="AL77" s="37">
        <f>IF(AH77*(100%-AL$161)&lt;0,0,AH77*(100%-AL$161))</f>
        <v>4.3848538865315589</v>
      </c>
      <c r="AM77" s="37">
        <f>IF(AI77*(100%-AM$161)&lt;0,0,AI77*(100%-AM$161))</f>
        <v>4.3848538865315847</v>
      </c>
      <c r="AN77" s="37">
        <f>IF(AJ77*(100%-AN$161)&lt;0,0,AJ77*(100%-AN$161))</f>
        <v>4.3848538865315847</v>
      </c>
      <c r="AO77" s="37">
        <f>IF(AK77*(100%-AO$161)&lt;0,0,AK77*(100%-AO$161))</f>
        <v>4.3848538865315847</v>
      </c>
      <c r="AP77" s="37">
        <f>IF(AL77*(100%-AP$161)&lt;0,0,AL77*(100%-AP$161))</f>
        <v>4.3103188247121293</v>
      </c>
      <c r="AQ77" s="37">
        <f>IF(AM77*(100%-AQ$161)&lt;0,0,AM77*(100%-AQ$161))</f>
        <v>4.3103188247121551</v>
      </c>
      <c r="AR77" s="37">
        <f>IF(AN77*(100%-AR$161)&lt;0,0,AN77*(100%-AR$161))</f>
        <v>4.3103188247121551</v>
      </c>
      <c r="AS77" s="37">
        <f>IF(AO77*(100%-AS$161)&lt;0,0,AO77*(100%-AS$161))</f>
        <v>4.3103188247121551</v>
      </c>
      <c r="AT77" s="37">
        <f>IF(AP77*(100%-AT$161)&lt;0,0,AP77*(100%-AT$161))</f>
        <v>4.2736737871600745</v>
      </c>
      <c r="AU77" s="37">
        <f>IF(AQ77*(100%-AU$161)&lt;0,0,AQ77*(100%-AU$161))</f>
        <v>4.2736737871601003</v>
      </c>
      <c r="AV77" s="37">
        <f>IF(AR77*(100%-AV$161)&lt;0,0,AR77*(100%-AV$161))</f>
        <v>4.2736737871601003</v>
      </c>
      <c r="AW77" s="37">
        <f>IF(AS77*(100%-AW$161)&lt;0,0,AS77*(100%-AW$161))</f>
        <v>4.2736737871601003</v>
      </c>
      <c r="AX77" s="30"/>
    </row>
    <row r="78" spans="1:50" s="26" customFormat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Assurance only UI'!$AD$52:$AG$52)/SUM('Sample UI'!$AD$52:$AG$53))</f>
        <v>10.127203539728713</v>
      </c>
      <c r="AE78" s="107">
        <f>'Sample UI'!AE78*(SUM('FY20 - Assurance only UI'!$AD$52:$AG$52)/SUM('Sample UI'!$AD$52:$AG$53))</f>
        <v>10.127203539728693</v>
      </c>
      <c r="AF78" s="107">
        <f>'Sample UI'!AF78*(SUM('FY20 - Assurance only UI'!$AD$52:$AG$52)/SUM('Sample UI'!$AD$52:$AG$53))</f>
        <v>10.127203539728693</v>
      </c>
      <c r="AG78" s="107">
        <f>'Sample UI'!AG78*(SUM('FY20 - Assurance only UI'!$AD$52:$AG$52)/SUM('Sample UI'!$AD$52:$AG$53))</f>
        <v>10.127203539728693</v>
      </c>
      <c r="AH78" s="37">
        <f>IF(AD78*(100%-AH$161)&lt;0,0,AD78*(100%-AH$161))</f>
        <v>9.8537690441560368</v>
      </c>
      <c r="AI78" s="37">
        <f>IF(AE78*(100%-AI$161)&lt;0,0,AE78*(100%-AI$161))</f>
        <v>9.8537690441560191</v>
      </c>
      <c r="AJ78" s="37">
        <f>IF(AF78*(100%-AJ$161)&lt;0,0,AF78*(100%-AJ$161))</f>
        <v>9.8537690441560191</v>
      </c>
      <c r="AK78" s="37">
        <f>IF(AG78*(100%-AK$161)&lt;0,0,AG78*(100%-AK$161))</f>
        <v>9.8537690441560191</v>
      </c>
      <c r="AL78" s="37">
        <f>IF(AH78*(100%-AL$161)&lt;0,0,AH78*(100%-AL$161))</f>
        <v>9.6024979335300582</v>
      </c>
      <c r="AM78" s="37">
        <f>IF(AI78*(100%-AM$161)&lt;0,0,AI78*(100%-AM$161))</f>
        <v>9.6024979335300404</v>
      </c>
      <c r="AN78" s="37">
        <f>IF(AJ78*(100%-AN$161)&lt;0,0,AJ78*(100%-AN$161))</f>
        <v>9.6024979335300404</v>
      </c>
      <c r="AO78" s="37">
        <f>IF(AK78*(100%-AO$161)&lt;0,0,AK78*(100%-AO$161))</f>
        <v>9.6024979335300404</v>
      </c>
      <c r="AP78" s="37">
        <f>IF(AL78*(100%-AP$161)&lt;0,0,AL78*(100%-AP$161))</f>
        <v>9.4392717929065348</v>
      </c>
      <c r="AQ78" s="37">
        <f>IF(AM78*(100%-AQ$161)&lt;0,0,AM78*(100%-AQ$161))</f>
        <v>9.4392717929065171</v>
      </c>
      <c r="AR78" s="37">
        <f>IF(AN78*(100%-AR$161)&lt;0,0,AN78*(100%-AR$161))</f>
        <v>9.4392717929065171</v>
      </c>
      <c r="AS78" s="37">
        <f>IF(AO78*(100%-AS$161)&lt;0,0,AO78*(100%-AS$161))</f>
        <v>9.4392717929065171</v>
      </c>
      <c r="AT78" s="37">
        <f>IF(AP78*(100%-AT$161)&lt;0,0,AP78*(100%-AT$161))</f>
        <v>9.3590219359047815</v>
      </c>
      <c r="AU78" s="37">
        <f>IF(AQ78*(100%-AU$161)&lt;0,0,AQ78*(100%-AU$161))</f>
        <v>9.3590219359047637</v>
      </c>
      <c r="AV78" s="37">
        <f>IF(AR78*(100%-AV$161)&lt;0,0,AR78*(100%-AV$161))</f>
        <v>9.3590219359047637</v>
      </c>
      <c r="AW78" s="37">
        <f>IF(AS78*(100%-AW$161)&lt;0,0,AS78*(100%-AW$161))</f>
        <v>9.3590219359047637</v>
      </c>
      <c r="AX78" s="30"/>
    </row>
    <row r="79" spans="1:50" s="26" customFormat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Assurance only UI'!$AH$52:$AK$52)/SUM('Sample UI'!$AH$52:$AK$52))</f>
        <v>4.5904566262902327</v>
      </c>
      <c r="AI79" s="107">
        <f>'Sample UI'!AI79*(SUM('FY20 - Assurance only UI'!$AH$52:$AK$52)/SUM('Sample UI'!$AH$52:$AK$52))</f>
        <v>4.5904566262902229</v>
      </c>
      <c r="AJ79" s="107">
        <f>'Sample UI'!AJ79*(SUM('FY20 - Assurance only UI'!$AH$52:$AK$52)/SUM('Sample UI'!$AH$52:$AK$52))</f>
        <v>4.5904566262902229</v>
      </c>
      <c r="AK79" s="107">
        <f>'Sample UI'!AK79*(SUM('FY20 - Assurance only UI'!$AH$52:$AK$52)/SUM('Sample UI'!$AH$52:$AK$52))</f>
        <v>4.5904566262902229</v>
      </c>
      <c r="AL79" s="37">
        <f>IF(AH79*(100%-AL$161)&lt;0,0,AH79*(100%-AL$161))</f>
        <v>4.4733999823198323</v>
      </c>
      <c r="AM79" s="37">
        <f>IF(AI79*(100%-AM$161)&lt;0,0,AI79*(100%-AM$161))</f>
        <v>4.4733999823198225</v>
      </c>
      <c r="AN79" s="37">
        <f>IF(AJ79*(100%-AN$161)&lt;0,0,AJ79*(100%-AN$161))</f>
        <v>4.4733999823198225</v>
      </c>
      <c r="AO79" s="37">
        <f>IF(AK79*(100%-AO$161)&lt;0,0,AK79*(100%-AO$161))</f>
        <v>4.4733999823198225</v>
      </c>
      <c r="AP79" s="37">
        <f>IF(AL79*(100%-AP$161)&lt;0,0,AL79*(100%-AP$161))</f>
        <v>4.3973597874003651</v>
      </c>
      <c r="AQ79" s="37">
        <f>IF(AM79*(100%-AQ$161)&lt;0,0,AM79*(100%-AQ$161))</f>
        <v>4.3973597874003554</v>
      </c>
      <c r="AR79" s="37">
        <f>IF(AN79*(100%-AR$161)&lt;0,0,AN79*(100%-AR$161))</f>
        <v>4.3973597874003554</v>
      </c>
      <c r="AS79" s="37">
        <f>IF(AO79*(100%-AS$161)&lt;0,0,AO79*(100%-AS$161))</f>
        <v>4.3973597874003554</v>
      </c>
      <c r="AT79" s="37">
        <f>IF(AP79*(100%-AT$161)&lt;0,0,AP79*(100%-AT$161))</f>
        <v>4.3599747536958233</v>
      </c>
      <c r="AU79" s="37">
        <f>IF(AQ79*(100%-AU$161)&lt;0,0,AQ79*(100%-AU$161))</f>
        <v>4.3599747536958144</v>
      </c>
      <c r="AV79" s="37">
        <f>IF(AR79*(100%-AV$161)&lt;0,0,AR79*(100%-AV$161))</f>
        <v>4.3599747536958144</v>
      </c>
      <c r="AW79" s="37">
        <f>IF(AS79*(100%-AW$161)&lt;0,0,AS79*(100%-AW$161))</f>
        <v>4.3599747536958144</v>
      </c>
      <c r="AX79" s="30"/>
    </row>
    <row r="80" spans="1:50" s="26" customFormat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Assurance only UI'!$AL$52:$AO$52)/SUM('Sample UI'!$AL$52:$AO$52))</f>
        <v>0</v>
      </c>
      <c r="AM80" s="107">
        <f>'Sample UI'!AM80*(SUM('FY20 - Assurance only UI'!$AL$52:$AO$52)/SUM('Sample UI'!$AL$52:$AO$52))</f>
        <v>0</v>
      </c>
      <c r="AN80" s="107">
        <f>'Sample UI'!AN80*(SUM('FY20 - Assurance only UI'!$AL$52:$AO$52)/SUM('Sample UI'!$AL$52:$AO$52))</f>
        <v>0</v>
      </c>
      <c r="AO80" s="107">
        <f>'Sample UI'!AO80*(SUM('FY20 - Assurance only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Assurance only UI'!$AP$52:$AS$52)/SUM('Sample UI'!$AP$52:$AS$52))</f>
        <v>3.8921316508529942</v>
      </c>
      <c r="AQ81" s="107">
        <f>'Sample UI'!AQ81*(SUM('FY20 - Assurance only UI'!$AP$52:$AS$52)/SUM('Sample UI'!$AP$52:$AS$52))</f>
        <v>3.8921316508530031</v>
      </c>
      <c r="AR81" s="107">
        <f>'Sample UI'!AR81*(SUM('FY20 - Assurance only UI'!$AP$52:$AS$52)/SUM('Sample UI'!$AP$52:$AS$52))</f>
        <v>3.8921316508530031</v>
      </c>
      <c r="AS81" s="107">
        <f>'Sample UI'!AS81*(SUM('FY20 - Assurance only UI'!$AP$52:$AS$52)/SUM('Sample UI'!$AP$52:$AS$52))</f>
        <v>3.8921316508530031</v>
      </c>
      <c r="AT81" s="37">
        <f>IF(AP81*(100%-AT$161)&lt;0,0,AP81*(100%-AT$161))</f>
        <v>3.8590419151969373</v>
      </c>
      <c r="AU81" s="37">
        <f>IF(AQ81*(100%-AU$161)&lt;0,0,AQ81*(100%-AU$161))</f>
        <v>3.8590419151969462</v>
      </c>
      <c r="AV81" s="37">
        <f>IF(AR81*(100%-AV$161)&lt;0,0,AR81*(100%-AV$161))</f>
        <v>3.8590419151969462</v>
      </c>
      <c r="AW81" s="37">
        <f>IF(AS81*(100%-AW$161)&lt;0,0,AS81*(100%-AW$161))</f>
        <v>3.8590419151969462</v>
      </c>
      <c r="AX81" s="30"/>
    </row>
    <row r="82" spans="1:50" s="26" customFormat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Assurance only UI'!$AT$52:$AW$52)/SUM('Sample UI'!$AT$52:$AW$52))</f>
        <v>0</v>
      </c>
      <c r="AU82" s="107">
        <f>'Sample UI'!AU82*(SUM('FY20 - Assurance only UI'!$AT$52:$AW$52)/SUM('Sample UI'!$AT$52:$AW$52))</f>
        <v>0</v>
      </c>
      <c r="AV82" s="107">
        <f>'Sample UI'!AV82*(SUM('FY20 - Assurance only UI'!$AT$52:$AW$52)/SUM('Sample UI'!$AT$52:$AW$52))</f>
        <v>0</v>
      </c>
      <c r="AW82" s="107">
        <f>'Sample UI'!AW82*(SUM('FY20 - Assurance only UI'!$AT$52:$AW$52)/SUM('Sample UI'!$AT$52:$AW$52))</f>
        <v>0</v>
      </c>
      <c r="AX82" s="30"/>
    </row>
    <row r="83" spans="1:50" s="26" customFormat="1" x14ac:dyDescent="0.35">
      <c r="A83" s="106" t="s">
        <v>21</v>
      </c>
      <c r="B83" s="105">
        <f>SUM(B84:B96)</f>
        <v>57.340068529941121</v>
      </c>
      <c r="C83" s="105">
        <f t="shared" ref="C83:AW83" si="3">SUM(C84:C96)</f>
        <v>57.340068529941107</v>
      </c>
      <c r="D83" s="105">
        <f t="shared" si="3"/>
        <v>57.340068529941107</v>
      </c>
      <c r="E83" s="105">
        <f t="shared" si="3"/>
        <v>57.340068529941107</v>
      </c>
      <c r="F83" s="105">
        <f t="shared" si="3"/>
        <v>62.618653023888911</v>
      </c>
      <c r="G83" s="105">
        <f t="shared" si="3"/>
        <v>62.618653023888903</v>
      </c>
      <c r="H83" s="105">
        <f t="shared" si="3"/>
        <v>62.618653023888903</v>
      </c>
      <c r="I83" s="105">
        <f t="shared" si="3"/>
        <v>62.618653023888903</v>
      </c>
      <c r="J83" s="105">
        <f t="shared" si="3"/>
        <v>62.055085146673903</v>
      </c>
      <c r="K83" s="105">
        <f t="shared" si="3"/>
        <v>62.05508514667391</v>
      </c>
      <c r="L83" s="105">
        <f t="shared" si="3"/>
        <v>62.05508514667391</v>
      </c>
      <c r="M83" s="105">
        <f t="shared" si="3"/>
        <v>62.05508514667391</v>
      </c>
      <c r="N83" s="105">
        <f t="shared" si="3"/>
        <v>59.971856081618135</v>
      </c>
      <c r="O83" s="105">
        <f t="shared" si="3"/>
        <v>59.971856081618135</v>
      </c>
      <c r="P83" s="105">
        <f t="shared" si="3"/>
        <v>59.971856081618135</v>
      </c>
      <c r="Q83" s="105">
        <f t="shared" si="3"/>
        <v>59.971856081618135</v>
      </c>
      <c r="R83" s="105">
        <f t="shared" si="3"/>
        <v>60.890861169483927</v>
      </c>
      <c r="S83" s="105">
        <f t="shared" si="3"/>
        <v>60.890861169483919</v>
      </c>
      <c r="T83" s="105">
        <f t="shared" si="3"/>
        <v>60.890861169483919</v>
      </c>
      <c r="U83" s="105">
        <f t="shared" si="3"/>
        <v>60.890861169483919</v>
      </c>
      <c r="V83" s="105">
        <f t="shared" si="3"/>
        <v>56.932955193467478</v>
      </c>
      <c r="W83" s="105">
        <f t="shared" si="3"/>
        <v>56.932955193467464</v>
      </c>
      <c r="X83" s="105">
        <f t="shared" si="3"/>
        <v>56.932955193467464</v>
      </c>
      <c r="Y83" s="105">
        <f t="shared" si="3"/>
        <v>56.932955193467464</v>
      </c>
      <c r="Z83" s="105">
        <f t="shared" si="3"/>
        <v>60.492556894301529</v>
      </c>
      <c r="AA83" s="105">
        <f t="shared" si="3"/>
        <v>60.492556894301529</v>
      </c>
      <c r="AB83" s="105">
        <f t="shared" si="3"/>
        <v>60.492556894301529</v>
      </c>
      <c r="AC83" s="105">
        <f t="shared" si="3"/>
        <v>60.492556894301529</v>
      </c>
      <c r="AD83" s="105">
        <f t="shared" si="3"/>
        <v>68.260550715152462</v>
      </c>
      <c r="AE83" s="105">
        <f t="shared" si="3"/>
        <v>68.260550715152462</v>
      </c>
      <c r="AF83" s="105">
        <f t="shared" si="3"/>
        <v>68.260550715152462</v>
      </c>
      <c r="AG83" s="105">
        <f t="shared" si="3"/>
        <v>68.260550715152462</v>
      </c>
      <c r="AH83" s="105">
        <f t="shared" si="3"/>
        <v>71.007972472133588</v>
      </c>
      <c r="AI83" s="105">
        <f t="shared" si="3"/>
        <v>71.007972472133574</v>
      </c>
      <c r="AJ83" s="105">
        <f t="shared" si="3"/>
        <v>71.007972472133574</v>
      </c>
      <c r="AK83" s="105">
        <f t="shared" si="3"/>
        <v>71.007972472133574</v>
      </c>
      <c r="AL83" s="105">
        <f t="shared" si="3"/>
        <v>69.197269174094174</v>
      </c>
      <c r="AM83" s="105">
        <f t="shared" si="3"/>
        <v>69.19726917409416</v>
      </c>
      <c r="AN83" s="105">
        <f t="shared" si="3"/>
        <v>69.19726917409416</v>
      </c>
      <c r="AO83" s="105">
        <f t="shared" si="3"/>
        <v>69.19726917409416</v>
      </c>
      <c r="AP83" s="105">
        <f t="shared" si="3"/>
        <v>71.913164884345164</v>
      </c>
      <c r="AQ83" s="105">
        <f t="shared" si="3"/>
        <v>71.913164884345164</v>
      </c>
      <c r="AR83" s="105">
        <f t="shared" si="3"/>
        <v>71.913164884345164</v>
      </c>
      <c r="AS83" s="105">
        <f t="shared" si="3"/>
        <v>71.913164884345164</v>
      </c>
      <c r="AT83" s="105">
        <f t="shared" si="3"/>
        <v>71.301780730447931</v>
      </c>
      <c r="AU83" s="105">
        <f t="shared" si="3"/>
        <v>71.301780730447931</v>
      </c>
      <c r="AV83" s="105">
        <f t="shared" si="3"/>
        <v>71.301780730447931</v>
      </c>
      <c r="AW83" s="105">
        <f t="shared" si="3"/>
        <v>71.301780730447931</v>
      </c>
      <c r="AX83" s="30"/>
    </row>
    <row r="84" spans="1:50" s="26" customFormat="1" x14ac:dyDescent="0.35">
      <c r="A84" s="103" t="s">
        <v>24</v>
      </c>
      <c r="B84" s="37">
        <f>'Headcount Source'!C8</f>
        <v>41</v>
      </c>
      <c r="C84" s="37">
        <f>'Headcount Source'!C8</f>
        <v>41</v>
      </c>
      <c r="D84" s="37">
        <f>'Headcount Source'!C8</f>
        <v>41</v>
      </c>
      <c r="E84" s="37">
        <f>'Headcount Source'!C8</f>
        <v>41</v>
      </c>
      <c r="F84" s="37">
        <f>B84*(100%-F$161)</f>
        <v>40.466999999999999</v>
      </c>
      <c r="G84" s="37">
        <f>C84*(100%-G$161)</f>
        <v>40.466999999999999</v>
      </c>
      <c r="H84" s="37">
        <f>D84*(100%-H$161)</f>
        <v>40.466999999999999</v>
      </c>
      <c r="I84" s="37">
        <f>E84*(100%-I$161)</f>
        <v>40.466999999999999</v>
      </c>
      <c r="J84" s="37">
        <f>F84*(100%-J$161)</f>
        <v>40.102796999999995</v>
      </c>
      <c r="K84" s="37">
        <f>G84*(100%-K$161)</f>
        <v>40.102796999999995</v>
      </c>
      <c r="L84" s="37">
        <f>H84*(100%-L$161)</f>
        <v>40.102796999999995</v>
      </c>
      <c r="M84" s="37">
        <f>I84*(100%-M$161)</f>
        <v>40.102796999999995</v>
      </c>
      <c r="N84" s="37">
        <f>J84*(100%-N$161)</f>
        <v>38.699199104999991</v>
      </c>
      <c r="O84" s="37">
        <f>K84*(100%-O$161)</f>
        <v>38.699199104999991</v>
      </c>
      <c r="P84" s="37">
        <f>L84*(100%-P$161)</f>
        <v>38.699199104999991</v>
      </c>
      <c r="Q84" s="37">
        <f>M84*(100%-Q$161)</f>
        <v>38.699199104999991</v>
      </c>
      <c r="R84" s="37">
        <f>N84*(100%-R$161)</f>
        <v>37.770418326479991</v>
      </c>
      <c r="S84" s="37">
        <f>O84*(100%-S$161)</f>
        <v>37.770418326479991</v>
      </c>
      <c r="T84" s="37">
        <f>P84*(100%-T$161)</f>
        <v>37.770418326479991</v>
      </c>
      <c r="U84" s="37">
        <f>Q84*(100%-U$161)</f>
        <v>37.770418326479991</v>
      </c>
      <c r="V84" s="37">
        <f>IF(R84*(100%-V$161)&lt;0,0,R84*(100%-V$161))</f>
        <v>35.315341135258791</v>
      </c>
      <c r="W84" s="37">
        <f>IF(S84*(100%-W$161)&lt;0,0,S84*(100%-W$161))</f>
        <v>35.315341135258791</v>
      </c>
      <c r="X84" s="37">
        <f>IF(T84*(100%-X$161)&lt;0,0,T84*(100%-X$161))</f>
        <v>35.315341135258791</v>
      </c>
      <c r="Y84" s="37">
        <f>IF(U84*(100%-Y$161)&lt;0,0,U84*(100%-Y$161))</f>
        <v>35.315341135258791</v>
      </c>
      <c r="Z84" s="37">
        <f>IF(V84*(100%-Z$161)&lt;0,0,V84*(100%-Z$161))</f>
        <v>34.538403630283099</v>
      </c>
      <c r="AA84" s="37">
        <f>IF(W84*(100%-AA$161)&lt;0,0,W84*(100%-AA$161))</f>
        <v>34.538403630283099</v>
      </c>
      <c r="AB84" s="37">
        <f>IF(X84*(100%-AB$161)&lt;0,0,X84*(100%-AB$161))</f>
        <v>34.538403630283099</v>
      </c>
      <c r="AC84" s="37">
        <f>IF(Y84*(100%-AC$161)&lt;0,0,Y84*(100%-AC$161))</f>
        <v>34.538403630283099</v>
      </c>
      <c r="AD84" s="37">
        <f>Z84*(100%-AD$161)</f>
        <v>33.191405888702057</v>
      </c>
      <c r="AE84" s="37">
        <f>AA84*(100%-AE$161)</f>
        <v>33.191405888702057</v>
      </c>
      <c r="AF84" s="37">
        <f>AB84*(100%-AF$161)</f>
        <v>33.191405888702057</v>
      </c>
      <c r="AG84" s="37">
        <f>AC84*(100%-AG$161)</f>
        <v>33.191405888702057</v>
      </c>
      <c r="AH84" s="37">
        <f>AD84*(100%-AH$161)</f>
        <v>32.295237929707099</v>
      </c>
      <c r="AI84" s="37">
        <f>AE84*(100%-AI$161)</f>
        <v>32.295237929707099</v>
      </c>
      <c r="AJ84" s="37">
        <f>AF84*(100%-AJ$161)</f>
        <v>32.295237929707099</v>
      </c>
      <c r="AK84" s="37">
        <f>AG84*(100%-AK$161)</f>
        <v>32.295237929707099</v>
      </c>
      <c r="AL84" s="37">
        <f>AH84*(100%-AL$161)</f>
        <v>31.471709362499571</v>
      </c>
      <c r="AM84" s="37">
        <f>AI84*(100%-AM$161)</f>
        <v>31.471709362499571</v>
      </c>
      <c r="AN84" s="37">
        <f>AJ84*(100%-AN$161)</f>
        <v>31.471709362499571</v>
      </c>
      <c r="AO84" s="37">
        <f>AK84*(100%-AO$161)</f>
        <v>31.471709362499571</v>
      </c>
      <c r="AP84" s="37">
        <f>AL84*(100%-AP$161)</f>
        <v>30.936743805242994</v>
      </c>
      <c r="AQ84" s="37">
        <f>AM84*(100%-AQ$161)</f>
        <v>30.936743805242994</v>
      </c>
      <c r="AR84" s="37">
        <f>AN84*(100%-AR$161)</f>
        <v>30.936743805242994</v>
      </c>
      <c r="AS84" s="37">
        <f>AO84*(100%-AS$161)</f>
        <v>30.936743805242994</v>
      </c>
      <c r="AT84" s="37">
        <f>AP84*(100%-AT$161)</f>
        <v>30.67372889043396</v>
      </c>
      <c r="AU84" s="37">
        <f>AQ84*(100%-AU$161)</f>
        <v>30.67372889043396</v>
      </c>
      <c r="AV84" s="37">
        <f>AR84*(100%-AV$161)</f>
        <v>30.67372889043396</v>
      </c>
      <c r="AW84" s="37">
        <f>AS84*(100%-AW$161)</f>
        <v>30.67372889043396</v>
      </c>
      <c r="AX84" s="30"/>
    </row>
    <row r="85" spans="1:50" s="26" customFormat="1" x14ac:dyDescent="0.35">
      <c r="A85" s="103" t="s">
        <v>119</v>
      </c>
      <c r="B85" s="107">
        <f>'Sample UI'!B85*(SUM($B$52:$E$52)/(SUM('Sample UI'!$B$52:$E$52)))</f>
        <v>16.340068529941117</v>
      </c>
      <c r="C85" s="107">
        <f>'Sample UI'!C85*(SUM($B$52:$E$52)/(SUM('Sample UI'!$B$52:$E$52)))</f>
        <v>16.34006852994111</v>
      </c>
      <c r="D85" s="107">
        <f>'Sample UI'!D85*(SUM($B$52:$E$52)/(SUM('Sample UI'!$B$52:$E$52)))</f>
        <v>16.34006852994111</v>
      </c>
      <c r="E85" s="108">
        <f>'Sample UI'!E85*(SUM($B$52:$E$52)/(SUM('Sample UI'!$B$52:$E$52)))</f>
        <v>16.34006852994111</v>
      </c>
      <c r="F85" s="37">
        <f>IF(B85*(100%-F$161)&lt;0,0,B85*(100%-F$161))</f>
        <v>16.127647639051883</v>
      </c>
      <c r="G85" s="37">
        <f>IF(C85*(100%-G$161)&lt;0,0,C85*(100%-G$161))</f>
        <v>16.127647639051876</v>
      </c>
      <c r="H85" s="37">
        <f>IF(D85*(100%-H$161)&lt;0,0,D85*(100%-H$161))</f>
        <v>16.127647639051876</v>
      </c>
      <c r="I85" s="37">
        <f>IF(E85*(100%-I$161)&lt;0,0,E85*(100%-I$161))</f>
        <v>16.127647639051876</v>
      </c>
      <c r="J85" s="37">
        <f>IF(F85*(100%-J$161)&lt;0,0,F85*(100%-J$161))</f>
        <v>15.982498810300417</v>
      </c>
      <c r="K85" s="37">
        <f>IF(G85*(100%-K$161)&lt;0,0,G85*(100%-K$161))</f>
        <v>15.98249881030041</v>
      </c>
      <c r="L85" s="37">
        <f>IF(H85*(100%-L$161)&lt;0,0,H85*(100%-L$161))</f>
        <v>15.98249881030041</v>
      </c>
      <c r="M85" s="37">
        <f>IF(I85*(100%-M$161)&lt;0,0,I85*(100%-M$161))</f>
        <v>15.98249881030041</v>
      </c>
      <c r="N85" s="37">
        <f>IF(J85*(100%-N$161)&lt;0,0,J85*(100%-N$161))</f>
        <v>15.423111351939902</v>
      </c>
      <c r="O85" s="37">
        <f>IF(K85*(100%-O$161)&lt;0,0,K85*(100%-O$161))</f>
        <v>15.423111351939895</v>
      </c>
      <c r="P85" s="37">
        <f>IF(L85*(100%-P$161)&lt;0,0,L85*(100%-P$161))</f>
        <v>15.423111351939895</v>
      </c>
      <c r="Q85" s="37">
        <f>IF(M85*(100%-Q$161)&lt;0,0,M85*(100%-Q$161))</f>
        <v>15.423111351939895</v>
      </c>
      <c r="R85" s="37">
        <f>IF(N85*(100%-R$161)&lt;0,0,N85*(100%-R$161))</f>
        <v>15.052956679493343</v>
      </c>
      <c r="S85" s="37">
        <f>IF(O85*(100%-S$161)&lt;0,0,O85*(100%-S$161))</f>
        <v>15.052956679493336</v>
      </c>
      <c r="T85" s="37">
        <f>IF(P85*(100%-T$161)&lt;0,0,P85*(100%-T$161))</f>
        <v>15.052956679493336</v>
      </c>
      <c r="U85" s="37">
        <f>IF(Q85*(100%-U$161)&lt;0,0,Q85*(100%-U$161))</f>
        <v>15.052956679493336</v>
      </c>
      <c r="V85" s="37">
        <f>IF(R85*(100%-V$161)&lt;0,0,R85*(100%-V$161))</f>
        <v>14.074514495326277</v>
      </c>
      <c r="W85" s="37">
        <f>IF(S85*(100%-W$161)&lt;0,0,S85*(100%-W$161))</f>
        <v>14.07451449532627</v>
      </c>
      <c r="X85" s="37">
        <f>IF(T85*(100%-X$161)&lt;0,0,T85*(100%-X$161))</f>
        <v>14.07451449532627</v>
      </c>
      <c r="Y85" s="37">
        <f>IF(U85*(100%-Y$161)&lt;0,0,U85*(100%-Y$161))</f>
        <v>14.07451449532627</v>
      </c>
      <c r="Z85" s="37">
        <f>IF(V85*(100%-Z$161)&lt;0,0,V85*(100%-Z$161))</f>
        <v>13.764875176429099</v>
      </c>
      <c r="AA85" s="37">
        <f>IF(W85*(100%-AA$161)&lt;0,0,W85*(100%-AA$161))</f>
        <v>13.764875176429092</v>
      </c>
      <c r="AB85" s="37">
        <f>IF(X85*(100%-AB$161)&lt;0,0,X85*(100%-AB$161))</f>
        <v>13.764875176429092</v>
      </c>
      <c r="AC85" s="37">
        <f>IF(Y85*(100%-AC$161)&lt;0,0,Y85*(100%-AC$161))</f>
        <v>13.764875176429092</v>
      </c>
      <c r="AD85" s="37">
        <f>IF(Z85*(100%-AD$161)&lt;0,0,Z85*(100%-AD$161))</f>
        <v>13.228045044548363</v>
      </c>
      <c r="AE85" s="37">
        <f>IF(AA85*(100%-AE$161)&lt;0,0,AA85*(100%-AE$161))</f>
        <v>13.228045044548356</v>
      </c>
      <c r="AF85" s="37">
        <f>IF(AB85*(100%-AF$161)&lt;0,0,AB85*(100%-AF$161))</f>
        <v>13.228045044548356</v>
      </c>
      <c r="AG85" s="37">
        <f>IF(AC85*(100%-AG$161)&lt;0,0,AC85*(100%-AG$161))</f>
        <v>13.228045044548356</v>
      </c>
      <c r="AH85" s="37">
        <f>IF(AD85*(100%-AH$161)&lt;0,0,AD85*(100%-AH$161))</f>
        <v>12.870887828345557</v>
      </c>
      <c r="AI85" s="37">
        <f>IF(AE85*(100%-AI$161)&lt;0,0,AE85*(100%-AI$161))</f>
        <v>12.87088782834555</v>
      </c>
      <c r="AJ85" s="37">
        <f>IF(AF85*(100%-AJ$161)&lt;0,0,AF85*(100%-AJ$161))</f>
        <v>12.87088782834555</v>
      </c>
      <c r="AK85" s="37">
        <f>IF(AG85*(100%-AK$161)&lt;0,0,AG85*(100%-AK$161))</f>
        <v>12.87088782834555</v>
      </c>
      <c r="AL85" s="37">
        <f>IF(AH85*(100%-AL$161)&lt;0,0,AH85*(100%-AL$161))</f>
        <v>12.542680188722747</v>
      </c>
      <c r="AM85" s="37">
        <f>IF(AI85*(100%-AM$161)&lt;0,0,AI85*(100%-AM$161))</f>
        <v>12.542680188722739</v>
      </c>
      <c r="AN85" s="37">
        <f>IF(AJ85*(100%-AN$161)&lt;0,0,AJ85*(100%-AN$161))</f>
        <v>12.542680188722739</v>
      </c>
      <c r="AO85" s="37">
        <f>IF(AK85*(100%-AO$161)&lt;0,0,AK85*(100%-AO$161))</f>
        <v>12.542680188722739</v>
      </c>
      <c r="AP85" s="37">
        <f>IF(AL85*(100%-AP$161)&lt;0,0,AL85*(100%-AP$161))</f>
        <v>12.32947594807078</v>
      </c>
      <c r="AQ85" s="37">
        <f>IF(AM85*(100%-AQ$161)&lt;0,0,AM85*(100%-AQ$161))</f>
        <v>12.329475948070774</v>
      </c>
      <c r="AR85" s="37">
        <f>IF(AN85*(100%-AR$161)&lt;0,0,AN85*(100%-AR$161))</f>
        <v>12.329475948070774</v>
      </c>
      <c r="AS85" s="37">
        <f>IF(AO85*(100%-AS$161)&lt;0,0,AO85*(100%-AS$161))</f>
        <v>12.329475948070774</v>
      </c>
      <c r="AT85" s="37">
        <f>IF(AP85*(100%-AT$161)&lt;0,0,AP85*(100%-AT$161))</f>
        <v>12.224654442403066</v>
      </c>
      <c r="AU85" s="37">
        <f>IF(AQ85*(100%-AU$161)&lt;0,0,AQ85*(100%-AU$161))</f>
        <v>12.224654442403061</v>
      </c>
      <c r="AV85" s="37">
        <f>IF(AR85*(100%-AV$161)&lt;0,0,AR85*(100%-AV$161))</f>
        <v>12.224654442403061</v>
      </c>
      <c r="AW85" s="37">
        <f>IF(AS85*(100%-AW$161)&lt;0,0,AS85*(100%-AW$161))</f>
        <v>12.224654442403061</v>
      </c>
      <c r="AX85" s="30"/>
    </row>
    <row r="86" spans="1:50" s="26" customFormat="1" x14ac:dyDescent="0.35">
      <c r="A86" s="103" t="s">
        <v>120</v>
      </c>
      <c r="B86" s="37"/>
      <c r="C86" s="12"/>
      <c r="D86" s="12"/>
      <c r="E86" s="12"/>
      <c r="F86" s="107">
        <f>'Sample UI'!F86*(SUM('FY20 - Assurance only UI'!$F$52:$I$52)/SUM('Sample UI'!$F$52:$I$52))</f>
        <v>6.0240053848370261</v>
      </c>
      <c r="G86" s="107">
        <f>'Sample UI'!G86*(SUM('FY20 - Assurance only UI'!$F$52:$I$52)/SUM('Sample UI'!$F$52:$I$52))</f>
        <v>6.024005384837035</v>
      </c>
      <c r="H86" s="107">
        <f>'Sample UI'!H86*(SUM('FY20 - Assurance only UI'!$F$52:$I$52)/SUM('Sample UI'!$F$52:$I$52))</f>
        <v>6.024005384837035</v>
      </c>
      <c r="I86" s="107">
        <f>'Sample UI'!I86*(SUM('FY20 - Assurance only UI'!$F$52:$I$52)/SUM('Sample UI'!$F$52:$I$52))</f>
        <v>6.024005384837035</v>
      </c>
      <c r="J86" s="37">
        <f>IF(F86*(100%-J$161)&lt;0,0,F86*(100%-J$161))</f>
        <v>5.9697893363734931</v>
      </c>
      <c r="K86" s="37">
        <f>IF(G86*(100%-K$161)&lt;0,0,G86*(100%-K$161))</f>
        <v>5.969789336373502</v>
      </c>
      <c r="L86" s="37">
        <f>IF(H86*(100%-L$161)&lt;0,0,H86*(100%-L$161))</f>
        <v>5.969789336373502</v>
      </c>
      <c r="M86" s="37">
        <f>IF(I86*(100%-M$161)&lt;0,0,I86*(100%-M$161))</f>
        <v>5.969789336373502</v>
      </c>
      <c r="N86" s="37">
        <f>IF(J86*(100%-N$161)&lt;0,0,J86*(100%-N$161))</f>
        <v>5.760846709600421</v>
      </c>
      <c r="O86" s="37">
        <f>IF(K86*(100%-O$161)&lt;0,0,K86*(100%-O$161))</f>
        <v>5.760846709600429</v>
      </c>
      <c r="P86" s="37">
        <f>IF(L86*(100%-P$161)&lt;0,0,L86*(100%-P$161))</f>
        <v>5.760846709600429</v>
      </c>
      <c r="Q86" s="37">
        <f>IF(M86*(100%-Q$161)&lt;0,0,M86*(100%-Q$161))</f>
        <v>5.760846709600429</v>
      </c>
      <c r="R86" s="37">
        <f>IF(N86*(100%-R$161)&lt;0,0,N86*(100%-R$161))</f>
        <v>5.6225863885700109</v>
      </c>
      <c r="S86" s="37">
        <f>IF(O86*(100%-S$161)&lt;0,0,O86*(100%-S$161))</f>
        <v>5.6225863885700189</v>
      </c>
      <c r="T86" s="37">
        <f>IF(P86*(100%-T$161)&lt;0,0,P86*(100%-T$161))</f>
        <v>5.6225863885700189</v>
      </c>
      <c r="U86" s="37">
        <f>IF(Q86*(100%-U$161)&lt;0,0,Q86*(100%-U$161))</f>
        <v>5.6225863885700189</v>
      </c>
      <c r="V86" s="37">
        <f>IF(R86*(100%-V$161)&lt;0,0,R86*(100%-V$161))</f>
        <v>5.2571182733129609</v>
      </c>
      <c r="W86" s="37">
        <f>IF(S86*(100%-W$161)&lt;0,0,S86*(100%-W$161))</f>
        <v>5.257118273312968</v>
      </c>
      <c r="X86" s="37">
        <f>IF(T86*(100%-X$161)&lt;0,0,T86*(100%-X$161))</f>
        <v>5.257118273312968</v>
      </c>
      <c r="Y86" s="37">
        <f>IF(U86*(100%-Y$161)&lt;0,0,U86*(100%-Y$161))</f>
        <v>5.257118273312968</v>
      </c>
      <c r="Z86" s="37">
        <f>IF(V86*(100%-Z$161)&lt;0,0,V86*(100%-Z$161))</f>
        <v>5.1414616713000756</v>
      </c>
      <c r="AA86" s="37">
        <f>IF(W86*(100%-AA$161)&lt;0,0,W86*(100%-AA$161))</f>
        <v>5.1414616713000827</v>
      </c>
      <c r="AB86" s="37">
        <f>IF(X86*(100%-AB$161)&lt;0,0,X86*(100%-AB$161))</f>
        <v>5.1414616713000827</v>
      </c>
      <c r="AC86" s="37">
        <f>IF(Y86*(100%-AC$161)&lt;0,0,Y86*(100%-AC$161))</f>
        <v>5.1414616713000827</v>
      </c>
      <c r="AD86" s="37">
        <f>IF(Z86*(100%-AD$161)&lt;0,0,Z86*(100%-AD$161))</f>
        <v>4.9409446661193721</v>
      </c>
      <c r="AE86" s="37">
        <f>IF(AA86*(100%-AE$161)&lt;0,0,AA86*(100%-AE$161))</f>
        <v>4.9409446661193792</v>
      </c>
      <c r="AF86" s="37">
        <f>IF(AB86*(100%-AF$161)&lt;0,0,AB86*(100%-AF$161))</f>
        <v>4.9409446661193792</v>
      </c>
      <c r="AG86" s="37">
        <f>IF(AC86*(100%-AG$161)&lt;0,0,AC86*(100%-AG$161))</f>
        <v>4.9409446661193792</v>
      </c>
      <c r="AH86" s="37">
        <f>IF(AD86*(100%-AH$161)&lt;0,0,AD86*(100%-AH$161))</f>
        <v>4.8075391601341488</v>
      </c>
      <c r="AI86" s="37">
        <f>IF(AE86*(100%-AI$161)&lt;0,0,AE86*(100%-AI$161))</f>
        <v>4.8075391601341559</v>
      </c>
      <c r="AJ86" s="37">
        <f>IF(AF86*(100%-AJ$161)&lt;0,0,AF86*(100%-AJ$161))</f>
        <v>4.8075391601341559</v>
      </c>
      <c r="AK86" s="37">
        <f>IF(AG86*(100%-AK$161)&lt;0,0,AG86*(100%-AK$161))</f>
        <v>4.8075391601341559</v>
      </c>
      <c r="AL86" s="37">
        <f>IF(AH86*(100%-AL$161)&lt;0,0,AH86*(100%-AL$161))</f>
        <v>4.6849469115507283</v>
      </c>
      <c r="AM86" s="37">
        <f>IF(AI86*(100%-AM$161)&lt;0,0,AI86*(100%-AM$161))</f>
        <v>4.6849469115507354</v>
      </c>
      <c r="AN86" s="37">
        <f>IF(AJ86*(100%-AN$161)&lt;0,0,AJ86*(100%-AN$161))</f>
        <v>4.6849469115507354</v>
      </c>
      <c r="AO86" s="37">
        <f>IF(AK86*(100%-AO$161)&lt;0,0,AK86*(100%-AO$161))</f>
        <v>4.6849469115507354</v>
      </c>
      <c r="AP86" s="37">
        <f>IF(AL86*(100%-AP$161)&lt;0,0,AL86*(100%-AP$161))</f>
        <v>4.6053107784641156</v>
      </c>
      <c r="AQ86" s="37">
        <f>IF(AM86*(100%-AQ$161)&lt;0,0,AM86*(100%-AQ$161))</f>
        <v>4.6053107784641227</v>
      </c>
      <c r="AR86" s="37">
        <f>IF(AN86*(100%-AR$161)&lt;0,0,AN86*(100%-AR$161))</f>
        <v>4.6053107784641227</v>
      </c>
      <c r="AS86" s="37">
        <f>IF(AO86*(100%-AS$161)&lt;0,0,AO86*(100%-AS$161))</f>
        <v>4.6053107784641227</v>
      </c>
      <c r="AT86" s="37">
        <f>IF(AP86*(100%-AT$161)&lt;0,0,AP86*(100%-AT$161))</f>
        <v>4.5661578078188478</v>
      </c>
      <c r="AU86" s="37">
        <f>IF(AQ86*(100%-AU$161)&lt;0,0,AQ86*(100%-AU$161))</f>
        <v>4.5661578078188549</v>
      </c>
      <c r="AV86" s="37">
        <f>IF(AR86*(100%-AV$161)&lt;0,0,AR86*(100%-AV$161))</f>
        <v>4.5661578078188549</v>
      </c>
      <c r="AW86" s="37">
        <f>IF(AS86*(100%-AW$161)&lt;0,0,AS86*(100%-AW$161))</f>
        <v>4.5661578078188549</v>
      </c>
      <c r="AX86" s="30"/>
    </row>
    <row r="87" spans="1:50" s="26" customFormat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Assurance only UI'!$J$52:$M$52)/SUM('Sample UI'!$J$52:$M$52))</f>
        <v>0</v>
      </c>
      <c r="K87" s="107">
        <f>'Sample UI'!K87*(SUM('FY20 - Assurance only UI'!$J$52:$M$52)/SUM('Sample UI'!$J$52:$M$52))</f>
        <v>0</v>
      </c>
      <c r="L87" s="107">
        <f>'Sample UI'!L87*(SUM('FY20 - Assurance only UI'!$J$52:$M$52)/SUM('Sample UI'!$J$52:$M$52))</f>
        <v>0</v>
      </c>
      <c r="M87" s="107">
        <f>'Sample UI'!M87*(SUM('FY20 - Assurance only UI'!$J$52:$M$52)/SUM('Sample UI'!$J$52:$M$52))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Assurance only UI'!$N$52:$Q$52)/SUM('Sample UI'!$N$52:$Q$52))</f>
        <v>8.8698915077819754E-2</v>
      </c>
      <c r="O88" s="107">
        <f>'Sample UI'!O88*(SUM('FY20 - Assurance only UI'!$N$52:$Q$52)/SUM('Sample UI'!$N$52:$Q$52))</f>
        <v>8.8698915077819754E-2</v>
      </c>
      <c r="P88" s="107">
        <f>'Sample UI'!P88*(SUM('FY20 - Assurance only UI'!$N$52:$Q$52)/SUM('Sample UI'!$N$52:$Q$52))</f>
        <v>8.8698915077819754E-2</v>
      </c>
      <c r="Q88" s="107">
        <f>'Sample UI'!Q88*(SUM('FY20 - Assurance only UI'!$N$52:$Q$52)/SUM('Sample UI'!$N$52:$Q$52))</f>
        <v>8.8698915077819754E-2</v>
      </c>
      <c r="R88" s="37">
        <f>IF(N88*(100%-R$161)&lt;0,0,N88*(100%-R$161))</f>
        <v>8.6570141115952084E-2</v>
      </c>
      <c r="S88" s="37">
        <f>IF(O88*(100%-S$161)&lt;0,0,O88*(100%-S$161))</f>
        <v>8.6570141115952084E-2</v>
      </c>
      <c r="T88" s="37">
        <f>IF(P88*(100%-T$161)&lt;0,0,P88*(100%-T$161))</f>
        <v>8.6570141115952084E-2</v>
      </c>
      <c r="U88" s="37">
        <f>IF(Q88*(100%-U$161)&lt;0,0,Q88*(100%-U$161))</f>
        <v>8.6570141115952084E-2</v>
      </c>
      <c r="V88" s="37">
        <f>IF(R88*(100%-V$161)&lt;0,0,R88*(100%-V$161))</f>
        <v>8.0943081943415207E-2</v>
      </c>
      <c r="W88" s="37">
        <f>IF(S88*(100%-W$161)&lt;0,0,S88*(100%-W$161))</f>
        <v>8.0943081943415207E-2</v>
      </c>
      <c r="X88" s="37">
        <f>IF(T88*(100%-X$161)&lt;0,0,T88*(100%-X$161))</f>
        <v>8.0943081943415207E-2</v>
      </c>
      <c r="Y88" s="37">
        <f>IF(U88*(100%-Y$161)&lt;0,0,U88*(100%-Y$161))</f>
        <v>8.0943081943415207E-2</v>
      </c>
      <c r="Z88" s="37">
        <f>IF(V88*(100%-Z$161)&lt;0,0,V88*(100%-Z$161))</f>
        <v>7.9162334140660068E-2</v>
      </c>
      <c r="AA88" s="37">
        <f>IF(W88*(100%-AA$161)&lt;0,0,W88*(100%-AA$161))</f>
        <v>7.9162334140660068E-2</v>
      </c>
      <c r="AB88" s="37">
        <f>IF(X88*(100%-AB$161)&lt;0,0,X88*(100%-AB$161))</f>
        <v>7.9162334140660068E-2</v>
      </c>
      <c r="AC88" s="37">
        <f>IF(Y88*(100%-AC$161)&lt;0,0,Y88*(100%-AC$161))</f>
        <v>7.9162334140660068E-2</v>
      </c>
      <c r="AD88" s="37">
        <f>IF(Z88*(100%-AD$161)&lt;0,0,Z88*(100%-AD$161))</f>
        <v>7.6075003109174325E-2</v>
      </c>
      <c r="AE88" s="37">
        <f>IF(AA88*(100%-AE$161)&lt;0,0,AA88*(100%-AE$161))</f>
        <v>7.6075003109174325E-2</v>
      </c>
      <c r="AF88" s="37">
        <f>IF(AB88*(100%-AF$161)&lt;0,0,AB88*(100%-AF$161))</f>
        <v>7.6075003109174325E-2</v>
      </c>
      <c r="AG88" s="37">
        <f>IF(AC88*(100%-AG$161)&lt;0,0,AC88*(100%-AG$161))</f>
        <v>7.6075003109174325E-2</v>
      </c>
      <c r="AH88" s="37">
        <f>IF(AD88*(100%-AH$161)&lt;0,0,AD88*(100%-AH$161))</f>
        <v>7.4020978025226614E-2</v>
      </c>
      <c r="AI88" s="37">
        <f>IF(AE88*(100%-AI$161)&lt;0,0,AE88*(100%-AI$161))</f>
        <v>7.4020978025226614E-2</v>
      </c>
      <c r="AJ88" s="37">
        <f>IF(AF88*(100%-AJ$161)&lt;0,0,AF88*(100%-AJ$161))</f>
        <v>7.4020978025226614E-2</v>
      </c>
      <c r="AK88" s="37">
        <f>IF(AG88*(100%-AK$161)&lt;0,0,AG88*(100%-AK$161))</f>
        <v>7.4020978025226614E-2</v>
      </c>
      <c r="AL88" s="37">
        <f>IF(AH88*(100%-AL$161)&lt;0,0,AH88*(100%-AL$161))</f>
        <v>7.2133443085583338E-2</v>
      </c>
      <c r="AM88" s="37">
        <f>IF(AI88*(100%-AM$161)&lt;0,0,AI88*(100%-AM$161))</f>
        <v>7.2133443085583338E-2</v>
      </c>
      <c r="AN88" s="37">
        <f>IF(AJ88*(100%-AN$161)&lt;0,0,AJ88*(100%-AN$161))</f>
        <v>7.2133443085583338E-2</v>
      </c>
      <c r="AO88" s="37">
        <f>IF(AK88*(100%-AO$161)&lt;0,0,AK88*(100%-AO$161))</f>
        <v>7.2133443085583338E-2</v>
      </c>
      <c r="AP88" s="37">
        <f>IF(AL88*(100%-AP$161)&lt;0,0,AL88*(100%-AP$161))</f>
        <v>7.0907297179981663E-2</v>
      </c>
      <c r="AQ88" s="37">
        <f>IF(AM88*(100%-AQ$161)&lt;0,0,AM88*(100%-AQ$161))</f>
        <v>7.0907297179981663E-2</v>
      </c>
      <c r="AR88" s="37">
        <f>IF(AN88*(100%-AR$161)&lt;0,0,AN88*(100%-AR$161))</f>
        <v>7.0907297179981663E-2</v>
      </c>
      <c r="AS88" s="37">
        <f>IF(AO88*(100%-AS$161)&lt;0,0,AO88*(100%-AS$161))</f>
        <v>7.0907297179981663E-2</v>
      </c>
      <c r="AT88" s="37">
        <f>IF(AP88*(100%-AT$161)&lt;0,0,AP88*(100%-AT$161))</f>
        <v>7.0304464611546616E-2</v>
      </c>
      <c r="AU88" s="37">
        <f>IF(AQ88*(100%-AU$161)&lt;0,0,AQ88*(100%-AU$161))</f>
        <v>7.0304464611546616E-2</v>
      </c>
      <c r="AV88" s="37">
        <f>IF(AR88*(100%-AV$161)&lt;0,0,AR88*(100%-AV$161))</f>
        <v>7.0304464611546616E-2</v>
      </c>
      <c r="AW88" s="37">
        <f>IF(AS88*(100%-AW$161)&lt;0,0,AS88*(100%-AW$161))</f>
        <v>7.0304464611546616E-2</v>
      </c>
      <c r="AX88" s="30"/>
    </row>
    <row r="89" spans="1:50" s="26" customFormat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Assurance only UI'!$R$52:$U$52)/SUM('Sample UI'!$R$52:$U$52))</f>
        <v>2.3583296338246305</v>
      </c>
      <c r="S89" s="107">
        <f>'Sample UI'!S89*(SUM('FY20 - Assurance only UI'!$R$52:$U$52)/SUM('Sample UI'!$R$52:$U$52))</f>
        <v>2.3583296338246216</v>
      </c>
      <c r="T89" s="107">
        <f>'Sample UI'!T89*(SUM('FY20 - Assurance only UI'!$R$52:$U$52)/SUM('Sample UI'!$R$52:$U$52))</f>
        <v>2.3583296338246216</v>
      </c>
      <c r="U89" s="107">
        <f>'Sample UI'!U89*(SUM('FY20 - Assurance only UI'!$R$52:$U$52)/SUM('Sample UI'!$R$52:$U$52))</f>
        <v>2.3583296338246216</v>
      </c>
      <c r="V89" s="37">
        <f>IF(R89*(100%-V$161)&lt;0,0,R89*(100%-V$161))</f>
        <v>2.2050382076260298</v>
      </c>
      <c r="W89" s="37">
        <f>IF(S89*(100%-W$161)&lt;0,0,S89*(100%-W$161))</f>
        <v>2.2050382076260213</v>
      </c>
      <c r="X89" s="37">
        <f>IF(T89*(100%-X$161)&lt;0,0,T89*(100%-X$161))</f>
        <v>2.2050382076260213</v>
      </c>
      <c r="Y89" s="37">
        <f>IF(U89*(100%-Y$161)&lt;0,0,U89*(100%-Y$161))</f>
        <v>2.2050382076260213</v>
      </c>
      <c r="Z89" s="37">
        <f>IF(V89*(100%-Z$161)&lt;0,0,V89*(100%-Z$161))</f>
        <v>2.1565273670582572</v>
      </c>
      <c r="AA89" s="37">
        <f>IF(W89*(100%-AA$161)&lt;0,0,W89*(100%-AA$161))</f>
        <v>2.1565273670582488</v>
      </c>
      <c r="AB89" s="37">
        <f>IF(X89*(100%-AB$161)&lt;0,0,X89*(100%-AB$161))</f>
        <v>2.1565273670582488</v>
      </c>
      <c r="AC89" s="37">
        <f>IF(Y89*(100%-AC$161)&lt;0,0,Y89*(100%-AC$161))</f>
        <v>2.1565273670582488</v>
      </c>
      <c r="AD89" s="37">
        <f>IF(Z89*(100%-AD$161)&lt;0,0,Z89*(100%-AD$161))</f>
        <v>2.0724227997429852</v>
      </c>
      <c r="AE89" s="37">
        <f>IF(AA89*(100%-AE$161)&lt;0,0,AA89*(100%-AE$161))</f>
        <v>2.0724227997429772</v>
      </c>
      <c r="AF89" s="37">
        <f>IF(AB89*(100%-AF$161)&lt;0,0,AB89*(100%-AF$161))</f>
        <v>2.0724227997429772</v>
      </c>
      <c r="AG89" s="37">
        <f>IF(AC89*(100%-AG$161)&lt;0,0,AC89*(100%-AG$161))</f>
        <v>2.0724227997429772</v>
      </c>
      <c r="AH89" s="37">
        <f>IF(AD89*(100%-AH$161)&lt;0,0,AD89*(100%-AH$161))</f>
        <v>2.0164673841499243</v>
      </c>
      <c r="AI89" s="37">
        <f>IF(AE89*(100%-AI$161)&lt;0,0,AE89*(100%-AI$161))</f>
        <v>2.0164673841499168</v>
      </c>
      <c r="AJ89" s="37">
        <f>IF(AF89*(100%-AJ$161)&lt;0,0,AF89*(100%-AJ$161))</f>
        <v>2.0164673841499168</v>
      </c>
      <c r="AK89" s="37">
        <f>IF(AG89*(100%-AK$161)&lt;0,0,AG89*(100%-AK$161))</f>
        <v>2.0164673841499168</v>
      </c>
      <c r="AL89" s="37">
        <f>IF(AH89*(100%-AL$161)&lt;0,0,AH89*(100%-AL$161))</f>
        <v>1.9650474658541013</v>
      </c>
      <c r="AM89" s="37">
        <f>IF(AI89*(100%-AM$161)&lt;0,0,AI89*(100%-AM$161))</f>
        <v>1.965047465854094</v>
      </c>
      <c r="AN89" s="37">
        <f>IF(AJ89*(100%-AN$161)&lt;0,0,AJ89*(100%-AN$161))</f>
        <v>1.965047465854094</v>
      </c>
      <c r="AO89" s="37">
        <f>IF(AK89*(100%-AO$161)&lt;0,0,AK89*(100%-AO$161))</f>
        <v>1.965047465854094</v>
      </c>
      <c r="AP89" s="37">
        <f>IF(AL89*(100%-AP$161)&lt;0,0,AL89*(100%-AP$161))</f>
        <v>1.9316449995152736</v>
      </c>
      <c r="AQ89" s="37">
        <f>IF(AM89*(100%-AQ$161)&lt;0,0,AM89*(100%-AQ$161))</f>
        <v>1.9316449995152662</v>
      </c>
      <c r="AR89" s="37">
        <f>IF(AN89*(100%-AR$161)&lt;0,0,AN89*(100%-AR$161))</f>
        <v>1.9316449995152662</v>
      </c>
      <c r="AS89" s="37">
        <f>IF(AO89*(100%-AS$161)&lt;0,0,AO89*(100%-AS$161))</f>
        <v>1.9316449995152662</v>
      </c>
      <c r="AT89" s="37">
        <f>IF(AP89*(100%-AT$161)&lt;0,0,AP89*(100%-AT$161))</f>
        <v>1.9152227332228946</v>
      </c>
      <c r="AU89" s="37">
        <f>IF(AQ89*(100%-AU$161)&lt;0,0,AQ89*(100%-AU$161))</f>
        <v>1.9152227332228875</v>
      </c>
      <c r="AV89" s="37">
        <f>IF(AR89*(100%-AV$161)&lt;0,0,AR89*(100%-AV$161))</f>
        <v>1.9152227332228875</v>
      </c>
      <c r="AW89" s="37">
        <f>IF(AS89*(100%-AW$161)&lt;0,0,AS89*(100%-AW$161))</f>
        <v>1.9152227332228875</v>
      </c>
      <c r="AX89" s="30"/>
    </row>
    <row r="90" spans="1:50" s="26" customFormat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Assurance only UI'!$V$52:$Y$52)/SUM('Sample UI'!$V$52:$Y$52))</f>
        <v>0</v>
      </c>
      <c r="W90" s="107">
        <f>'Sample UI'!W90*(SUM('FY20 - Assurance only UI'!$V$52:$Y$52)/SUM('Sample UI'!$V$52:$Y$52))</f>
        <v>0</v>
      </c>
      <c r="X90" s="107">
        <f>'Sample UI'!X90*(SUM('FY20 - Assurance only UI'!$V$52:$Y$52)/SUM('Sample UI'!$V$52:$Y$52))</f>
        <v>0</v>
      </c>
      <c r="Y90" s="107">
        <f>'Sample UI'!Y90*(SUM('FY20 - Assurance only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Assurance only UI'!$Z$52:$AC$52)/SUM('Sample UI'!$Z$52:$AC$52))</f>
        <v>4.8121267150903266</v>
      </c>
      <c r="AA91" s="107">
        <f>'Sample UI'!AA91*(SUM('FY20 - Assurance only UI'!$Z$52:$AC$52)/SUM('Sample UI'!$Z$52:$AC$52))</f>
        <v>4.8121267150903453</v>
      </c>
      <c r="AB91" s="107">
        <f>'Sample UI'!AB91*(SUM('FY20 - Assurance only UI'!$Z$52:$AC$52)/SUM('Sample UI'!$Z$52:$AC$52))</f>
        <v>4.8121267150903453</v>
      </c>
      <c r="AC91" s="107">
        <f>'Sample UI'!AC91*(SUM('FY20 - Assurance only UI'!$Z$52:$AC$52)/SUM('Sample UI'!$Z$52:$AC$52))</f>
        <v>4.8121267150903453</v>
      </c>
      <c r="AD91" s="37">
        <f>IF(Z91*(100%-AD$161)&lt;0,0,Z91*(100%-AD$161))</f>
        <v>4.6244537732018038</v>
      </c>
      <c r="AE91" s="37">
        <f>IF(AA91*(100%-AE$161)&lt;0,0,AA91*(100%-AE$161))</f>
        <v>4.6244537732018216</v>
      </c>
      <c r="AF91" s="37">
        <f>IF(AB91*(100%-AF$161)&lt;0,0,AB91*(100%-AF$161))</f>
        <v>4.6244537732018216</v>
      </c>
      <c r="AG91" s="37">
        <f>IF(AC91*(100%-AG$161)&lt;0,0,AC91*(100%-AG$161))</f>
        <v>4.6244537732018216</v>
      </c>
      <c r="AH91" s="37">
        <f>IF(AD91*(100%-AH$161)&lt;0,0,AD91*(100%-AH$161))</f>
        <v>4.4995935213253553</v>
      </c>
      <c r="AI91" s="37">
        <f>IF(AE91*(100%-AI$161)&lt;0,0,AE91*(100%-AI$161))</f>
        <v>4.4995935213253722</v>
      </c>
      <c r="AJ91" s="37">
        <f>IF(AF91*(100%-AJ$161)&lt;0,0,AF91*(100%-AJ$161))</f>
        <v>4.4995935213253722</v>
      </c>
      <c r="AK91" s="37">
        <f>IF(AG91*(100%-AK$161)&lt;0,0,AG91*(100%-AK$161))</f>
        <v>4.4995935213253722</v>
      </c>
      <c r="AL91" s="37">
        <f>IF(AH91*(100%-AL$161)&lt;0,0,AH91*(100%-AL$161))</f>
        <v>4.3848538865315589</v>
      </c>
      <c r="AM91" s="37">
        <f>IF(AI91*(100%-AM$161)&lt;0,0,AI91*(100%-AM$161))</f>
        <v>4.3848538865315749</v>
      </c>
      <c r="AN91" s="37">
        <f>IF(AJ91*(100%-AN$161)&lt;0,0,AJ91*(100%-AN$161))</f>
        <v>4.3848538865315749</v>
      </c>
      <c r="AO91" s="37">
        <f>IF(AK91*(100%-AO$161)&lt;0,0,AK91*(100%-AO$161))</f>
        <v>4.3848538865315749</v>
      </c>
      <c r="AP91" s="37">
        <f>IF(AL91*(100%-AP$161)&lt;0,0,AL91*(100%-AP$161))</f>
        <v>4.3103188247121293</v>
      </c>
      <c r="AQ91" s="37">
        <f>IF(AM91*(100%-AQ$161)&lt;0,0,AM91*(100%-AQ$161))</f>
        <v>4.3103188247121453</v>
      </c>
      <c r="AR91" s="37">
        <f>IF(AN91*(100%-AR$161)&lt;0,0,AN91*(100%-AR$161))</f>
        <v>4.3103188247121453</v>
      </c>
      <c r="AS91" s="37">
        <f>IF(AO91*(100%-AS$161)&lt;0,0,AO91*(100%-AS$161))</f>
        <v>4.3103188247121453</v>
      </c>
      <c r="AT91" s="37">
        <f>IF(AP91*(100%-AT$161)&lt;0,0,AP91*(100%-AT$161))</f>
        <v>4.2736737871600745</v>
      </c>
      <c r="AU91" s="37">
        <f>IF(AQ91*(100%-AU$161)&lt;0,0,AQ91*(100%-AU$161))</f>
        <v>4.2736737871600905</v>
      </c>
      <c r="AV91" s="37">
        <f>IF(AR91*(100%-AV$161)&lt;0,0,AR91*(100%-AV$161))</f>
        <v>4.2736737871600905</v>
      </c>
      <c r="AW91" s="37">
        <f>IF(AS91*(100%-AW$161)&lt;0,0,AS91*(100%-AW$161))</f>
        <v>4.2736737871600905</v>
      </c>
      <c r="AX91" s="30"/>
    </row>
    <row r="92" spans="1:50" s="26" customFormat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Assurance only UI'!$AD$52:$AG$52)/SUM('Sample UI'!$AD$52:$AG$53))</f>
        <v>10.127203539728713</v>
      </c>
      <c r="AE92" s="107">
        <f>'Sample UI'!AE92*(SUM('FY20 - Assurance only UI'!$AD$52:$AG$52)/SUM('Sample UI'!$AD$52:$AG$53))</f>
        <v>10.127203539728702</v>
      </c>
      <c r="AF92" s="107">
        <f>'Sample UI'!AF92*(SUM('FY20 - Assurance only UI'!$AD$52:$AG$52)/SUM('Sample UI'!$AD$52:$AG$53))</f>
        <v>10.127203539728702</v>
      </c>
      <c r="AG92" s="107">
        <f>'Sample UI'!AG92*(SUM('FY20 - Assurance only UI'!$AD$52:$AG$52)/SUM('Sample UI'!$AD$52:$AG$53))</f>
        <v>10.127203539728702</v>
      </c>
      <c r="AH92" s="37">
        <f>IF(AD92*(100%-AH$161)&lt;0,0,AD92*(100%-AH$161))</f>
        <v>9.8537690441560368</v>
      </c>
      <c r="AI92" s="37">
        <f>IF(AE92*(100%-AI$161)&lt;0,0,AE92*(100%-AI$161))</f>
        <v>9.8537690441560279</v>
      </c>
      <c r="AJ92" s="37">
        <f>IF(AF92*(100%-AJ$161)&lt;0,0,AF92*(100%-AJ$161))</f>
        <v>9.8537690441560279</v>
      </c>
      <c r="AK92" s="37">
        <f>IF(AG92*(100%-AK$161)&lt;0,0,AG92*(100%-AK$161))</f>
        <v>9.8537690441560279</v>
      </c>
      <c r="AL92" s="37">
        <f>IF(AH92*(100%-AL$161)&lt;0,0,AH92*(100%-AL$161))</f>
        <v>9.6024979335300582</v>
      </c>
      <c r="AM92" s="37">
        <f>IF(AI92*(100%-AM$161)&lt;0,0,AI92*(100%-AM$161))</f>
        <v>9.6024979335300493</v>
      </c>
      <c r="AN92" s="37">
        <f>IF(AJ92*(100%-AN$161)&lt;0,0,AJ92*(100%-AN$161))</f>
        <v>9.6024979335300493</v>
      </c>
      <c r="AO92" s="37">
        <f>IF(AK92*(100%-AO$161)&lt;0,0,AK92*(100%-AO$161))</f>
        <v>9.6024979335300493</v>
      </c>
      <c r="AP92" s="37">
        <f>IF(AL92*(100%-AP$161)&lt;0,0,AL92*(100%-AP$161))</f>
        <v>9.4392717929065348</v>
      </c>
      <c r="AQ92" s="37">
        <f>IF(AM92*(100%-AQ$161)&lt;0,0,AM92*(100%-AQ$161))</f>
        <v>9.439271792906526</v>
      </c>
      <c r="AR92" s="37">
        <f>IF(AN92*(100%-AR$161)&lt;0,0,AN92*(100%-AR$161))</f>
        <v>9.439271792906526</v>
      </c>
      <c r="AS92" s="37">
        <f>IF(AO92*(100%-AS$161)&lt;0,0,AO92*(100%-AS$161))</f>
        <v>9.439271792906526</v>
      </c>
      <c r="AT92" s="37">
        <f>IF(AP92*(100%-AT$161)&lt;0,0,AP92*(100%-AT$161))</f>
        <v>9.3590219359047815</v>
      </c>
      <c r="AU92" s="37">
        <f>IF(AQ92*(100%-AU$161)&lt;0,0,AQ92*(100%-AU$161))</f>
        <v>9.3590219359047726</v>
      </c>
      <c r="AV92" s="37">
        <f>IF(AR92*(100%-AV$161)&lt;0,0,AR92*(100%-AV$161))</f>
        <v>9.3590219359047726</v>
      </c>
      <c r="AW92" s="37">
        <f>IF(AS92*(100%-AW$161)&lt;0,0,AS92*(100%-AW$161))</f>
        <v>9.3590219359047726</v>
      </c>
      <c r="AX92" s="30"/>
    </row>
    <row r="93" spans="1:50" s="26" customFormat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Assurance only UI'!$AH$52:$AK$52)/SUM('Sample UI'!$AH$52:$AK$52))</f>
        <v>4.5904566262902327</v>
      </c>
      <c r="AI93" s="107">
        <f>'Sample UI'!AI93*(SUM('FY20 - Assurance only UI'!$AH$52:$AK$52)/SUM('Sample UI'!$AH$52:$AK$52))</f>
        <v>4.590456626290214</v>
      </c>
      <c r="AJ93" s="107">
        <f>'Sample UI'!AJ93*(SUM('FY20 - Assurance only UI'!$AH$52:$AK$52)/SUM('Sample UI'!$AH$52:$AK$52))</f>
        <v>4.590456626290214</v>
      </c>
      <c r="AK93" s="107">
        <f>'Sample UI'!AK93*(SUM('FY20 - Assurance only UI'!$AH$52:$AK$52)/SUM('Sample UI'!$AH$52:$AK$52))</f>
        <v>4.590456626290214</v>
      </c>
      <c r="AL93" s="37">
        <f>IF(AH93*(100%-AL$161)&lt;0,0,AH93*(100%-AL$161))</f>
        <v>4.4733999823198323</v>
      </c>
      <c r="AM93" s="37">
        <f>IF(AI93*(100%-AM$161)&lt;0,0,AI93*(100%-AM$161))</f>
        <v>4.4733999823198136</v>
      </c>
      <c r="AN93" s="37">
        <f>IF(AJ93*(100%-AN$161)&lt;0,0,AJ93*(100%-AN$161))</f>
        <v>4.4733999823198136</v>
      </c>
      <c r="AO93" s="37">
        <f>IF(AK93*(100%-AO$161)&lt;0,0,AK93*(100%-AO$161))</f>
        <v>4.4733999823198136</v>
      </c>
      <c r="AP93" s="37">
        <f>IF(AL93*(100%-AP$161)&lt;0,0,AL93*(100%-AP$161))</f>
        <v>4.3973597874003651</v>
      </c>
      <c r="AQ93" s="37">
        <f>IF(AM93*(100%-AQ$161)&lt;0,0,AM93*(100%-AQ$161))</f>
        <v>4.3973597874003465</v>
      </c>
      <c r="AR93" s="37">
        <f>IF(AN93*(100%-AR$161)&lt;0,0,AN93*(100%-AR$161))</f>
        <v>4.3973597874003465</v>
      </c>
      <c r="AS93" s="37">
        <f>IF(AO93*(100%-AS$161)&lt;0,0,AO93*(100%-AS$161))</f>
        <v>4.3973597874003465</v>
      </c>
      <c r="AT93" s="37">
        <f>IF(AP93*(100%-AT$161)&lt;0,0,AP93*(100%-AT$161))</f>
        <v>4.3599747536958233</v>
      </c>
      <c r="AU93" s="37">
        <f>IF(AQ93*(100%-AU$161)&lt;0,0,AQ93*(100%-AU$161))</f>
        <v>4.3599747536958056</v>
      </c>
      <c r="AV93" s="37">
        <f>IF(AR93*(100%-AV$161)&lt;0,0,AR93*(100%-AV$161))</f>
        <v>4.3599747536958056</v>
      </c>
      <c r="AW93" s="37">
        <f>IF(AS93*(100%-AW$161)&lt;0,0,AS93*(100%-AW$161))</f>
        <v>4.3599747536958056</v>
      </c>
      <c r="AX93" s="30"/>
    </row>
    <row r="94" spans="1:50" s="26" customFormat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Assurance only UI'!$AL$52:$AO$52)/SUM('Sample UI'!$AL$52:$AO$52))</f>
        <v>0</v>
      </c>
      <c r="AM94" s="107">
        <f>'Sample UI'!AM94*(SUM('FY20 - Assurance only UI'!$AL$52:$AO$52)/SUM('Sample UI'!$AL$52:$AO$52))</f>
        <v>0</v>
      </c>
      <c r="AN94" s="107">
        <f>'Sample UI'!AN94*(SUM('FY20 - Assurance only UI'!$AL$52:$AO$52)/SUM('Sample UI'!$AL$52:$AO$52))</f>
        <v>0</v>
      </c>
      <c r="AO94" s="107">
        <f>'Sample UI'!AO94*(SUM('FY20 - Assurance only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Assurance only UI'!$AP$52:$AS$52)/SUM('Sample UI'!$AP$52:$AS$52))</f>
        <v>3.8921316508530031</v>
      </c>
      <c r="AQ95" s="107">
        <f>'Sample UI'!AQ95*(SUM('FY20 - Assurance only UI'!$AP$52:$AS$52)/SUM('Sample UI'!$AP$52:$AS$52))</f>
        <v>3.8921316508530124</v>
      </c>
      <c r="AR95" s="107">
        <f>'Sample UI'!AR95*(SUM('FY20 - Assurance only UI'!$AP$52:$AS$52)/SUM('Sample UI'!$AP$52:$AS$52))</f>
        <v>3.8921316508530124</v>
      </c>
      <c r="AS95" s="107">
        <f>'Sample UI'!AS95*(SUM('FY20 - Assurance only UI'!$AP$52:$AS$52)/SUM('Sample UI'!$AP$52:$AS$52))</f>
        <v>3.8921316508530124</v>
      </c>
      <c r="AT95" s="37">
        <f>IF(AP95*(100%-AT$161)&lt;0,0,AP95*(100%-AT$161))</f>
        <v>3.8590419151969462</v>
      </c>
      <c r="AU95" s="37">
        <f>IF(AQ95*(100%-AU$161)&lt;0,0,AQ95*(100%-AU$161))</f>
        <v>3.8590419151969555</v>
      </c>
      <c r="AV95" s="37">
        <f>IF(AR95*(100%-AV$161)&lt;0,0,AR95*(100%-AV$161))</f>
        <v>3.8590419151969555</v>
      </c>
      <c r="AW95" s="37">
        <f>IF(AS95*(100%-AW$161)&lt;0,0,AS95*(100%-AW$161))</f>
        <v>3.8590419151969555</v>
      </c>
      <c r="AX95" s="30"/>
    </row>
    <row r="96" spans="1:50" s="26" customFormat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Assurance only UI'!$AT$52:$AW$52)/SUM('Sample UI'!$AT$52:$AW$52))</f>
        <v>0</v>
      </c>
      <c r="AU96" s="107">
        <f>'Sample UI'!AU96*(SUM('FY20 - Assurance only UI'!$AT$52:$AW$52)/SUM('Sample UI'!$AT$52:$AW$52))</f>
        <v>0</v>
      </c>
      <c r="AV96" s="107">
        <f>'Sample UI'!AV96*(SUM('FY20 - Assurance only UI'!$AT$52:$AW$52)/SUM('Sample UI'!$AT$52:$AW$52))</f>
        <v>0</v>
      </c>
      <c r="AW96" s="107">
        <f>'Sample UI'!AW96*(SUM('FY20 - Assurance only UI'!$AT$52:$AW$52)/SUM('Sample UI'!$AT$52:$AW$52))</f>
        <v>0</v>
      </c>
      <c r="AX96" s="30"/>
    </row>
    <row r="97" spans="1:50" s="26" customFormat="1" x14ac:dyDescent="0.35">
      <c r="A97" s="106" t="s">
        <v>22</v>
      </c>
      <c r="B97" s="132">
        <f>SUM(B98:B110)</f>
        <v>37.403445037777971</v>
      </c>
      <c r="C97" s="132">
        <f t="shared" ref="C97:AW97" si="4">SUM(C98:C110)</f>
        <v>37.403445037777963</v>
      </c>
      <c r="D97" s="132">
        <f t="shared" si="4"/>
        <v>37.403445037777963</v>
      </c>
      <c r="E97" s="132">
        <f t="shared" si="4"/>
        <v>37.403445037777963</v>
      </c>
      <c r="F97" s="132">
        <f t="shared" si="4"/>
        <v>41.736404560156465</v>
      </c>
      <c r="G97" s="132">
        <f t="shared" si="4"/>
        <v>41.736404560156465</v>
      </c>
      <c r="H97" s="132">
        <f t="shared" si="4"/>
        <v>41.736404560156465</v>
      </c>
      <c r="I97" s="132">
        <f t="shared" si="4"/>
        <v>41.736404560156465</v>
      </c>
      <c r="J97" s="132">
        <f t="shared" si="4"/>
        <v>41.360776919115054</v>
      </c>
      <c r="K97" s="132">
        <f t="shared" si="4"/>
        <v>41.360776919115054</v>
      </c>
      <c r="L97" s="132">
        <f t="shared" si="4"/>
        <v>41.360776919115054</v>
      </c>
      <c r="M97" s="132">
        <f t="shared" si="4"/>
        <v>41.360776919115054</v>
      </c>
      <c r="N97" s="132">
        <f t="shared" si="4"/>
        <v>39.984108859008288</v>
      </c>
      <c r="O97" s="132">
        <f t="shared" si="4"/>
        <v>39.984108859008288</v>
      </c>
      <c r="P97" s="132">
        <f t="shared" si="4"/>
        <v>39.984108859008288</v>
      </c>
      <c r="Q97" s="132">
        <f t="shared" si="4"/>
        <v>39.984108859008288</v>
      </c>
      <c r="R97" s="132">
        <f t="shared" si="4"/>
        <v>40.911153953451802</v>
      </c>
      <c r="S97" s="132">
        <f t="shared" si="4"/>
        <v>40.911153953451787</v>
      </c>
      <c r="T97" s="132">
        <f t="shared" si="4"/>
        <v>40.911153953451787</v>
      </c>
      <c r="U97" s="132">
        <f t="shared" si="4"/>
        <v>40.911153953451787</v>
      </c>
      <c r="V97" s="132">
        <f t="shared" si="4"/>
        <v>38.251928946477435</v>
      </c>
      <c r="W97" s="132">
        <f t="shared" si="4"/>
        <v>38.25192894647742</v>
      </c>
      <c r="X97" s="132">
        <f t="shared" si="4"/>
        <v>38.25192894647742</v>
      </c>
      <c r="Y97" s="132">
        <f t="shared" si="4"/>
        <v>38.25192894647742</v>
      </c>
      <c r="Z97" s="132">
        <f t="shared" si="4"/>
        <v>41.260087881727202</v>
      </c>
      <c r="AA97" s="132">
        <f t="shared" si="4"/>
        <v>41.260087881727216</v>
      </c>
      <c r="AB97" s="132">
        <f t="shared" si="4"/>
        <v>41.260087881727216</v>
      </c>
      <c r="AC97" s="132">
        <f t="shared" si="4"/>
        <v>41.260087881727216</v>
      </c>
      <c r="AD97" s="132">
        <f t="shared" si="4"/>
        <v>47.752707286122792</v>
      </c>
      <c r="AE97" s="132">
        <f t="shared" si="4"/>
        <v>47.752707286122799</v>
      </c>
      <c r="AF97" s="132">
        <f t="shared" si="4"/>
        <v>47.752707286122799</v>
      </c>
      <c r="AG97" s="132">
        <f t="shared" si="4"/>
        <v>47.752707286122799</v>
      </c>
      <c r="AH97" s="132">
        <f t="shared" si="4"/>
        <v>50.135749490429653</v>
      </c>
      <c r="AI97" s="132">
        <f t="shared" si="4"/>
        <v>50.135749490429646</v>
      </c>
      <c r="AJ97" s="132">
        <f t="shared" si="4"/>
        <v>50.135749490429646</v>
      </c>
      <c r="AK97" s="132">
        <f t="shared" si="4"/>
        <v>50.135749490429646</v>
      </c>
      <c r="AL97" s="132">
        <f t="shared" si="4"/>
        <v>48.857287878423705</v>
      </c>
      <c r="AM97" s="132">
        <f t="shared" si="4"/>
        <v>48.857287878423698</v>
      </c>
      <c r="AN97" s="132">
        <f t="shared" si="4"/>
        <v>48.857287878423698</v>
      </c>
      <c r="AO97" s="132">
        <f t="shared" si="4"/>
        <v>48.857287878423698</v>
      </c>
      <c r="AP97" s="132">
        <f t="shared" si="4"/>
        <v>51.140502362562295</v>
      </c>
      <c r="AQ97" s="132">
        <f t="shared" si="4"/>
        <v>51.140502362562309</v>
      </c>
      <c r="AR97" s="132">
        <f t="shared" si="4"/>
        <v>51.140502362562309</v>
      </c>
      <c r="AS97" s="132">
        <f t="shared" si="4"/>
        <v>51.140502362562309</v>
      </c>
      <c r="AT97" s="132">
        <f t="shared" si="4"/>
        <v>50.705721153626513</v>
      </c>
      <c r="AU97" s="132">
        <f t="shared" si="4"/>
        <v>50.705721153626506</v>
      </c>
      <c r="AV97" s="132">
        <f t="shared" si="4"/>
        <v>50.705721153626506</v>
      </c>
      <c r="AW97" s="132">
        <f t="shared" si="4"/>
        <v>50.705721153626506</v>
      </c>
      <c r="AX97" s="30"/>
    </row>
    <row r="98" spans="1:50" s="26" customFormat="1" x14ac:dyDescent="0.35">
      <c r="A98" s="103" t="s">
        <v>24</v>
      </c>
      <c r="B98" s="37">
        <f>'Headcount Source'!C7</f>
        <v>0</v>
      </c>
      <c r="C98" s="37">
        <f>'Headcount Source'!C7</f>
        <v>0</v>
      </c>
      <c r="D98" s="37">
        <f>'Headcount Source'!C7</f>
        <v>0</v>
      </c>
      <c r="E98" s="37">
        <f>'Headcount Source'!C7</f>
        <v>0</v>
      </c>
      <c r="F98" s="37">
        <f>B98*(100%-F$161)</f>
        <v>0</v>
      </c>
      <c r="G98" s="37">
        <f>C98*(100%-G$161)</f>
        <v>0</v>
      </c>
      <c r="H98" s="37">
        <f>D98*(100%-H$161)</f>
        <v>0</v>
      </c>
      <c r="I98" s="37">
        <f>E98*(100%-I$161)</f>
        <v>0</v>
      </c>
      <c r="J98" s="37">
        <f>F98*(100%-J$161)</f>
        <v>0</v>
      </c>
      <c r="K98" s="37">
        <f>G98*(100%-K$161)</f>
        <v>0</v>
      </c>
      <c r="L98" s="37">
        <f>H98*(100%-L$161)</f>
        <v>0</v>
      </c>
      <c r="M98" s="37">
        <f>I98*(100%-M$161)</f>
        <v>0</v>
      </c>
      <c r="N98" s="37">
        <f>J98*(100%-N$161)</f>
        <v>0</v>
      </c>
      <c r="O98" s="37">
        <f>K98*(100%-O$161)</f>
        <v>0</v>
      </c>
      <c r="P98" s="37">
        <f>L98*(100%-P$161)</f>
        <v>0</v>
      </c>
      <c r="Q98" s="37">
        <f>M98*(100%-Q$161)</f>
        <v>0</v>
      </c>
      <c r="R98" s="37">
        <f>N98*(100%-R$161)</f>
        <v>0</v>
      </c>
      <c r="S98" s="37">
        <f>O98*(100%-S$161)</f>
        <v>0</v>
      </c>
      <c r="T98" s="37">
        <f>P98*(100%-T$161)</f>
        <v>0</v>
      </c>
      <c r="U98" s="37">
        <f>Q98*(100%-U$161)</f>
        <v>0</v>
      </c>
      <c r="V98" s="37">
        <f>IF(R98*(100%-V$161)&lt;0,0,R98*(100%-V$161))</f>
        <v>0</v>
      </c>
      <c r="W98" s="37">
        <f>IF(S98*(100%-W$161)&lt;0,0,S98*(100%-W$161))</f>
        <v>0</v>
      </c>
      <c r="X98" s="37">
        <f>IF(T98*(100%-X$161)&lt;0,0,T98*(100%-X$161))</f>
        <v>0</v>
      </c>
      <c r="Y98" s="37">
        <f>IF(U98*(100%-Y$161)&lt;0,0,U98*(100%-Y$161))</f>
        <v>0</v>
      </c>
      <c r="Z98" s="37">
        <f>IF(V98*(100%-Z$161)&lt;0,0,V98*(100%-Z$161))</f>
        <v>0</v>
      </c>
      <c r="AA98" s="37">
        <f>IF(W98*(100%-AA$161)&lt;0,0,W98*(100%-AA$161))</f>
        <v>0</v>
      </c>
      <c r="AB98" s="37">
        <f>IF(X98*(100%-AB$161)&lt;0,0,X98*(100%-AB$161))</f>
        <v>0</v>
      </c>
      <c r="AC98" s="37">
        <f>IF(Y98*(100%-AC$161)&lt;0,0,Y98*(100%-AC$161))</f>
        <v>0</v>
      </c>
      <c r="AD98" s="37">
        <f>Z98*(100%-AD$161)</f>
        <v>0</v>
      </c>
      <c r="AE98" s="37">
        <f>AA98*(100%-AE$161)</f>
        <v>0</v>
      </c>
      <c r="AF98" s="37">
        <f>AB98*(100%-AF$161)</f>
        <v>0</v>
      </c>
      <c r="AG98" s="37">
        <f>AC98*(100%-AG$161)</f>
        <v>0</v>
      </c>
      <c r="AH98" s="37">
        <f>AD98*(100%-AH$161)</f>
        <v>0</v>
      </c>
      <c r="AI98" s="37">
        <f>AE98*(100%-AI$161)</f>
        <v>0</v>
      </c>
      <c r="AJ98" s="37">
        <f>AF98*(100%-AJ$161)</f>
        <v>0</v>
      </c>
      <c r="AK98" s="37">
        <f>AG98*(100%-AK$161)</f>
        <v>0</v>
      </c>
      <c r="AL98" s="37">
        <f>AH98*(100%-AL$161)</f>
        <v>0</v>
      </c>
      <c r="AM98" s="37">
        <f>AI98*(100%-AM$161)</f>
        <v>0</v>
      </c>
      <c r="AN98" s="37">
        <f>AJ98*(100%-AN$161)</f>
        <v>0</v>
      </c>
      <c r="AO98" s="37">
        <f>AK98*(100%-AO$161)</f>
        <v>0</v>
      </c>
      <c r="AP98" s="37">
        <f>AL98*(100%-AP$161)</f>
        <v>0</v>
      </c>
      <c r="AQ98" s="37">
        <f>AM98*(100%-AQ$161)</f>
        <v>0</v>
      </c>
      <c r="AR98" s="37">
        <f>AN98*(100%-AR$161)</f>
        <v>0</v>
      </c>
      <c r="AS98" s="37">
        <f>AO98*(100%-AS$161)</f>
        <v>0</v>
      </c>
      <c r="AT98" s="37">
        <f>AP98*(100%-AT$161)</f>
        <v>0</v>
      </c>
      <c r="AU98" s="37">
        <f>AQ98*(100%-AU$161)</f>
        <v>0</v>
      </c>
      <c r="AV98" s="37">
        <f>AR98*(100%-AV$161)</f>
        <v>0</v>
      </c>
      <c r="AW98" s="37">
        <f>AS98*(100%-AW$161)</f>
        <v>0</v>
      </c>
      <c r="AX98" s="30"/>
    </row>
    <row r="99" spans="1:50" s="26" customFormat="1" x14ac:dyDescent="0.35">
      <c r="A99" s="103" t="s">
        <v>119</v>
      </c>
      <c r="B99" s="107">
        <f>'Sample UI'!B99*(SUM($B$52:$E$52)/(SUM('Sample UI'!$B$52:$E$52)))</f>
        <v>37.403445037777971</v>
      </c>
      <c r="C99" s="107">
        <f>'Sample UI'!C99*(SUM($B$52:$E$52)/(SUM('Sample UI'!$B$52:$E$52)))</f>
        <v>37.403445037777963</v>
      </c>
      <c r="D99" s="107">
        <f>'Sample UI'!D99*(SUM($B$52:$E$52)/(SUM('Sample UI'!$B$52:$E$52)))</f>
        <v>37.403445037777963</v>
      </c>
      <c r="E99" s="108">
        <f>'Sample UI'!E99*(SUM($B$52:$E$52)/(SUM('Sample UI'!$B$52:$E$52)))</f>
        <v>37.403445037777963</v>
      </c>
      <c r="F99" s="37">
        <f>IF(B99*(100%-F$161)&lt;0,0,B99*(100%-F$161))</f>
        <v>36.917200252286854</v>
      </c>
      <c r="G99" s="37">
        <f>IF(C99*(100%-G$161)&lt;0,0,C99*(100%-G$161))</f>
        <v>36.917200252286847</v>
      </c>
      <c r="H99" s="37">
        <f>IF(D99*(100%-H$161)&lt;0,0,D99*(100%-H$161))</f>
        <v>36.917200252286847</v>
      </c>
      <c r="I99" s="37">
        <f>IF(E99*(100%-I$161)&lt;0,0,E99*(100%-I$161))</f>
        <v>36.917200252286847</v>
      </c>
      <c r="J99" s="37">
        <f>IF(F99*(100%-J$161)&lt;0,0,F99*(100%-J$161))</f>
        <v>36.584945450016271</v>
      </c>
      <c r="K99" s="37">
        <f>IF(G99*(100%-K$161)&lt;0,0,G99*(100%-K$161))</f>
        <v>36.584945450016264</v>
      </c>
      <c r="L99" s="37">
        <f>IF(H99*(100%-L$161)&lt;0,0,H99*(100%-L$161))</f>
        <v>36.584945450016264</v>
      </c>
      <c r="M99" s="37">
        <f>IF(I99*(100%-M$161)&lt;0,0,I99*(100%-M$161))</f>
        <v>36.584945450016264</v>
      </c>
      <c r="N99" s="37">
        <f>IF(J99*(100%-N$161)&lt;0,0,J99*(100%-N$161))</f>
        <v>35.304472359265702</v>
      </c>
      <c r="O99" s="37">
        <f>IF(K99*(100%-O$161)&lt;0,0,K99*(100%-O$161))</f>
        <v>35.304472359265695</v>
      </c>
      <c r="P99" s="37">
        <f>IF(L99*(100%-P$161)&lt;0,0,L99*(100%-P$161))</f>
        <v>35.304472359265695</v>
      </c>
      <c r="Q99" s="37">
        <f>IF(M99*(100%-Q$161)&lt;0,0,M99*(100%-Q$161))</f>
        <v>35.304472359265695</v>
      </c>
      <c r="R99" s="37">
        <f>IF(N99*(100%-R$161)&lt;0,0,N99*(100%-R$161))</f>
        <v>34.457165022643323</v>
      </c>
      <c r="S99" s="37">
        <f>IF(O99*(100%-S$161)&lt;0,0,O99*(100%-S$161))</f>
        <v>34.457165022643316</v>
      </c>
      <c r="T99" s="37">
        <f>IF(P99*(100%-T$161)&lt;0,0,P99*(100%-T$161))</f>
        <v>34.457165022643316</v>
      </c>
      <c r="U99" s="37">
        <f>IF(Q99*(100%-U$161)&lt;0,0,Q99*(100%-U$161))</f>
        <v>34.457165022643316</v>
      </c>
      <c r="V99" s="37">
        <f>IF(R99*(100%-V$161)&lt;0,0,R99*(100%-V$161))</f>
        <v>32.217449296171509</v>
      </c>
      <c r="W99" s="37">
        <f>IF(S99*(100%-W$161)&lt;0,0,S99*(100%-W$161))</f>
        <v>32.217449296171502</v>
      </c>
      <c r="X99" s="37">
        <f>IF(T99*(100%-X$161)&lt;0,0,T99*(100%-X$161))</f>
        <v>32.217449296171502</v>
      </c>
      <c r="Y99" s="37">
        <f>IF(U99*(100%-Y$161)&lt;0,0,U99*(100%-Y$161))</f>
        <v>32.217449296171502</v>
      </c>
      <c r="Z99" s="37">
        <f>IF(V99*(100%-Z$161)&lt;0,0,V99*(100%-Z$161))</f>
        <v>31.508665411655734</v>
      </c>
      <c r="AA99" s="37">
        <f>IF(W99*(100%-AA$161)&lt;0,0,W99*(100%-AA$161))</f>
        <v>31.508665411655727</v>
      </c>
      <c r="AB99" s="37">
        <f>IF(X99*(100%-AB$161)&lt;0,0,X99*(100%-AB$161))</f>
        <v>31.508665411655727</v>
      </c>
      <c r="AC99" s="37">
        <f>IF(Y99*(100%-AC$161)&lt;0,0,Y99*(100%-AC$161))</f>
        <v>31.508665411655727</v>
      </c>
      <c r="AD99" s="37">
        <f>IF(Z99*(100%-AD$161)&lt;0,0,Z99*(100%-AD$161))</f>
        <v>30.279827460601158</v>
      </c>
      <c r="AE99" s="37">
        <f>IF(AA99*(100%-AE$161)&lt;0,0,AA99*(100%-AE$161))</f>
        <v>30.279827460601151</v>
      </c>
      <c r="AF99" s="37">
        <f>IF(AB99*(100%-AF$161)&lt;0,0,AB99*(100%-AF$161))</f>
        <v>30.279827460601151</v>
      </c>
      <c r="AG99" s="37">
        <f>IF(AC99*(100%-AG$161)&lt;0,0,AC99*(100%-AG$161))</f>
        <v>30.279827460601151</v>
      </c>
      <c r="AH99" s="37">
        <f>IF(AD99*(100%-AH$161)&lt;0,0,AD99*(100%-AH$161))</f>
        <v>29.462272119164925</v>
      </c>
      <c r="AI99" s="37">
        <f>IF(AE99*(100%-AI$161)&lt;0,0,AE99*(100%-AI$161))</f>
        <v>29.462272119164918</v>
      </c>
      <c r="AJ99" s="37">
        <f>IF(AF99*(100%-AJ$161)&lt;0,0,AF99*(100%-AJ$161))</f>
        <v>29.462272119164918</v>
      </c>
      <c r="AK99" s="37">
        <f>IF(AG99*(100%-AK$161)&lt;0,0,AG99*(100%-AK$161))</f>
        <v>29.462272119164918</v>
      </c>
      <c r="AL99" s="37">
        <f>IF(AH99*(100%-AL$161)&lt;0,0,AH99*(100%-AL$161))</f>
        <v>28.710984180126221</v>
      </c>
      <c r="AM99" s="37">
        <f>IF(AI99*(100%-AM$161)&lt;0,0,AI99*(100%-AM$161))</f>
        <v>28.710984180126214</v>
      </c>
      <c r="AN99" s="37">
        <f>IF(AJ99*(100%-AN$161)&lt;0,0,AJ99*(100%-AN$161))</f>
        <v>28.710984180126214</v>
      </c>
      <c r="AO99" s="37">
        <f>IF(AK99*(100%-AO$161)&lt;0,0,AK99*(100%-AO$161))</f>
        <v>28.710984180126214</v>
      </c>
      <c r="AP99" s="37">
        <f>IF(AL99*(100%-AP$161)&lt;0,0,AL99*(100%-AP$161))</f>
        <v>28.222946257737181</v>
      </c>
      <c r="AQ99" s="37">
        <f>IF(AM99*(100%-AQ$161)&lt;0,0,AM99*(100%-AQ$161))</f>
        <v>28.222946257737174</v>
      </c>
      <c r="AR99" s="37">
        <f>IF(AN99*(100%-AR$161)&lt;0,0,AN99*(100%-AR$161))</f>
        <v>28.222946257737174</v>
      </c>
      <c r="AS99" s="37">
        <f>IF(AO99*(100%-AS$161)&lt;0,0,AO99*(100%-AS$161))</f>
        <v>28.222946257737174</v>
      </c>
      <c r="AT99" s="37">
        <f>IF(AP99*(100%-AT$161)&lt;0,0,AP99*(100%-AT$161))</f>
        <v>27.98300323553778</v>
      </c>
      <c r="AU99" s="37">
        <f>IF(AQ99*(100%-AU$161)&lt;0,0,AQ99*(100%-AU$161))</f>
        <v>27.983003235537772</v>
      </c>
      <c r="AV99" s="37">
        <f>IF(AR99*(100%-AV$161)&lt;0,0,AR99*(100%-AV$161))</f>
        <v>27.983003235537772</v>
      </c>
      <c r="AW99" s="37">
        <f>IF(AS99*(100%-AW$161)&lt;0,0,AS99*(100%-AW$161))</f>
        <v>27.983003235537772</v>
      </c>
      <c r="AX99" s="30"/>
    </row>
    <row r="100" spans="1:50" s="26" customFormat="1" x14ac:dyDescent="0.35">
      <c r="A100" s="103" t="s">
        <v>120</v>
      </c>
      <c r="B100" s="37"/>
      <c r="C100" s="12"/>
      <c r="D100" s="12"/>
      <c r="E100" s="12"/>
      <c r="F100" s="107">
        <f>'Sample UI'!F100*(SUM('FY20 - Assurance only UI'!$F$52:$I$52)/SUM('Sample UI'!$F$52:$I$52))</f>
        <v>4.8192043078696107</v>
      </c>
      <c r="G100" s="107">
        <f>'Sample UI'!G100*(SUM('FY20 - Assurance only UI'!$F$52:$I$52)/SUM('Sample UI'!$F$52:$I$52))</f>
        <v>4.8192043078696205</v>
      </c>
      <c r="H100" s="107">
        <f>'Sample UI'!H100*(SUM('FY20 - Assurance only UI'!$F$52:$I$52)/SUM('Sample UI'!$F$52:$I$52))</f>
        <v>4.8192043078696205</v>
      </c>
      <c r="I100" s="107">
        <f>'Sample UI'!I100*(SUM('FY20 - Assurance only UI'!$F$52:$I$52)/SUM('Sample UI'!$F$52:$I$52))</f>
        <v>4.8192043078696205</v>
      </c>
      <c r="J100" s="37">
        <f>IF(F100*(100%-J$161)&lt;0,0,F100*(100%-J$161))</f>
        <v>4.775831469098784</v>
      </c>
      <c r="K100" s="37">
        <f>IF(G100*(100%-K$161)&lt;0,0,G100*(100%-K$161))</f>
        <v>4.7758314690987937</v>
      </c>
      <c r="L100" s="37">
        <f>IF(H100*(100%-L$161)&lt;0,0,H100*(100%-L$161))</f>
        <v>4.7758314690987937</v>
      </c>
      <c r="M100" s="37">
        <f>IF(I100*(100%-M$161)&lt;0,0,I100*(100%-M$161))</f>
        <v>4.7758314690987937</v>
      </c>
      <c r="N100" s="37">
        <f>IF(J100*(100%-N$161)&lt;0,0,J100*(100%-N$161))</f>
        <v>4.6086773676803263</v>
      </c>
      <c r="O100" s="37">
        <f>IF(K100*(100%-O$161)&lt;0,0,K100*(100%-O$161))</f>
        <v>4.6086773676803361</v>
      </c>
      <c r="P100" s="37">
        <f>IF(L100*(100%-P$161)&lt;0,0,L100*(100%-P$161))</f>
        <v>4.6086773676803361</v>
      </c>
      <c r="Q100" s="37">
        <f>IF(M100*(100%-Q$161)&lt;0,0,M100*(100%-Q$161))</f>
        <v>4.6086773676803361</v>
      </c>
      <c r="R100" s="37">
        <f>IF(N100*(100%-R$161)&lt;0,0,N100*(100%-R$161))</f>
        <v>4.4980691108559983</v>
      </c>
      <c r="S100" s="37">
        <f>IF(O100*(100%-S$161)&lt;0,0,O100*(100%-S$161))</f>
        <v>4.498069110856008</v>
      </c>
      <c r="T100" s="37">
        <f>IF(P100*(100%-T$161)&lt;0,0,P100*(100%-T$161))</f>
        <v>4.498069110856008</v>
      </c>
      <c r="U100" s="37">
        <f>IF(Q100*(100%-U$161)&lt;0,0,Q100*(100%-U$161))</f>
        <v>4.498069110856008</v>
      </c>
      <c r="V100" s="37">
        <f>IF(R100*(100%-V$161)&lt;0,0,R100*(100%-V$161))</f>
        <v>4.2056946186503588</v>
      </c>
      <c r="W100" s="37">
        <f>IF(S100*(100%-W$161)&lt;0,0,S100*(100%-W$161))</f>
        <v>4.2056946186503676</v>
      </c>
      <c r="X100" s="37">
        <f>IF(T100*(100%-X$161)&lt;0,0,T100*(100%-X$161))</f>
        <v>4.2056946186503676</v>
      </c>
      <c r="Y100" s="37">
        <f>IF(U100*(100%-Y$161)&lt;0,0,U100*(100%-Y$161))</f>
        <v>4.2056946186503676</v>
      </c>
      <c r="Z100" s="37">
        <f>IF(V100*(100%-Z$161)&lt;0,0,V100*(100%-Z$161))</f>
        <v>4.1131693370400511</v>
      </c>
      <c r="AA100" s="37">
        <f>IF(W100*(100%-AA$161)&lt;0,0,W100*(100%-AA$161))</f>
        <v>4.113169337040059</v>
      </c>
      <c r="AB100" s="37">
        <f>IF(X100*(100%-AB$161)&lt;0,0,X100*(100%-AB$161))</f>
        <v>4.113169337040059</v>
      </c>
      <c r="AC100" s="37">
        <f>IF(Y100*(100%-AC$161)&lt;0,0,Y100*(100%-AC$161))</f>
        <v>4.113169337040059</v>
      </c>
      <c r="AD100" s="37">
        <f>IF(Z100*(100%-AD$161)&lt;0,0,Z100*(100%-AD$161))</f>
        <v>3.952755732895489</v>
      </c>
      <c r="AE100" s="37">
        <f>IF(AA100*(100%-AE$161)&lt;0,0,AA100*(100%-AE$161))</f>
        <v>3.9527557328954965</v>
      </c>
      <c r="AF100" s="37">
        <f>IF(AB100*(100%-AF$161)&lt;0,0,AB100*(100%-AF$161))</f>
        <v>3.9527557328954965</v>
      </c>
      <c r="AG100" s="37">
        <f>IF(AC100*(100%-AG$161)&lt;0,0,AC100*(100%-AG$161))</f>
        <v>3.9527557328954965</v>
      </c>
      <c r="AH100" s="37">
        <f>IF(AD100*(100%-AH$161)&lt;0,0,AD100*(100%-AH$161))</f>
        <v>3.8460313281073106</v>
      </c>
      <c r="AI100" s="37">
        <f>IF(AE100*(100%-AI$161)&lt;0,0,AE100*(100%-AI$161))</f>
        <v>3.8460313281073182</v>
      </c>
      <c r="AJ100" s="37">
        <f>IF(AF100*(100%-AJ$161)&lt;0,0,AF100*(100%-AJ$161))</f>
        <v>3.8460313281073182</v>
      </c>
      <c r="AK100" s="37">
        <f>IF(AG100*(100%-AK$161)&lt;0,0,AG100*(100%-AK$161))</f>
        <v>3.8460313281073182</v>
      </c>
      <c r="AL100" s="37">
        <f>IF(AH100*(100%-AL$161)&lt;0,0,AH100*(100%-AL$161))</f>
        <v>3.7479575292405745</v>
      </c>
      <c r="AM100" s="37">
        <f>IF(AI100*(100%-AM$161)&lt;0,0,AI100*(100%-AM$161))</f>
        <v>3.7479575292405816</v>
      </c>
      <c r="AN100" s="37">
        <f>IF(AJ100*(100%-AN$161)&lt;0,0,AJ100*(100%-AN$161))</f>
        <v>3.7479575292405816</v>
      </c>
      <c r="AO100" s="37">
        <f>IF(AK100*(100%-AO$161)&lt;0,0,AK100*(100%-AO$161))</f>
        <v>3.7479575292405816</v>
      </c>
      <c r="AP100" s="37">
        <f>IF(AL100*(100%-AP$161)&lt;0,0,AL100*(100%-AP$161))</f>
        <v>3.6842486227712845</v>
      </c>
      <c r="AQ100" s="37">
        <f>IF(AM100*(100%-AQ$161)&lt;0,0,AM100*(100%-AQ$161))</f>
        <v>3.6842486227712912</v>
      </c>
      <c r="AR100" s="37">
        <f>IF(AN100*(100%-AR$161)&lt;0,0,AN100*(100%-AR$161))</f>
        <v>3.6842486227712912</v>
      </c>
      <c r="AS100" s="37">
        <f>IF(AO100*(100%-AS$161)&lt;0,0,AO100*(100%-AS$161))</f>
        <v>3.6842486227712912</v>
      </c>
      <c r="AT100" s="37">
        <f>IF(AP100*(100%-AT$161)&lt;0,0,AP100*(100%-AT$161))</f>
        <v>3.65292624625507</v>
      </c>
      <c r="AU100" s="37">
        <f>IF(AQ100*(100%-AU$161)&lt;0,0,AQ100*(100%-AU$161))</f>
        <v>3.6529262462550767</v>
      </c>
      <c r="AV100" s="37">
        <f>IF(AR100*(100%-AV$161)&lt;0,0,AR100*(100%-AV$161))</f>
        <v>3.6529262462550767</v>
      </c>
      <c r="AW100" s="37">
        <f>IF(AS100*(100%-AW$161)&lt;0,0,AS100*(100%-AW$161))</f>
        <v>3.6529262462550767</v>
      </c>
      <c r="AX100" s="30"/>
    </row>
    <row r="101" spans="1:50" s="26" customFormat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Assurance only UI'!$J$52:$M$52)/SUM('Sample UI'!$J$52:$M$52))</f>
        <v>0</v>
      </c>
      <c r="K101" s="107">
        <f>'Sample UI'!K101*(SUM('FY20 - Assurance only UI'!$J$52:$M$52)/SUM('Sample UI'!$J$52:$M$52))</f>
        <v>0</v>
      </c>
      <c r="L101" s="107">
        <f>'Sample UI'!L101*(SUM('FY20 - Assurance only UI'!$J$52:$M$52)/SUM('Sample UI'!$J$52:$M$52))</f>
        <v>0</v>
      </c>
      <c r="M101" s="107">
        <f>'Sample UI'!M101*(SUM('FY20 - Assurance only UI'!$J$52:$M$52)/SUM('Sample UI'!$J$52:$M$52))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Assurance only UI'!$N$52:$Q$52)/SUM('Sample UI'!$N$52:$Q$52))</f>
        <v>7.095913206225761E-2</v>
      </c>
      <c r="O102" s="107">
        <f>'Sample UI'!O102*(SUM('FY20 - Assurance only UI'!$N$52:$Q$52)/SUM('Sample UI'!$N$52:$Q$52))</f>
        <v>7.095913206225761E-2</v>
      </c>
      <c r="P102" s="107">
        <f>'Sample UI'!P102*(SUM('FY20 - Assurance only UI'!$N$52:$Q$52)/SUM('Sample UI'!$N$52:$Q$52))</f>
        <v>7.095913206225761E-2</v>
      </c>
      <c r="Q102" s="107">
        <f>'Sample UI'!Q102*(SUM('FY20 - Assurance only UI'!$N$52:$Q$52)/SUM('Sample UI'!$N$52:$Q$52))</f>
        <v>7.095913206225761E-2</v>
      </c>
      <c r="R102" s="37">
        <f>IF(N102*(100%-R$161)&lt;0,0,N102*(100%-R$161))</f>
        <v>6.9256112892763427E-2</v>
      </c>
      <c r="S102" s="37">
        <f>IF(O102*(100%-S$161)&lt;0,0,O102*(100%-S$161))</f>
        <v>6.9256112892763427E-2</v>
      </c>
      <c r="T102" s="37">
        <f>IF(P102*(100%-T$161)&lt;0,0,P102*(100%-T$161))</f>
        <v>6.9256112892763427E-2</v>
      </c>
      <c r="U102" s="37">
        <f>IF(Q102*(100%-U$161)&lt;0,0,Q102*(100%-U$161))</f>
        <v>6.9256112892763427E-2</v>
      </c>
      <c r="V102" s="37">
        <f>IF(R102*(100%-V$161)&lt;0,0,R102*(100%-V$161))</f>
        <v>6.4754465554733812E-2</v>
      </c>
      <c r="W102" s="37">
        <f>IF(S102*(100%-W$161)&lt;0,0,S102*(100%-W$161))</f>
        <v>6.4754465554733812E-2</v>
      </c>
      <c r="X102" s="37">
        <f>IF(T102*(100%-X$161)&lt;0,0,T102*(100%-X$161))</f>
        <v>6.4754465554733812E-2</v>
      </c>
      <c r="Y102" s="37">
        <f>IF(U102*(100%-Y$161)&lt;0,0,U102*(100%-Y$161))</f>
        <v>6.4754465554733812E-2</v>
      </c>
      <c r="Z102" s="37">
        <f>IF(V102*(100%-Z$161)&lt;0,0,V102*(100%-Z$161))</f>
        <v>6.3329867312529667E-2</v>
      </c>
      <c r="AA102" s="37">
        <f>IF(W102*(100%-AA$161)&lt;0,0,W102*(100%-AA$161))</f>
        <v>6.3329867312529667E-2</v>
      </c>
      <c r="AB102" s="37">
        <f>IF(X102*(100%-AB$161)&lt;0,0,X102*(100%-AB$161))</f>
        <v>6.3329867312529667E-2</v>
      </c>
      <c r="AC102" s="37">
        <f>IF(Y102*(100%-AC$161)&lt;0,0,Y102*(100%-AC$161))</f>
        <v>6.3329867312529667E-2</v>
      </c>
      <c r="AD102" s="37">
        <f>IF(Z102*(100%-AD$161)&lt;0,0,Z102*(100%-AD$161))</f>
        <v>6.0860002487341004E-2</v>
      </c>
      <c r="AE102" s="37">
        <f>IF(AA102*(100%-AE$161)&lt;0,0,AA102*(100%-AE$161))</f>
        <v>6.0860002487341004E-2</v>
      </c>
      <c r="AF102" s="37">
        <f>IF(AB102*(100%-AF$161)&lt;0,0,AB102*(100%-AF$161))</f>
        <v>6.0860002487341004E-2</v>
      </c>
      <c r="AG102" s="37">
        <f>IF(AC102*(100%-AG$161)&lt;0,0,AC102*(100%-AG$161))</f>
        <v>6.0860002487341004E-2</v>
      </c>
      <c r="AH102" s="37">
        <f>IF(AD102*(100%-AH$161)&lt;0,0,AD102*(100%-AH$161))</f>
        <v>5.9216782420182794E-2</v>
      </c>
      <c r="AI102" s="37">
        <f>IF(AE102*(100%-AI$161)&lt;0,0,AE102*(100%-AI$161))</f>
        <v>5.9216782420182794E-2</v>
      </c>
      <c r="AJ102" s="37">
        <f>IF(AF102*(100%-AJ$161)&lt;0,0,AF102*(100%-AJ$161))</f>
        <v>5.9216782420182794E-2</v>
      </c>
      <c r="AK102" s="37">
        <f>IF(AG102*(100%-AK$161)&lt;0,0,AG102*(100%-AK$161))</f>
        <v>5.9216782420182794E-2</v>
      </c>
      <c r="AL102" s="37">
        <f>IF(AH102*(100%-AL$161)&lt;0,0,AH102*(100%-AL$161))</f>
        <v>5.7706754468468131E-2</v>
      </c>
      <c r="AM102" s="37">
        <f>IF(AI102*(100%-AM$161)&lt;0,0,AI102*(100%-AM$161))</f>
        <v>5.7706754468468131E-2</v>
      </c>
      <c r="AN102" s="37">
        <f>IF(AJ102*(100%-AN$161)&lt;0,0,AJ102*(100%-AN$161))</f>
        <v>5.7706754468468131E-2</v>
      </c>
      <c r="AO102" s="37">
        <f>IF(AK102*(100%-AO$161)&lt;0,0,AK102*(100%-AO$161))</f>
        <v>5.7706754468468131E-2</v>
      </c>
      <c r="AP102" s="37">
        <f>IF(AL102*(100%-AP$161)&lt;0,0,AL102*(100%-AP$161))</f>
        <v>5.6725837743986769E-2</v>
      </c>
      <c r="AQ102" s="37">
        <f>IF(AM102*(100%-AQ$161)&lt;0,0,AM102*(100%-AQ$161))</f>
        <v>5.6725837743986769E-2</v>
      </c>
      <c r="AR102" s="37">
        <f>IF(AN102*(100%-AR$161)&lt;0,0,AN102*(100%-AR$161))</f>
        <v>5.6725837743986769E-2</v>
      </c>
      <c r="AS102" s="37">
        <f>IF(AO102*(100%-AS$161)&lt;0,0,AO102*(100%-AS$161))</f>
        <v>5.6725837743986769E-2</v>
      </c>
      <c r="AT102" s="37">
        <f>IF(AP102*(100%-AT$161)&lt;0,0,AP102*(100%-AT$161))</f>
        <v>5.6243571689238721E-2</v>
      </c>
      <c r="AU102" s="37">
        <f>IF(AQ102*(100%-AU$161)&lt;0,0,AQ102*(100%-AU$161))</f>
        <v>5.6243571689238721E-2</v>
      </c>
      <c r="AV102" s="37">
        <f>IF(AR102*(100%-AV$161)&lt;0,0,AR102*(100%-AV$161))</f>
        <v>5.6243571689238721E-2</v>
      </c>
      <c r="AW102" s="37">
        <f>IF(AS102*(100%-AW$161)&lt;0,0,AS102*(100%-AW$161))</f>
        <v>5.6243571689238721E-2</v>
      </c>
      <c r="AX102" s="30"/>
    </row>
    <row r="103" spans="1:50" s="26" customFormat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Assurance only UI'!$R$52:$U$52)/SUM('Sample UI'!$R$52:$U$52))</f>
        <v>1.8866637070597136</v>
      </c>
      <c r="S103" s="107">
        <f>'Sample UI'!S103*(SUM('FY20 - Assurance only UI'!$R$52:$U$52)/SUM('Sample UI'!$R$52:$U$52))</f>
        <v>1.8866637070596954</v>
      </c>
      <c r="T103" s="107">
        <f>'Sample UI'!T103*(SUM('FY20 - Assurance only UI'!$R$52:$U$52)/SUM('Sample UI'!$R$52:$U$52))</f>
        <v>1.8866637070596954</v>
      </c>
      <c r="U103" s="107">
        <f>'Sample UI'!U103*(SUM('FY20 - Assurance only UI'!$R$52:$U$52)/SUM('Sample UI'!$R$52:$U$52))</f>
        <v>1.8866637070596954</v>
      </c>
      <c r="V103" s="37">
        <f>IF(R103*(100%-V$161)&lt;0,0,R103*(100%-V$161))</f>
        <v>1.7640305661008324</v>
      </c>
      <c r="W103" s="37">
        <f>IF(S103*(100%-W$161)&lt;0,0,S103*(100%-W$161))</f>
        <v>1.7640305661008153</v>
      </c>
      <c r="X103" s="37">
        <f>IF(T103*(100%-X$161)&lt;0,0,T103*(100%-X$161))</f>
        <v>1.7640305661008153</v>
      </c>
      <c r="Y103" s="37">
        <f>IF(U103*(100%-Y$161)&lt;0,0,U103*(100%-Y$161))</f>
        <v>1.7640305661008153</v>
      </c>
      <c r="Z103" s="37">
        <f>IF(V103*(100%-Z$161)&lt;0,0,V103*(100%-Z$161))</f>
        <v>1.7252218936466142</v>
      </c>
      <c r="AA103" s="37">
        <f>IF(W103*(100%-AA$161)&lt;0,0,W103*(100%-AA$161))</f>
        <v>1.7252218936465973</v>
      </c>
      <c r="AB103" s="37">
        <f>IF(X103*(100%-AB$161)&lt;0,0,X103*(100%-AB$161))</f>
        <v>1.7252218936465973</v>
      </c>
      <c r="AC103" s="37">
        <f>IF(Y103*(100%-AC$161)&lt;0,0,Y103*(100%-AC$161))</f>
        <v>1.7252218936465973</v>
      </c>
      <c r="AD103" s="37">
        <f>IF(Z103*(100%-AD$161)&lt;0,0,Z103*(100%-AD$161))</f>
        <v>1.6579382397943963</v>
      </c>
      <c r="AE103" s="37">
        <f>IF(AA103*(100%-AE$161)&lt;0,0,AA103*(100%-AE$161))</f>
        <v>1.6579382397943798</v>
      </c>
      <c r="AF103" s="37">
        <f>IF(AB103*(100%-AF$161)&lt;0,0,AB103*(100%-AF$161))</f>
        <v>1.6579382397943798</v>
      </c>
      <c r="AG103" s="37">
        <f>IF(AC103*(100%-AG$161)&lt;0,0,AC103*(100%-AG$161))</f>
        <v>1.6579382397943798</v>
      </c>
      <c r="AH103" s="37">
        <f>IF(AD103*(100%-AH$161)&lt;0,0,AD103*(100%-AH$161))</f>
        <v>1.6131739073199476</v>
      </c>
      <c r="AI103" s="37">
        <f>IF(AE103*(100%-AI$161)&lt;0,0,AE103*(100%-AI$161))</f>
        <v>1.6131739073199316</v>
      </c>
      <c r="AJ103" s="37">
        <f>IF(AF103*(100%-AJ$161)&lt;0,0,AF103*(100%-AJ$161))</f>
        <v>1.6131739073199316</v>
      </c>
      <c r="AK103" s="37">
        <f>IF(AG103*(100%-AK$161)&lt;0,0,AG103*(100%-AK$161))</f>
        <v>1.6131739073199316</v>
      </c>
      <c r="AL103" s="37">
        <f>IF(AH103*(100%-AL$161)&lt;0,0,AH103*(100%-AL$161))</f>
        <v>1.5720379726832889</v>
      </c>
      <c r="AM103" s="37">
        <f>IF(AI103*(100%-AM$161)&lt;0,0,AI103*(100%-AM$161))</f>
        <v>1.5720379726832734</v>
      </c>
      <c r="AN103" s="37">
        <f>IF(AJ103*(100%-AN$161)&lt;0,0,AJ103*(100%-AN$161))</f>
        <v>1.5720379726832734</v>
      </c>
      <c r="AO103" s="37">
        <f>IF(AK103*(100%-AO$161)&lt;0,0,AK103*(100%-AO$161))</f>
        <v>1.5720379726832734</v>
      </c>
      <c r="AP103" s="37">
        <f>IF(AL103*(100%-AP$161)&lt;0,0,AL103*(100%-AP$161))</f>
        <v>1.5453159996122265</v>
      </c>
      <c r="AQ103" s="37">
        <f>IF(AM103*(100%-AQ$161)&lt;0,0,AM103*(100%-AQ$161))</f>
        <v>1.5453159996122112</v>
      </c>
      <c r="AR103" s="37">
        <f>IF(AN103*(100%-AR$161)&lt;0,0,AN103*(100%-AR$161))</f>
        <v>1.5453159996122112</v>
      </c>
      <c r="AS103" s="37">
        <f>IF(AO103*(100%-AS$161)&lt;0,0,AO103*(100%-AS$161))</f>
        <v>1.5453159996122112</v>
      </c>
      <c r="AT103" s="37">
        <f>IF(AP103*(100%-AT$161)&lt;0,0,AP103*(100%-AT$161))</f>
        <v>1.5321781865783233</v>
      </c>
      <c r="AU103" s="37">
        <f>IF(AQ103*(100%-AU$161)&lt;0,0,AQ103*(100%-AU$161))</f>
        <v>1.5321781865783082</v>
      </c>
      <c r="AV103" s="37">
        <f>IF(AR103*(100%-AV$161)&lt;0,0,AR103*(100%-AV$161))</f>
        <v>1.5321781865783082</v>
      </c>
      <c r="AW103" s="37">
        <f>IF(AS103*(100%-AW$161)&lt;0,0,AS103*(100%-AW$161))</f>
        <v>1.5321781865783082</v>
      </c>
      <c r="AX103" s="30"/>
    </row>
    <row r="104" spans="1:50" s="26" customFormat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Assurance only UI'!$V$52:$Y$52)/SUM('Sample UI'!$V$52:$Y$52))</f>
        <v>0</v>
      </c>
      <c r="W104" s="107">
        <f>'Sample UI'!W104*(SUM('FY20 - Assurance only UI'!$V$52:$Y$52)/SUM('Sample UI'!$V$52:$Y$52))</f>
        <v>0</v>
      </c>
      <c r="X104" s="107">
        <f>'Sample UI'!X104*(SUM('FY20 - Assurance only UI'!$V$52:$Y$52)/SUM('Sample UI'!$V$52:$Y$52))</f>
        <v>0</v>
      </c>
      <c r="Y104" s="107">
        <f>'Sample UI'!Y104*(SUM('FY20 - Assurance only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Assurance only UI'!$Z$52:$AC$52)/SUM('Sample UI'!$Z$52:$AC$52))</f>
        <v>3.8497013720722748</v>
      </c>
      <c r="AA105" s="107">
        <f>'Sample UI'!AA105*(SUM('FY20 - Assurance only UI'!$Z$52:$AC$52)/SUM('Sample UI'!$Z$52:$AC$52))</f>
        <v>3.8497013720722939</v>
      </c>
      <c r="AB105" s="107">
        <f>'Sample UI'!AB105*(SUM('FY20 - Assurance only UI'!$Z$52:$AC$52)/SUM('Sample UI'!$Z$52:$AC$52))</f>
        <v>3.8497013720722939</v>
      </c>
      <c r="AC105" s="107">
        <f>'Sample UI'!AC105*(SUM('FY20 - Assurance only UI'!$Z$52:$AC$52)/SUM('Sample UI'!$Z$52:$AC$52))</f>
        <v>3.8497013720722939</v>
      </c>
      <c r="AD105" s="37">
        <f>IF(Z105*(100%-AD$161)&lt;0,0,Z105*(100%-AD$161))</f>
        <v>3.6995630185614559</v>
      </c>
      <c r="AE105" s="37">
        <f>IF(AA105*(100%-AE$161)&lt;0,0,AA105*(100%-AE$161))</f>
        <v>3.6995630185614745</v>
      </c>
      <c r="AF105" s="37">
        <f>IF(AB105*(100%-AF$161)&lt;0,0,AB105*(100%-AF$161))</f>
        <v>3.6995630185614745</v>
      </c>
      <c r="AG105" s="37">
        <f>IF(AC105*(100%-AG$161)&lt;0,0,AC105*(100%-AG$161))</f>
        <v>3.6995630185614745</v>
      </c>
      <c r="AH105" s="37">
        <f>IF(AD105*(100%-AH$161)&lt;0,0,AD105*(100%-AH$161))</f>
        <v>3.5996748170602966</v>
      </c>
      <c r="AI105" s="37">
        <f>IF(AE105*(100%-AI$161)&lt;0,0,AE105*(100%-AI$161))</f>
        <v>3.5996748170603148</v>
      </c>
      <c r="AJ105" s="37">
        <f>IF(AF105*(100%-AJ$161)&lt;0,0,AF105*(100%-AJ$161))</f>
        <v>3.5996748170603148</v>
      </c>
      <c r="AK105" s="37">
        <f>IF(AG105*(100%-AK$161)&lt;0,0,AG105*(100%-AK$161))</f>
        <v>3.5996748170603148</v>
      </c>
      <c r="AL105" s="37">
        <f>IF(AH105*(100%-AL$161)&lt;0,0,AH105*(100%-AL$161))</f>
        <v>3.5078831092252591</v>
      </c>
      <c r="AM105" s="37">
        <f>IF(AI105*(100%-AM$161)&lt;0,0,AI105*(100%-AM$161))</f>
        <v>3.5078831092252769</v>
      </c>
      <c r="AN105" s="37">
        <f>IF(AJ105*(100%-AN$161)&lt;0,0,AJ105*(100%-AN$161))</f>
        <v>3.5078831092252769</v>
      </c>
      <c r="AO105" s="37">
        <f>IF(AK105*(100%-AO$161)&lt;0,0,AK105*(100%-AO$161))</f>
        <v>3.5078831092252769</v>
      </c>
      <c r="AP105" s="37">
        <f>IF(AL105*(100%-AP$161)&lt;0,0,AL105*(100%-AP$161))</f>
        <v>3.4482550597697155</v>
      </c>
      <c r="AQ105" s="37">
        <f>IF(AM105*(100%-AQ$161)&lt;0,0,AM105*(100%-AQ$161))</f>
        <v>3.4482550597697328</v>
      </c>
      <c r="AR105" s="37">
        <f>IF(AN105*(100%-AR$161)&lt;0,0,AN105*(100%-AR$161))</f>
        <v>3.4482550597697328</v>
      </c>
      <c r="AS105" s="37">
        <f>IF(AO105*(100%-AS$161)&lt;0,0,AO105*(100%-AS$161))</f>
        <v>3.4482550597697328</v>
      </c>
      <c r="AT105" s="37">
        <f>IF(AP105*(100%-AT$161)&lt;0,0,AP105*(100%-AT$161))</f>
        <v>3.4189390297280715</v>
      </c>
      <c r="AU105" s="37">
        <f>IF(AQ105*(100%-AU$161)&lt;0,0,AQ105*(100%-AU$161))</f>
        <v>3.4189390297280888</v>
      </c>
      <c r="AV105" s="37">
        <f>IF(AR105*(100%-AV$161)&lt;0,0,AR105*(100%-AV$161))</f>
        <v>3.4189390297280888</v>
      </c>
      <c r="AW105" s="37">
        <f>IF(AS105*(100%-AW$161)&lt;0,0,AS105*(100%-AW$161))</f>
        <v>3.4189390297280888</v>
      </c>
      <c r="AX105" s="30"/>
    </row>
    <row r="106" spans="1:50" s="26" customFormat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Assurance only UI'!$AD$52:$AG$52)/SUM('Sample UI'!$AD$52:$AG$53))</f>
        <v>8.1017628317829544</v>
      </c>
      <c r="AE106" s="107">
        <f>'Sample UI'!AE106*(SUM('FY20 - Assurance only UI'!$AD$52:$AG$52)/SUM('Sample UI'!$AD$52:$AG$53))</f>
        <v>8.1017628317829544</v>
      </c>
      <c r="AF106" s="107">
        <f>'Sample UI'!AF106*(SUM('FY20 - Assurance only UI'!$AD$52:$AG$52)/SUM('Sample UI'!$AD$52:$AG$53))</f>
        <v>8.1017628317829544</v>
      </c>
      <c r="AG106" s="107">
        <f>'Sample UI'!AG106*(SUM('FY20 - Assurance only UI'!$AD$52:$AG$52)/SUM('Sample UI'!$AD$52:$AG$53))</f>
        <v>8.1017628317829544</v>
      </c>
      <c r="AH106" s="37">
        <f>IF(AD106*(100%-AH$161)&lt;0,0,AD106*(100%-AH$161))</f>
        <v>7.8830152353248142</v>
      </c>
      <c r="AI106" s="37">
        <f>IF(AE106*(100%-AI$161)&lt;0,0,AE106*(100%-AI$161))</f>
        <v>7.8830152353248142</v>
      </c>
      <c r="AJ106" s="37">
        <f>IF(AF106*(100%-AJ$161)&lt;0,0,AF106*(100%-AJ$161))</f>
        <v>7.8830152353248142</v>
      </c>
      <c r="AK106" s="37">
        <f>IF(AG106*(100%-AK$161)&lt;0,0,AG106*(100%-AK$161))</f>
        <v>7.8830152353248142</v>
      </c>
      <c r="AL106" s="37">
        <f>IF(AH106*(100%-AL$161)&lt;0,0,AH106*(100%-AL$161))</f>
        <v>7.6819983468240318</v>
      </c>
      <c r="AM106" s="37">
        <f>IF(AI106*(100%-AM$161)&lt;0,0,AI106*(100%-AM$161))</f>
        <v>7.6819983468240318</v>
      </c>
      <c r="AN106" s="37">
        <f>IF(AJ106*(100%-AN$161)&lt;0,0,AJ106*(100%-AN$161))</f>
        <v>7.6819983468240318</v>
      </c>
      <c r="AO106" s="37">
        <f>IF(AK106*(100%-AO$161)&lt;0,0,AK106*(100%-AO$161))</f>
        <v>7.6819983468240318</v>
      </c>
      <c r="AP106" s="37">
        <f>IF(AL106*(100%-AP$161)&lt;0,0,AL106*(100%-AP$161))</f>
        <v>7.551417434325213</v>
      </c>
      <c r="AQ106" s="37">
        <f>IF(AM106*(100%-AQ$161)&lt;0,0,AM106*(100%-AQ$161))</f>
        <v>7.551417434325213</v>
      </c>
      <c r="AR106" s="37">
        <f>IF(AN106*(100%-AR$161)&lt;0,0,AN106*(100%-AR$161))</f>
        <v>7.551417434325213</v>
      </c>
      <c r="AS106" s="37">
        <f>IF(AO106*(100%-AS$161)&lt;0,0,AO106*(100%-AS$161))</f>
        <v>7.551417434325213</v>
      </c>
      <c r="AT106" s="37">
        <f>IF(AP106*(100%-AT$161)&lt;0,0,AP106*(100%-AT$161))</f>
        <v>7.4872175487238106</v>
      </c>
      <c r="AU106" s="37">
        <f>IF(AQ106*(100%-AU$161)&lt;0,0,AQ106*(100%-AU$161))</f>
        <v>7.4872175487238106</v>
      </c>
      <c r="AV106" s="37">
        <f>IF(AR106*(100%-AV$161)&lt;0,0,AR106*(100%-AV$161))</f>
        <v>7.4872175487238106</v>
      </c>
      <c r="AW106" s="37">
        <f>IF(AS106*(100%-AW$161)&lt;0,0,AS106*(100%-AW$161))</f>
        <v>7.4872175487238106</v>
      </c>
      <c r="AX106" s="30"/>
    </row>
    <row r="107" spans="1:50" s="26" customFormat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Assurance only UI'!$AH$52:$AK$52)/SUM('Sample UI'!$AH$52:$AK$52))</f>
        <v>3.6723653010321766</v>
      </c>
      <c r="AI107" s="107">
        <f>'Sample UI'!AI107*(SUM('FY20 - Assurance only UI'!$AH$52:$AK$52)/SUM('Sample UI'!$AH$52:$AK$52))</f>
        <v>3.6723653010321669</v>
      </c>
      <c r="AJ107" s="107">
        <f>'Sample UI'!AJ107*(SUM('FY20 - Assurance only UI'!$AH$52:$AK$52)/SUM('Sample UI'!$AH$52:$AK$52))</f>
        <v>3.6723653010321669</v>
      </c>
      <c r="AK107" s="107">
        <f>'Sample UI'!AK107*(SUM('FY20 - Assurance only UI'!$AH$52:$AK$52)/SUM('Sample UI'!$AH$52:$AK$52))</f>
        <v>3.6723653010321669</v>
      </c>
      <c r="AL107" s="37">
        <f>IF(AH107*(100%-AL$161)&lt;0,0,AH107*(100%-AL$161))</f>
        <v>3.578719985855856</v>
      </c>
      <c r="AM107" s="37">
        <f>IF(AI107*(100%-AM$161)&lt;0,0,AI107*(100%-AM$161))</f>
        <v>3.5787199858558467</v>
      </c>
      <c r="AN107" s="37">
        <f>IF(AJ107*(100%-AN$161)&lt;0,0,AJ107*(100%-AN$161))</f>
        <v>3.5787199858558467</v>
      </c>
      <c r="AO107" s="37">
        <f>IF(AK107*(100%-AO$161)&lt;0,0,AK107*(100%-AO$161))</f>
        <v>3.5787199858558467</v>
      </c>
      <c r="AP107" s="37">
        <f>IF(AL107*(100%-AP$161)&lt;0,0,AL107*(100%-AP$161))</f>
        <v>3.5178878299202823</v>
      </c>
      <c r="AQ107" s="37">
        <f>IF(AM107*(100%-AQ$161)&lt;0,0,AM107*(100%-AQ$161))</f>
        <v>3.5178878299202734</v>
      </c>
      <c r="AR107" s="37">
        <f>IF(AN107*(100%-AR$161)&lt;0,0,AN107*(100%-AR$161))</f>
        <v>3.5178878299202734</v>
      </c>
      <c r="AS107" s="37">
        <f>IF(AO107*(100%-AS$161)&lt;0,0,AO107*(100%-AS$161))</f>
        <v>3.5178878299202734</v>
      </c>
      <c r="AT107" s="37">
        <f>IF(AP107*(100%-AT$161)&lt;0,0,AP107*(100%-AT$161))</f>
        <v>3.4879798029566493</v>
      </c>
      <c r="AU107" s="37">
        <f>IF(AQ107*(100%-AU$161)&lt;0,0,AQ107*(100%-AU$161))</f>
        <v>3.4879798029566405</v>
      </c>
      <c r="AV107" s="37">
        <f>IF(AR107*(100%-AV$161)&lt;0,0,AR107*(100%-AV$161))</f>
        <v>3.4879798029566405</v>
      </c>
      <c r="AW107" s="37">
        <f>IF(AS107*(100%-AW$161)&lt;0,0,AS107*(100%-AW$161))</f>
        <v>3.4879798029566405</v>
      </c>
      <c r="AX107" s="30"/>
    </row>
    <row r="108" spans="1:50" s="26" customFormat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Assurance only UI'!$AL$52:$AO$52)/SUM('Sample UI'!$AL$52:$AO$52))</f>
        <v>0</v>
      </c>
      <c r="AM108" s="107">
        <f>'Sample UI'!AM108*(SUM('FY20 - Assurance only UI'!$AL$52:$AO$52)/SUM('Sample UI'!$AL$52:$AO$52))</f>
        <v>0</v>
      </c>
      <c r="AN108" s="107">
        <f>'Sample UI'!AN108*(SUM('FY20 - Assurance only UI'!$AL$52:$AO$52)/SUM('Sample UI'!$AL$52:$AO$52))</f>
        <v>0</v>
      </c>
      <c r="AO108" s="107">
        <f>'Sample UI'!AO108*(SUM('FY20 - Assurance only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Assurance only UI'!$AP$52:$AS$52)/SUM('Sample UI'!$AP$52:$AS$52))</f>
        <v>3.1137053206824064</v>
      </c>
      <c r="AQ109" s="107">
        <f>'Sample UI'!AQ109*(SUM('FY20 - Assurance only UI'!$AP$52:$AS$52)/SUM('Sample UI'!$AP$52:$AS$52))</f>
        <v>3.1137053206824152</v>
      </c>
      <c r="AR109" s="107">
        <f>'Sample UI'!AR109*(SUM('FY20 - Assurance only UI'!$AP$52:$AS$52)/SUM('Sample UI'!$AP$52:$AS$52))</f>
        <v>3.1137053206824152</v>
      </c>
      <c r="AS109" s="107">
        <f>'Sample UI'!AS109*(SUM('FY20 - Assurance only UI'!$AP$52:$AS$52)/SUM('Sample UI'!$AP$52:$AS$52))</f>
        <v>3.1137053206824152</v>
      </c>
      <c r="AT109" s="37">
        <f>IF(AP109*(100%-AT$161)&lt;0,0,AP109*(100%-AT$161))</f>
        <v>3.087233532157561</v>
      </c>
      <c r="AU109" s="37">
        <f>IF(AQ109*(100%-AU$161)&lt;0,0,AQ109*(100%-AU$161))</f>
        <v>3.0872335321575699</v>
      </c>
      <c r="AV109" s="37">
        <f>IF(AR109*(100%-AV$161)&lt;0,0,AR109*(100%-AV$161))</f>
        <v>3.0872335321575699</v>
      </c>
      <c r="AW109" s="37">
        <f>IF(AS109*(100%-AW$161)&lt;0,0,AS109*(100%-AW$161))</f>
        <v>3.0872335321575699</v>
      </c>
      <c r="AX109" s="30"/>
    </row>
    <row r="110" spans="1:50" s="26" customFormat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Assurance only UI'!$AT$52:$AW$52)/SUM('Sample UI'!$AT$52:$AW$52))</f>
        <v>0</v>
      </c>
      <c r="AU110" s="107">
        <f>'Sample UI'!AU110*(SUM('FY20 - Assurance only UI'!$AT$52:$AW$52)/SUM('Sample UI'!$AT$52:$AW$52))</f>
        <v>0</v>
      </c>
      <c r="AV110" s="107">
        <f>'Sample UI'!AV110*(SUM('FY20 - Assurance only UI'!$AT$52:$AW$52)/SUM('Sample UI'!$AT$52:$AW$52))</f>
        <v>0</v>
      </c>
      <c r="AW110" s="107">
        <f>'Sample UI'!AW110*(SUM('FY20 - Assurance only UI'!$AT$52:$AW$52)/SUM('Sample UI'!$AT$52:$AW$52))</f>
        <v>0</v>
      </c>
      <c r="AX110" s="30"/>
    </row>
    <row r="111" spans="1:50" s="26" customFormat="1" x14ac:dyDescent="0.35">
      <c r="A111" s="106" t="s">
        <v>23</v>
      </c>
      <c r="B111" s="105">
        <f>SUM(B112:B124)</f>
        <v>705.67642421928031</v>
      </c>
      <c r="C111" s="105">
        <f t="shared" ref="C111:AW111" si="5">SUM(C112:C124)</f>
        <v>705.67642421928031</v>
      </c>
      <c r="D111" s="105">
        <f t="shared" si="5"/>
        <v>705.67642421928031</v>
      </c>
      <c r="E111" s="105">
        <f t="shared" si="5"/>
        <v>705.67642421928031</v>
      </c>
      <c r="F111" s="105">
        <f t="shared" si="5"/>
        <v>768.79069532247399</v>
      </c>
      <c r="G111" s="105">
        <f t="shared" si="5"/>
        <v>768.79069532247399</v>
      </c>
      <c r="H111" s="105">
        <f t="shared" si="5"/>
        <v>768.79069532247399</v>
      </c>
      <c r="I111" s="105">
        <f t="shared" si="5"/>
        <v>768.79069532247399</v>
      </c>
      <c r="J111" s="105">
        <f t="shared" si="5"/>
        <v>761.87157906457173</v>
      </c>
      <c r="K111" s="105">
        <f t="shared" si="5"/>
        <v>761.87157906457173</v>
      </c>
      <c r="L111" s="105">
        <f t="shared" si="5"/>
        <v>761.87157906457173</v>
      </c>
      <c r="M111" s="105">
        <f t="shared" si="5"/>
        <v>761.87157906457173</v>
      </c>
      <c r="N111" s="105">
        <f t="shared" si="5"/>
        <v>736.27046077824571</v>
      </c>
      <c r="O111" s="105">
        <f t="shared" si="5"/>
        <v>736.27046077824559</v>
      </c>
      <c r="P111" s="105">
        <f t="shared" si="5"/>
        <v>736.27046077824559</v>
      </c>
      <c r="Q111" s="105">
        <f t="shared" si="5"/>
        <v>736.27046077824559</v>
      </c>
      <c r="R111" s="105">
        <f t="shared" si="5"/>
        <v>746.89992532546341</v>
      </c>
      <c r="S111" s="105">
        <f t="shared" si="5"/>
        <v>746.89992532546319</v>
      </c>
      <c r="T111" s="105">
        <f t="shared" si="5"/>
        <v>746.89992532546319</v>
      </c>
      <c r="U111" s="105">
        <f t="shared" si="5"/>
        <v>746.89992532546319</v>
      </c>
      <c r="V111" s="105">
        <f t="shared" si="5"/>
        <v>698.35143017930818</v>
      </c>
      <c r="W111" s="105">
        <f t="shared" si="5"/>
        <v>698.35143017930807</v>
      </c>
      <c r="X111" s="105">
        <f t="shared" si="5"/>
        <v>698.35143017930807</v>
      </c>
      <c r="Y111" s="105">
        <f t="shared" si="5"/>
        <v>698.35143017930807</v>
      </c>
      <c r="Z111" s="105">
        <f t="shared" si="5"/>
        <v>740.7332192964476</v>
      </c>
      <c r="AA111" s="105">
        <f t="shared" si="5"/>
        <v>740.7332192964476</v>
      </c>
      <c r="AB111" s="105">
        <f t="shared" si="5"/>
        <v>740.7332192964476</v>
      </c>
      <c r="AC111" s="105">
        <f t="shared" si="5"/>
        <v>740.7332192964476</v>
      </c>
      <c r="AD111" s="105">
        <f t="shared" si="5"/>
        <v>833.37106622063038</v>
      </c>
      <c r="AE111" s="105">
        <f t="shared" si="5"/>
        <v>833.37106622063038</v>
      </c>
      <c r="AF111" s="105">
        <f t="shared" si="5"/>
        <v>833.37106622063038</v>
      </c>
      <c r="AG111" s="105">
        <f t="shared" si="5"/>
        <v>833.37106622063038</v>
      </c>
      <c r="AH111" s="105">
        <f t="shared" si="5"/>
        <v>865.95552694815615</v>
      </c>
      <c r="AI111" s="105">
        <f t="shared" si="5"/>
        <v>865.95552694815603</v>
      </c>
      <c r="AJ111" s="105">
        <f t="shared" si="5"/>
        <v>865.95552694815603</v>
      </c>
      <c r="AK111" s="105">
        <f t="shared" si="5"/>
        <v>865.95552694815603</v>
      </c>
      <c r="AL111" s="105">
        <f t="shared" si="5"/>
        <v>843.87366101097814</v>
      </c>
      <c r="AM111" s="105">
        <f t="shared" si="5"/>
        <v>843.87366101097803</v>
      </c>
      <c r="AN111" s="105">
        <f t="shared" si="5"/>
        <v>843.87366101097803</v>
      </c>
      <c r="AO111" s="105">
        <f t="shared" si="5"/>
        <v>843.87366101097803</v>
      </c>
      <c r="AP111" s="105">
        <f t="shared" si="5"/>
        <v>876.23482316925117</v>
      </c>
      <c r="AQ111" s="105">
        <f t="shared" si="5"/>
        <v>876.23482316925106</v>
      </c>
      <c r="AR111" s="105">
        <f t="shared" si="5"/>
        <v>876.23482316925106</v>
      </c>
      <c r="AS111" s="105">
        <f t="shared" si="5"/>
        <v>876.23482316925106</v>
      </c>
      <c r="AT111" s="105">
        <f t="shared" si="5"/>
        <v>868.78533757311322</v>
      </c>
      <c r="AU111" s="105">
        <f t="shared" si="5"/>
        <v>868.78533757311322</v>
      </c>
      <c r="AV111" s="105">
        <f t="shared" si="5"/>
        <v>868.78533757311322</v>
      </c>
      <c r="AW111" s="105">
        <f t="shared" si="5"/>
        <v>868.78533757311322</v>
      </c>
      <c r="AX111" s="30"/>
    </row>
    <row r="112" spans="1:50" s="26" customFormat="1" x14ac:dyDescent="0.35">
      <c r="A112" s="103" t="s">
        <v>24</v>
      </c>
      <c r="B112" s="37">
        <f>'Headcount Source'!C6</f>
        <v>419</v>
      </c>
      <c r="C112" s="37">
        <f>'Headcount Source'!C6</f>
        <v>419</v>
      </c>
      <c r="D112" s="37">
        <f>'Headcount Source'!C6</f>
        <v>419</v>
      </c>
      <c r="E112" s="37">
        <f>'Headcount Source'!C6</f>
        <v>419</v>
      </c>
      <c r="F112" s="37">
        <f>B112*(100%-F$161)</f>
        <v>413.553</v>
      </c>
      <c r="G112" s="37">
        <f>C112*(100%-G$161)</f>
        <v>413.553</v>
      </c>
      <c r="H112" s="37">
        <f>D112*(100%-H$161)</f>
        <v>413.553</v>
      </c>
      <c r="I112" s="37">
        <f>E112*(100%-I$161)</f>
        <v>413.553</v>
      </c>
      <c r="J112" s="37">
        <f>F112*(100%-J$161)</f>
        <v>409.83102300000002</v>
      </c>
      <c r="K112" s="37">
        <f>G112*(100%-K$161)</f>
        <v>409.83102300000002</v>
      </c>
      <c r="L112" s="37">
        <f>H112*(100%-L$161)</f>
        <v>409.83102300000002</v>
      </c>
      <c r="M112" s="37">
        <f>I112*(100%-M$161)</f>
        <v>409.83102300000002</v>
      </c>
      <c r="N112" s="37">
        <f>J112*(100%-N$161)</f>
        <v>395.486937195</v>
      </c>
      <c r="O112" s="37">
        <f>K112*(100%-O$161)</f>
        <v>395.486937195</v>
      </c>
      <c r="P112" s="37">
        <f>L112*(100%-P$161)</f>
        <v>395.486937195</v>
      </c>
      <c r="Q112" s="37">
        <f>M112*(100%-Q$161)</f>
        <v>395.486937195</v>
      </c>
      <c r="R112" s="37">
        <f>N112*(100%-R$161)</f>
        <v>385.99525070231999</v>
      </c>
      <c r="S112" s="37">
        <f>O112*(100%-S$161)</f>
        <v>385.99525070231999</v>
      </c>
      <c r="T112" s="37">
        <f>P112*(100%-T$161)</f>
        <v>385.99525070231999</v>
      </c>
      <c r="U112" s="37">
        <f>Q112*(100%-U$161)</f>
        <v>385.99525070231999</v>
      </c>
      <c r="V112" s="37">
        <f>IF(R112*(100%-V$161)&lt;0,0,R112*(100%-V$161))</f>
        <v>360.90555940666923</v>
      </c>
      <c r="W112" s="37">
        <f>IF(S112*(100%-W$161)&lt;0,0,S112*(100%-W$161))</f>
        <v>360.90555940666923</v>
      </c>
      <c r="X112" s="37">
        <f>IF(T112*(100%-X$161)&lt;0,0,T112*(100%-X$161))</f>
        <v>360.90555940666923</v>
      </c>
      <c r="Y112" s="37">
        <f>IF(U112*(100%-Y$161)&lt;0,0,U112*(100%-Y$161))</f>
        <v>360.90555940666923</v>
      </c>
      <c r="Z112" s="37">
        <f>IF(V112*(100%-Z$161)&lt;0,0,V112*(100%-Z$161))</f>
        <v>352.96563709972247</v>
      </c>
      <c r="AA112" s="37">
        <f>IF(W112*(100%-AA$161)&lt;0,0,W112*(100%-AA$161))</f>
        <v>352.96563709972247</v>
      </c>
      <c r="AB112" s="37">
        <f>IF(X112*(100%-AB$161)&lt;0,0,X112*(100%-AB$161))</f>
        <v>352.96563709972247</v>
      </c>
      <c r="AC112" s="37">
        <f>IF(Y112*(100%-AC$161)&lt;0,0,Y112*(100%-AC$161))</f>
        <v>352.96563709972247</v>
      </c>
      <c r="AD112" s="37">
        <f>Z112*(100%-AD$161)</f>
        <v>339.19997725283326</v>
      </c>
      <c r="AE112" s="37">
        <f>AA112*(100%-AE$161)</f>
        <v>339.19997725283326</v>
      </c>
      <c r="AF112" s="37">
        <f>AB112*(100%-AF$161)</f>
        <v>339.19997725283326</v>
      </c>
      <c r="AG112" s="37">
        <f>AC112*(100%-AG$161)</f>
        <v>339.19997725283326</v>
      </c>
      <c r="AH112" s="37">
        <f>AD112*(100%-AH$161)</f>
        <v>330.04157786700677</v>
      </c>
      <c r="AI112" s="37">
        <f>AE112*(100%-AI$161)</f>
        <v>330.04157786700677</v>
      </c>
      <c r="AJ112" s="37">
        <f>AF112*(100%-AJ$161)</f>
        <v>330.04157786700677</v>
      </c>
      <c r="AK112" s="37">
        <f>AG112*(100%-AK$161)</f>
        <v>330.04157786700677</v>
      </c>
      <c r="AL112" s="37">
        <f>AH112*(100%-AL$161)</f>
        <v>321.62551763139811</v>
      </c>
      <c r="AM112" s="37">
        <f>AI112*(100%-AM$161)</f>
        <v>321.62551763139811</v>
      </c>
      <c r="AN112" s="37">
        <f>AJ112*(100%-AN$161)</f>
        <v>321.62551763139811</v>
      </c>
      <c r="AO112" s="37">
        <f>AK112*(100%-AO$161)</f>
        <v>321.62551763139811</v>
      </c>
      <c r="AP112" s="37">
        <f>AL112*(100%-AP$161)</f>
        <v>316.15843059504431</v>
      </c>
      <c r="AQ112" s="37">
        <f>AM112*(100%-AQ$161)</f>
        <v>316.15843059504431</v>
      </c>
      <c r="AR112" s="37">
        <f>AN112*(100%-AR$161)</f>
        <v>316.15843059504431</v>
      </c>
      <c r="AS112" s="37">
        <f>AO112*(100%-AS$161)</f>
        <v>316.15843059504431</v>
      </c>
      <c r="AT112" s="37">
        <f>AP112*(100%-AT$161)</f>
        <v>313.47054646565442</v>
      </c>
      <c r="AU112" s="37">
        <f>AQ112*(100%-AU$161)</f>
        <v>313.47054646565442</v>
      </c>
      <c r="AV112" s="37">
        <f>AR112*(100%-AV$161)</f>
        <v>313.47054646565442</v>
      </c>
      <c r="AW112" s="37">
        <f>AS112*(100%-AW$161)</f>
        <v>313.47054646565442</v>
      </c>
      <c r="AX112" s="30"/>
    </row>
    <row r="113" spans="1:50" s="26" customFormat="1" x14ac:dyDescent="0.35">
      <c r="A113" s="103" t="s">
        <v>119</v>
      </c>
      <c r="B113" s="107">
        <f>'Sample UI'!B113*(SUM($B$52:$E$52)/(SUM('Sample UI'!$B$52:$E$52)))</f>
        <v>286.67642421928036</v>
      </c>
      <c r="C113" s="107">
        <f>'Sample UI'!C113*(SUM($B$52:$E$52)/(SUM('Sample UI'!$B$52:$E$52)))</f>
        <v>286.67642421928031</v>
      </c>
      <c r="D113" s="107">
        <f>'Sample UI'!D113*(SUM($B$52:$E$52)/(SUM('Sample UI'!$B$52:$E$52)))</f>
        <v>286.67642421928031</v>
      </c>
      <c r="E113" s="107">
        <f>'Sample UI'!E113*(SUM($B$52:$E$52)/(SUM('Sample UI'!$B$52:$E$52)))</f>
        <v>286.67642421928031</v>
      </c>
      <c r="F113" s="37">
        <f>IF(B113*(100%-F$161)&lt;0,0,B113*(100%-F$161))</f>
        <v>282.94963070442969</v>
      </c>
      <c r="G113" s="37">
        <f>IF(C113*(100%-G$161)&lt;0,0,C113*(100%-G$161))</f>
        <v>282.94963070442964</v>
      </c>
      <c r="H113" s="37">
        <f>IF(D113*(100%-H$161)&lt;0,0,D113*(100%-H$161))</f>
        <v>282.94963070442964</v>
      </c>
      <c r="I113" s="37">
        <f>IF(E113*(100%-I$161)&lt;0,0,E113*(100%-I$161))</f>
        <v>282.94963070442964</v>
      </c>
      <c r="J113" s="37">
        <f>IF(F113*(100%-J$161)&lt;0,0,F113*(100%-J$161))</f>
        <v>280.40308402808984</v>
      </c>
      <c r="K113" s="37">
        <f>IF(G113*(100%-K$161)&lt;0,0,G113*(100%-K$161))</f>
        <v>280.40308402808978</v>
      </c>
      <c r="L113" s="37">
        <f>IF(H113*(100%-L$161)&lt;0,0,H113*(100%-L$161))</f>
        <v>280.40308402808978</v>
      </c>
      <c r="M113" s="37">
        <f>IF(I113*(100%-M$161)&lt;0,0,I113*(100%-M$161))</f>
        <v>280.40308402808978</v>
      </c>
      <c r="N113" s="37">
        <f>IF(J113*(100%-N$161)&lt;0,0,J113*(100%-N$161))</f>
        <v>270.58897608710669</v>
      </c>
      <c r="O113" s="37">
        <f>IF(K113*(100%-O$161)&lt;0,0,K113*(100%-O$161))</f>
        <v>270.58897608710663</v>
      </c>
      <c r="P113" s="37">
        <f>IF(L113*(100%-P$161)&lt;0,0,L113*(100%-P$161))</f>
        <v>270.58897608710663</v>
      </c>
      <c r="Q113" s="37">
        <f>IF(M113*(100%-Q$161)&lt;0,0,M113*(100%-Q$161))</f>
        <v>270.58897608710663</v>
      </c>
      <c r="R113" s="37">
        <f>IF(N113*(100%-R$161)&lt;0,0,N113*(100%-R$161))</f>
        <v>264.09484066101612</v>
      </c>
      <c r="S113" s="37">
        <f>IF(O113*(100%-S$161)&lt;0,0,O113*(100%-S$161))</f>
        <v>264.09484066101606</v>
      </c>
      <c r="T113" s="37">
        <f>IF(P113*(100%-T$161)&lt;0,0,P113*(100%-T$161))</f>
        <v>264.09484066101606</v>
      </c>
      <c r="U113" s="37">
        <f>IF(Q113*(100%-U$161)&lt;0,0,Q113*(100%-U$161))</f>
        <v>264.09484066101606</v>
      </c>
      <c r="V113" s="37">
        <f>IF(R113*(100%-V$161)&lt;0,0,R113*(100%-V$161))</f>
        <v>246.92867601805008</v>
      </c>
      <c r="W113" s="37">
        <f>IF(S113*(100%-W$161)&lt;0,0,S113*(100%-W$161))</f>
        <v>246.92867601805003</v>
      </c>
      <c r="X113" s="37">
        <f>IF(T113*(100%-X$161)&lt;0,0,T113*(100%-X$161))</f>
        <v>246.92867601805003</v>
      </c>
      <c r="Y113" s="37">
        <f>IF(U113*(100%-Y$161)&lt;0,0,U113*(100%-Y$161))</f>
        <v>246.92867601805003</v>
      </c>
      <c r="Z113" s="37">
        <f>IF(V113*(100%-Z$161)&lt;0,0,V113*(100%-Z$161))</f>
        <v>241.49624514565298</v>
      </c>
      <c r="AA113" s="37">
        <f>IF(W113*(100%-AA$161)&lt;0,0,W113*(100%-AA$161))</f>
        <v>241.49624514565292</v>
      </c>
      <c r="AB113" s="37">
        <f>IF(X113*(100%-AB$161)&lt;0,0,X113*(100%-AB$161))</f>
        <v>241.49624514565292</v>
      </c>
      <c r="AC113" s="37">
        <f>IF(Y113*(100%-AC$161)&lt;0,0,Y113*(100%-AC$161))</f>
        <v>241.49624514565292</v>
      </c>
      <c r="AD113" s="37">
        <f>IF(Z113*(100%-AD$161)&lt;0,0,Z113*(100%-AD$161))</f>
        <v>232.07789158497249</v>
      </c>
      <c r="AE113" s="37">
        <f>IF(AA113*(100%-AE$161)&lt;0,0,AA113*(100%-AE$161))</f>
        <v>232.07789158497246</v>
      </c>
      <c r="AF113" s="37">
        <f>IF(AB113*(100%-AF$161)&lt;0,0,AB113*(100%-AF$161))</f>
        <v>232.07789158497246</v>
      </c>
      <c r="AG113" s="37">
        <f>IF(AC113*(100%-AG$161)&lt;0,0,AC113*(100%-AG$161))</f>
        <v>232.07789158497246</v>
      </c>
      <c r="AH113" s="37">
        <f>IF(AD113*(100%-AH$161)&lt;0,0,AD113*(100%-AH$161))</f>
        <v>225.81178851217823</v>
      </c>
      <c r="AI113" s="37">
        <f>IF(AE113*(100%-AI$161)&lt;0,0,AE113*(100%-AI$161))</f>
        <v>225.8117885121782</v>
      </c>
      <c r="AJ113" s="37">
        <f>IF(AF113*(100%-AJ$161)&lt;0,0,AF113*(100%-AJ$161))</f>
        <v>225.8117885121782</v>
      </c>
      <c r="AK113" s="37">
        <f>IF(AG113*(100%-AK$161)&lt;0,0,AG113*(100%-AK$161))</f>
        <v>225.8117885121782</v>
      </c>
      <c r="AL113" s="37">
        <f>IF(AH113*(100%-AL$161)&lt;0,0,AH113*(100%-AL$161))</f>
        <v>220.05358790511769</v>
      </c>
      <c r="AM113" s="37">
        <f>IF(AI113*(100%-AM$161)&lt;0,0,AI113*(100%-AM$161))</f>
        <v>220.05358790511767</v>
      </c>
      <c r="AN113" s="37">
        <f>IF(AJ113*(100%-AN$161)&lt;0,0,AJ113*(100%-AN$161))</f>
        <v>220.05358790511767</v>
      </c>
      <c r="AO113" s="37">
        <f>IF(AK113*(100%-AO$161)&lt;0,0,AK113*(100%-AO$161))</f>
        <v>220.05358790511767</v>
      </c>
      <c r="AP113" s="37">
        <f>IF(AL113*(100%-AP$161)&lt;0,0,AL113*(100%-AP$161))</f>
        <v>216.31305100183013</v>
      </c>
      <c r="AQ113" s="37">
        <f>IF(AM113*(100%-AQ$161)&lt;0,0,AM113*(100%-AQ$161))</f>
        <v>216.3130510018301</v>
      </c>
      <c r="AR113" s="37">
        <f>IF(AN113*(100%-AR$161)&lt;0,0,AN113*(100%-AR$161))</f>
        <v>216.3130510018301</v>
      </c>
      <c r="AS113" s="37">
        <f>IF(AO113*(100%-AS$161)&lt;0,0,AO113*(100%-AS$161))</f>
        <v>216.3130510018301</v>
      </c>
      <c r="AT113" s="37">
        <f>IF(AP113*(100%-AT$161)&lt;0,0,AP113*(100%-AT$161))</f>
        <v>214.47402233612789</v>
      </c>
      <c r="AU113" s="37">
        <f>IF(AQ113*(100%-AU$161)&lt;0,0,AQ113*(100%-AU$161))</f>
        <v>214.47402233612786</v>
      </c>
      <c r="AV113" s="37">
        <f>IF(AR113*(100%-AV$161)&lt;0,0,AR113*(100%-AV$161))</f>
        <v>214.47402233612786</v>
      </c>
      <c r="AW113" s="37">
        <f>IF(AS113*(100%-AW$161)&lt;0,0,AS113*(100%-AW$161))</f>
        <v>214.47402233612786</v>
      </c>
      <c r="AX113" s="30"/>
    </row>
    <row r="114" spans="1:50" s="26" customFormat="1" x14ac:dyDescent="0.35">
      <c r="A114" s="103" t="s">
        <v>120</v>
      </c>
      <c r="B114" s="37"/>
      <c r="C114" s="12"/>
      <c r="D114" s="12"/>
      <c r="E114" s="12"/>
      <c r="F114" s="107">
        <f>'Sample UI'!F114*(SUM('FY20 - Assurance only UI'!$F$52:$I$52)/SUM('Sample UI'!$F$52:$I$52))</f>
        <v>72.288064618044231</v>
      </c>
      <c r="G114" s="107">
        <f>'Sample UI'!G114*(SUM('FY20 - Assurance only UI'!$F$52:$I$52)/SUM('Sample UI'!$F$52:$I$52))</f>
        <v>72.288064618044388</v>
      </c>
      <c r="H114" s="107">
        <f>'Sample UI'!H114*(SUM('FY20 - Assurance only UI'!$F$52:$I$52)/SUM('Sample UI'!$F$52:$I$52))</f>
        <v>72.288064618044388</v>
      </c>
      <c r="I114" s="107">
        <f>'Sample UI'!I114*(SUM('FY20 - Assurance only UI'!$F$52:$I$52)/SUM('Sample UI'!$F$52:$I$52))</f>
        <v>72.288064618044388</v>
      </c>
      <c r="J114" s="37">
        <f>IF(F114*(100%-J$161)&lt;0,0,F114*(100%-J$161))</f>
        <v>71.637472036481839</v>
      </c>
      <c r="K114" s="37">
        <f>IF(G114*(100%-K$161)&lt;0,0,G114*(100%-K$161))</f>
        <v>71.637472036481981</v>
      </c>
      <c r="L114" s="37">
        <f>IF(H114*(100%-L$161)&lt;0,0,H114*(100%-L$161))</f>
        <v>71.637472036481981</v>
      </c>
      <c r="M114" s="37">
        <f>IF(I114*(100%-M$161)&lt;0,0,I114*(100%-M$161))</f>
        <v>71.637472036481981</v>
      </c>
      <c r="N114" s="37">
        <f>IF(J114*(100%-N$161)&lt;0,0,J114*(100%-N$161))</f>
        <v>69.130160515204977</v>
      </c>
      <c r="O114" s="37">
        <f>IF(K114*(100%-O$161)&lt;0,0,K114*(100%-O$161))</f>
        <v>69.130160515205105</v>
      </c>
      <c r="P114" s="37">
        <f>IF(L114*(100%-P$161)&lt;0,0,L114*(100%-P$161))</f>
        <v>69.130160515205105</v>
      </c>
      <c r="Q114" s="37">
        <f>IF(M114*(100%-Q$161)&lt;0,0,M114*(100%-Q$161))</f>
        <v>69.130160515205105</v>
      </c>
      <c r="R114" s="37">
        <f>IF(N114*(100%-R$161)&lt;0,0,N114*(100%-R$161))</f>
        <v>67.471036662840064</v>
      </c>
      <c r="S114" s="37">
        <f>IF(O114*(100%-S$161)&lt;0,0,O114*(100%-S$161))</f>
        <v>67.471036662840177</v>
      </c>
      <c r="T114" s="37">
        <f>IF(P114*(100%-T$161)&lt;0,0,P114*(100%-T$161))</f>
        <v>67.471036662840177</v>
      </c>
      <c r="U114" s="37">
        <f>IF(Q114*(100%-U$161)&lt;0,0,Q114*(100%-U$161))</f>
        <v>67.471036662840177</v>
      </c>
      <c r="V114" s="37">
        <f>IF(R114*(100%-V$161)&lt;0,0,R114*(100%-V$161))</f>
        <v>63.085419279755463</v>
      </c>
      <c r="W114" s="37">
        <f>IF(S114*(100%-W$161)&lt;0,0,S114*(100%-W$161))</f>
        <v>63.08541927975557</v>
      </c>
      <c r="X114" s="37">
        <f>IF(T114*(100%-X$161)&lt;0,0,T114*(100%-X$161))</f>
        <v>63.08541927975557</v>
      </c>
      <c r="Y114" s="37">
        <f>IF(U114*(100%-Y$161)&lt;0,0,U114*(100%-Y$161))</f>
        <v>63.08541927975557</v>
      </c>
      <c r="Z114" s="37">
        <f>IF(V114*(100%-Z$161)&lt;0,0,V114*(100%-Z$161))</f>
        <v>61.69754005560084</v>
      </c>
      <c r="AA114" s="37">
        <f>IF(W114*(100%-AA$161)&lt;0,0,W114*(100%-AA$161))</f>
        <v>61.697540055600946</v>
      </c>
      <c r="AB114" s="37">
        <f>IF(X114*(100%-AB$161)&lt;0,0,X114*(100%-AB$161))</f>
        <v>61.697540055600946</v>
      </c>
      <c r="AC114" s="37">
        <f>IF(Y114*(100%-AC$161)&lt;0,0,Y114*(100%-AC$161))</f>
        <v>61.697540055600946</v>
      </c>
      <c r="AD114" s="37">
        <f>IF(Z114*(100%-AD$161)&lt;0,0,Z114*(100%-AD$161))</f>
        <v>59.291335993432405</v>
      </c>
      <c r="AE114" s="37">
        <f>IF(AA114*(100%-AE$161)&lt;0,0,AA114*(100%-AE$161))</f>
        <v>59.291335993432504</v>
      </c>
      <c r="AF114" s="37">
        <f>IF(AB114*(100%-AF$161)&lt;0,0,AB114*(100%-AF$161))</f>
        <v>59.291335993432504</v>
      </c>
      <c r="AG114" s="37">
        <f>IF(AC114*(100%-AG$161)&lt;0,0,AC114*(100%-AG$161))</f>
        <v>59.291335993432504</v>
      </c>
      <c r="AH114" s="37">
        <f>IF(AD114*(100%-AH$161)&lt;0,0,AD114*(100%-AH$161))</f>
        <v>57.690469921609726</v>
      </c>
      <c r="AI114" s="37">
        <f>IF(AE114*(100%-AI$161)&lt;0,0,AE114*(100%-AI$161))</f>
        <v>57.690469921609825</v>
      </c>
      <c r="AJ114" s="37">
        <f>IF(AF114*(100%-AJ$161)&lt;0,0,AF114*(100%-AJ$161))</f>
        <v>57.690469921609825</v>
      </c>
      <c r="AK114" s="37">
        <f>IF(AG114*(100%-AK$161)&lt;0,0,AG114*(100%-AK$161))</f>
        <v>57.690469921609825</v>
      </c>
      <c r="AL114" s="37">
        <f>IF(AH114*(100%-AL$161)&lt;0,0,AH114*(100%-AL$161))</f>
        <v>56.219362938608683</v>
      </c>
      <c r="AM114" s="37">
        <f>IF(AI114*(100%-AM$161)&lt;0,0,AI114*(100%-AM$161))</f>
        <v>56.219362938608775</v>
      </c>
      <c r="AN114" s="37">
        <f>IF(AJ114*(100%-AN$161)&lt;0,0,AJ114*(100%-AN$161))</f>
        <v>56.219362938608775</v>
      </c>
      <c r="AO114" s="37">
        <f>IF(AK114*(100%-AO$161)&lt;0,0,AK114*(100%-AO$161))</f>
        <v>56.219362938608775</v>
      </c>
      <c r="AP114" s="37">
        <f>IF(AL114*(100%-AP$161)&lt;0,0,AL114*(100%-AP$161))</f>
        <v>55.263729341569331</v>
      </c>
      <c r="AQ114" s="37">
        <f>IF(AM114*(100%-AQ$161)&lt;0,0,AM114*(100%-AQ$161))</f>
        <v>55.263729341569423</v>
      </c>
      <c r="AR114" s="37">
        <f>IF(AN114*(100%-AR$161)&lt;0,0,AN114*(100%-AR$161))</f>
        <v>55.263729341569423</v>
      </c>
      <c r="AS114" s="37">
        <f>IF(AO114*(100%-AS$161)&lt;0,0,AO114*(100%-AS$161))</f>
        <v>55.263729341569423</v>
      </c>
      <c r="AT114" s="37">
        <f>IF(AP114*(100%-AT$161)&lt;0,0,AP114*(100%-AT$161))</f>
        <v>54.793893693826114</v>
      </c>
      <c r="AU114" s="37">
        <f>IF(AQ114*(100%-AU$161)&lt;0,0,AQ114*(100%-AU$161))</f>
        <v>54.793893693826206</v>
      </c>
      <c r="AV114" s="37">
        <f>IF(AR114*(100%-AV$161)&lt;0,0,AR114*(100%-AV$161))</f>
        <v>54.793893693826206</v>
      </c>
      <c r="AW114" s="37">
        <f>IF(AS114*(100%-AW$161)&lt;0,0,AS114*(100%-AW$161))</f>
        <v>54.793893693826206</v>
      </c>
      <c r="AX114" s="30"/>
    </row>
    <row r="115" spans="1:50" s="26" customFormat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Assurance only UI'!$J$52:$M$52)/SUM('Sample UI'!$J$52:$M$52))</f>
        <v>0</v>
      </c>
      <c r="K115" s="107">
        <f>'Sample UI'!K115*(SUM('FY20 - Assurance only UI'!$J$52:$M$52)/SUM('Sample UI'!$J$52:$M$52))</f>
        <v>0</v>
      </c>
      <c r="L115" s="107">
        <f>'Sample UI'!L115*(SUM('FY20 - Assurance only UI'!$J$52:$M$52)/SUM('Sample UI'!$J$52:$M$52))</f>
        <v>0</v>
      </c>
      <c r="M115" s="107">
        <f>'Sample UI'!M115*(SUM('FY20 - Assurance only UI'!$J$52:$M$52)/SUM('Sample UI'!$J$52:$M$52))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Assurance only UI'!$N$52:$Q$52)/SUM('Sample UI'!$N$52:$Q$52))</f>
        <v>1.0643869809339095</v>
      </c>
      <c r="O116" s="107">
        <f>'Sample UI'!O116*(SUM('FY20 - Assurance only UI'!$N$52:$Q$52)/SUM('Sample UI'!$N$52:$Q$52))</f>
        <v>1.0643869809337645</v>
      </c>
      <c r="P116" s="107">
        <f>'Sample UI'!P116*(SUM('FY20 - Assurance only UI'!$N$52:$Q$52)/SUM('Sample UI'!$N$52:$Q$52))</f>
        <v>1.0643869809337645</v>
      </c>
      <c r="Q116" s="107">
        <f>'Sample UI'!Q116*(SUM('FY20 - Assurance only UI'!$N$52:$Q$52)/SUM('Sample UI'!$N$52:$Q$52))</f>
        <v>1.0643869809337645</v>
      </c>
      <c r="R116" s="37">
        <f>IF(N116*(100%-R$161)&lt;0,0,N116*(100%-R$161))</f>
        <v>1.0388416933914957</v>
      </c>
      <c r="S116" s="37">
        <f>IF(O116*(100%-S$161)&lt;0,0,O116*(100%-S$161))</f>
        <v>1.038841693391354</v>
      </c>
      <c r="T116" s="37">
        <f>IF(P116*(100%-T$161)&lt;0,0,P116*(100%-T$161))</f>
        <v>1.038841693391354</v>
      </c>
      <c r="U116" s="37">
        <f>IF(Q116*(100%-U$161)&lt;0,0,Q116*(100%-U$161))</f>
        <v>1.038841693391354</v>
      </c>
      <c r="V116" s="37">
        <f>IF(R116*(100%-V$161)&lt;0,0,R116*(100%-V$161))</f>
        <v>0.97131698332104854</v>
      </c>
      <c r="W116" s="37">
        <f>IF(S116*(100%-W$161)&lt;0,0,S116*(100%-W$161))</f>
        <v>0.97131698332091609</v>
      </c>
      <c r="X116" s="37">
        <f>IF(T116*(100%-X$161)&lt;0,0,T116*(100%-X$161))</f>
        <v>0.97131698332091609</v>
      </c>
      <c r="Y116" s="37">
        <f>IF(U116*(100%-Y$161)&lt;0,0,U116*(100%-Y$161))</f>
        <v>0.97131698332091609</v>
      </c>
      <c r="Z116" s="37">
        <f>IF(V116*(100%-Z$161)&lt;0,0,V116*(100%-Z$161))</f>
        <v>0.94994800968798543</v>
      </c>
      <c r="AA116" s="37">
        <f>IF(W116*(100%-AA$161)&lt;0,0,W116*(100%-AA$161))</f>
        <v>0.94994800968785598</v>
      </c>
      <c r="AB116" s="37">
        <f>IF(X116*(100%-AB$161)&lt;0,0,X116*(100%-AB$161))</f>
        <v>0.94994800968785598</v>
      </c>
      <c r="AC116" s="37">
        <f>IF(Y116*(100%-AC$161)&lt;0,0,Y116*(100%-AC$161))</f>
        <v>0.94994800968785598</v>
      </c>
      <c r="AD116" s="37">
        <f>IF(Z116*(100%-AD$161)&lt;0,0,Z116*(100%-AD$161))</f>
        <v>0.91290003731015401</v>
      </c>
      <c r="AE116" s="37">
        <f>IF(AA116*(100%-AE$161)&lt;0,0,AA116*(100%-AE$161))</f>
        <v>0.91290003731002956</v>
      </c>
      <c r="AF116" s="37">
        <f>IF(AB116*(100%-AF$161)&lt;0,0,AB116*(100%-AF$161))</f>
        <v>0.91290003731002956</v>
      </c>
      <c r="AG116" s="37">
        <f>IF(AC116*(100%-AG$161)&lt;0,0,AC116*(100%-AG$161))</f>
        <v>0.91290003731002956</v>
      </c>
      <c r="AH116" s="37">
        <f>IF(AD116*(100%-AH$161)&lt;0,0,AD116*(100%-AH$161))</f>
        <v>0.88825173630277987</v>
      </c>
      <c r="AI116" s="37">
        <f>IF(AE116*(100%-AI$161)&lt;0,0,AE116*(100%-AI$161))</f>
        <v>0.88825173630265875</v>
      </c>
      <c r="AJ116" s="37">
        <f>IF(AF116*(100%-AJ$161)&lt;0,0,AF116*(100%-AJ$161))</f>
        <v>0.88825173630265875</v>
      </c>
      <c r="AK116" s="37">
        <f>IF(AG116*(100%-AK$161)&lt;0,0,AG116*(100%-AK$161))</f>
        <v>0.88825173630265875</v>
      </c>
      <c r="AL116" s="37">
        <f>IF(AH116*(100%-AL$161)&lt;0,0,AH116*(100%-AL$161))</f>
        <v>0.865601317027059</v>
      </c>
      <c r="AM116" s="37">
        <f>IF(AI116*(100%-AM$161)&lt;0,0,AI116*(100%-AM$161))</f>
        <v>0.86560131702694099</v>
      </c>
      <c r="AN116" s="37">
        <f>IF(AJ116*(100%-AN$161)&lt;0,0,AJ116*(100%-AN$161))</f>
        <v>0.86560131702694099</v>
      </c>
      <c r="AO116" s="37">
        <f>IF(AK116*(100%-AO$161)&lt;0,0,AK116*(100%-AO$161))</f>
        <v>0.86560131702694099</v>
      </c>
      <c r="AP116" s="37">
        <f>IF(AL116*(100%-AP$161)&lt;0,0,AL116*(100%-AP$161))</f>
        <v>0.85088756615983796</v>
      </c>
      <c r="AQ116" s="37">
        <f>IF(AM116*(100%-AQ$161)&lt;0,0,AM116*(100%-AQ$161))</f>
        <v>0.85088756615972194</v>
      </c>
      <c r="AR116" s="37">
        <f>IF(AN116*(100%-AR$161)&lt;0,0,AN116*(100%-AR$161))</f>
        <v>0.85088756615972194</v>
      </c>
      <c r="AS116" s="37">
        <f>IF(AO116*(100%-AS$161)&lt;0,0,AO116*(100%-AS$161))</f>
        <v>0.85088756615972194</v>
      </c>
      <c r="AT116" s="37">
        <f>IF(AP116*(100%-AT$161)&lt;0,0,AP116*(100%-AT$161))</f>
        <v>0.84365357533861696</v>
      </c>
      <c r="AU116" s="37">
        <f>IF(AQ116*(100%-AU$161)&lt;0,0,AQ116*(100%-AU$161))</f>
        <v>0.84365357533850183</v>
      </c>
      <c r="AV116" s="37">
        <f>IF(AR116*(100%-AV$161)&lt;0,0,AR116*(100%-AV$161))</f>
        <v>0.84365357533850183</v>
      </c>
      <c r="AW116" s="37">
        <f>IF(AS116*(100%-AW$161)&lt;0,0,AS116*(100%-AW$161))</f>
        <v>0.84365357533850183</v>
      </c>
      <c r="AX116" s="30"/>
    </row>
    <row r="117" spans="1:50" s="26" customFormat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Assurance only UI'!$R$52:$U$52)/SUM('Sample UI'!$R$52:$U$52))</f>
        <v>28.29995560589564</v>
      </c>
      <c r="S117" s="107">
        <f>'Sample UI'!S117*(SUM('FY20 - Assurance only UI'!$R$52:$U$52)/SUM('Sample UI'!$R$52:$U$52))</f>
        <v>28.299955605895565</v>
      </c>
      <c r="T117" s="107">
        <f>'Sample UI'!T117*(SUM('FY20 - Assurance only UI'!$R$52:$U$52)/SUM('Sample UI'!$R$52:$U$52))</f>
        <v>28.299955605895565</v>
      </c>
      <c r="U117" s="107">
        <f>'Sample UI'!U117*(SUM('FY20 - Assurance only UI'!$R$52:$U$52)/SUM('Sample UI'!$R$52:$U$52))</f>
        <v>28.299955605895565</v>
      </c>
      <c r="V117" s="37">
        <f>IF(R117*(100%-V$161)&lt;0,0,R117*(100%-V$161))</f>
        <v>26.460458491512426</v>
      </c>
      <c r="W117" s="37">
        <f>IF(S117*(100%-W$161)&lt;0,0,S117*(100%-W$161))</f>
        <v>26.460458491512355</v>
      </c>
      <c r="X117" s="37">
        <f>IF(T117*(100%-X$161)&lt;0,0,T117*(100%-X$161))</f>
        <v>26.460458491512355</v>
      </c>
      <c r="Y117" s="37">
        <f>IF(U117*(100%-Y$161)&lt;0,0,U117*(100%-Y$161))</f>
        <v>26.460458491512355</v>
      </c>
      <c r="Z117" s="37">
        <f>IF(V117*(100%-Z$161)&lt;0,0,V117*(100%-Z$161))</f>
        <v>25.878328404699154</v>
      </c>
      <c r="AA117" s="37">
        <f>IF(W117*(100%-AA$161)&lt;0,0,W117*(100%-AA$161))</f>
        <v>25.878328404699083</v>
      </c>
      <c r="AB117" s="37">
        <f>IF(X117*(100%-AB$161)&lt;0,0,X117*(100%-AB$161))</f>
        <v>25.878328404699083</v>
      </c>
      <c r="AC117" s="37">
        <f>IF(Y117*(100%-AC$161)&lt;0,0,Y117*(100%-AC$161))</f>
        <v>25.878328404699083</v>
      </c>
      <c r="AD117" s="37">
        <f>IF(Z117*(100%-AD$161)&lt;0,0,Z117*(100%-AD$161))</f>
        <v>24.869073596915886</v>
      </c>
      <c r="AE117" s="37">
        <f>IF(AA117*(100%-AE$161)&lt;0,0,AA117*(100%-AE$161))</f>
        <v>24.869073596915818</v>
      </c>
      <c r="AF117" s="37">
        <f>IF(AB117*(100%-AF$161)&lt;0,0,AB117*(100%-AF$161))</f>
        <v>24.869073596915818</v>
      </c>
      <c r="AG117" s="37">
        <f>IF(AC117*(100%-AG$161)&lt;0,0,AC117*(100%-AG$161))</f>
        <v>24.869073596915818</v>
      </c>
      <c r="AH117" s="37">
        <f>IF(AD117*(100%-AH$161)&lt;0,0,AD117*(100%-AH$161))</f>
        <v>24.197608609799158</v>
      </c>
      <c r="AI117" s="37">
        <f>IF(AE117*(100%-AI$161)&lt;0,0,AE117*(100%-AI$161))</f>
        <v>24.19760860979909</v>
      </c>
      <c r="AJ117" s="37">
        <f>IF(AF117*(100%-AJ$161)&lt;0,0,AF117*(100%-AJ$161))</f>
        <v>24.19760860979909</v>
      </c>
      <c r="AK117" s="37">
        <f>IF(AG117*(100%-AK$161)&lt;0,0,AG117*(100%-AK$161))</f>
        <v>24.19760860979909</v>
      </c>
      <c r="AL117" s="37">
        <f>IF(AH117*(100%-AL$161)&lt;0,0,AH117*(100%-AL$161))</f>
        <v>23.580569590249279</v>
      </c>
      <c r="AM117" s="37">
        <f>IF(AI117*(100%-AM$161)&lt;0,0,AI117*(100%-AM$161))</f>
        <v>23.580569590249215</v>
      </c>
      <c r="AN117" s="37">
        <f>IF(AJ117*(100%-AN$161)&lt;0,0,AJ117*(100%-AN$161))</f>
        <v>23.580569590249215</v>
      </c>
      <c r="AO117" s="37">
        <f>IF(AK117*(100%-AO$161)&lt;0,0,AK117*(100%-AO$161))</f>
        <v>23.580569590249215</v>
      </c>
      <c r="AP117" s="37">
        <f>IF(AL117*(100%-AP$161)&lt;0,0,AL117*(100%-AP$161))</f>
        <v>23.179739994183343</v>
      </c>
      <c r="AQ117" s="37">
        <f>IF(AM117*(100%-AQ$161)&lt;0,0,AM117*(100%-AQ$161))</f>
        <v>23.179739994183283</v>
      </c>
      <c r="AR117" s="37">
        <f>IF(AN117*(100%-AR$161)&lt;0,0,AN117*(100%-AR$161))</f>
        <v>23.179739994183283</v>
      </c>
      <c r="AS117" s="37">
        <f>IF(AO117*(100%-AS$161)&lt;0,0,AO117*(100%-AS$161))</f>
        <v>23.179739994183283</v>
      </c>
      <c r="AT117" s="37">
        <f>IF(AP117*(100%-AT$161)&lt;0,0,AP117*(100%-AT$161))</f>
        <v>22.982672798674795</v>
      </c>
      <c r="AU117" s="37">
        <f>IF(AQ117*(100%-AU$161)&lt;0,0,AQ117*(100%-AU$161))</f>
        <v>22.982672798674738</v>
      </c>
      <c r="AV117" s="37">
        <f>IF(AR117*(100%-AV$161)&lt;0,0,AR117*(100%-AV$161))</f>
        <v>22.982672798674738</v>
      </c>
      <c r="AW117" s="37">
        <f>IF(AS117*(100%-AW$161)&lt;0,0,AS117*(100%-AW$161))</f>
        <v>22.982672798674738</v>
      </c>
      <c r="AX117" s="30"/>
    </row>
    <row r="118" spans="1:50" s="26" customFormat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Assurance only UI'!$V$52:$Y$52)/SUM('Sample UI'!$V$52:$Y$52))</f>
        <v>0</v>
      </c>
      <c r="W118" s="107">
        <f>'Sample UI'!W118*(SUM('FY20 - Assurance only UI'!$V$52:$Y$52)/SUM('Sample UI'!$V$52:$Y$52))</f>
        <v>0</v>
      </c>
      <c r="X118" s="107">
        <f>'Sample UI'!X118*(SUM('FY20 - Assurance only UI'!$V$52:$Y$52)/SUM('Sample UI'!$V$52:$Y$52))</f>
        <v>0</v>
      </c>
      <c r="Y118" s="107">
        <f>'Sample UI'!Y118*(SUM('FY20 - Assurance only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Assurance only UI'!$Z$52:$AC$52)/SUM('Sample UI'!$Z$52:$AC$52))</f>
        <v>57.745520581084186</v>
      </c>
      <c r="AA119" s="107">
        <f>'Sample UI'!AA119*(SUM('FY20 - Assurance only UI'!$Z$52:$AC$52)/SUM('Sample UI'!$Z$52:$AC$52))</f>
        <v>57.745520581084264</v>
      </c>
      <c r="AB119" s="107">
        <f>'Sample UI'!AB119*(SUM('FY20 - Assurance only UI'!$Z$52:$AC$52)/SUM('Sample UI'!$Z$52:$AC$52))</f>
        <v>57.745520581084264</v>
      </c>
      <c r="AC119" s="107">
        <f>'Sample UI'!AC119*(SUM('FY20 - Assurance only UI'!$Z$52:$AC$52)/SUM('Sample UI'!$Z$52:$AC$52))</f>
        <v>57.745520581084264</v>
      </c>
      <c r="AD119" s="37">
        <f>IF(Z119*(100%-AD$161)&lt;0,0,Z119*(100%-AD$161))</f>
        <v>55.493445278421902</v>
      </c>
      <c r="AE119" s="37">
        <f>IF(AA119*(100%-AE$161)&lt;0,0,AA119*(100%-AE$161))</f>
        <v>55.493445278421973</v>
      </c>
      <c r="AF119" s="37">
        <f>IF(AB119*(100%-AF$161)&lt;0,0,AB119*(100%-AF$161))</f>
        <v>55.493445278421973</v>
      </c>
      <c r="AG119" s="37">
        <f>IF(AC119*(100%-AG$161)&lt;0,0,AC119*(100%-AG$161))</f>
        <v>55.493445278421973</v>
      </c>
      <c r="AH119" s="37">
        <f>IF(AD119*(100%-AH$161)&lt;0,0,AD119*(100%-AH$161))</f>
        <v>53.995122255904512</v>
      </c>
      <c r="AI119" s="37">
        <f>IF(AE119*(100%-AI$161)&lt;0,0,AE119*(100%-AI$161))</f>
        <v>53.995122255904576</v>
      </c>
      <c r="AJ119" s="37">
        <f>IF(AF119*(100%-AJ$161)&lt;0,0,AF119*(100%-AJ$161))</f>
        <v>53.995122255904576</v>
      </c>
      <c r="AK119" s="37">
        <f>IF(AG119*(100%-AK$161)&lt;0,0,AG119*(100%-AK$161))</f>
        <v>53.995122255904576</v>
      </c>
      <c r="AL119" s="37">
        <f>IF(AH119*(100%-AL$161)&lt;0,0,AH119*(100%-AL$161))</f>
        <v>52.618246638378949</v>
      </c>
      <c r="AM119" s="37">
        <f>IF(AI119*(100%-AM$161)&lt;0,0,AI119*(100%-AM$161))</f>
        <v>52.618246638379013</v>
      </c>
      <c r="AN119" s="37">
        <f>IF(AJ119*(100%-AN$161)&lt;0,0,AJ119*(100%-AN$161))</f>
        <v>52.618246638379013</v>
      </c>
      <c r="AO119" s="37">
        <f>IF(AK119*(100%-AO$161)&lt;0,0,AK119*(100%-AO$161))</f>
        <v>52.618246638379013</v>
      </c>
      <c r="AP119" s="37">
        <f>IF(AL119*(100%-AP$161)&lt;0,0,AL119*(100%-AP$161))</f>
        <v>51.72382589654579</v>
      </c>
      <c r="AQ119" s="37">
        <f>IF(AM119*(100%-AQ$161)&lt;0,0,AM119*(100%-AQ$161))</f>
        <v>51.723825896545854</v>
      </c>
      <c r="AR119" s="37">
        <f>IF(AN119*(100%-AR$161)&lt;0,0,AN119*(100%-AR$161))</f>
        <v>51.723825896545854</v>
      </c>
      <c r="AS119" s="37">
        <f>IF(AO119*(100%-AS$161)&lt;0,0,AO119*(100%-AS$161))</f>
        <v>51.723825896545854</v>
      </c>
      <c r="AT119" s="37">
        <f>IF(AP119*(100%-AT$161)&lt;0,0,AP119*(100%-AT$161))</f>
        <v>51.284085445921129</v>
      </c>
      <c r="AU119" s="37">
        <f>IF(AQ119*(100%-AU$161)&lt;0,0,AQ119*(100%-AU$161))</f>
        <v>51.284085445921193</v>
      </c>
      <c r="AV119" s="37">
        <f>IF(AR119*(100%-AV$161)&lt;0,0,AR119*(100%-AV$161))</f>
        <v>51.284085445921193</v>
      </c>
      <c r="AW119" s="37">
        <f>IF(AS119*(100%-AW$161)&lt;0,0,AS119*(100%-AW$161))</f>
        <v>51.284085445921193</v>
      </c>
      <c r="AX119" s="30"/>
    </row>
    <row r="120" spans="1:50" s="26" customFormat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Assurance only UI'!$AD$52:$AG$52)/SUM('Sample UI'!$AD$52:$AG$53))</f>
        <v>121.52644247674439</v>
      </c>
      <c r="AE120" s="107">
        <f>'Sample UI'!AE120*(SUM('FY20 - Assurance only UI'!$AD$52:$AG$52)/SUM('Sample UI'!$AD$52:$AG$53))</f>
        <v>121.52644247674431</v>
      </c>
      <c r="AF120" s="107">
        <f>'Sample UI'!AF120*(SUM('FY20 - Assurance only UI'!$AD$52:$AG$52)/SUM('Sample UI'!$AD$52:$AG$53))</f>
        <v>121.52644247674431</v>
      </c>
      <c r="AG120" s="107">
        <f>'Sample UI'!AG120*(SUM('FY20 - Assurance only UI'!$AD$52:$AG$52)/SUM('Sample UI'!$AD$52:$AG$53))</f>
        <v>121.52644247674431</v>
      </c>
      <c r="AH120" s="37">
        <f>IF(AD120*(100%-AH$161)&lt;0,0,AD120*(100%-AH$161))</f>
        <v>118.24522852987229</v>
      </c>
      <c r="AI120" s="37">
        <f>IF(AE120*(100%-AI$161)&lt;0,0,AE120*(100%-AI$161))</f>
        <v>118.24522852987221</v>
      </c>
      <c r="AJ120" s="37">
        <f>IF(AF120*(100%-AJ$161)&lt;0,0,AF120*(100%-AJ$161))</f>
        <v>118.24522852987221</v>
      </c>
      <c r="AK120" s="37">
        <f>IF(AG120*(100%-AK$161)&lt;0,0,AG120*(100%-AK$161))</f>
        <v>118.24522852987221</v>
      </c>
      <c r="AL120" s="37">
        <f>IF(AH120*(100%-AL$161)&lt;0,0,AH120*(100%-AL$161))</f>
        <v>115.22997520236055</v>
      </c>
      <c r="AM120" s="37">
        <f>IF(AI120*(100%-AM$161)&lt;0,0,AI120*(100%-AM$161))</f>
        <v>115.22997520236046</v>
      </c>
      <c r="AN120" s="37">
        <f>IF(AJ120*(100%-AN$161)&lt;0,0,AJ120*(100%-AN$161))</f>
        <v>115.22997520236046</v>
      </c>
      <c r="AO120" s="37">
        <f>IF(AK120*(100%-AO$161)&lt;0,0,AK120*(100%-AO$161))</f>
        <v>115.22997520236046</v>
      </c>
      <c r="AP120" s="37">
        <f>IF(AL120*(100%-AP$161)&lt;0,0,AL120*(100%-AP$161))</f>
        <v>113.27126151487826</v>
      </c>
      <c r="AQ120" s="37">
        <f>IF(AM120*(100%-AQ$161)&lt;0,0,AM120*(100%-AQ$161))</f>
        <v>113.27126151487818</v>
      </c>
      <c r="AR120" s="37">
        <f>IF(AN120*(100%-AR$161)&lt;0,0,AN120*(100%-AR$161))</f>
        <v>113.27126151487818</v>
      </c>
      <c r="AS120" s="37">
        <f>IF(AO120*(100%-AS$161)&lt;0,0,AO120*(100%-AS$161))</f>
        <v>113.27126151487818</v>
      </c>
      <c r="AT120" s="37">
        <f>IF(AP120*(100%-AT$161)&lt;0,0,AP120*(100%-AT$161))</f>
        <v>112.30826323085722</v>
      </c>
      <c r="AU120" s="37">
        <f>IF(AQ120*(100%-AU$161)&lt;0,0,AQ120*(100%-AU$161))</f>
        <v>112.30826323085714</v>
      </c>
      <c r="AV120" s="37">
        <f>IF(AR120*(100%-AV$161)&lt;0,0,AR120*(100%-AV$161))</f>
        <v>112.30826323085714</v>
      </c>
      <c r="AW120" s="37">
        <f>IF(AS120*(100%-AW$161)&lt;0,0,AS120*(100%-AW$161))</f>
        <v>112.30826323085714</v>
      </c>
      <c r="AX120" s="30"/>
    </row>
    <row r="121" spans="1:50" s="26" customFormat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Assurance only UI'!$AH$52:$AK$52)/SUM('Sample UI'!$AH$52:$AK$52))</f>
        <v>55.085479515482525</v>
      </c>
      <c r="AI121" s="107">
        <f>'Sample UI'!AI121*(SUM('FY20 - Assurance only UI'!$AH$52:$AK$52)/SUM('Sample UI'!$AH$52:$AK$52))</f>
        <v>55.085479515482682</v>
      </c>
      <c r="AJ121" s="107">
        <f>'Sample UI'!AJ121*(SUM('FY20 - Assurance only UI'!$AH$52:$AK$52)/SUM('Sample UI'!$AH$52:$AK$52))</f>
        <v>55.085479515482682</v>
      </c>
      <c r="AK121" s="107">
        <f>'Sample UI'!AK121*(SUM('FY20 - Assurance only UI'!$AH$52:$AK$52)/SUM('Sample UI'!$AH$52:$AK$52))</f>
        <v>55.085479515482682</v>
      </c>
      <c r="AL121" s="37">
        <f>IF(AH121*(100%-AL$161)&lt;0,0,AH121*(100%-AL$161))</f>
        <v>53.680799787837721</v>
      </c>
      <c r="AM121" s="37">
        <f>IF(AI121*(100%-AM$161)&lt;0,0,AI121*(100%-AM$161))</f>
        <v>53.680799787837877</v>
      </c>
      <c r="AN121" s="37">
        <f>IF(AJ121*(100%-AN$161)&lt;0,0,AJ121*(100%-AN$161))</f>
        <v>53.680799787837877</v>
      </c>
      <c r="AO121" s="37">
        <f>IF(AK121*(100%-AO$161)&lt;0,0,AK121*(100%-AO$161))</f>
        <v>53.680799787837877</v>
      </c>
      <c r="AP121" s="37">
        <f>IF(AL121*(100%-AP$161)&lt;0,0,AL121*(100%-AP$161))</f>
        <v>52.768317448804119</v>
      </c>
      <c r="AQ121" s="37">
        <f>IF(AM121*(100%-AQ$161)&lt;0,0,AM121*(100%-AQ$161))</f>
        <v>52.768317448804268</v>
      </c>
      <c r="AR121" s="37">
        <f>IF(AN121*(100%-AR$161)&lt;0,0,AN121*(100%-AR$161))</f>
        <v>52.768317448804268</v>
      </c>
      <c r="AS121" s="37">
        <f>IF(AO121*(100%-AS$161)&lt;0,0,AO121*(100%-AS$161))</f>
        <v>52.768317448804268</v>
      </c>
      <c r="AT121" s="37">
        <f>IF(AP121*(100%-AT$161)&lt;0,0,AP121*(100%-AT$161))</f>
        <v>52.319697044349624</v>
      </c>
      <c r="AU121" s="37">
        <f>IF(AQ121*(100%-AU$161)&lt;0,0,AQ121*(100%-AU$161))</f>
        <v>52.319697044349773</v>
      </c>
      <c r="AV121" s="37">
        <f>IF(AR121*(100%-AV$161)&lt;0,0,AR121*(100%-AV$161))</f>
        <v>52.319697044349773</v>
      </c>
      <c r="AW121" s="37">
        <f>IF(AS121*(100%-AW$161)&lt;0,0,AS121*(100%-AW$161))</f>
        <v>52.319697044349773</v>
      </c>
      <c r="AX121" s="30"/>
    </row>
    <row r="122" spans="1:50" s="26" customFormat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Assurance only UI'!$AL$52:$AO$52)/SUM('Sample UI'!$AL$52:$AO$52))</f>
        <v>0</v>
      </c>
      <c r="AM122" s="107">
        <f>'Sample UI'!AM122*(SUM('FY20 - Assurance only UI'!$AL$52:$AO$52)/SUM('Sample UI'!$AL$52:$AO$52))</f>
        <v>0</v>
      </c>
      <c r="AN122" s="107">
        <f>'Sample UI'!AN122*(SUM('FY20 - Assurance only UI'!$AL$52:$AO$52)/SUM('Sample UI'!$AL$52:$AO$52))</f>
        <v>0</v>
      </c>
      <c r="AO122" s="107">
        <f>'Sample UI'!AO122*(SUM('FY20 - Assurance only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Assurance only UI'!$AP$52:$AS$52)/SUM('Sample UI'!$AP$52:$AS$52))</f>
        <v>46.705579810236074</v>
      </c>
      <c r="AQ123" s="107">
        <f>'Sample UI'!AQ123*(SUM('FY20 - Assurance only UI'!$AP$52:$AS$52)/SUM('Sample UI'!$AP$52:$AS$52))</f>
        <v>46.705579810236074</v>
      </c>
      <c r="AR123" s="107">
        <f>'Sample UI'!AR123*(SUM('FY20 - Assurance only UI'!$AP$52:$AS$52)/SUM('Sample UI'!$AP$52:$AS$52))</f>
        <v>46.705579810236074</v>
      </c>
      <c r="AS123" s="107">
        <f>'Sample UI'!AS123*(SUM('FY20 - Assurance only UI'!$AP$52:$AS$52)/SUM('Sample UI'!$AP$52:$AS$52))</f>
        <v>46.705579810236074</v>
      </c>
      <c r="AT123" s="37">
        <f>IF(AP123*(100%-AT$161)&lt;0,0,AP123*(100%-AT$161))</f>
        <v>46.308502982363393</v>
      </c>
      <c r="AU123" s="37">
        <f>IF(AQ123*(100%-AU$161)&lt;0,0,AQ123*(100%-AU$161))</f>
        <v>46.308502982363393</v>
      </c>
      <c r="AV123" s="37">
        <f>IF(AR123*(100%-AV$161)&lt;0,0,AR123*(100%-AV$161))</f>
        <v>46.308502982363393</v>
      </c>
      <c r="AW123" s="37">
        <f>IF(AS123*(100%-AW$161)&lt;0,0,AS123*(100%-AW$161))</f>
        <v>46.308502982363393</v>
      </c>
      <c r="AX123" s="30"/>
    </row>
    <row r="124" spans="1:50" s="26" customFormat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Assurance only UI'!$AT$52:$AW$52)/SUM('Sample UI'!$AT$52:$AW$52))</f>
        <v>0</v>
      </c>
      <c r="AU124" s="107">
        <f>'Sample UI'!AU124*(SUM('FY20 - Assurance only UI'!$AT$52:$AW$52)/SUM('Sample UI'!$AT$52:$AW$52))</f>
        <v>0</v>
      </c>
      <c r="AV124" s="107">
        <f>'Sample UI'!AV124*(SUM('FY20 - Assurance only UI'!$AT$52:$AW$52)/SUM('Sample UI'!$AT$52:$AW$52))</f>
        <v>0</v>
      </c>
      <c r="AW124" s="107">
        <f>'Sample UI'!AW124*(SUM('FY20 - Assurance only UI'!$AT$52:$AW$52)/SUM('Sample UI'!$AT$52:$AW$52))</f>
        <v>0</v>
      </c>
      <c r="AX124" s="30"/>
    </row>
    <row r="125" spans="1:50" s="26" customFormat="1" x14ac:dyDescent="0.35">
      <c r="A125" s="106" t="s">
        <v>25</v>
      </c>
      <c r="B125" s="132">
        <f>SUM(B126:B138)</f>
        <v>0</v>
      </c>
      <c r="C125" s="132">
        <f t="shared" ref="C125:AW125" si="6">SUM(C126:C138)</f>
        <v>0</v>
      </c>
      <c r="D125" s="132">
        <f t="shared" si="6"/>
        <v>0</v>
      </c>
      <c r="E125" s="132">
        <f t="shared" si="6"/>
        <v>0</v>
      </c>
      <c r="F125" s="132">
        <f t="shared" si="6"/>
        <v>0</v>
      </c>
      <c r="G125" s="132">
        <f t="shared" si="6"/>
        <v>0</v>
      </c>
      <c r="H125" s="132">
        <f t="shared" si="6"/>
        <v>0</v>
      </c>
      <c r="I125" s="132">
        <f t="shared" si="6"/>
        <v>0</v>
      </c>
      <c r="J125" s="132">
        <f t="shared" si="6"/>
        <v>0</v>
      </c>
      <c r="K125" s="132">
        <f t="shared" si="6"/>
        <v>0</v>
      </c>
      <c r="L125" s="132">
        <f t="shared" si="6"/>
        <v>0</v>
      </c>
      <c r="M125" s="132">
        <f t="shared" si="6"/>
        <v>0</v>
      </c>
      <c r="N125" s="132">
        <f t="shared" si="6"/>
        <v>0</v>
      </c>
      <c r="O125" s="132">
        <f t="shared" si="6"/>
        <v>0</v>
      </c>
      <c r="P125" s="132">
        <f t="shared" si="6"/>
        <v>0</v>
      </c>
      <c r="Q125" s="132">
        <f t="shared" si="6"/>
        <v>0</v>
      </c>
      <c r="R125" s="132">
        <f t="shared" si="6"/>
        <v>0</v>
      </c>
      <c r="S125" s="132">
        <f t="shared" si="6"/>
        <v>0</v>
      </c>
      <c r="T125" s="132">
        <f t="shared" si="6"/>
        <v>0</v>
      </c>
      <c r="U125" s="132">
        <f t="shared" si="6"/>
        <v>0</v>
      </c>
      <c r="V125" s="132">
        <f t="shared" si="6"/>
        <v>0</v>
      </c>
      <c r="W125" s="132">
        <f t="shared" si="6"/>
        <v>0</v>
      </c>
      <c r="X125" s="132">
        <f t="shared" si="6"/>
        <v>0</v>
      </c>
      <c r="Y125" s="132">
        <f t="shared" si="6"/>
        <v>0</v>
      </c>
      <c r="Z125" s="132">
        <f t="shared" si="6"/>
        <v>0</v>
      </c>
      <c r="AA125" s="132">
        <f t="shared" si="6"/>
        <v>0</v>
      </c>
      <c r="AB125" s="132">
        <f t="shared" si="6"/>
        <v>0</v>
      </c>
      <c r="AC125" s="132">
        <f t="shared" si="6"/>
        <v>0</v>
      </c>
      <c r="AD125" s="132">
        <f t="shared" si="6"/>
        <v>0</v>
      </c>
      <c r="AE125" s="132">
        <f t="shared" si="6"/>
        <v>0</v>
      </c>
      <c r="AF125" s="132">
        <f t="shared" si="6"/>
        <v>0</v>
      </c>
      <c r="AG125" s="132">
        <f t="shared" si="6"/>
        <v>0</v>
      </c>
      <c r="AH125" s="132">
        <f t="shared" si="6"/>
        <v>0</v>
      </c>
      <c r="AI125" s="132">
        <f t="shared" si="6"/>
        <v>0</v>
      </c>
      <c r="AJ125" s="132">
        <f t="shared" si="6"/>
        <v>0</v>
      </c>
      <c r="AK125" s="132">
        <f t="shared" si="6"/>
        <v>0</v>
      </c>
      <c r="AL125" s="132">
        <f t="shared" si="6"/>
        <v>0</v>
      </c>
      <c r="AM125" s="132">
        <f t="shared" si="6"/>
        <v>0</v>
      </c>
      <c r="AN125" s="132">
        <f t="shared" si="6"/>
        <v>0</v>
      </c>
      <c r="AO125" s="132">
        <f t="shared" si="6"/>
        <v>0</v>
      </c>
      <c r="AP125" s="132">
        <f t="shared" si="6"/>
        <v>0</v>
      </c>
      <c r="AQ125" s="132">
        <f t="shared" si="6"/>
        <v>0</v>
      </c>
      <c r="AR125" s="132">
        <f t="shared" si="6"/>
        <v>0</v>
      </c>
      <c r="AS125" s="132">
        <f t="shared" si="6"/>
        <v>0</v>
      </c>
      <c r="AT125" s="132">
        <f t="shared" si="6"/>
        <v>0</v>
      </c>
      <c r="AU125" s="132">
        <f t="shared" si="6"/>
        <v>0</v>
      </c>
      <c r="AV125" s="132">
        <f t="shared" si="6"/>
        <v>0</v>
      </c>
      <c r="AW125" s="132">
        <f t="shared" si="6"/>
        <v>0</v>
      </c>
      <c r="AX125" s="30"/>
    </row>
    <row r="126" spans="1:50" s="26" customFormat="1" x14ac:dyDescent="0.35">
      <c r="A126" s="103" t="s">
        <v>24</v>
      </c>
      <c r="B126" s="25">
        <f>'Headcount Source'!C5</f>
        <v>0</v>
      </c>
      <c r="C126" s="25">
        <f>'Headcount Source'!C5</f>
        <v>0</v>
      </c>
      <c r="D126" s="25">
        <f>'Headcount Source'!C5</f>
        <v>0</v>
      </c>
      <c r="E126" s="25">
        <f>'Headcount Source'!C5</f>
        <v>0</v>
      </c>
      <c r="F126" s="37">
        <f>B126*(100%-F$161)</f>
        <v>0</v>
      </c>
      <c r="G126" s="37">
        <f>C126*(100%-G$161)</f>
        <v>0</v>
      </c>
      <c r="H126" s="37">
        <f>D126*(100%-H$161)</f>
        <v>0</v>
      </c>
      <c r="I126" s="37">
        <f>E126*(100%-I$161)</f>
        <v>0</v>
      </c>
      <c r="J126" s="37">
        <f>F126*(100%-J$161)</f>
        <v>0</v>
      </c>
      <c r="K126" s="37">
        <f>G126*(100%-K$161)</f>
        <v>0</v>
      </c>
      <c r="L126" s="37">
        <f>H126*(100%-L$161)</f>
        <v>0</v>
      </c>
      <c r="M126" s="37">
        <f>I126*(100%-M$161)</f>
        <v>0</v>
      </c>
      <c r="N126" s="37">
        <f>J126*(100%-N$161)</f>
        <v>0</v>
      </c>
      <c r="O126" s="37">
        <f>K126*(100%-O$161)</f>
        <v>0</v>
      </c>
      <c r="P126" s="37">
        <f>L126*(100%-P$161)</f>
        <v>0</v>
      </c>
      <c r="Q126" s="37">
        <f>M126*(100%-Q$161)</f>
        <v>0</v>
      </c>
      <c r="R126" s="37">
        <f>N126*(100%-R$161)</f>
        <v>0</v>
      </c>
      <c r="S126" s="37">
        <f>O126*(100%-S$161)</f>
        <v>0</v>
      </c>
      <c r="T126" s="37">
        <f>P126*(100%-T$161)</f>
        <v>0</v>
      </c>
      <c r="U126" s="37">
        <f>Q126*(100%-U$161)</f>
        <v>0</v>
      </c>
      <c r="V126" s="37">
        <f>IF(R126*(100%-V$161)&lt;0,0,R126*(100%-V$161))</f>
        <v>0</v>
      </c>
      <c r="W126" s="37">
        <f>IF(S126*(100%-W$161)&lt;0,0,S126*(100%-W$161))</f>
        <v>0</v>
      </c>
      <c r="X126" s="37">
        <f>IF(T126*(100%-X$161)&lt;0,0,T126*(100%-X$161))</f>
        <v>0</v>
      </c>
      <c r="Y126" s="37">
        <f>IF(U126*(100%-Y$161)&lt;0,0,U126*(100%-Y$161))</f>
        <v>0</v>
      </c>
      <c r="Z126" s="37">
        <f>IF(V126*(100%-Z$161)&lt;0,0,V126*(100%-Z$161))</f>
        <v>0</v>
      </c>
      <c r="AA126" s="37">
        <f>IF(W126*(100%-AA$161)&lt;0,0,W126*(100%-AA$161))</f>
        <v>0</v>
      </c>
      <c r="AB126" s="37">
        <f>IF(X126*(100%-AB$161)&lt;0,0,X126*(100%-AB$161))</f>
        <v>0</v>
      </c>
      <c r="AC126" s="37">
        <f>IF(Y126*(100%-AC$161)&lt;0,0,Y126*(100%-AC$161))</f>
        <v>0</v>
      </c>
      <c r="AD126" s="37">
        <f>Z126*(100%-AD$161)</f>
        <v>0</v>
      </c>
      <c r="AE126" s="37">
        <f>AA126*(100%-AE$161)</f>
        <v>0</v>
      </c>
      <c r="AF126" s="37">
        <f>AB126*(100%-AF$161)</f>
        <v>0</v>
      </c>
      <c r="AG126" s="37">
        <f>AC126*(100%-AG$161)</f>
        <v>0</v>
      </c>
      <c r="AH126" s="37">
        <f>AD126*(100%-AH$161)</f>
        <v>0</v>
      </c>
      <c r="AI126" s="37">
        <f>AE126*(100%-AI$161)</f>
        <v>0</v>
      </c>
      <c r="AJ126" s="37">
        <f>AF126*(100%-AJ$161)</f>
        <v>0</v>
      </c>
      <c r="AK126" s="37">
        <f>AG126*(100%-AK$161)</f>
        <v>0</v>
      </c>
      <c r="AL126" s="37">
        <f>AH126*(100%-AL$161)</f>
        <v>0</v>
      </c>
      <c r="AM126" s="37">
        <f>AI126*(100%-AM$161)</f>
        <v>0</v>
      </c>
      <c r="AN126" s="37">
        <f>AJ126*(100%-AN$161)</f>
        <v>0</v>
      </c>
      <c r="AO126" s="37">
        <f>AK126*(100%-AO$161)</f>
        <v>0</v>
      </c>
      <c r="AP126" s="37">
        <f>AL126*(100%-AP$161)</f>
        <v>0</v>
      </c>
      <c r="AQ126" s="37">
        <f>AM126*(100%-AQ$161)</f>
        <v>0</v>
      </c>
      <c r="AR126" s="37">
        <f>AN126*(100%-AR$161)</f>
        <v>0</v>
      </c>
      <c r="AS126" s="37">
        <f>AO126*(100%-AS$161)</f>
        <v>0</v>
      </c>
      <c r="AT126" s="37">
        <f>AP126*(100%-AT$161)</f>
        <v>0</v>
      </c>
      <c r="AU126" s="37">
        <f>AQ126*(100%-AU$161)</f>
        <v>0</v>
      </c>
      <c r="AV126" s="37">
        <f>AR126*(100%-AV$161)</f>
        <v>0</v>
      </c>
      <c r="AW126" s="37">
        <f>AS126*(100%-AW$161)</f>
        <v>0</v>
      </c>
      <c r="AX126" s="30"/>
    </row>
    <row r="127" spans="1:50" s="26" customFormat="1" x14ac:dyDescent="0.35">
      <c r="A127" s="103" t="s">
        <v>119</v>
      </c>
      <c r="B127" s="107">
        <f>'Sample UI'!B127*(SUM($B$52:$E$52)/(SUM('Sample UI'!$B$52:$E$52)))</f>
        <v>0</v>
      </c>
      <c r="C127" s="107">
        <f>'Sample UI'!C127*(SUM($B$52:$E$52)/(SUM('Sample UI'!$B$52:$E$52)))</f>
        <v>0</v>
      </c>
      <c r="D127" s="107">
        <f>'Sample UI'!D127*(SUM($B$52:$E$52)/(SUM('Sample UI'!$B$52:$E$52)))</f>
        <v>0</v>
      </c>
      <c r="E127" s="107">
        <f>'Sample UI'!E127*(SUM($B$52:$E$52)/(SUM('Sample UI'!$B$52:$E$52)))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x14ac:dyDescent="0.35">
      <c r="A128" s="103" t="s">
        <v>120</v>
      </c>
      <c r="B128" s="25"/>
      <c r="C128" s="25"/>
      <c r="D128" s="25"/>
      <c r="E128" s="25"/>
      <c r="F128" s="107">
        <f>'Sample UI'!F128*(SUM('FY20 - Assurance only UI'!$F$52:$I$52)/SUM('Sample UI'!$F$52:$I$52))</f>
        <v>0</v>
      </c>
      <c r="G128" s="107">
        <f>'Sample UI'!G128*(SUM('FY20 - Assurance only UI'!$F$52:$I$52)/SUM('Sample UI'!$F$52:$I$52))</f>
        <v>0</v>
      </c>
      <c r="H128" s="107">
        <f>'Sample UI'!H128*(SUM('FY20 - Assurance only UI'!$F$52:$I$52)/SUM('Sample UI'!$F$52:$I$52))</f>
        <v>0</v>
      </c>
      <c r="I128" s="107">
        <f>'Sample UI'!I128*(SUM('FY20 - Assurance only UI'!$F$52:$I$52)/SUM('Sample UI'!$F$52:$I$52))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Assurance only UI'!$J$52:$M$52)/SUM('Sample UI'!$J$52:$M$52))</f>
        <v>0</v>
      </c>
      <c r="K129" s="107">
        <f>'Sample UI'!K129*(SUM('FY20 - Assurance only UI'!$J$52:$M$52)/SUM('Sample UI'!$J$52:$M$52))</f>
        <v>0</v>
      </c>
      <c r="L129" s="107">
        <f>'Sample UI'!L129*(SUM('FY20 - Assurance only UI'!$J$52:$M$52)/SUM('Sample UI'!$J$52:$M$52))</f>
        <v>0</v>
      </c>
      <c r="M129" s="107">
        <f>'Sample UI'!M129*(SUM('FY20 - Assurance only UI'!$J$52:$M$52)/SUM('Sample UI'!$J$52:$M$52))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Assurance only UI'!$N$52:$Q$52)/SUM('Sample UI'!$N$52:$Q$52))</f>
        <v>0</v>
      </c>
      <c r="O130" s="107">
        <f>'Sample UI'!O130*(SUM('FY20 - Assurance only UI'!$N$52:$Q$52)/SUM('Sample UI'!$N$52:$Q$52))</f>
        <v>0</v>
      </c>
      <c r="P130" s="107">
        <f>'Sample UI'!P130*(SUM('FY20 - Assurance only UI'!$N$52:$Q$52)/SUM('Sample UI'!$N$52:$Q$52))</f>
        <v>0</v>
      </c>
      <c r="Q130" s="107">
        <f>'Sample UI'!Q130*(SUM('FY20 - Assurance only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Assurance only UI'!$R$52:$U$52)/SUM('Sample UI'!$R$52:$U$52))</f>
        <v>0</v>
      </c>
      <c r="S131" s="107">
        <f>'Sample UI'!S131*(SUM('FY20 - Assurance only UI'!$R$52:$U$52)/SUM('Sample UI'!$R$52:$U$52))</f>
        <v>0</v>
      </c>
      <c r="T131" s="107">
        <f>'Sample UI'!T131*(SUM('FY20 - Assurance only UI'!$R$52:$U$52)/SUM('Sample UI'!$R$52:$U$52))</f>
        <v>0</v>
      </c>
      <c r="U131" s="107">
        <f>'Sample UI'!U131*(SUM('FY20 - Assurance only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Assurance only UI'!$V$52:$Y$52)/SUM('Sample UI'!$V$52:$Y$52))</f>
        <v>0</v>
      </c>
      <c r="W132" s="107">
        <f>'Sample UI'!W132*(SUM('FY20 - Assurance only UI'!$V$52:$Y$52)/SUM('Sample UI'!$V$52:$Y$52))</f>
        <v>0</v>
      </c>
      <c r="X132" s="107">
        <f>'Sample UI'!X132*(SUM('FY20 - Assurance only UI'!$V$52:$Y$52)/SUM('Sample UI'!$V$52:$Y$52))</f>
        <v>0</v>
      </c>
      <c r="Y132" s="107">
        <f>'Sample UI'!Y132*(SUM('FY20 - Assurance only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Assurance only UI'!$Z$52:$AC$52)/SUM('Sample UI'!$Z$52:$AC$52))</f>
        <v>0</v>
      </c>
      <c r="AA133" s="107">
        <f>'Sample UI'!AA133*(SUM('FY20 - Assurance only UI'!$Z$52:$AC$52)/SUM('Sample UI'!$Z$52:$AC$52))</f>
        <v>0</v>
      </c>
      <c r="AB133" s="107">
        <f>'Sample UI'!AB133*(SUM('FY20 - Assurance only UI'!$Z$52:$AC$52)/SUM('Sample UI'!$Z$52:$AC$52))</f>
        <v>0</v>
      </c>
      <c r="AC133" s="107">
        <f>'Sample UI'!AC133*(SUM('FY20 - Assurance only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Assurance only UI'!$AD$52:$AG$52)/SUM('Sample UI'!$AD$52:$AG$53))</f>
        <v>0</v>
      </c>
      <c r="AE134" s="107">
        <f>'Sample UI'!AE134*(SUM('FY20 - Assurance only UI'!$AD$52:$AG$52)/SUM('Sample UI'!$AD$52:$AG$53))</f>
        <v>0</v>
      </c>
      <c r="AF134" s="107">
        <f>'Sample UI'!AF134*(SUM('FY20 - Assurance only UI'!$AD$52:$AG$52)/SUM('Sample UI'!$AD$52:$AG$53))</f>
        <v>0</v>
      </c>
      <c r="AG134" s="107">
        <f>'Sample UI'!AG134*(SUM('FY20 - Assurance only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Assurance only UI'!$AH$52:$AK$52)/SUM('Sample UI'!$AH$52:$AK$52))</f>
        <v>0</v>
      </c>
      <c r="AI135" s="107">
        <f>'Sample UI'!AI135*(SUM('FY20 - Assurance only UI'!$AH$52:$AK$52)/SUM('Sample UI'!$AH$52:$AK$52))</f>
        <v>0</v>
      </c>
      <c r="AJ135" s="107">
        <f>'Sample UI'!AJ135*(SUM('FY20 - Assurance only UI'!$AH$52:$AK$52)/SUM('Sample UI'!$AH$52:$AK$52))</f>
        <v>0</v>
      </c>
      <c r="AK135" s="107">
        <f>'Sample UI'!AK135*(SUM('FY20 - Assurance only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Assurance only UI'!$AL$52:$AO$52)/SUM('Sample UI'!$AL$52:$AO$52))</f>
        <v>0</v>
      </c>
      <c r="AM136" s="107">
        <f>'Sample UI'!AM136*(SUM('FY20 - Assurance only UI'!$AL$52:$AO$52)/SUM('Sample UI'!$AL$52:$AO$52))</f>
        <v>0</v>
      </c>
      <c r="AN136" s="107">
        <f>'Sample UI'!AN136*(SUM('FY20 - Assurance only UI'!$AL$52:$AO$52)/SUM('Sample UI'!$AL$52:$AO$52))</f>
        <v>0</v>
      </c>
      <c r="AO136" s="107">
        <f>'Sample UI'!AO136*(SUM('FY20 - Assurance only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Assurance only UI'!$AP$52:$AS$52)/SUM('Sample UI'!$AP$52:$AS$52))</f>
        <v>0</v>
      </c>
      <c r="AQ137" s="107">
        <f>'Sample UI'!AQ137*(SUM('FY20 - Assurance only UI'!$AP$52:$AS$52)/SUM('Sample UI'!$AP$52:$AS$52))</f>
        <v>0</v>
      </c>
      <c r="AR137" s="107">
        <f>'Sample UI'!AR137*(SUM('FY20 - Assurance only UI'!$AP$52:$AS$52)/SUM('Sample UI'!$AP$52:$AS$52))</f>
        <v>0</v>
      </c>
      <c r="AS137" s="107">
        <f>'Sample UI'!AS137*(SUM('FY20 - Assurance only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Assurance only UI'!$AT$52:$AW$52)/SUM('Sample UI'!$AT$52:$AW$52))</f>
        <v>0</v>
      </c>
      <c r="AU138" s="107">
        <f>'Sample UI'!AU138*(SUM('FY20 - Assurance only UI'!$AT$52:$AW$52)/SUM('Sample UI'!$AT$52:$AW$52))</f>
        <v>0</v>
      </c>
      <c r="AV138" s="107">
        <f>'Sample UI'!AV138*(SUM('FY20 - Assurance only UI'!$AT$52:$AW$52)/SUM('Sample UI'!$AT$52:$AW$52))</f>
        <v>0</v>
      </c>
      <c r="AW138" s="107">
        <f>'Sample UI'!AW138*(SUM('FY20 - Assurance only UI'!$AT$52:$AW$52)/SUM('Sample UI'!$AT$52:$AW$52))</f>
        <v>0</v>
      </c>
      <c r="AX138" s="30"/>
    </row>
    <row r="139" spans="1:51" s="26" customFormat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x14ac:dyDescent="0.35">
      <c r="A150" s="26" t="s">
        <v>30</v>
      </c>
      <c r="B150" s="41">
        <f t="shared" ref="B150:AW150" si="7">(((B55*8)+(B69*8)+(B83*8)+(B97*8)+(B111*8)+(B125*8))*B141)*B149</f>
        <v>2515.2962590966249</v>
      </c>
      <c r="C150" s="32">
        <f t="shared" si="7"/>
        <v>359.32803701380357</v>
      </c>
      <c r="D150" s="32">
        <f t="shared" si="7"/>
        <v>1077.9841110414106</v>
      </c>
      <c r="E150" s="32">
        <f t="shared" si="7"/>
        <v>3018.3555109159497</v>
      </c>
      <c r="F150" s="41">
        <f t="shared" si="7"/>
        <v>3294.8711555256605</v>
      </c>
      <c r="G150" s="32">
        <f t="shared" si="7"/>
        <v>1255.189011628823</v>
      </c>
      <c r="H150" s="32">
        <f t="shared" si="7"/>
        <v>313.79725290720575</v>
      </c>
      <c r="I150" s="42">
        <f t="shared" si="7"/>
        <v>1255.189011628823</v>
      </c>
      <c r="J150" s="41">
        <f t="shared" si="7"/>
        <v>1943.5817351940057</v>
      </c>
      <c r="K150" s="32">
        <f t="shared" si="7"/>
        <v>1943.5817351940057</v>
      </c>
      <c r="L150" s="32">
        <f t="shared" si="7"/>
        <v>3109.7307763104091</v>
      </c>
      <c r="M150" s="42">
        <f t="shared" si="7"/>
        <v>3109.7307763104091</v>
      </c>
      <c r="N150" s="41">
        <f t="shared" si="7"/>
        <v>2404.2544391841839</v>
      </c>
      <c r="O150" s="32">
        <f t="shared" si="7"/>
        <v>2629.6532928577012</v>
      </c>
      <c r="P150" s="32">
        <f t="shared" si="7"/>
        <v>1126.9942683675861</v>
      </c>
      <c r="Q150" s="32">
        <f t="shared" si="7"/>
        <v>3005.3180489802298</v>
      </c>
      <c r="R150" s="41">
        <f t="shared" si="7"/>
        <v>2288.1886733439223</v>
      </c>
      <c r="S150" s="32">
        <f t="shared" si="7"/>
        <v>2288.1886733439214</v>
      </c>
      <c r="T150" s="32">
        <f t="shared" si="7"/>
        <v>2288.1886733439214</v>
      </c>
      <c r="U150" s="42">
        <f t="shared" si="7"/>
        <v>2669.5534522345756</v>
      </c>
      <c r="V150" s="41">
        <f t="shared" si="7"/>
        <v>0</v>
      </c>
      <c r="W150" s="32">
        <f t="shared" si="7"/>
        <v>0</v>
      </c>
      <c r="X150" s="32">
        <f t="shared" si="7"/>
        <v>0</v>
      </c>
      <c r="Y150" s="42">
        <f t="shared" si="7"/>
        <v>0</v>
      </c>
      <c r="Z150" s="41">
        <f t="shared" si="7"/>
        <v>1136.2771963894329</v>
      </c>
      <c r="AA150" s="32">
        <f t="shared" si="7"/>
        <v>2651.3134582420103</v>
      </c>
      <c r="AB150" s="32">
        <f t="shared" si="7"/>
        <v>378.75906546314428</v>
      </c>
      <c r="AC150" s="32">
        <f t="shared" si="7"/>
        <v>1136.2771963894329</v>
      </c>
      <c r="AD150" s="41">
        <f t="shared" si="7"/>
        <v>2563.0872719879312</v>
      </c>
      <c r="AE150" s="32">
        <f t="shared" si="7"/>
        <v>2563.0872719879312</v>
      </c>
      <c r="AF150" s="32">
        <f t="shared" si="7"/>
        <v>1708.7248479919544</v>
      </c>
      <c r="AG150" s="42">
        <f t="shared" si="7"/>
        <v>341.74496959839092</v>
      </c>
      <c r="AH150" s="41">
        <f t="shared" si="7"/>
        <v>3554.3341489767517</v>
      </c>
      <c r="AI150" s="32">
        <f t="shared" si="7"/>
        <v>2221.4588431104694</v>
      </c>
      <c r="AJ150" s="32">
        <f t="shared" si="7"/>
        <v>2221.4588431104694</v>
      </c>
      <c r="AK150" s="42">
        <f t="shared" si="7"/>
        <v>1421.7336595907004</v>
      </c>
      <c r="AL150" s="41">
        <f t="shared" si="7"/>
        <v>2078.2191769067067</v>
      </c>
      <c r="AM150" s="32">
        <f t="shared" si="7"/>
        <v>2078.2191769067067</v>
      </c>
      <c r="AN150" s="32">
        <f t="shared" si="7"/>
        <v>3030.7362996556139</v>
      </c>
      <c r="AO150" s="42">
        <f t="shared" si="7"/>
        <v>2337.996574020045</v>
      </c>
      <c r="AP150" s="41">
        <f t="shared" si="7"/>
        <v>2249.4480323731691</v>
      </c>
      <c r="AQ150" s="32">
        <f t="shared" si="7"/>
        <v>2699.3376388478027</v>
      </c>
      <c r="AR150" s="32">
        <f t="shared" si="7"/>
        <v>2699.3376388478027</v>
      </c>
      <c r="AS150" s="42">
        <f t="shared" si="7"/>
        <v>2159.4701110782421</v>
      </c>
      <c r="AT150" s="41">
        <f t="shared" si="7"/>
        <v>3122.4534600508796</v>
      </c>
      <c r="AU150" s="32">
        <f t="shared" si="7"/>
        <v>3568.518240058148</v>
      </c>
      <c r="AV150" s="32">
        <f t="shared" si="7"/>
        <v>4014.5830200654163</v>
      </c>
      <c r="AW150" s="42">
        <f t="shared" si="7"/>
        <v>3122.4534600508796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x14ac:dyDescent="0.35">
      <c r="A152" s="5" t="s">
        <v>32</v>
      </c>
      <c r="B152" s="38">
        <f t="shared" ref="B152:AW152" si="8">(((B55*8)+(B69*8)+(B83*8)+(B97*8)+(B111*8)+(B125*8))*B141)*B151</f>
        <v>2515.2962590966249</v>
      </c>
      <c r="C152" s="10">
        <f t="shared" si="8"/>
        <v>1437.3121480552143</v>
      </c>
      <c r="D152" s="10">
        <f t="shared" si="8"/>
        <v>718.65607402760713</v>
      </c>
      <c r="E152" s="10">
        <f t="shared" si="8"/>
        <v>1006.1185036386501</v>
      </c>
      <c r="F152" s="38">
        <f t="shared" si="8"/>
        <v>2196.5807703504402</v>
      </c>
      <c r="G152" s="10">
        <f t="shared" si="8"/>
        <v>313.79725290720575</v>
      </c>
      <c r="H152" s="10">
        <f t="shared" si="8"/>
        <v>313.79725290720575</v>
      </c>
      <c r="I152" s="11">
        <f t="shared" si="8"/>
        <v>313.79725290720575</v>
      </c>
      <c r="J152" s="38">
        <f t="shared" si="8"/>
        <v>1554.8653881552045</v>
      </c>
      <c r="K152" s="10">
        <f t="shared" si="8"/>
        <v>2332.2980822328063</v>
      </c>
      <c r="L152" s="10">
        <f t="shared" si="8"/>
        <v>1943.5817351940057</v>
      </c>
      <c r="M152" s="11">
        <f t="shared" si="8"/>
        <v>388.71634703880113</v>
      </c>
      <c r="N152" s="38">
        <f t="shared" si="8"/>
        <v>1803.1908293881377</v>
      </c>
      <c r="O152" s="10">
        <f t="shared" si="8"/>
        <v>1878.3237806126435</v>
      </c>
      <c r="P152" s="10">
        <f t="shared" si="8"/>
        <v>375.66475612252873</v>
      </c>
      <c r="Q152" s="10">
        <f t="shared" si="8"/>
        <v>3606.3816587762753</v>
      </c>
      <c r="R152" s="38">
        <f t="shared" si="8"/>
        <v>0</v>
      </c>
      <c r="S152" s="10">
        <f t="shared" si="8"/>
        <v>762.72955778130722</v>
      </c>
      <c r="T152" s="10">
        <f t="shared" si="8"/>
        <v>1525.4591155626144</v>
      </c>
      <c r="U152" s="11">
        <f t="shared" si="8"/>
        <v>1906.8238944532682</v>
      </c>
      <c r="V152" s="38">
        <f t="shared" si="8"/>
        <v>0</v>
      </c>
      <c r="W152" s="10">
        <f t="shared" si="8"/>
        <v>0</v>
      </c>
      <c r="X152" s="10">
        <f t="shared" si="8"/>
        <v>0</v>
      </c>
      <c r="Y152" s="11">
        <f t="shared" si="8"/>
        <v>0</v>
      </c>
      <c r="Z152" s="38">
        <f t="shared" si="8"/>
        <v>0</v>
      </c>
      <c r="AA152" s="10">
        <f t="shared" si="8"/>
        <v>0</v>
      </c>
      <c r="AB152" s="10">
        <f t="shared" si="8"/>
        <v>0</v>
      </c>
      <c r="AC152" s="10">
        <f t="shared" si="8"/>
        <v>0</v>
      </c>
      <c r="AD152" s="38">
        <f t="shared" si="8"/>
        <v>1281.5436359939656</v>
      </c>
      <c r="AE152" s="10">
        <f t="shared" si="8"/>
        <v>1281.5436359939656</v>
      </c>
      <c r="AF152" s="10">
        <f t="shared" si="8"/>
        <v>1281.5436359939656</v>
      </c>
      <c r="AG152" s="11">
        <f t="shared" si="8"/>
        <v>1025.2349087951727</v>
      </c>
      <c r="AH152" s="38">
        <f t="shared" si="8"/>
        <v>2665.7506117325638</v>
      </c>
      <c r="AI152" s="10">
        <f t="shared" si="8"/>
        <v>1332.8753058662817</v>
      </c>
      <c r="AJ152" s="10">
        <f t="shared" si="8"/>
        <v>1332.8753058662817</v>
      </c>
      <c r="AK152" s="11">
        <f t="shared" si="8"/>
        <v>533.1501223465126</v>
      </c>
      <c r="AL152" s="38">
        <f t="shared" si="8"/>
        <v>779.33219134001502</v>
      </c>
      <c r="AM152" s="10">
        <f t="shared" si="8"/>
        <v>779.3321913400149</v>
      </c>
      <c r="AN152" s="10">
        <f t="shared" si="8"/>
        <v>1298.8869855666915</v>
      </c>
      <c r="AO152" s="11">
        <f t="shared" si="8"/>
        <v>2337.9965740200446</v>
      </c>
      <c r="AP152" s="38">
        <f t="shared" si="8"/>
        <v>1349.6688194239016</v>
      </c>
      <c r="AQ152" s="10">
        <f t="shared" si="8"/>
        <v>1349.6688194239014</v>
      </c>
      <c r="AR152" s="10">
        <f t="shared" si="8"/>
        <v>1349.6688194239014</v>
      </c>
      <c r="AS152" s="11">
        <f t="shared" si="8"/>
        <v>1079.735055539121</v>
      </c>
      <c r="AT152" s="38">
        <f t="shared" si="8"/>
        <v>1338.1943400218054</v>
      </c>
      <c r="AU152" s="10">
        <f t="shared" si="8"/>
        <v>1070.5554720174443</v>
      </c>
      <c r="AV152" s="10">
        <f t="shared" si="8"/>
        <v>1338.1943400218054</v>
      </c>
      <c r="AW152" s="11">
        <f t="shared" si="8"/>
        <v>1873.4720760305274</v>
      </c>
      <c r="AX152" s="30"/>
      <c r="AY152" s="33"/>
    </row>
    <row r="153" spans="1:51" s="26" customFormat="1" x14ac:dyDescent="0.35">
      <c r="A153" s="45" t="s">
        <v>33</v>
      </c>
      <c r="B153" s="46">
        <f>SUM(B113:B124)*2*B141</f>
        <v>2866.7642421928035</v>
      </c>
      <c r="C153" s="46">
        <f t="shared" ref="C153:AW153" si="9">SUM(C113:C124)*2*C141</f>
        <v>2866.7642421928031</v>
      </c>
      <c r="D153" s="46">
        <f t="shared" si="9"/>
        <v>2866.7642421928031</v>
      </c>
      <c r="E153" s="46">
        <f t="shared" si="9"/>
        <v>4013.4699390699243</v>
      </c>
      <c r="F153" s="46">
        <f t="shared" si="9"/>
        <v>4973.3277345146353</v>
      </c>
      <c r="G153" s="46">
        <f t="shared" si="9"/>
        <v>2841.901562579792</v>
      </c>
      <c r="H153" s="46">
        <f t="shared" si="9"/>
        <v>2841.901562579792</v>
      </c>
      <c r="I153" s="46">
        <f t="shared" si="9"/>
        <v>2841.901562579792</v>
      </c>
      <c r="J153" s="46">
        <f t="shared" si="9"/>
        <v>3520.4055606457168</v>
      </c>
      <c r="K153" s="46">
        <f t="shared" si="9"/>
        <v>3520.4055606457177</v>
      </c>
      <c r="L153" s="46">
        <f t="shared" si="9"/>
        <v>3520.4055606457177</v>
      </c>
      <c r="M153" s="46">
        <f t="shared" si="9"/>
        <v>3520.4055606457177</v>
      </c>
      <c r="N153" s="46">
        <f t="shared" si="9"/>
        <v>2726.2681886659648</v>
      </c>
      <c r="O153" s="46">
        <f t="shared" si="9"/>
        <v>3407.8352358324546</v>
      </c>
      <c r="P153" s="46">
        <f t="shared" si="9"/>
        <v>3407.8352358324546</v>
      </c>
      <c r="Q153" s="46">
        <f t="shared" si="9"/>
        <v>5452.5363773319277</v>
      </c>
      <c r="R153" s="46">
        <f t="shared" si="9"/>
        <v>3609.0467462314332</v>
      </c>
      <c r="S153" s="46">
        <f t="shared" si="9"/>
        <v>3609.0467462314314</v>
      </c>
      <c r="T153" s="46">
        <f t="shared" si="9"/>
        <v>3609.0467462314314</v>
      </c>
      <c r="U153" s="46">
        <f t="shared" si="9"/>
        <v>3609.0467462314314</v>
      </c>
      <c r="V153" s="46">
        <f t="shared" si="9"/>
        <v>2699.5669661811125</v>
      </c>
      <c r="W153" s="46">
        <f t="shared" si="9"/>
        <v>3374.4587077263886</v>
      </c>
      <c r="X153" s="46">
        <f t="shared" si="9"/>
        <v>3374.4587077263886</v>
      </c>
      <c r="Y153" s="46">
        <f t="shared" si="9"/>
        <v>0</v>
      </c>
      <c r="Z153" s="46">
        <f t="shared" si="9"/>
        <v>3877.675821967252</v>
      </c>
      <c r="AA153" s="46">
        <f t="shared" si="9"/>
        <v>3877.6758219672502</v>
      </c>
      <c r="AB153" s="46">
        <f t="shared" si="9"/>
        <v>3877.6758219672502</v>
      </c>
      <c r="AC153" s="46">
        <f t="shared" si="9"/>
        <v>3877.6758219672502</v>
      </c>
      <c r="AD153" s="46">
        <f t="shared" si="9"/>
        <v>4941.7108896779719</v>
      </c>
      <c r="AE153" s="46">
        <f t="shared" si="9"/>
        <v>4941.710889677971</v>
      </c>
      <c r="AF153" s="46">
        <f t="shared" si="9"/>
        <v>4941.710889677971</v>
      </c>
      <c r="AG153" s="46">
        <f t="shared" si="9"/>
        <v>3953.3687117423765</v>
      </c>
      <c r="AH153" s="46">
        <f t="shared" si="9"/>
        <v>10718.278981622985</v>
      </c>
      <c r="AI153" s="46">
        <f t="shared" si="9"/>
        <v>5359.1394908114926</v>
      </c>
      <c r="AJ153" s="46">
        <f t="shared" si="9"/>
        <v>5359.1394908114926</v>
      </c>
      <c r="AK153" s="46">
        <f t="shared" si="9"/>
        <v>2143.6557963245968</v>
      </c>
      <c r="AL153" s="46">
        <f t="shared" si="9"/>
        <v>3133.4888602774799</v>
      </c>
      <c r="AM153" s="46">
        <f t="shared" si="9"/>
        <v>3133.4888602774795</v>
      </c>
      <c r="AN153" s="46">
        <f t="shared" si="9"/>
        <v>5222.4814337957996</v>
      </c>
      <c r="AO153" s="46">
        <f t="shared" si="9"/>
        <v>9400.4665808324389</v>
      </c>
      <c r="AP153" s="46">
        <f t="shared" si="9"/>
        <v>5600.7639257420687</v>
      </c>
      <c r="AQ153" s="46">
        <f t="shared" si="9"/>
        <v>5600.7639257420687</v>
      </c>
      <c r="AR153" s="46">
        <f t="shared" si="9"/>
        <v>5600.7639257420687</v>
      </c>
      <c r="AS153" s="46">
        <f>SUM(AS113:AS124)*2*AS141</f>
        <v>4480.6111405936554</v>
      </c>
      <c r="AT153" s="46">
        <f t="shared" si="9"/>
        <v>5553.1479110745877</v>
      </c>
      <c r="AU153" s="46">
        <f t="shared" si="9"/>
        <v>4442.5183288596709</v>
      </c>
      <c r="AV153" s="46">
        <f t="shared" si="9"/>
        <v>5553.1479110745886</v>
      </c>
      <c r="AW153" s="46">
        <f t="shared" si="9"/>
        <v>7774.407075504424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x14ac:dyDescent="0.35">
      <c r="A155" s="5" t="s">
        <v>35</v>
      </c>
      <c r="B155" s="38">
        <f t="shared" ref="B155:AW155" si="10">(((B55*8)+(B69*8)+(B83*8)+(B97*8)+(B111*8)+(B125*8))*B141)*B154</f>
        <v>2515.2962590966249</v>
      </c>
      <c r="C155" s="10">
        <f t="shared" si="10"/>
        <v>1437.3121480552143</v>
      </c>
      <c r="D155" s="10">
        <f t="shared" si="10"/>
        <v>718.65607402760713</v>
      </c>
      <c r="E155" s="10">
        <f t="shared" si="10"/>
        <v>1509.1777554579749</v>
      </c>
      <c r="F155" s="38">
        <f t="shared" si="10"/>
        <v>2196.5807703504402</v>
      </c>
      <c r="G155" s="10">
        <f t="shared" si="10"/>
        <v>313.79725290720575</v>
      </c>
      <c r="H155" s="10">
        <f t="shared" si="10"/>
        <v>0</v>
      </c>
      <c r="I155" s="11">
        <f t="shared" si="10"/>
        <v>313.79725290720575</v>
      </c>
      <c r="J155" s="38">
        <f t="shared" si="10"/>
        <v>1166.1490411164032</v>
      </c>
      <c r="K155" s="10">
        <f t="shared" si="10"/>
        <v>1943.5817351940057</v>
      </c>
      <c r="L155" s="10">
        <f t="shared" si="10"/>
        <v>777.43269407760226</v>
      </c>
      <c r="M155" s="11">
        <f t="shared" si="10"/>
        <v>0</v>
      </c>
      <c r="N155" s="38">
        <f t="shared" si="10"/>
        <v>1502.6590244901149</v>
      </c>
      <c r="O155" s="10">
        <f t="shared" si="10"/>
        <v>1878.3237806126435</v>
      </c>
      <c r="P155" s="10">
        <f t="shared" si="10"/>
        <v>0</v>
      </c>
      <c r="Q155" s="10">
        <f t="shared" si="10"/>
        <v>0</v>
      </c>
      <c r="R155" s="38">
        <f t="shared" si="10"/>
        <v>0</v>
      </c>
      <c r="S155" s="10">
        <f t="shared" si="10"/>
        <v>0</v>
      </c>
      <c r="T155" s="10">
        <f t="shared" si="10"/>
        <v>1525.4591155626144</v>
      </c>
      <c r="U155" s="11">
        <f t="shared" si="10"/>
        <v>381.36477889065361</v>
      </c>
      <c r="V155" s="38">
        <f t="shared" si="10"/>
        <v>1426.3042730510451</v>
      </c>
      <c r="W155" s="10">
        <f t="shared" si="10"/>
        <v>1426.3042730510444</v>
      </c>
      <c r="X155" s="10">
        <f t="shared" si="10"/>
        <v>356.57606826276111</v>
      </c>
      <c r="Y155" s="11">
        <f t="shared" si="10"/>
        <v>0</v>
      </c>
      <c r="Z155" s="38">
        <f t="shared" si="10"/>
        <v>3030.0725237051543</v>
      </c>
      <c r="AA155" s="10">
        <f t="shared" si="10"/>
        <v>757.51813092628856</v>
      </c>
      <c r="AB155" s="10">
        <f t="shared" si="10"/>
        <v>0</v>
      </c>
      <c r="AC155" s="10">
        <f t="shared" si="10"/>
        <v>0</v>
      </c>
      <c r="AD155" s="38">
        <f t="shared" si="10"/>
        <v>0</v>
      </c>
      <c r="AE155" s="10">
        <f t="shared" si="10"/>
        <v>0</v>
      </c>
      <c r="AF155" s="10">
        <f t="shared" si="10"/>
        <v>0</v>
      </c>
      <c r="AG155" s="11">
        <f t="shared" si="10"/>
        <v>0</v>
      </c>
      <c r="AH155" s="38">
        <f t="shared" si="10"/>
        <v>8885.8353724418794</v>
      </c>
      <c r="AI155" s="10">
        <f t="shared" si="10"/>
        <v>0</v>
      </c>
      <c r="AJ155" s="10">
        <f t="shared" si="10"/>
        <v>1332.8753058662817</v>
      </c>
      <c r="AK155" s="11">
        <f t="shared" si="10"/>
        <v>888.58353724418782</v>
      </c>
      <c r="AL155" s="38">
        <f t="shared" si="10"/>
        <v>1818.4417797933686</v>
      </c>
      <c r="AM155" s="10">
        <f t="shared" si="10"/>
        <v>2078.2191769067067</v>
      </c>
      <c r="AN155" s="10">
        <f t="shared" si="10"/>
        <v>0</v>
      </c>
      <c r="AO155" s="11">
        <f t="shared" si="10"/>
        <v>6234.6575307201201</v>
      </c>
      <c r="AP155" s="38">
        <f t="shared" si="10"/>
        <v>3599.1168517970709</v>
      </c>
      <c r="AQ155" s="10">
        <f t="shared" si="10"/>
        <v>1349.6688194239014</v>
      </c>
      <c r="AR155" s="10">
        <f t="shared" si="10"/>
        <v>899.77921294926773</v>
      </c>
      <c r="AS155" s="11">
        <f t="shared" si="10"/>
        <v>0</v>
      </c>
      <c r="AT155" s="38">
        <f t="shared" si="10"/>
        <v>0</v>
      </c>
      <c r="AU155" s="10">
        <f t="shared" si="10"/>
        <v>1784.259120029074</v>
      </c>
      <c r="AV155" s="10">
        <f t="shared" si="10"/>
        <v>2230.3239000363424</v>
      </c>
      <c r="AW155" s="11">
        <f t="shared" si="10"/>
        <v>4995.9255360814068</v>
      </c>
      <c r="AX155" s="30"/>
    </row>
    <row r="156" spans="1:51" s="26" customFormat="1" x14ac:dyDescent="0.35">
      <c r="A156" s="36" t="s">
        <v>36</v>
      </c>
      <c r="B156" s="37">
        <f t="shared" ref="B156:AW156" si="11">(((B55*B143)+(B69*B144)+(B83*B145)+(B97*B146)+(B111*B147)+(B125*B148))*B141)-B150</f>
        <v>22694.887058975248</v>
      </c>
      <c r="C156" s="12">
        <f t="shared" si="11"/>
        <v>24850.85528105807</v>
      </c>
      <c r="D156" s="12">
        <f t="shared" si="11"/>
        <v>32058.673178204965</v>
      </c>
      <c r="E156" s="12">
        <f t="shared" si="11"/>
        <v>48967.259951725049</v>
      </c>
      <c r="F156" s="37">
        <f t="shared" si="11"/>
        <v>47317.385398932471</v>
      </c>
      <c r="G156" s="12">
        <f t="shared" si="11"/>
        <v>26128.51905741659</v>
      </c>
      <c r="H156" s="12">
        <f t="shared" si="11"/>
        <v>27069.910816138206</v>
      </c>
      <c r="I156" s="13">
        <f t="shared" si="11"/>
        <v>35402.634122865747</v>
      </c>
      <c r="J156" s="37">
        <f t="shared" si="11"/>
        <v>30073.307687674565</v>
      </c>
      <c r="K156" s="12">
        <f t="shared" si="11"/>
        <v>30073.307687674565</v>
      </c>
      <c r="L156" s="12">
        <f t="shared" si="11"/>
        <v>28907.158646558164</v>
      </c>
      <c r="M156" s="13">
        <f t="shared" si="11"/>
        <v>30811.837594219593</v>
      </c>
      <c r="N156" s="37">
        <f t="shared" si="11"/>
        <v>22349.115270886239</v>
      </c>
      <c r="O156" s="12">
        <f t="shared" si="11"/>
        <v>28312.05884473032</v>
      </c>
      <c r="P156" s="12">
        <f t="shared" si="11"/>
        <v>29714.757597072912</v>
      </c>
      <c r="Q156" s="12">
        <f t="shared" si="11"/>
        <v>59881.078640317704</v>
      </c>
      <c r="R156" s="37">
        <f t="shared" si="11"/>
        <v>42364.935689746089</v>
      </c>
      <c r="S156" s="12">
        <f t="shared" si="11"/>
        <v>31922.604547465282</v>
      </c>
      <c r="T156" s="12">
        <f t="shared" si="11"/>
        <v>31922.604547465282</v>
      </c>
      <c r="U156" s="13">
        <f t="shared" si="11"/>
        <v>31541.239768574625</v>
      </c>
      <c r="V156" s="37">
        <f t="shared" si="11"/>
        <v>18541.163292002107</v>
      </c>
      <c r="W156" s="12">
        <f t="shared" si="11"/>
        <v>32556.421213391281</v>
      </c>
      <c r="X156" s="12">
        <f t="shared" si="11"/>
        <v>39539.935515184363</v>
      </c>
      <c r="Y156" s="13">
        <f t="shared" si="11"/>
        <v>0</v>
      </c>
      <c r="Z156" s="37">
        <f t="shared" si="11"/>
        <v>28407.523769736959</v>
      </c>
      <c r="AA156" s="12">
        <f t="shared" si="11"/>
        <v>28744.320556125502</v>
      </c>
      <c r="AB156" s="12">
        <f t="shared" si="11"/>
        <v>35363.117544400615</v>
      </c>
      <c r="AC156" s="12">
        <f t="shared" si="11"/>
        <v>34605.599413474323</v>
      </c>
      <c r="AD156" s="37">
        <f t="shared" si="11"/>
        <v>33403.595422533755</v>
      </c>
      <c r="AE156" s="12">
        <f t="shared" si="11"/>
        <v>35487.023088085327</v>
      </c>
      <c r="AF156" s="12">
        <f t="shared" si="11"/>
        <v>38544.194945848198</v>
      </c>
      <c r="AG156" s="13">
        <f t="shared" si="11"/>
        <v>35289.580544928496</v>
      </c>
      <c r="AH156" s="37">
        <f t="shared" si="11"/>
        <v>88625.787986328418</v>
      </c>
      <c r="AI156" s="12">
        <f t="shared" si="11"/>
        <v>42991.226608459598</v>
      </c>
      <c r="AJ156" s="12">
        <f t="shared" si="11"/>
        <v>38661.448973718812</v>
      </c>
      <c r="AK156" s="13">
        <f t="shared" si="11"/>
        <v>14931.429467141013</v>
      </c>
      <c r="AL156" s="37">
        <f t="shared" si="11"/>
        <v>14231.154074494576</v>
      </c>
      <c r="AM156" s="12">
        <f t="shared" si="11"/>
        <v>14157.868142676938</v>
      </c>
      <c r="AN156" s="12">
        <f t="shared" si="11"/>
        <v>23081.034870902917</v>
      </c>
      <c r="AO156" s="13">
        <f t="shared" si="11"/>
        <v>46590.1231801838</v>
      </c>
      <c r="AP156" s="37">
        <f t="shared" si="11"/>
        <v>46787.77949824887</v>
      </c>
      <c r="AQ156" s="12">
        <f t="shared" si="11"/>
        <v>46337.889891774234</v>
      </c>
      <c r="AR156" s="12">
        <f t="shared" si="11"/>
        <v>46337.889891774234</v>
      </c>
      <c r="AS156" s="13">
        <f t="shared" si="11"/>
        <v>37070.311913419391</v>
      </c>
      <c r="AT156" s="37">
        <f t="shared" si="11"/>
        <v>23778.240833946242</v>
      </c>
      <c r="AU156" s="12">
        <f t="shared" si="11"/>
        <v>17952.03719513955</v>
      </c>
      <c r="AV156" s="12">
        <f t="shared" si="11"/>
        <v>22886.111273931703</v>
      </c>
      <c r="AW156" s="13">
        <f t="shared" si="11"/>
        <v>34538.518551545094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12">(((B55*B143)+(B69*B144)+(B83*B145)+(B97*B146)+(B111*B147)+(B125*B148))*B141)-B150-B152-B153-B155</f>
        <v>14797.530298589196</v>
      </c>
      <c r="C157" s="70">
        <f t="shared" si="12"/>
        <v>19109.466742754837</v>
      </c>
      <c r="D157" s="70">
        <f t="shared" si="12"/>
        <v>27754.596787956947</v>
      </c>
      <c r="E157" s="70">
        <f t="shared" si="12"/>
        <v>42438.493753558498</v>
      </c>
      <c r="F157" s="69">
        <f t="shared" si="12"/>
        <v>37950.896123716957</v>
      </c>
      <c r="G157" s="70">
        <f t="shared" si="12"/>
        <v>22659.022989022385</v>
      </c>
      <c r="H157" s="70">
        <f t="shared" si="12"/>
        <v>23914.212000651209</v>
      </c>
      <c r="I157" s="71">
        <f t="shared" si="12"/>
        <v>31933.138054471543</v>
      </c>
      <c r="J157" s="69">
        <f t="shared" si="12"/>
        <v>23831.887697757236</v>
      </c>
      <c r="K157" s="70">
        <f t="shared" si="12"/>
        <v>22277.022309602035</v>
      </c>
      <c r="L157" s="70">
        <f t="shared" si="12"/>
        <v>22665.738656640839</v>
      </c>
      <c r="M157" s="71">
        <f t="shared" si="12"/>
        <v>26902.715686535073</v>
      </c>
      <c r="N157" s="69">
        <f t="shared" si="12"/>
        <v>16316.997228342023</v>
      </c>
      <c r="O157" s="70">
        <f t="shared" si="12"/>
        <v>21147.576047672577</v>
      </c>
      <c r="P157" s="70">
        <f t="shared" si="12"/>
        <v>25931.257605117928</v>
      </c>
      <c r="Q157" s="70">
        <f t="shared" si="12"/>
        <v>50822.160604209501</v>
      </c>
      <c r="R157" s="69">
        <f t="shared" si="12"/>
        <v>38755.888943514656</v>
      </c>
      <c r="S157" s="70">
        <f t="shared" si="12"/>
        <v>27550.828243452546</v>
      </c>
      <c r="T157" s="70">
        <f t="shared" si="12"/>
        <v>25262.639570108622</v>
      </c>
      <c r="U157" s="71">
        <f t="shared" si="12"/>
        <v>25644.004348999275</v>
      </c>
      <c r="V157" s="69">
        <f t="shared" si="12"/>
        <v>14415.29205276995</v>
      </c>
      <c r="W157" s="70">
        <f t="shared" si="12"/>
        <v>27755.658232613845</v>
      </c>
      <c r="X157" s="70">
        <f t="shared" si="12"/>
        <v>35808.900739195218</v>
      </c>
      <c r="Y157" s="71">
        <f t="shared" si="12"/>
        <v>0</v>
      </c>
      <c r="Z157" s="69">
        <f t="shared" si="12"/>
        <v>21499.775424064552</v>
      </c>
      <c r="AA157" s="70">
        <f t="shared" si="12"/>
        <v>24109.126603231965</v>
      </c>
      <c r="AB157" s="70">
        <f t="shared" si="12"/>
        <v>31485.441722433367</v>
      </c>
      <c r="AC157" s="70">
        <f t="shared" si="12"/>
        <v>30727.923591507075</v>
      </c>
      <c r="AD157" s="69">
        <f t="shared" si="12"/>
        <v>27180.340896861817</v>
      </c>
      <c r="AE157" s="70">
        <f t="shared" si="12"/>
        <v>29263.768562413392</v>
      </c>
      <c r="AF157" s="70">
        <f t="shared" si="12"/>
        <v>32320.940420176263</v>
      </c>
      <c r="AG157" s="71">
        <f t="shared" si="12"/>
        <v>30310.976924390947</v>
      </c>
      <c r="AH157" s="69">
        <f t="shared" si="12"/>
        <v>66355.923020530987</v>
      </c>
      <c r="AI157" s="70">
        <f t="shared" si="12"/>
        <v>36299.211811781817</v>
      </c>
      <c r="AJ157" s="70">
        <f t="shared" si="12"/>
        <v>30636.558871174755</v>
      </c>
      <c r="AK157" s="71">
        <f t="shared" si="12"/>
        <v>11366.040011225716</v>
      </c>
      <c r="AL157" s="69">
        <f t="shared" si="12"/>
        <v>8499.8912430837099</v>
      </c>
      <c r="AM157" s="70">
        <f t="shared" si="12"/>
        <v>8166.8279141527382</v>
      </c>
      <c r="AN157" s="70">
        <f t="shared" si="12"/>
        <v>16559.666451540426</v>
      </c>
      <c r="AO157" s="71">
        <f t="shared" si="12"/>
        <v>28617.002494611203</v>
      </c>
      <c r="AP157" s="69">
        <f t="shared" si="12"/>
        <v>36238.229901285828</v>
      </c>
      <c r="AQ157" s="70">
        <f t="shared" si="12"/>
        <v>38037.78832718436</v>
      </c>
      <c r="AR157" s="70">
        <f t="shared" si="12"/>
        <v>38487.677933658997</v>
      </c>
      <c r="AS157" s="71">
        <f t="shared" si="12"/>
        <v>31509.965717286614</v>
      </c>
      <c r="AT157" s="69">
        <f t="shared" si="12"/>
        <v>16886.898582849848</v>
      </c>
      <c r="AU157" s="70">
        <f t="shared" si="12"/>
        <v>10654.704274233362</v>
      </c>
      <c r="AV157" s="70">
        <f t="shared" si="12"/>
        <v>13764.445122798967</v>
      </c>
      <c r="AW157" s="71">
        <f t="shared" si="12"/>
        <v>19894.713863928737</v>
      </c>
      <c r="AX157" s="30">
        <f>SUM(B157:AW157)</f>
        <v>1264519.7644036605</v>
      </c>
      <c r="AY157" s="78">
        <f>(AX157-AX52)/AX52</f>
        <v>0.2263439491262613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f>'Sample UI'!B161</f>
        <v>1.4999999999999999E-2</v>
      </c>
      <c r="C161" s="396">
        <f>'Sample UI'!C161</f>
        <v>1.4999999999999999E-2</v>
      </c>
      <c r="D161" s="396">
        <f>'Sample UI'!D161</f>
        <v>1.4999999999999999E-2</v>
      </c>
      <c r="E161" s="396">
        <f>'Sample UI'!E161</f>
        <v>1.4999999999999999E-2</v>
      </c>
      <c r="F161" s="396">
        <f>'Sample UI'!F161</f>
        <v>1.2999999999999999E-2</v>
      </c>
      <c r="G161" s="396">
        <f>'Sample UI'!G161</f>
        <v>1.2999999999999999E-2</v>
      </c>
      <c r="H161" s="396">
        <f>'Sample UI'!H161</f>
        <v>1.2999999999999999E-2</v>
      </c>
      <c r="I161" s="396">
        <f>'Sample UI'!I161</f>
        <v>1.2999999999999999E-2</v>
      </c>
      <c r="J161" s="396">
        <f>'Sample UI'!J161</f>
        <v>8.9999999999999993E-3</v>
      </c>
      <c r="K161" s="396">
        <f>'Sample UI'!K161</f>
        <v>8.9999999999999993E-3</v>
      </c>
      <c r="L161" s="396">
        <f>'Sample UI'!L161</f>
        <v>8.9999999999999993E-3</v>
      </c>
      <c r="M161" s="396">
        <f>'Sample UI'!M161</f>
        <v>8.9999999999999993E-3</v>
      </c>
      <c r="N161" s="396">
        <f>'Sample UI'!N161</f>
        <v>3.5000000000000003E-2</v>
      </c>
      <c r="O161" s="396">
        <f>'Sample UI'!O161</f>
        <v>3.5000000000000003E-2</v>
      </c>
      <c r="P161" s="396">
        <f>'Sample UI'!P161</f>
        <v>3.5000000000000003E-2</v>
      </c>
      <c r="Q161" s="396">
        <f>'Sample UI'!Q161</f>
        <v>3.5000000000000003E-2</v>
      </c>
      <c r="R161" s="396">
        <f>'Sample UI'!R161</f>
        <v>2.4E-2</v>
      </c>
      <c r="S161" s="396">
        <f>'Sample UI'!S161</f>
        <v>2.4E-2</v>
      </c>
      <c r="T161" s="396">
        <f>'Sample UI'!T161</f>
        <v>2.4E-2</v>
      </c>
      <c r="U161" s="396">
        <f>'Sample UI'!U161</f>
        <v>2.4E-2</v>
      </c>
      <c r="V161" s="396">
        <f>'Sample UI'!V161</f>
        <v>6.5000000000000002E-2</v>
      </c>
      <c r="W161" s="396">
        <f>'Sample UI'!W161</f>
        <v>6.5000000000000002E-2</v>
      </c>
      <c r="X161" s="396">
        <f>'Sample UI'!X161</f>
        <v>6.5000000000000002E-2</v>
      </c>
      <c r="Y161" s="396">
        <f>'Sample UI'!Y161</f>
        <v>6.5000000000000002E-2</v>
      </c>
      <c r="Z161" s="396">
        <f>'Sample UI'!Z161</f>
        <v>2.1999999999999999E-2</v>
      </c>
      <c r="AA161" s="396">
        <f>'Sample UI'!AA161</f>
        <v>2.1999999999999999E-2</v>
      </c>
      <c r="AB161" s="396">
        <f>'Sample UI'!AB161</f>
        <v>2.1999999999999999E-2</v>
      </c>
      <c r="AC161" s="396">
        <f>'Sample UI'!AC161</f>
        <v>2.1999999999999999E-2</v>
      </c>
      <c r="AD161" s="396">
        <f>'Sample UI'!AD161</f>
        <v>3.9E-2</v>
      </c>
      <c r="AE161" s="396">
        <f>'Sample UI'!AE161</f>
        <v>3.9E-2</v>
      </c>
      <c r="AF161" s="396">
        <f>'Sample UI'!AF161</f>
        <v>3.9E-2</v>
      </c>
      <c r="AG161" s="396">
        <f>'Sample UI'!AG161</f>
        <v>3.9E-2</v>
      </c>
      <c r="AH161" s="396">
        <f>'Sample UI'!AH161</f>
        <v>2.7E-2</v>
      </c>
      <c r="AI161" s="396">
        <f>'Sample UI'!AI161</f>
        <v>2.7E-2</v>
      </c>
      <c r="AJ161" s="396">
        <f>'Sample UI'!AJ161</f>
        <v>2.7E-2</v>
      </c>
      <c r="AK161" s="396">
        <f>'Sample UI'!AK161</f>
        <v>2.7E-2</v>
      </c>
      <c r="AL161" s="396">
        <f>'Sample UI'!AL161</f>
        <v>2.5499999999999995E-2</v>
      </c>
      <c r="AM161" s="396">
        <f>'Sample UI'!AM161</f>
        <v>2.5499999999999995E-2</v>
      </c>
      <c r="AN161" s="396">
        <f>'Sample UI'!AN161</f>
        <v>2.5499999999999995E-2</v>
      </c>
      <c r="AO161" s="396">
        <f>'Sample UI'!AO161</f>
        <v>2.5499999999999995E-2</v>
      </c>
      <c r="AP161" s="396">
        <f>'Sample UI'!AP161</f>
        <v>1.6998299999999997E-2</v>
      </c>
      <c r="AQ161" s="396">
        <f>'Sample UI'!AQ161</f>
        <v>1.6998299999999997E-2</v>
      </c>
      <c r="AR161" s="396">
        <f>'Sample UI'!AR161</f>
        <v>1.6998299999999997E-2</v>
      </c>
      <c r="AS161" s="396">
        <f>'Sample UI'!AS161</f>
        <v>1.6998299999999997E-2</v>
      </c>
      <c r="AT161" s="396">
        <f>'Sample UI'!AT161</f>
        <v>8.5016999999999992E-3</v>
      </c>
      <c r="AU161" s="396">
        <f>'Sample UI'!AU161</f>
        <v>8.5016999999999992E-3</v>
      </c>
      <c r="AV161" s="396">
        <f>'Sample UI'!AV161</f>
        <v>8.5016999999999992E-3</v>
      </c>
      <c r="AW161" s="396">
        <f>'Sample UI'!AW161</f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830" r:id="rId4" name="OptionButton2">
          <controlPr defaultSize="0" autoLine="0" r:id="rId5">
            <anchor>
              <from>
                <xdr:col>0</xdr:col>
                <xdr:colOff>196850</xdr:colOff>
                <xdr:row>4</xdr:row>
                <xdr:rowOff>6350</xdr:rowOff>
              </from>
              <to>
                <xdr:col>0</xdr:col>
                <xdr:colOff>1504950</xdr:colOff>
                <xdr:row>5</xdr:row>
                <xdr:rowOff>171450</xdr:rowOff>
              </to>
            </anchor>
          </controlPr>
        </control>
      </mc:Choice>
      <mc:Fallback>
        <control shapeId="77830" r:id="rId4" name="OptionButton2"/>
      </mc:Fallback>
    </mc:AlternateContent>
    <mc:AlternateContent xmlns:mc="http://schemas.openxmlformats.org/markup-compatibility/2006">
      <mc:Choice Requires="x14">
        <control shapeId="77829" r:id="rId6" name="OptionButton1">
          <controlPr defaultSize="0" autoLine="0" r:id="rId7">
            <anchor>
              <from>
                <xdr:col>0</xdr:col>
                <xdr:colOff>196850</xdr:colOff>
                <xdr:row>6</xdr:row>
                <xdr:rowOff>6350</xdr:rowOff>
              </from>
              <to>
                <xdr:col>0</xdr:col>
                <xdr:colOff>1289050</xdr:colOff>
                <xdr:row>7</xdr:row>
                <xdr:rowOff>50800</xdr:rowOff>
              </to>
            </anchor>
          </controlPr>
        </control>
      </mc:Choice>
      <mc:Fallback>
        <control shapeId="77829" r:id="rId6" name="OptionButton1"/>
      </mc:Fallback>
    </mc:AlternateContent>
    <mc:AlternateContent xmlns:mc="http://schemas.openxmlformats.org/markup-compatibility/2006">
      <mc:Choice Requires="x14">
        <control shapeId="77828" r:id="rId8" name="ComboBox2">
          <controlPr defaultSize="0" autoLine="0" listFillRange="MonthAndBeyond" r:id="rId9">
            <anchor>
              <from>
                <xdr:col>0</xdr:col>
                <xdr:colOff>1898650</xdr:colOff>
                <xdr:row>4</xdr:row>
                <xdr:rowOff>76200</xdr:rowOff>
              </from>
              <to>
                <xdr:col>0</xdr:col>
                <xdr:colOff>3486150</xdr:colOff>
                <xdr:row>5</xdr:row>
                <xdr:rowOff>146050</xdr:rowOff>
              </to>
            </anchor>
          </controlPr>
        </control>
      </mc:Choice>
      <mc:Fallback>
        <control shapeId="77828" r:id="rId8" name="ComboBox2"/>
      </mc:Fallback>
    </mc:AlternateContent>
    <mc:AlternateContent xmlns:mc="http://schemas.openxmlformats.org/markup-compatibility/2006">
      <mc:Choice Requires="x14">
        <control shapeId="77827" r:id="rId10" name="ComboBox1">
          <controlPr defaultSize="0" disabled="1" autoLine="0" listFillRange="Months" r:id="rId11">
            <anchor>
              <from>
                <xdr:col>0</xdr:col>
                <xdr:colOff>1879600</xdr:colOff>
                <xdr:row>6</xdr:row>
                <xdr:rowOff>44450</xdr:rowOff>
              </from>
              <to>
                <xdr:col>0</xdr:col>
                <xdr:colOff>3486150</xdr:colOff>
                <xdr:row>7</xdr:row>
                <xdr:rowOff>152400</xdr:rowOff>
              </to>
            </anchor>
          </controlPr>
        </control>
      </mc:Choice>
      <mc:Fallback>
        <control shapeId="77827" r:id="rId10" name="ComboBox1"/>
      </mc:Fallback>
    </mc:AlternateContent>
    <mc:AlternateContent xmlns:mc="http://schemas.openxmlformats.org/markup-compatibility/2006">
      <mc:Choice Requires="x14">
        <control shapeId="77826" r:id="rId12" name="ComboBox3">
          <controlPr defaultSize="0" autoLine="0" listFillRange="RowOptions" r:id="rId13">
            <anchor>
              <from>
                <xdr:col>0</xdr:col>
                <xdr:colOff>1022350</xdr:colOff>
                <xdr:row>9</xdr:row>
                <xdr:rowOff>222250</xdr:rowOff>
              </from>
              <to>
                <xdr:col>0</xdr:col>
                <xdr:colOff>3473450</xdr:colOff>
                <xdr:row>10</xdr:row>
                <xdr:rowOff>209550</xdr:rowOff>
              </to>
            </anchor>
          </controlPr>
        </control>
      </mc:Choice>
      <mc:Fallback>
        <control shapeId="77826" r:id="rId12" name="ComboBox3"/>
      </mc:Fallback>
    </mc:AlternateContent>
    <mc:AlternateContent xmlns:mc="http://schemas.openxmlformats.org/markup-compatibility/2006">
      <mc:Choice Requires="x14">
        <control shapeId="77835" r:id="rId14" name="Button 11">
          <controlPr defaultSize="0" print="0" autoFill="0" autoPict="0" macro="[0]!GoToDashboard">
            <anchor moveWithCells="1" siz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1352550</xdr:colOff>
                <xdr:row>0</xdr:row>
                <xdr:rowOff>361950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Y161"/>
  <sheetViews>
    <sheetView showGridLines="0" zoomScale="70" zoomScaleNormal="70" workbookViewId="0">
      <pane xSplit="1" ySplit="22" topLeftCell="B51" activePane="bottomRight" state="frozen"/>
      <selection pane="topRight" activeCell="B1" sqref="B1"/>
      <selection pane="bottomLeft" activeCell="A23" sqref="A23"/>
      <selection pane="bottomRight" activeCell="D64" sqref="D64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B7" s="6"/>
      <c r="C7" s="114"/>
      <c r="D7" s="115"/>
      <c r="E7" s="92"/>
      <c r="F7" s="93"/>
    </row>
    <row r="8" spans="1:49" ht="19.5" customHeight="1" x14ac:dyDescent="0.35">
      <c r="C8" s="114"/>
      <c r="D8" s="115"/>
      <c r="E8" s="92"/>
      <c r="F8" s="93"/>
    </row>
    <row r="9" spans="1:49" ht="22" customHeight="1" x14ac:dyDescent="0.35"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2491.7663576065211</v>
      </c>
      <c r="E14" s="77">
        <f>IF(E52&lt;E157,E52,E157)</f>
        <v>2705.2038520530332</v>
      </c>
      <c r="F14" s="77">
        <f>IF(F52&lt;F157,F52,F157)</f>
        <v>2591.1263223666047</v>
      </c>
      <c r="G14" s="77">
        <f>IF(G52&lt;G157,G52,G157)</f>
        <v>2958.8600435376293</v>
      </c>
      <c r="H14" s="77">
        <f>IF(H52&lt;H157,H52,H157)</f>
        <v>2521.5000984910671</v>
      </c>
      <c r="I14" s="77">
        <f>IF(I52&lt;I157,I52,I157)</f>
        <v>2326.6810435410089</v>
      </c>
      <c r="J14" s="77">
        <f>IF(J52&lt;J157,J52,J157)</f>
        <v>2875.0835838038997</v>
      </c>
      <c r="K14" s="77">
        <f>IF(K52&lt;K157,K52,K157)</f>
        <v>2499.8780990010118</v>
      </c>
      <c r="L14" s="77">
        <f>IF(L52&lt;L157,L52,L157)</f>
        <v>2525.635725725153</v>
      </c>
      <c r="M14" s="77">
        <f>IF(M52&lt;M157,M52,M157)</f>
        <v>2320.513717745087</v>
      </c>
      <c r="N14" s="77">
        <f>IF(N52&lt;N157,N52,N157)</f>
        <v>2335.7009920582914</v>
      </c>
      <c r="O14" s="77">
        <f>IF(O52&lt;O157,O52,O157)</f>
        <v>2778.3610591025331</v>
      </c>
      <c r="P14" s="77">
        <f>IF(P52&lt;P157,P52,P157)</f>
        <v>2610.7085722051202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974.35521281399053</v>
      </c>
      <c r="AA14" s="77">
        <f>IF(AA52&lt;AA157,AA52,AA157)</f>
        <v>1673.8569026835728</v>
      </c>
      <c r="AB14" s="77">
        <f>IF(AB52&lt;AB157,AB52,AB157)</f>
        <v>2259.7168032270556</v>
      </c>
      <c r="AC14" s="77">
        <f>IF(AC52&lt;AC157,AC52,AC157)</f>
        <v>1691.2827787914359</v>
      </c>
      <c r="AD14" s="77">
        <f>IF(AD52&lt;AD157,AD52,AD157)</f>
        <v>2078.2927237862891</v>
      </c>
      <c r="AE14" s="77">
        <f>IF(AE52&lt;AE157,AE52,AE157)</f>
        <v>2328.6377576700083</v>
      </c>
      <c r="AF14" s="77">
        <f>IF(AF52&lt;AF157,AF52,AF157)</f>
        <v>2469.4318884441836</v>
      </c>
      <c r="AG14" s="77">
        <f>IF(AG52&lt;AG157,AG52,AG157)</f>
        <v>1948.4563856994457</v>
      </c>
      <c r="AH14" s="77">
        <f>IF(AH52&lt;AH157,AH52,AH157)</f>
        <v>2731.6199598626126</v>
      </c>
      <c r="AI14" s="77">
        <f>IF(AI52&lt;AI157,AI52,AI157)</f>
        <v>3100.9064735407592</v>
      </c>
      <c r="AJ14" s="77">
        <f>IF(AJ52&lt;AJ157,AJ52,AJ157)</f>
        <v>2952.3854552593866</v>
      </c>
      <c r="AK14" s="77">
        <f>IF(AK52&lt;AK157,AK52,AK157)</f>
        <v>2360.3340937146177</v>
      </c>
      <c r="AL14" s="77">
        <f>IF(AL52&lt;AL157,AL52,AL157)</f>
        <v>1929.6453035977261</v>
      </c>
      <c r="AM14" s="77">
        <f>IF(AM52&lt;AM157,AM52,AM157)</f>
        <v>1630.9613329792394</v>
      </c>
      <c r="AN14" s="77">
        <f>IF(AN52&lt;AN157,AN52,AN157)</f>
        <v>2306.2586734242736</v>
      </c>
      <c r="AO14" s="77">
        <f>IF(AO52&lt;AO157,AO52,AO157)</f>
        <v>2124.6905250134782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1823.2175395055708</v>
      </c>
      <c r="C15" s="77">
        <f>MIN(C52,C157)</f>
        <v>2171.840297922377</v>
      </c>
      <c r="D15" s="77">
        <f>MIN(D52,D157)</f>
        <v>2491.7663576065211</v>
      </c>
      <c r="E15" s="77">
        <f>MIN(E52,E157)</f>
        <v>2705.2038520530332</v>
      </c>
      <c r="F15" s="77">
        <f>MIN(F52,F157)</f>
        <v>2591.1263223666047</v>
      </c>
      <c r="G15" s="77">
        <f>MIN(G52,G157)</f>
        <v>2958.8600435376293</v>
      </c>
      <c r="H15" s="77">
        <f>MIN(H52,H157)</f>
        <v>2521.5000984910671</v>
      </c>
      <c r="I15" s="77">
        <f>MIN(I52,I157)</f>
        <v>2326.6810435410089</v>
      </c>
      <c r="J15" s="77">
        <f>MIN(J52,J157)</f>
        <v>2875.0835838038997</v>
      </c>
      <c r="K15" s="77">
        <f>MIN(K52,K157)</f>
        <v>2499.8780990010118</v>
      </c>
      <c r="L15" s="77">
        <f>MIN(L52,L157)</f>
        <v>2525.635725725153</v>
      </c>
      <c r="M15" s="77">
        <f>MIN(M52,M157)</f>
        <v>2320.513717745087</v>
      </c>
      <c r="N15" s="77">
        <f>MIN(N52,N157)</f>
        <v>2335.7009920582914</v>
      </c>
      <c r="O15" s="77">
        <f>MIN(O52,O157)</f>
        <v>2778.3610591025331</v>
      </c>
      <c r="P15" s="77">
        <f>MIN(P52,P157)</f>
        <v>2610.7085722051202</v>
      </c>
      <c r="Q15" s="77">
        <f>MIN(Q52,Q157)</f>
        <v>2565.6972580047714</v>
      </c>
      <c r="R15" s="77">
        <f>MIN(R52,R157)</f>
        <v>2509.7250000824947</v>
      </c>
      <c r="S15" s="77">
        <f>MIN(S52,S157)</f>
        <v>2879.12511049779</v>
      </c>
      <c r="T15" s="77">
        <f>MIN(T52,T157)</f>
        <v>2531.7357927285166</v>
      </c>
      <c r="U15" s="77">
        <f>MIN(U52,U157)</f>
        <v>2399.6689161965965</v>
      </c>
      <c r="V15" s="77">
        <f>MIN(V52,V157)</f>
        <v>1353.7819419908997</v>
      </c>
      <c r="W15" s="77">
        <f>MIN(W52,W157)</f>
        <v>2537.3073675308228</v>
      </c>
      <c r="X15" s="77">
        <f>MIN(X52,X157)</f>
        <v>3797.3064219983853</v>
      </c>
      <c r="Y15" s="77">
        <f>MIN(Y52,Y157)</f>
        <v>0</v>
      </c>
      <c r="Z15" s="77">
        <f>MIN(Z52,Z157)</f>
        <v>974.35521281399053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2124.6905250134782</v>
      </c>
      <c r="AP15" s="77">
        <f>MIN(AP52,AP157)</f>
        <v>2025.9669334360519</v>
      </c>
      <c r="AQ15" s="77">
        <f>MIN(AQ52,AQ157)</f>
        <v>2360.4727132151288</v>
      </c>
      <c r="AR15" s="77">
        <f>MIN(AR52,AR157)</f>
        <v>2379.6651867550331</v>
      </c>
      <c r="AS15" s="77">
        <f>MIN(AS52,AS157)</f>
        <v>2566.8149757825295</v>
      </c>
      <c r="AT15" s="77">
        <f>MIN(AT52,AT157)</f>
        <v>2258.4093984649753</v>
      </c>
      <c r="AU15" s="77">
        <f>MIN(AU52,AU157)</f>
        <v>1737.2781820523442</v>
      </c>
      <c r="AV15" s="77">
        <f>MIN(AV52,AV157)</f>
        <v>2131.7488195010928</v>
      </c>
      <c r="AW15" s="77">
        <f>MIN(AW52,AW157)</f>
        <v>2070.7802553565361</v>
      </c>
    </row>
    <row r="16" spans="1:49" x14ac:dyDescent="0.35">
      <c r="A16" s="2" t="s">
        <v>101</v>
      </c>
      <c r="B16" s="72">
        <f>B157</f>
        <v>4630.2827994393283</v>
      </c>
      <c r="C16" s="72">
        <f>C157</f>
        <v>5788.8678800805874</v>
      </c>
      <c r="D16" s="72">
        <f>D157</f>
        <v>7040.414025361828</v>
      </c>
      <c r="E16" s="72">
        <f>E157</f>
        <v>12643.280628985995</v>
      </c>
      <c r="F16" s="72">
        <f>F157</f>
        <v>10417.26800144534</v>
      </c>
      <c r="G16" s="72">
        <f>G157</f>
        <v>6385.3660744505796</v>
      </c>
      <c r="H16" s="72">
        <f>H157</f>
        <v>6704.0794440560758</v>
      </c>
      <c r="I16" s="72">
        <f>I157</f>
        <v>8334.0212052661336</v>
      </c>
      <c r="J16" s="72">
        <f>J157</f>
        <v>7063.9852324752419</v>
      </c>
      <c r="K16" s="72">
        <f>K157</f>
        <v>6669.1790458764344</v>
      </c>
      <c r="L16" s="72">
        <f>L157</f>
        <v>6767.8805925261358</v>
      </c>
      <c r="M16" s="72">
        <f>M157</f>
        <v>7613.7675847765495</v>
      </c>
      <c r="N16" s="72">
        <f>N157</f>
        <v>4690.9417565549538</v>
      </c>
      <c r="O16" s="72">
        <f>O157</f>
        <v>6054.3063002944946</v>
      </c>
      <c r="P16" s="72">
        <f>P157</f>
        <v>7280.5538360034716</v>
      </c>
      <c r="Q16" s="72">
        <f>Q157</f>
        <v>14225.245808402024</v>
      </c>
      <c r="R16" s="72">
        <f>R157</f>
        <v>10473.608142789721</v>
      </c>
      <c r="S16" s="72">
        <f>S157</f>
        <v>8358.4975898459179</v>
      </c>
      <c r="T16" s="72">
        <f>T157</f>
        <v>7789.527647000521</v>
      </c>
      <c r="U16" s="72">
        <f>U157</f>
        <v>7884.3559708080866</v>
      </c>
      <c r="V16" s="72">
        <f>V157</f>
        <v>3814.3010235986631</v>
      </c>
      <c r="W16" s="72">
        <f>W157</f>
        <v>7712.0704051048306</v>
      </c>
      <c r="X16" s="72">
        <f>X157</f>
        <v>8905.2136826449096</v>
      </c>
      <c r="Y16" s="72">
        <f>Y157</f>
        <v>0</v>
      </c>
      <c r="Z16" s="72">
        <f>Z157</f>
        <v>5622.6486429814668</v>
      </c>
      <c r="AA16" s="72">
        <f>AA157</f>
        <v>6292.7195034374654</v>
      </c>
      <c r="AB16" s="72">
        <f>AB157</f>
        <v>8059.7740032616557</v>
      </c>
      <c r="AC16" s="72">
        <f>AC157</f>
        <v>7882.8915442891457</v>
      </c>
      <c r="AD16" s="72">
        <f>AD157</f>
        <v>6353.141760324298</v>
      </c>
      <c r="AE16" s="72">
        <f>AE157</f>
        <v>6848.9715843087215</v>
      </c>
      <c r="AF16" s="72">
        <f>AF157</f>
        <v>7537.397540709283</v>
      </c>
      <c r="AG16" s="72">
        <f>AG157</f>
        <v>7048.9564022588738</v>
      </c>
      <c r="AH16" s="72">
        <f>AH157</f>
        <v>15256.469714180976</v>
      </c>
      <c r="AI16" s="72">
        <f>AI157</f>
        <v>7858.2122339688931</v>
      </c>
      <c r="AJ16" s="72">
        <f>AJ157</f>
        <v>6834.6582995032668</v>
      </c>
      <c r="AK16" s="72">
        <f>AK157</f>
        <v>2360.3340937146177</v>
      </c>
      <c r="AL16" s="72">
        <f>AL157</f>
        <v>2447.4437158724604</v>
      </c>
      <c r="AM16" s="72">
        <f>AM157</f>
        <v>2527.6071836570818</v>
      </c>
      <c r="AN16" s="72">
        <f>AN157</f>
        <v>4431.0913655178865</v>
      </c>
      <c r="AO16" s="72">
        <f>AO157</f>
        <v>8822.140935211688</v>
      </c>
      <c r="AP16" s="72">
        <f>AP157</f>
        <v>6496.610789222942</v>
      </c>
      <c r="AQ16" s="72">
        <f>AQ157</f>
        <v>6853.6523646362311</v>
      </c>
      <c r="AR16" s="72">
        <f>AR157</f>
        <v>7174.1837823019205</v>
      </c>
      <c r="AS16" s="72">
        <f>AS157</f>
        <v>5882.1636560068528</v>
      </c>
      <c r="AT16" s="72">
        <f>AT157</f>
        <v>4406.7305931617593</v>
      </c>
      <c r="AU16" s="72">
        <f>AU157</f>
        <v>2958.9746904468511</v>
      </c>
      <c r="AV16" s="72">
        <f>AV157</f>
        <v>3787.2198918214631</v>
      </c>
      <c r="AW16" s="72">
        <f>AW157</f>
        <v>5426.0099888181085</v>
      </c>
    </row>
    <row r="17" spans="1:51" x14ac:dyDescent="0.35">
      <c r="A17" s="2" t="s">
        <v>102</v>
      </c>
      <c r="B17" s="72">
        <f>B52</f>
        <v>1823.2175395055708</v>
      </c>
      <c r="C17" s="72">
        <f>C52</f>
        <v>2171.840297922377</v>
      </c>
      <c r="D17" s="72">
        <f>D52</f>
        <v>2491.7663576065211</v>
      </c>
      <c r="E17" s="72">
        <f>E52</f>
        <v>2705.2038520530332</v>
      </c>
      <c r="F17" s="72">
        <f>F52</f>
        <v>2591.1263223666047</v>
      </c>
      <c r="G17" s="72">
        <f>G52</f>
        <v>2958.8600435376293</v>
      </c>
      <c r="H17" s="72">
        <f>H52</f>
        <v>2521.5000984910671</v>
      </c>
      <c r="I17" s="72">
        <f>I52</f>
        <v>2326.6810435410089</v>
      </c>
      <c r="J17" s="72">
        <f>J52</f>
        <v>2875.0835838038997</v>
      </c>
      <c r="K17" s="72">
        <f>K52</f>
        <v>2499.8780990010118</v>
      </c>
      <c r="L17" s="72">
        <f>L52</f>
        <v>2525.635725725153</v>
      </c>
      <c r="M17" s="72">
        <f>M52</f>
        <v>2320.513717745087</v>
      </c>
      <c r="N17" s="72">
        <f>N52</f>
        <v>2335.7009920582914</v>
      </c>
      <c r="O17" s="72">
        <f>O52</f>
        <v>2778.3610591025331</v>
      </c>
      <c r="P17" s="72">
        <f>P52</f>
        <v>2610.7085722051202</v>
      </c>
      <c r="Q17" s="72">
        <f>Q52</f>
        <v>2565.6972580047714</v>
      </c>
      <c r="R17" s="72">
        <f>R52</f>
        <v>2509.7250000824947</v>
      </c>
      <c r="S17" s="72">
        <f>S52</f>
        <v>2879.12511049779</v>
      </c>
      <c r="T17" s="72">
        <f>T52</f>
        <v>2531.7357927285166</v>
      </c>
      <c r="U17" s="72">
        <f>U52</f>
        <v>2399.6689161965965</v>
      </c>
      <c r="V17" s="72">
        <f>V52</f>
        <v>1353.7819419908997</v>
      </c>
      <c r="W17" s="72">
        <f>W52</f>
        <v>2537.3073675308228</v>
      </c>
      <c r="X17" s="72">
        <f>X52</f>
        <v>3797.3064219983853</v>
      </c>
      <c r="Y17" s="72">
        <f>Y52</f>
        <v>0</v>
      </c>
      <c r="Z17" s="72">
        <f>Z52</f>
        <v>974.35521281399053</v>
      </c>
      <c r="AA17" s="72">
        <f>AA52</f>
        <v>1673.8569026835728</v>
      </c>
      <c r="AB17" s="72">
        <f>AB52</f>
        <v>2259.7168032270556</v>
      </c>
      <c r="AC17" s="72">
        <f>AC52</f>
        <v>1691.2827787914359</v>
      </c>
      <c r="AD17" s="72">
        <f>AD52</f>
        <v>2078.2927237862891</v>
      </c>
      <c r="AE17" s="72">
        <f>AE52</f>
        <v>2328.6377576700083</v>
      </c>
      <c r="AF17" s="72">
        <f>AF52</f>
        <v>2469.4318884441836</v>
      </c>
      <c r="AG17" s="72">
        <f>AG52</f>
        <v>1948.4563856994457</v>
      </c>
      <c r="AH17" s="72">
        <f>AH52</f>
        <v>2731.6199598626126</v>
      </c>
      <c r="AI17" s="72">
        <f>AI52</f>
        <v>3100.9064735407592</v>
      </c>
      <c r="AJ17" s="72">
        <f>AJ52</f>
        <v>2952.3854552593866</v>
      </c>
      <c r="AK17" s="72">
        <f>AK52</f>
        <v>2528.1619273731339</v>
      </c>
      <c r="AL17" s="72">
        <f>AL52</f>
        <v>1929.6453035977261</v>
      </c>
      <c r="AM17" s="72">
        <f>AM52</f>
        <v>1630.9613329792394</v>
      </c>
      <c r="AN17" s="72">
        <f>AN52</f>
        <v>2306.2586734242736</v>
      </c>
      <c r="AO17" s="72">
        <f>AO52</f>
        <v>2124.6905250134782</v>
      </c>
      <c r="AP17" s="72">
        <f>AP52</f>
        <v>2025.9669334360519</v>
      </c>
      <c r="AQ17" s="72">
        <f>AQ52</f>
        <v>2360.4727132151288</v>
      </c>
      <c r="AR17" s="72">
        <f>AR52</f>
        <v>2379.6651867550331</v>
      </c>
      <c r="AS17" s="72">
        <f>AS52</f>
        <v>2566.8149757825295</v>
      </c>
      <c r="AT17" s="72">
        <f>AT52</f>
        <v>2258.4093984649753</v>
      </c>
      <c r="AU17" s="72">
        <f>AU52</f>
        <v>1737.2781820523442</v>
      </c>
      <c r="AV17" s="72">
        <f>AV52</f>
        <v>2131.7488195010928</v>
      </c>
      <c r="AW17" s="72">
        <f>AW52</f>
        <v>2070.7802553565361</v>
      </c>
    </row>
    <row r="18" spans="1:51" x14ac:dyDescent="0.35">
      <c r="A18" s="2" t="s">
        <v>106</v>
      </c>
      <c r="B18" s="1">
        <f>ABS(B52-B157)</f>
        <v>2807.0652599337573</v>
      </c>
      <c r="C18" s="1">
        <f>ABS(C52-C157)</f>
        <v>3617.0275821582104</v>
      </c>
      <c r="D18" s="1">
        <f>ABS(D52-D157)</f>
        <v>4548.6476677553073</v>
      </c>
      <c r="E18" s="1">
        <f>ABS(E52-E157)</f>
        <v>9938.0767769329614</v>
      </c>
      <c r="F18" s="1">
        <f>ABS(F52-F157)</f>
        <v>7826.1416790787353</v>
      </c>
      <c r="G18" s="1">
        <f>ABS(G52-G157)</f>
        <v>3426.5060309129503</v>
      </c>
      <c r="H18" s="1">
        <f>ABS(H52-H157)</f>
        <v>4182.5793455650091</v>
      </c>
      <c r="I18" s="1">
        <f>ABS(I52-I157)</f>
        <v>6007.3401617251247</v>
      </c>
      <c r="J18" s="1">
        <f>ABS(J52-J157)</f>
        <v>4188.9016486713426</v>
      </c>
      <c r="K18" s="1">
        <f>ABS(K52-K157)</f>
        <v>4169.3009468754226</v>
      </c>
      <c r="L18" s="1">
        <f>ABS(L52-L157)</f>
        <v>4242.2448668009829</v>
      </c>
      <c r="M18" s="1">
        <f>ABS(M52-M157)</f>
        <v>5293.2538670314625</v>
      </c>
      <c r="N18" s="1">
        <f>ABS(N52-N157)</f>
        <v>2355.2407644966625</v>
      </c>
      <c r="O18" s="1">
        <f>ABS(O52-O157)</f>
        <v>3275.9452411919615</v>
      </c>
      <c r="P18" s="1">
        <f>ABS(P52-P157)</f>
        <v>4669.8452637983519</v>
      </c>
      <c r="Q18" s="1">
        <f>ABS(Q52-Q157)</f>
        <v>11659.548550397252</v>
      </c>
      <c r="R18" s="1">
        <f>ABS(R52-R157)</f>
        <v>7963.8831427072255</v>
      </c>
      <c r="S18" s="1">
        <f>ABS(S52-S157)</f>
        <v>5479.3724793481279</v>
      </c>
      <c r="T18" s="1">
        <f>ABS(T52-T157)</f>
        <v>5257.7918542720045</v>
      </c>
      <c r="U18" s="1">
        <f>ABS(U52-U157)</f>
        <v>5484.6870546114897</v>
      </c>
      <c r="V18" s="1">
        <f>ABS(V52-V157)</f>
        <v>2460.5190816077634</v>
      </c>
      <c r="W18" s="1">
        <f>ABS(W52-W157)</f>
        <v>5174.7630375740082</v>
      </c>
      <c r="X18" s="1">
        <f>ABS(X52-X157)</f>
        <v>5107.9072606465243</v>
      </c>
      <c r="Y18" s="1">
        <f>ABS(Y52-Y157)</f>
        <v>0</v>
      </c>
      <c r="Z18" s="1">
        <f>ABS(Z52-Z157)</f>
        <v>4648.2934301674759</v>
      </c>
      <c r="AA18" s="1">
        <f>ABS(AA52-AA157)</f>
        <v>4618.8626007538924</v>
      </c>
      <c r="AB18" s="1">
        <f>ABS(AB52-AB157)</f>
        <v>5800.0572000346001</v>
      </c>
      <c r="AC18" s="1">
        <f>ABS(AC52-AC157)</f>
        <v>6191.60876549771</v>
      </c>
      <c r="AD18" s="1">
        <f>ABS(AD52-AD157)</f>
        <v>4274.8490365380094</v>
      </c>
      <c r="AE18" s="1">
        <f>ABS(AE52-AE157)</f>
        <v>4520.3338266387127</v>
      </c>
      <c r="AF18" s="1">
        <f>ABS(AF52-AF157)</f>
        <v>5067.9656522650994</v>
      </c>
      <c r="AG18" s="1">
        <f>ABS(AG52-AG157)</f>
        <v>5100.5000165594283</v>
      </c>
      <c r="AH18" s="1">
        <f>ABS(AH52-AH157)</f>
        <v>12524.849754318362</v>
      </c>
      <c r="AI18" s="1">
        <f>ABS(AI52-AI157)</f>
        <v>4757.3057604281339</v>
      </c>
      <c r="AJ18" s="1">
        <f>ABS(AJ52-AJ157)</f>
        <v>3882.2728442438802</v>
      </c>
      <c r="AK18" s="1">
        <f>ABS(AK52-AK157)</f>
        <v>167.82783365851628</v>
      </c>
      <c r="AL18" s="1">
        <f>ABS(AL52-AL157)</f>
        <v>517.79841227473435</v>
      </c>
      <c r="AM18" s="1">
        <f>ABS(AM52-AM157)</f>
        <v>896.64585067784242</v>
      </c>
      <c r="AN18" s="1">
        <f>ABS(AN52-AN157)</f>
        <v>2124.8326920936129</v>
      </c>
      <c r="AO18" s="1">
        <f>ABS(AO52-AO157)</f>
        <v>6697.4504101982093</v>
      </c>
      <c r="AP18" s="1">
        <f>ABS(AP52-AP157)</f>
        <v>4470.6438557868896</v>
      </c>
      <c r="AQ18" s="1">
        <f>ABS(AQ52-AQ157)</f>
        <v>4493.1796514211019</v>
      </c>
      <c r="AR18" s="1">
        <f>ABS(AR52-AR157)</f>
        <v>4794.5185955468878</v>
      </c>
      <c r="AS18" s="1">
        <f>ABS(AS52-AS157)</f>
        <v>3315.3486802243233</v>
      </c>
      <c r="AT18" s="1">
        <f>ABS(AT52-AT157)</f>
        <v>2148.321194696784</v>
      </c>
      <c r="AU18" s="1">
        <f>ABS(AU52-AU157)</f>
        <v>1221.696508394507</v>
      </c>
      <c r="AV18" s="1">
        <f>ABS(AV52-AV157)</f>
        <v>1655.4710723203702</v>
      </c>
      <c r="AW18" s="1">
        <f>ABS(AW52-AW157)</f>
        <v>3355.2297334615723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>
        <f>IF(LARGE($B$18:$AW$18,1)=E18,90000,IF(LARGE($B$18:$AW$18,2)=E18,90000,IF(LARGE($B$18:$AW$18,3)=E18,90000,"")))</f>
        <v>90000</v>
      </c>
      <c r="F19" s="1" t="str">
        <f>IF(LARGE($B$18:$AW$18,1)=F18,90000,IF(LARGE($B$18:$AW$18,2)=F18,90000,IF(LARGE($B$18:$AW$18,3)=F18,90000,"")))</f>
        <v/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 t="str">
        <f>IF(LARGE($B$18:$AW$18,1)=I18,90000,IF(LARGE($B$18:$AW$18,2)=I18,90000,IF(LARGE($B$18:$AW$18,3)=I18,90000,"")))</f>
        <v/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>
        <f>IF(LARGE($B$18:$AW$18,1)=Q18,90000,IF(LARGE($B$18:$AW$18,2)=Q18,90000,IF(LARGE($B$18:$AW$18,3)=Q18,90000,"")))</f>
        <v>90000</v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 t="str">
        <f>IF(LARGE($B$18:$AW$18,1)=X18,90000,IF(LARGE($B$18:$AW$18,2)=X18,90000,IF(LARGE($B$18:$AW$18,3)=X18,90000,"")))</f>
        <v/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 t="str">
        <f>IF(LARGE($B$18:$AW$18,1)=AB18,90000,IF(LARGE($B$18:$AW$18,2)=AB18,90000,IF(LARGE($B$18:$AW$18,3)=AB18,90000,"")))</f>
        <v/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 t="str">
        <f>IF(LARGE($B$18:$AW$18,1)=AE18,90000,IF(LARGE($B$18:$AW$18,2)=AE18,90000,IF(LARGE($B$18:$AW$18,3)=AE18,90000,"")))</f>
        <v/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>
        <f>IF(LARGE($B$18:$AW$18,1)=AH18,90000,IF(LARGE($B$18:$AW$18,2)=AH18,90000,IF(LARGE($B$18:$AW$18,3)=AH18,90000,"")))</f>
        <v>90000</v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 t="str">
        <f>IF(LARGE($B$18:$AW$18,1)=AO18,90000,IF(LARGE($B$18:$AW$18,2)=AO18,90000,IF(LARGE($B$18:$AW$18,3)=AO18,90000,"")))</f>
        <v/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49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x14ac:dyDescent="0.35">
      <c r="A24" s="36" t="s">
        <v>353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x14ac:dyDescent="0.35">
      <c r="A25" s="26" t="s">
        <v>88</v>
      </c>
      <c r="B25" s="218">
        <f>'Reforecast Total Non_Assurance'!$P$46</f>
        <v>602.79312251284171</v>
      </c>
      <c r="C25" s="218">
        <f>'Reforecast Total Non_Assurance'!$P$47</f>
        <v>733.14310075629487</v>
      </c>
      <c r="D25" s="218">
        <f>'Reforecast Total Non_Assurance'!$P$48</f>
        <v>825.52824246617331</v>
      </c>
      <c r="E25" s="218">
        <f>'Reforecast Total Non_Assurance'!$P$49+'Reforecast Total Non_Assurance'!$P$50</f>
        <v>930.01987095987829</v>
      </c>
      <c r="F25" s="218">
        <f>'Reforecast Total Non_Assurance'!$P$53+'Reforecast Total Non_Assurance'!$P$54</f>
        <v>1037.7261464617493</v>
      </c>
      <c r="G25" s="218">
        <f>'Reforecast Total Non_Assurance'!$P$55</f>
        <v>1118.7363470039099</v>
      </c>
      <c r="H25" s="218">
        <f>'Reforecast Total Non_Assurance'!$P$56</f>
        <v>942.57572301102482</v>
      </c>
      <c r="I25" s="218">
        <f>'Reforecast Total Non_Assurance'!$P$57</f>
        <v>888.60703492470134</v>
      </c>
      <c r="J25" s="218">
        <f>'Reforecast Total Non_Assurance'!$P$60</f>
        <v>1226.9445520988729</v>
      </c>
      <c r="K25" s="218">
        <f>'Reforecast Total Non_Assurance'!$P$61</f>
        <v>1065.6170882459528</v>
      </c>
      <c r="L25" s="218">
        <f>'Reforecast Total Non_Assurance'!$P$62</f>
        <v>1095.2587498295827</v>
      </c>
      <c r="M25" s="218">
        <f>'Reforecast Total Non_Assurance'!$P$63+'Reforecast Total Non_Assurance'!$P$64</f>
        <v>1011.8573112686806</v>
      </c>
      <c r="N25" s="218">
        <f>'Reforecast Total Non_Assurance'!$P$67</f>
        <v>975.76302671693782</v>
      </c>
      <c r="O25" s="218">
        <f>'Reforecast Total Non_Assurance'!$P$68</f>
        <v>1189.3653262170367</v>
      </c>
      <c r="P25" s="218">
        <f>'Reforecast Total Non_Assurance'!$P$69</f>
        <v>1142.8968067052524</v>
      </c>
      <c r="Q25" s="218">
        <f>'Reforecast Total Non_Assurance'!$P$70+'Reforecast Total Non_Assurance'!$P$71</f>
        <v>1111.0680911209433</v>
      </c>
      <c r="R25" s="218">
        <f>'Reforecast Total Non_Assurance'!$P$74+'Reforecast Total Non_Assurance'!$P$75</f>
        <v>950.87023177213018</v>
      </c>
      <c r="S25" s="218">
        <f>'Reforecast Total Non_Assurance'!$P$76</f>
        <v>1238.688485012121</v>
      </c>
      <c r="T25" s="218">
        <f>'Reforecast Total Non_Assurance'!$P$77</f>
        <v>1187.8178469611921</v>
      </c>
      <c r="U25" s="218">
        <f>'Reforecast Total Non_Assurance'!$P$78</f>
        <v>1119.7688457175225</v>
      </c>
      <c r="V25" s="218">
        <f>'Reforecast Total Non_Assurance'!$P$81</f>
        <v>597.95557356895779</v>
      </c>
      <c r="W25" s="218">
        <f>'Reforecast Total Non_Assurance'!$P$82</f>
        <v>1157.713202658397</v>
      </c>
      <c r="X25" s="218">
        <f>'Reforecast Total Non_Assurance'!$P$83+'Reforecast Total Non_Assurance'!$P$84</f>
        <v>1561.2038659965565</v>
      </c>
      <c r="Y25" s="218">
        <f>'Reforecast Total Non_Assurance'!$P$85</f>
        <v>0</v>
      </c>
      <c r="Z25" s="218">
        <f>'Reforecast Total Non_Assurance'!$P$89</f>
        <v>574.23663499275949</v>
      </c>
      <c r="AA25" s="218">
        <f>+'Reforecast Total Non_Assurance'!$P$90</f>
        <v>981.68000737271507</v>
      </c>
      <c r="AB25" s="218">
        <f>'Reforecast Total Non_Assurance'!$P$91</f>
        <v>1187.0473327013444</v>
      </c>
      <c r="AC25" s="218">
        <f>'Reforecast Total Non_Assurance'!$P$92</f>
        <v>851.62763111330707</v>
      </c>
      <c r="AD25" s="218">
        <f>'Reforecast Total Non_Assurance'!$P$95+'Reforecast Total Non_Assurance'!$P$96</f>
        <v>1011.5600321830481</v>
      </c>
      <c r="AE25" s="218">
        <f>'Reforecast Total Non_Assurance'!$P$97</f>
        <v>1151.1907799695189</v>
      </c>
      <c r="AF25" s="218">
        <f>'Reforecast Total Non_Assurance'!$P$98</f>
        <v>1131.5371203250693</v>
      </c>
      <c r="AG25" s="218">
        <f>'Reforecast Total Non_Assurance'!$P$99</f>
        <v>915.24593307317195</v>
      </c>
      <c r="AH25" s="218">
        <f>'Reforecast Total Non_Assurance'!$P$102</f>
        <v>1021.2552110173307</v>
      </c>
      <c r="AI25" s="218">
        <f>'Reforecast Total Non_Assurance'!$P$103</f>
        <v>1206.2885461017763</v>
      </c>
      <c r="AJ25" s="218">
        <f>'Reforecast Total Non_Assurance'!$P$104</f>
        <v>1158.9738623236867</v>
      </c>
      <c r="AK25" s="218">
        <f>'Reforecast Total Non_Assurance'!$P$105+'Reforecast Total Non_Assurance'!$P$106</f>
        <v>944.69271557562081</v>
      </c>
      <c r="AL25" s="218">
        <f>'Reforecast Total Non_Assurance'!$P$109+'Reforecast Total Non_Assurance'!$P$110</f>
        <v>996.27125186153899</v>
      </c>
      <c r="AM25" s="218">
        <f>'Reforecast Total Non_Assurance'!$P$111</f>
        <v>828.49005505913999</v>
      </c>
      <c r="AN25" s="218">
        <f>'Reforecast Total Non_Assurance'!$P$112</f>
        <v>1048.8689038040261</v>
      </c>
      <c r="AO25" s="218">
        <f>'Reforecast Total Non_Assurance'!$P$113</f>
        <v>840.05622559235212</v>
      </c>
      <c r="AP25" s="218">
        <f>'Reforecast Total Non_Assurance'!$P$116+'Reforecast Total Non_Assurance'!$P$117</f>
        <v>720.43749571174499</v>
      </c>
      <c r="AQ25" s="218">
        <f>'Reforecast Total Non_Assurance'!$P$118</f>
        <v>913.77566339446264</v>
      </c>
      <c r="AR25" s="218">
        <f>'Reforecast Total Non_Assurance'!$P$119</f>
        <v>974.64464066308926</v>
      </c>
      <c r="AS25" s="218">
        <f>'Reforecast Total Non_Assurance'!$P$120</f>
        <v>1073.8885813988909</v>
      </c>
      <c r="AT25" s="218">
        <f>'Reforecast Total Non_Assurance'!$P$123</f>
        <v>569.19125529762778</v>
      </c>
      <c r="AU25" s="218">
        <f>'Reforecast Total Non_Assurance'!$P$124</f>
        <v>504.19041325078058</v>
      </c>
      <c r="AV25" s="218">
        <f>'Reforecast Total Non_Assurance'!$P$125</f>
        <v>701.87322233683255</v>
      </c>
      <c r="AW25" s="218">
        <f>'Reforecast Total Non_Assurance'!$P$126+'Reforecast Total Non_Assurance'!$P$127</f>
        <v>767.20843631549587</v>
      </c>
      <c r="AX25" s="28"/>
      <c r="AY25" s="12"/>
    </row>
    <row r="26" spans="1:51" s="26" customFormat="1" x14ac:dyDescent="0.35">
      <c r="A26" s="26" t="s">
        <v>349</v>
      </c>
      <c r="B26" s="218">
        <f>'Reforecast Total Non_Assurance'!$O$46</f>
        <v>0</v>
      </c>
      <c r="C26" s="218">
        <f>'Reforecast Total Non_Assurance'!$O$47</f>
        <v>0</v>
      </c>
      <c r="D26" s="218">
        <f>'Reforecast Total Non_Assurance'!$O$48</f>
        <v>0</v>
      </c>
      <c r="E26" s="218">
        <f>'Reforecast Total Non_Assurance'!$O$49+'Reforecast Total Non_Assurance'!$O$50</f>
        <v>0</v>
      </c>
      <c r="F26" s="218">
        <f>'Reforecast Total Non_Assurance'!$O$53+'Reforecast Total Non_Assurance'!$O$54</f>
        <v>0</v>
      </c>
      <c r="G26" s="218">
        <f>'Reforecast Total Non_Assurance'!$O$55</f>
        <v>0</v>
      </c>
      <c r="H26" s="218">
        <f>'Reforecast Total Non_Assurance'!$O$56</f>
        <v>0</v>
      </c>
      <c r="I26" s="218">
        <f>'Reforecast Total Non_Assurance'!$O$57</f>
        <v>0</v>
      </c>
      <c r="J26" s="218">
        <f>'Reforecast Total Non_Assurance'!$O$60</f>
        <v>0</v>
      </c>
      <c r="K26" s="218">
        <f>'Reforecast Total Non_Assurance'!$O$61</f>
        <v>0</v>
      </c>
      <c r="L26" s="218">
        <f>'Reforecast Total Non_Assurance'!$O$62</f>
        <v>0</v>
      </c>
      <c r="M26" s="218">
        <f>'Reforecast Total Non_Assurance'!$O$63+'Reforecast Total Non_Assurance'!$O$64</f>
        <v>0</v>
      </c>
      <c r="N26" s="218">
        <f>'Reforecast Total Non_Assurance'!$O$67</f>
        <v>0</v>
      </c>
      <c r="O26" s="218">
        <f>'Reforecast Total Non_Assurance'!$O$68</f>
        <v>0</v>
      </c>
      <c r="P26" s="218">
        <f>'Reforecast Total Non_Assurance'!$O$69</f>
        <v>0</v>
      </c>
      <c r="Q26" s="218">
        <f>'Reforecast Total Non_Assurance'!$O$70+'Reforecast Total Non_Assurance'!$O$71</f>
        <v>0</v>
      </c>
      <c r="R26" s="218">
        <f>'Reforecast Total Non_Assurance'!$O$74+'Reforecast Total Non_Assurance'!$O$75</f>
        <v>0</v>
      </c>
      <c r="S26" s="218">
        <f>'Reforecast Total Non_Assurance'!$O$76</f>
        <v>0</v>
      </c>
      <c r="T26" s="218">
        <f>'Reforecast Total Non_Assurance'!$O$77</f>
        <v>0</v>
      </c>
      <c r="U26" s="218">
        <f>'Reforecast Total Non_Assurance'!$O$78</f>
        <v>0</v>
      </c>
      <c r="V26" s="218">
        <f>'Reforecast Total Non_Assurance'!$O$81</f>
        <v>0</v>
      </c>
      <c r="W26" s="218">
        <f>'Reforecast Total Non_Assurance'!$O$82</f>
        <v>0</v>
      </c>
      <c r="X26" s="218">
        <f>'Reforecast Total Non_Assurance'!$O$83+'Reforecast Total Non_Assurance'!$O$84</f>
        <v>0</v>
      </c>
      <c r="Y26" s="218">
        <f>'Reforecast Total Non_Assurance'!$O$85</f>
        <v>0</v>
      </c>
      <c r="Z26" s="218">
        <f>'Reforecast Total Non_Assurance'!$O$89</f>
        <v>0</v>
      </c>
      <c r="AA26" s="218">
        <f>+'Reforecast Total Non_Assurance'!$O$90</f>
        <v>0</v>
      </c>
      <c r="AB26" s="218">
        <f>'Reforecast Total Non_Assurance'!$O$91</f>
        <v>0</v>
      </c>
      <c r="AC26" s="218">
        <f>'Reforecast Total Non_Assurance'!$O$92</f>
        <v>0</v>
      </c>
      <c r="AD26" s="218">
        <f>'Reforecast Total Non_Assurance'!$O$95+'Reforecast Total Non_Assurance'!$O$96</f>
        <v>0</v>
      </c>
      <c r="AE26" s="218">
        <f>'Reforecast Total Non_Assurance'!$O$97</f>
        <v>0</v>
      </c>
      <c r="AF26" s="218">
        <f>'Reforecast Total Non_Assurance'!$O$98</f>
        <v>0</v>
      </c>
      <c r="AG26" s="218">
        <f>'Reforecast Total Non_Assurance'!$O$99</f>
        <v>0</v>
      </c>
      <c r="AH26" s="218">
        <f>'Reforecast Total Non_Assurance'!$O$102+'Reforecast Total Non_Assurance'!$O$103</f>
        <v>0</v>
      </c>
      <c r="AI26" s="218">
        <f>'Reforecast Total Non_Assurance'!$O$104</f>
        <v>0</v>
      </c>
      <c r="AJ26" s="218">
        <f>'Reforecast Total Non_Assurance'!$O$105</f>
        <v>0</v>
      </c>
      <c r="AK26" s="218">
        <f>'Reforecast Total Non_Assurance'!$O$106</f>
        <v>0</v>
      </c>
      <c r="AL26" s="218">
        <f>'Reforecast Total Non_Assurance'!$O$109</f>
        <v>0</v>
      </c>
      <c r="AM26" s="218">
        <f>'Reforecast Total Non_Assurance'!$O$110</f>
        <v>0</v>
      </c>
      <c r="AN26" s="218">
        <f>'Reforecast Total Non_Assurance'!$O$111</f>
        <v>0</v>
      </c>
      <c r="AO26" s="218">
        <f>'Reforecast Total Non_Assurance'!$O$112+'Reforecast Total Non_Assurance'!$O$113</f>
        <v>0</v>
      </c>
      <c r="AP26" s="218">
        <f>'Reforecast Total Non_Assurance'!$O$116+'Reforecast Total Non_Assurance'!$O$117</f>
        <v>0</v>
      </c>
      <c r="AQ26" s="218">
        <f>'Reforecast Total Non_Assurance'!$O$118</f>
        <v>0</v>
      </c>
      <c r="AR26" s="218">
        <f>'Reforecast Total Non_Assurance'!$O$119</f>
        <v>0</v>
      </c>
      <c r="AS26" s="218">
        <f>'Reforecast Total Non_Assurance'!$O$120</f>
        <v>0</v>
      </c>
      <c r="AT26" s="218">
        <f>'Reforecast Total Non_Assurance'!$O$123</f>
        <v>0</v>
      </c>
      <c r="AU26" s="218">
        <f>'Reforecast Total Non_Assurance'!$O$124</f>
        <v>0</v>
      </c>
      <c r="AV26" s="218">
        <f>'Reforecast Total Non_Assurance'!$O$125</f>
        <v>0</v>
      </c>
      <c r="AW26" s="218">
        <f>'Reforecast Total Non_Assurance'!$O$126+'Reforecast Total Non_Assurance'!$O$127</f>
        <v>0</v>
      </c>
      <c r="AX26" s="28"/>
      <c r="AY26" s="12"/>
    </row>
    <row r="27" spans="1:51" s="26" customFormat="1" x14ac:dyDescent="0.35">
      <c r="A27" s="26" t="s">
        <v>350</v>
      </c>
      <c r="B27" s="218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8"/>
      <c r="AY27" s="12"/>
    </row>
    <row r="28" spans="1:51" s="26" customFormat="1" x14ac:dyDescent="0.35">
      <c r="A28" s="26" t="s">
        <v>351</v>
      </c>
      <c r="B28" s="218">
        <f>'Reforecast Total Non_Assurance'!$Q$46</f>
        <v>720.58747340139507</v>
      </c>
      <c r="C28" s="218">
        <f>'Reforecast Total Non_Assurance'!$Q$47</f>
        <v>763.96639722195448</v>
      </c>
      <c r="D28" s="218">
        <f>'Reforecast Total Non_Assurance'!$Q$48</f>
        <v>900.34061585082497</v>
      </c>
      <c r="E28" s="218">
        <f>'Reforecast Total Non_Assurance'!$Q$49+'Reforecast Total Non_Assurance'!$Q$50</f>
        <v>907.57273897823325</v>
      </c>
      <c r="F28" s="218">
        <f>'Reforecast Total Non_Assurance'!$Q$53+'Reforecast Total Non_Assurance'!$Q$54</f>
        <v>964.54734077804733</v>
      </c>
      <c r="G28" s="218">
        <f>'Reforecast Total Non_Assurance'!$Q$55</f>
        <v>1207.6204303416846</v>
      </c>
      <c r="H28" s="218">
        <f>'Reforecast Total Non_Assurance'!$Q$56</f>
        <v>1015.714930223691</v>
      </c>
      <c r="I28" s="218">
        <f>'Reforecast Total Non_Assurance'!$Q$57</f>
        <v>885.80986436786827</v>
      </c>
      <c r="J28" s="218">
        <f>'Reforecast Total Non_Assurance'!$Q$60</f>
        <v>949.73650796401353</v>
      </c>
      <c r="K28" s="218">
        <f>'Reforecast Total Non_Assurance'!$Q$61</f>
        <v>870.81177375086475</v>
      </c>
      <c r="L28" s="218">
        <f>'Reforecast Total Non_Assurance'!$Q$62</f>
        <v>810.8455385561266</v>
      </c>
      <c r="M28" s="218">
        <f>'Reforecast Total Non_Assurance'!$Q$63+'Reforecast Total Non_Assurance'!$Q$64</f>
        <v>811.62931425657553</v>
      </c>
      <c r="N28" s="218">
        <f>'Reforecast Total Non_Assurance'!$Q$67</f>
        <v>785.43656961154238</v>
      </c>
      <c r="O28" s="218">
        <f>'Reforecast Total Non_Assurance'!$Q$68</f>
        <v>953.77600712779747</v>
      </c>
      <c r="P28" s="218">
        <f>'Reforecast Total Non_Assurance'!$Q$69</f>
        <v>931.71970653776248</v>
      </c>
      <c r="Q28" s="218">
        <f>'Reforecast Total Non_Assurance'!$Q$70+'Reforecast Total Non_Assurance'!$Q$71</f>
        <v>894.10509612909823</v>
      </c>
      <c r="R28" s="218">
        <f>'Reforecast Total Non_Assurance'!$Q$74+'Reforecast Total Non_Assurance'!$Q$75</f>
        <v>1160.881086410767</v>
      </c>
      <c r="S28" s="218">
        <f>'Reforecast Total Non_Assurance'!$Q$76</f>
        <v>1157.1937879574339</v>
      </c>
      <c r="T28" s="218">
        <f>'Reforecast Total Non_Assurance'!$Q$77</f>
        <v>925.65373095788834</v>
      </c>
      <c r="U28" s="218">
        <f>'Reforecast Total Non_Assurance'!$Q$78</f>
        <v>864.8740861227277</v>
      </c>
      <c r="V28" s="218">
        <f>'Reforecast Total Non_Assurance'!$Q$81</f>
        <v>495.96475492066708</v>
      </c>
      <c r="W28" s="218">
        <f>'Reforecast Total Non_Assurance'!$Q$82</f>
        <v>850.24544132131768</v>
      </c>
      <c r="X28" s="218">
        <f>'Reforecast Total Non_Assurance'!$Q$83+'Reforecast Total Non_Assurance'!$Q$84</f>
        <v>1407.8275732492414</v>
      </c>
      <c r="Y28" s="218">
        <f>'Reforecast Total Non_Assurance'!$Q$85</f>
        <v>0</v>
      </c>
      <c r="Z28" s="218">
        <f>'Reforecast Total Non_Assurance'!$Q$89</f>
        <v>232.74567522050407</v>
      </c>
      <c r="AA28" s="218">
        <f>+'Reforecast Total Non_Assurance'!$Q$90</f>
        <v>414.99972771971005</v>
      </c>
      <c r="AB28" s="218">
        <f>'Reforecast Total Non_Assurance'!$Q$91</f>
        <v>673.32548844537348</v>
      </c>
      <c r="AC28" s="218">
        <f>'Reforecast Total Non_Assurance'!$Q$92</f>
        <v>449.991415351863</v>
      </c>
      <c r="AD28" s="218">
        <f>'Reforecast Total Non_Assurance'!$Q$95+'Reforecast Total Non_Assurance'!$Q$96</f>
        <v>734.91143070306623</v>
      </c>
      <c r="AE28" s="218">
        <f>'Reforecast Total Non_Assurance'!$Q$97</f>
        <v>821.99100748018941</v>
      </c>
      <c r="AF28" s="218">
        <f>'Reforecast Total Non_Assurance'!$Q$98</f>
        <v>1023.126041968804</v>
      </c>
      <c r="AG28" s="218">
        <f>'Reforecast Total Non_Assurance'!$Q$99</f>
        <v>797.54056535049654</v>
      </c>
      <c r="AH28" s="218">
        <f>'Reforecast Total Non_Assurance'!$Q$102</f>
        <v>1192.7318474664692</v>
      </c>
      <c r="AI28" s="218">
        <f>'Reforecast Total Non_Assurance'!$Q$103</f>
        <v>1314.2390970274228</v>
      </c>
      <c r="AJ28" s="218">
        <f>'Reforecast Total Non_Assurance'!$Q$104</f>
        <v>1270.9408463577311</v>
      </c>
      <c r="AK28" s="218">
        <f>'Reforecast Total Non_Assurance'!$Q$105+'Reforecast Total Non_Assurance'!$Q$106</f>
        <v>1117.9916162100021</v>
      </c>
      <c r="AL28" s="218">
        <f>'Reforecast Total Non_Assurance'!$Q$109+'Reforecast Total Non_Assurance'!$Q$110</f>
        <v>406.12301410312369</v>
      </c>
      <c r="AM28" s="218">
        <f>'Reforecast Total Non_Assurance'!$Q$111</f>
        <v>385.82477886869032</v>
      </c>
      <c r="AN28" s="218">
        <f>'Reforecast Total Non_Assurance'!$Q$112</f>
        <v>692.44043164951427</v>
      </c>
      <c r="AO28" s="218">
        <f>'Reforecast Total Non_Assurance'!$Q$113</f>
        <v>713.06518005125758</v>
      </c>
      <c r="AP28" s="218">
        <f>'Reforecast Total Non_Assurance'!$Q$116+'Reforecast Total Non_Assurance'!$Q$117</f>
        <v>728.32511214337342</v>
      </c>
      <c r="AQ28" s="218">
        <f>'Reforecast Total Non_Assurance'!$Q$118</f>
        <v>810.77943364777684</v>
      </c>
      <c r="AR28" s="218">
        <f>'Reforecast Total Non_Assurance'!$Q$119</f>
        <v>845.76653806747936</v>
      </c>
      <c r="AS28" s="218">
        <f>'Reforecast Total Non_Assurance'!$Q$120</f>
        <v>831.4512545496475</v>
      </c>
      <c r="AT28" s="218">
        <f>'Reforecast Total Non_Assurance'!$Q$123</f>
        <v>969.15398019313943</v>
      </c>
      <c r="AU28" s="218">
        <f>'Reforecast Total Non_Assurance'!$Q$124</f>
        <v>720.96735320885648</v>
      </c>
      <c r="AV28" s="218">
        <f>'Reforecast Total Non_Assurance'!$Q$125</f>
        <v>903.85172374046056</v>
      </c>
      <c r="AW28" s="218">
        <f>'Reforecast Total Non_Assurance'!$Q$126+'Reforecast Total Non_Assurance'!$Q$127</f>
        <v>770.68923963705379</v>
      </c>
      <c r="AX28" s="28"/>
      <c r="AY28" s="29"/>
    </row>
    <row r="29" spans="1:51" s="26" customFormat="1" x14ac:dyDescent="0.35">
      <c r="A29" s="26" t="s">
        <v>352</v>
      </c>
      <c r="B29" s="218">
        <f>'Reforecast Total Non_Assurance'!$R$46</f>
        <v>499.83694359133398</v>
      </c>
      <c r="C29" s="218">
        <f>'Reforecast Total Non_Assurance'!$R$47</f>
        <v>674.73079994412774</v>
      </c>
      <c r="D29" s="218">
        <f>'Reforecast Total Non_Assurance'!$R$48</f>
        <v>765.89749928952278</v>
      </c>
      <c r="E29" s="218">
        <f>'Reforecast Total Non_Assurance'!$R$49+'Reforecast Total Non_Assurance'!$R$50</f>
        <v>867.61124211492188</v>
      </c>
      <c r="F29" s="218">
        <f>'Reforecast Total Non_Assurance'!$R$53+'Reforecast Total Non_Assurance'!$R$54</f>
        <v>588.8528351268078</v>
      </c>
      <c r="G29" s="218">
        <f>'Reforecast Total Non_Assurance'!$R$55</f>
        <v>632.50326619203508</v>
      </c>
      <c r="H29" s="218">
        <f>'Reforecast Total Non_Assurance'!$R$56</f>
        <v>563.20944525635139</v>
      </c>
      <c r="I29" s="218">
        <f>'Reforecast Total Non_Assurance'!$R$57</f>
        <v>552.26414424843938</v>
      </c>
      <c r="J29" s="218">
        <f>'Reforecast Total Non_Assurance'!$R$60</f>
        <v>698.40252374101317</v>
      </c>
      <c r="K29" s="218">
        <f>'Reforecast Total Non_Assurance'!$R$61</f>
        <v>563.44923700419452</v>
      </c>
      <c r="L29" s="218">
        <f>'Reforecast Total Non_Assurance'!$R$62</f>
        <v>619.53143733944364</v>
      </c>
      <c r="M29" s="218">
        <f>'Reforecast Total Non_Assurance'!$R$63+'Reforecast Total Non_Assurance'!$R$64</f>
        <v>497.02709221983076</v>
      </c>
      <c r="N29" s="218">
        <f>'Reforecast Total Non_Assurance'!$R$67</f>
        <v>574.50139572981107</v>
      </c>
      <c r="O29" s="218">
        <f>'Reforecast Total Non_Assurance'!$R$68</f>
        <v>635.21972575769917</v>
      </c>
      <c r="P29" s="218">
        <f>'Reforecast Total Non_Assurance'!$R$69</f>
        <v>536.09205896210494</v>
      </c>
      <c r="Q29" s="218">
        <f>'Reforecast Total Non_Assurance'!$R$70+'Reforecast Total Non_Assurance'!$R$71</f>
        <v>560.52407075473002</v>
      </c>
      <c r="R29" s="218">
        <f>'Reforecast Total Non_Assurance'!$R$74+'Reforecast Total Non_Assurance'!$R$75</f>
        <v>397.97368189959735</v>
      </c>
      <c r="S29" s="218">
        <f>'Reforecast Total Non_Assurance'!$R$76</f>
        <v>483.2428375282351</v>
      </c>
      <c r="T29" s="218">
        <f>'Reforecast Total Non_Assurance'!$R$77</f>
        <v>418.26421480943583</v>
      </c>
      <c r="U29" s="218">
        <f>'Reforecast Total Non_Assurance'!$R$78</f>
        <v>415.02598435634638</v>
      </c>
      <c r="V29" s="218">
        <f>'Reforecast Total Non_Assurance'!$R$81</f>
        <v>259.86161350127475</v>
      </c>
      <c r="W29" s="218">
        <f>'Reforecast Total Non_Assurance'!$R$82</f>
        <v>529.34872355110815</v>
      </c>
      <c r="X29" s="218">
        <f>'Reforecast Total Non_Assurance'!$R$83+'Reforecast Total Non_Assurance'!$R$84</f>
        <v>828.27498275258745</v>
      </c>
      <c r="Y29" s="218">
        <f>'Reforecast Total Non_Assurance'!$R$85</f>
        <v>0</v>
      </c>
      <c r="Z29" s="218">
        <f>'Reforecast Total Non_Assurance'!$R$89</f>
        <v>167.372902600727</v>
      </c>
      <c r="AA29" s="218">
        <f>+'Reforecast Total Non_Assurance'!$R$90</f>
        <v>277.17716759114774</v>
      </c>
      <c r="AB29" s="218">
        <f>'Reforecast Total Non_Assurance'!$R$91</f>
        <v>399.34398208033764</v>
      </c>
      <c r="AC29" s="218">
        <f>'Reforecast Total Non_Assurance'!$R$92</f>
        <v>389.66373232626603</v>
      </c>
      <c r="AD29" s="218">
        <f>'Reforecast Total Non_Assurance'!$R$95+'Reforecast Total Non_Assurance'!$R$96</f>
        <v>331.82126090017499</v>
      </c>
      <c r="AE29" s="218">
        <f>'Reforecast Total Non_Assurance'!$R$97</f>
        <v>355.45597022029995</v>
      </c>
      <c r="AF29" s="218">
        <f>'Reforecast Total Non_Assurance'!$R$98</f>
        <v>314.76872615031067</v>
      </c>
      <c r="AG29" s="218">
        <f>'Reforecast Total Non_Assurance'!$R$99</f>
        <v>235.66988727577731</v>
      </c>
      <c r="AH29" s="218">
        <f>'Reforecast Total Non_Assurance'!$R$102</f>
        <v>517.63290137881279</v>
      </c>
      <c r="AI29" s="218">
        <f>'Reforecast Total Non_Assurance'!$R$103</f>
        <v>580.37883041156022</v>
      </c>
      <c r="AJ29" s="218">
        <f>'Reforecast Total Non_Assurance'!$R$104</f>
        <v>522.47074657796907</v>
      </c>
      <c r="AK29" s="218">
        <f>'Reforecast Total Non_Assurance'!$R$105+'Reforecast Total Non_Assurance'!$R$106</f>
        <v>465.47759558751108</v>
      </c>
      <c r="AL29" s="218">
        <f>'Reforecast Total Non_Assurance'!$R$109+'Reforecast Total Non_Assurance'!$R$110</f>
        <v>527.25103763306322</v>
      </c>
      <c r="AM29" s="218">
        <f>'Reforecast Total Non_Assurance'!$R$111</f>
        <v>416.64649905140908</v>
      </c>
      <c r="AN29" s="218">
        <f>'Reforecast Total Non_Assurance'!$R$112</f>
        <v>564.94933797073338</v>
      </c>
      <c r="AO29" s="218">
        <f>'Reforecast Total Non_Assurance'!$R$113</f>
        <v>571.56911936986842</v>
      </c>
      <c r="AP29" s="218">
        <f>'Reforecast Total Non_Assurance'!$R$116+'Reforecast Total Non_Assurance'!$R$117</f>
        <v>577.20432558093353</v>
      </c>
      <c r="AQ29" s="218">
        <f>'Reforecast Total Non_Assurance'!$R$118</f>
        <v>635.91761617288921</v>
      </c>
      <c r="AR29" s="218">
        <f>'Reforecast Total Non_Assurance'!$R$119</f>
        <v>559.2540080244645</v>
      </c>
      <c r="AS29" s="218">
        <f>'Reforecast Total Non_Assurance'!$R$120</f>
        <v>661.47513983399085</v>
      </c>
      <c r="AT29" s="218">
        <f>'Reforecast Total Non_Assurance'!$R$123</f>
        <v>720.06416297420822</v>
      </c>
      <c r="AU29" s="218">
        <f>'Reforecast Total Non_Assurance'!$R$124</f>
        <v>512.12041559270722</v>
      </c>
      <c r="AV29" s="218">
        <f>'Reforecast Total Non_Assurance'!$R$125</f>
        <v>526.02387342379939</v>
      </c>
      <c r="AW29" s="218">
        <f>'Reforecast Total Non_Assurance'!$R$126+'Reforecast Total Non_Assurance'!$R$127</f>
        <v>532.88257940398671</v>
      </c>
      <c r="AX29" s="28"/>
      <c r="AY29" s="29"/>
    </row>
    <row r="30" spans="1:51" s="26" customFormat="1" hidden="1" x14ac:dyDescent="0.35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8"/>
      <c r="AY30" s="29"/>
    </row>
    <row r="31" spans="1:51" s="26" customFormat="1" hidden="1" x14ac:dyDescent="0.35">
      <c r="B31" s="218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8"/>
      <c r="AY31" s="29"/>
    </row>
    <row r="32" spans="1:51" s="26" customFormat="1" hidden="1" x14ac:dyDescent="0.35">
      <c r="B32" s="218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8"/>
      <c r="AY32" s="29"/>
    </row>
    <row r="33" spans="1:51" s="26" customFormat="1" hidden="1" x14ac:dyDescent="0.35"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8"/>
      <c r="AY33" s="29"/>
    </row>
    <row r="34" spans="1:51" s="26" customFormat="1" hidden="1" x14ac:dyDescent="0.35">
      <c r="B34" s="218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8"/>
      <c r="AY34" s="29"/>
    </row>
    <row r="35" spans="1:51" s="26" customFormat="1" hidden="1" x14ac:dyDescent="0.35"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8"/>
      <c r="AY35" s="29"/>
    </row>
    <row r="36" spans="1:51" s="26" customFormat="1" hidden="1" x14ac:dyDescent="0.35"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8"/>
      <c r="AY36" s="29"/>
    </row>
    <row r="37" spans="1:51" s="26" customFormat="1" hidden="1" x14ac:dyDescent="0.35"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8"/>
      <c r="AY37" s="29"/>
    </row>
    <row r="38" spans="1:51" s="26" customFormat="1" hidden="1" x14ac:dyDescent="0.35"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8"/>
      <c r="AY38" s="29"/>
    </row>
    <row r="39" spans="1:51" s="26" customFormat="1" hidden="1" x14ac:dyDescent="0.35"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8"/>
      <c r="AY39" s="29"/>
    </row>
    <row r="40" spans="1:51" s="26" customFormat="1" hidden="1" x14ac:dyDescent="0.35"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8"/>
      <c r="AY40" s="29"/>
    </row>
    <row r="41" spans="1:51" s="26" customFormat="1" hidden="1" x14ac:dyDescent="0.35">
      <c r="B41" s="218"/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8"/>
      <c r="AY41" s="29"/>
    </row>
    <row r="42" spans="1:51" s="26" customFormat="1" hidden="1" x14ac:dyDescent="0.35"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/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18"/>
      <c r="AU42" s="218"/>
      <c r="AV42" s="218"/>
      <c r="AW42" s="218"/>
      <c r="AX42" s="28"/>
      <c r="AY42" s="29"/>
    </row>
    <row r="43" spans="1:51" s="26" customFormat="1" hidden="1" x14ac:dyDescent="0.35"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18"/>
      <c r="AU43" s="218"/>
      <c r="AV43" s="218"/>
      <c r="AW43" s="218"/>
      <c r="AX43" s="28"/>
      <c r="AY43" s="29"/>
    </row>
    <row r="44" spans="1:51" s="26" customFormat="1" hidden="1" x14ac:dyDescent="0.35">
      <c r="B44" s="218"/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8"/>
      <c r="AY44" s="29"/>
    </row>
    <row r="45" spans="1:51" s="26" customFormat="1" hidden="1" x14ac:dyDescent="0.35">
      <c r="A45" s="36"/>
      <c r="B45" s="37"/>
      <c r="C45" s="12"/>
      <c r="D45" s="12"/>
      <c r="E45" s="12"/>
      <c r="F45" s="37"/>
      <c r="G45" s="12"/>
      <c r="H45" s="12"/>
      <c r="I45" s="13"/>
      <c r="J45" s="37"/>
      <c r="K45" s="12"/>
      <c r="L45" s="12"/>
      <c r="M45" s="13"/>
      <c r="N45" s="37"/>
      <c r="O45" s="12"/>
      <c r="P45" s="12"/>
      <c r="Q45" s="12"/>
      <c r="R45" s="37"/>
      <c r="S45" s="12"/>
      <c r="T45" s="12"/>
      <c r="U45" s="13"/>
      <c r="V45" s="37"/>
      <c r="W45" s="12"/>
      <c r="X45" s="12"/>
      <c r="Y45" s="13"/>
      <c r="Z45" s="37"/>
      <c r="AA45" s="12"/>
      <c r="AB45" s="12"/>
      <c r="AC45" s="12"/>
      <c r="AD45" s="37"/>
      <c r="AE45" s="12"/>
      <c r="AF45" s="12"/>
      <c r="AG45" s="13"/>
      <c r="AH45" s="37"/>
      <c r="AI45" s="12"/>
      <c r="AJ45" s="12"/>
      <c r="AK45" s="13"/>
      <c r="AL45" s="37"/>
      <c r="AM45" s="12"/>
      <c r="AN45" s="12"/>
      <c r="AO45" s="13"/>
      <c r="AP45" s="37"/>
      <c r="AQ45" s="12"/>
      <c r="AR45" s="12"/>
      <c r="AS45" s="13"/>
      <c r="AT45" s="37"/>
      <c r="AU45" s="12"/>
      <c r="AV45" s="12"/>
      <c r="AW45" s="13"/>
      <c r="AX45" s="28"/>
    </row>
    <row r="46" spans="1:51" s="26" customFormat="1" hidden="1" x14ac:dyDescent="0.35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19"/>
      <c r="AU46" s="219"/>
      <c r="AV46" s="219"/>
      <c r="AW46" s="219"/>
      <c r="AX46" s="28"/>
      <c r="AY46" s="29"/>
    </row>
    <row r="47" spans="1:51" s="26" customFormat="1" hidden="1" x14ac:dyDescent="0.35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19"/>
      <c r="AW47" s="219"/>
      <c r="AX47" s="28"/>
    </row>
    <row r="48" spans="1:51" s="26" customFormat="1" hidden="1" x14ac:dyDescent="0.35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19"/>
      <c r="AW48" s="219"/>
      <c r="AX48" s="28"/>
    </row>
    <row r="49" spans="1:51" s="26" customFormat="1" ht="14" hidden="1" customHeight="1" x14ac:dyDescent="0.35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19"/>
      <c r="AW49" s="219"/>
      <c r="AX49" s="28"/>
      <c r="AY49" s="29"/>
    </row>
    <row r="50" spans="1:51" s="26" customFormat="1" hidden="1" x14ac:dyDescent="0.35"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19"/>
      <c r="AW50" s="219"/>
      <c r="AX50" s="28"/>
      <c r="AY50" s="12"/>
    </row>
    <row r="51" spans="1:5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SUM(B25:B44)</f>
        <v>1823.2175395055708</v>
      </c>
      <c r="C52" s="221">
        <f t="shared" si="0"/>
        <v>2171.840297922377</v>
      </c>
      <c r="D52" s="221">
        <f t="shared" si="0"/>
        <v>2491.7663576065211</v>
      </c>
      <c r="E52" s="221">
        <f t="shared" si="0"/>
        <v>2705.2038520530332</v>
      </c>
      <c r="F52" s="221">
        <f t="shared" si="0"/>
        <v>2591.1263223666047</v>
      </c>
      <c r="G52" s="221">
        <f t="shared" si="0"/>
        <v>2958.8600435376293</v>
      </c>
      <c r="H52" s="221">
        <f t="shared" si="0"/>
        <v>2521.5000984910671</v>
      </c>
      <c r="I52" s="221">
        <f t="shared" si="0"/>
        <v>2326.6810435410089</v>
      </c>
      <c r="J52" s="221">
        <f t="shared" si="0"/>
        <v>2875.0835838038997</v>
      </c>
      <c r="K52" s="221">
        <f t="shared" si="0"/>
        <v>2499.8780990010118</v>
      </c>
      <c r="L52" s="221">
        <f t="shared" si="0"/>
        <v>2525.635725725153</v>
      </c>
      <c r="M52" s="221">
        <f t="shared" si="0"/>
        <v>2320.513717745087</v>
      </c>
      <c r="N52" s="221">
        <f t="shared" si="0"/>
        <v>2335.7009920582914</v>
      </c>
      <c r="O52" s="221">
        <f t="shared" si="0"/>
        <v>2778.3610591025331</v>
      </c>
      <c r="P52" s="221">
        <f t="shared" si="0"/>
        <v>2610.7085722051202</v>
      </c>
      <c r="Q52" s="221">
        <f t="shared" si="0"/>
        <v>2565.6972580047714</v>
      </c>
      <c r="R52" s="221">
        <f t="shared" si="0"/>
        <v>2509.7250000824947</v>
      </c>
      <c r="S52" s="221">
        <f t="shared" si="0"/>
        <v>2879.12511049779</v>
      </c>
      <c r="T52" s="221">
        <f t="shared" si="0"/>
        <v>2531.7357927285166</v>
      </c>
      <c r="U52" s="221">
        <f t="shared" si="0"/>
        <v>2399.6689161965965</v>
      </c>
      <c r="V52" s="221">
        <f t="shared" si="0"/>
        <v>1353.7819419908997</v>
      </c>
      <c r="W52" s="221">
        <f t="shared" si="0"/>
        <v>2537.3073675308228</v>
      </c>
      <c r="X52" s="221">
        <f t="shared" si="0"/>
        <v>3797.3064219983853</v>
      </c>
      <c r="Y52" s="221">
        <f t="shared" si="0"/>
        <v>0</v>
      </c>
      <c r="Z52" s="221">
        <f t="shared" si="0"/>
        <v>974.35521281399053</v>
      </c>
      <c r="AA52" s="221">
        <f t="shared" si="0"/>
        <v>1673.8569026835728</v>
      </c>
      <c r="AB52" s="221">
        <f t="shared" si="0"/>
        <v>2259.7168032270556</v>
      </c>
      <c r="AC52" s="221">
        <f t="shared" si="0"/>
        <v>1691.2827787914359</v>
      </c>
      <c r="AD52" s="221">
        <f t="shared" si="0"/>
        <v>2078.2927237862891</v>
      </c>
      <c r="AE52" s="221">
        <f t="shared" si="0"/>
        <v>2328.6377576700083</v>
      </c>
      <c r="AF52" s="221">
        <f t="shared" si="0"/>
        <v>2469.4318884441836</v>
      </c>
      <c r="AG52" s="221">
        <f t="shared" si="0"/>
        <v>1948.4563856994457</v>
      </c>
      <c r="AH52" s="221">
        <f t="shared" si="0"/>
        <v>2731.6199598626126</v>
      </c>
      <c r="AI52" s="221">
        <f t="shared" si="0"/>
        <v>3100.9064735407592</v>
      </c>
      <c r="AJ52" s="221">
        <f t="shared" si="0"/>
        <v>2952.3854552593866</v>
      </c>
      <c r="AK52" s="221">
        <f t="shared" si="0"/>
        <v>2528.1619273731339</v>
      </c>
      <c r="AL52" s="221">
        <f t="shared" si="0"/>
        <v>1929.6453035977261</v>
      </c>
      <c r="AM52" s="221">
        <f t="shared" si="0"/>
        <v>1630.9613329792394</v>
      </c>
      <c r="AN52" s="221">
        <f t="shared" si="0"/>
        <v>2306.2586734242736</v>
      </c>
      <c r="AO52" s="221">
        <f t="shared" si="0"/>
        <v>2124.6905250134782</v>
      </c>
      <c r="AP52" s="221">
        <f t="shared" si="0"/>
        <v>2025.9669334360519</v>
      </c>
      <c r="AQ52" s="221">
        <f t="shared" si="0"/>
        <v>2360.4727132151288</v>
      </c>
      <c r="AR52" s="221">
        <f t="shared" si="0"/>
        <v>2379.6651867550331</v>
      </c>
      <c r="AS52" s="221">
        <f t="shared" si="0"/>
        <v>2566.8149757825295</v>
      </c>
      <c r="AT52" s="221">
        <f t="shared" si="0"/>
        <v>2258.4093984649753</v>
      </c>
      <c r="AU52" s="221">
        <f t="shared" si="0"/>
        <v>1737.2781820523442</v>
      </c>
      <c r="AV52" s="221">
        <f t="shared" si="0"/>
        <v>2131.7488195010928</v>
      </c>
      <c r="AW52" s="221">
        <f>SUM(AW25:AW44)</f>
        <v>2070.7802553565361</v>
      </c>
      <c r="AX52" s="12">
        <f>SUM(B52:AW52)</f>
        <v>110370.2216824255</v>
      </c>
      <c r="AY52" s="28"/>
    </row>
    <row r="53" spans="1:51" s="6" customFormat="1" ht="20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x14ac:dyDescent="0.35">
      <c r="A54" s="36" t="s">
        <v>18</v>
      </c>
      <c r="B54" s="39"/>
      <c r="C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x14ac:dyDescent="0.35">
      <c r="A55" s="106" t="s">
        <v>19</v>
      </c>
      <c r="B55" s="105">
        <f>SUM(B56:B68)</f>
        <v>4.8254025109636611</v>
      </c>
      <c r="C55" s="105">
        <f t="shared" ref="C55:AW55" si="1">SUM(C56:C68)</f>
        <v>4.8254025109636611</v>
      </c>
      <c r="D55" s="105">
        <f t="shared" si="1"/>
        <v>4.8254025109636611</v>
      </c>
      <c r="E55" s="105">
        <f t="shared" si="1"/>
        <v>4.8254025109636611</v>
      </c>
      <c r="F55" s="105">
        <f t="shared" si="1"/>
        <v>5.3145062679331998</v>
      </c>
      <c r="G55" s="105">
        <f t="shared" si="1"/>
        <v>5.3145062679332007</v>
      </c>
      <c r="H55" s="105">
        <f t="shared" si="1"/>
        <v>5.3145062679332007</v>
      </c>
      <c r="I55" s="105">
        <f t="shared" si="1"/>
        <v>5.3145062679332007</v>
      </c>
      <c r="J55" s="105">
        <f t="shared" si="1"/>
        <v>5.2666757115218008</v>
      </c>
      <c r="K55" s="105">
        <f t="shared" si="1"/>
        <v>5.2666757115218026</v>
      </c>
      <c r="L55" s="105">
        <f t="shared" si="1"/>
        <v>5.2666757115218026</v>
      </c>
      <c r="M55" s="105">
        <f t="shared" si="1"/>
        <v>5.2666757115218026</v>
      </c>
      <c r="N55" s="105">
        <f t="shared" si="1"/>
        <v>5.0910035723157971</v>
      </c>
      <c r="O55" s="105">
        <f t="shared" si="1"/>
        <v>5.091003572315798</v>
      </c>
      <c r="P55" s="105">
        <f t="shared" si="1"/>
        <v>5.091003572315798</v>
      </c>
      <c r="Q55" s="105">
        <f t="shared" si="1"/>
        <v>5.091003572315798</v>
      </c>
      <c r="R55" s="105">
        <f t="shared" si="1"/>
        <v>5.1997580458590154</v>
      </c>
      <c r="S55" s="105">
        <f t="shared" si="1"/>
        <v>5.1997580458590118</v>
      </c>
      <c r="T55" s="105">
        <f t="shared" si="1"/>
        <v>5.1997580458590118</v>
      </c>
      <c r="U55" s="105">
        <f t="shared" si="1"/>
        <v>5.1997580458590118</v>
      </c>
      <c r="V55" s="105">
        <f t="shared" si="1"/>
        <v>4.8617737728781787</v>
      </c>
      <c r="W55" s="105">
        <f t="shared" si="1"/>
        <v>4.861773772878176</v>
      </c>
      <c r="X55" s="105">
        <f t="shared" si="1"/>
        <v>4.861773772878176</v>
      </c>
      <c r="Y55" s="105">
        <f t="shared" si="1"/>
        <v>4.861773772878176</v>
      </c>
      <c r="Z55" s="105">
        <f t="shared" si="1"/>
        <v>4.9762718456315094</v>
      </c>
      <c r="AA55" s="105">
        <f t="shared" si="1"/>
        <v>4.9762718456315094</v>
      </c>
      <c r="AB55" s="105">
        <f t="shared" si="1"/>
        <v>4.9762718456315094</v>
      </c>
      <c r="AC55" s="105">
        <f t="shared" si="1"/>
        <v>4.9762718456315094</v>
      </c>
      <c r="AD55" s="105">
        <f t="shared" si="1"/>
        <v>5.3655511145529893</v>
      </c>
      <c r="AE55" s="105">
        <f t="shared" si="1"/>
        <v>5.3655511145529893</v>
      </c>
      <c r="AF55" s="105">
        <f t="shared" si="1"/>
        <v>5.3655511145529893</v>
      </c>
      <c r="AG55" s="105">
        <f t="shared" si="1"/>
        <v>5.3655511145529893</v>
      </c>
      <c r="AH55" s="105">
        <f t="shared" si="1"/>
        <v>5.614198147741182</v>
      </c>
      <c r="AI55" s="105">
        <f t="shared" si="1"/>
        <v>5.6141981477411802</v>
      </c>
      <c r="AJ55" s="105">
        <f t="shared" si="1"/>
        <v>5.6141981477411802</v>
      </c>
      <c r="AK55" s="105">
        <f t="shared" si="1"/>
        <v>5.6141981477411802</v>
      </c>
      <c r="AL55" s="105">
        <f t="shared" si="1"/>
        <v>5.4710360949737815</v>
      </c>
      <c r="AM55" s="105">
        <f t="shared" si="1"/>
        <v>5.4710360949737806</v>
      </c>
      <c r="AN55" s="105">
        <f t="shared" si="1"/>
        <v>5.4710360949737806</v>
      </c>
      <c r="AO55" s="105">
        <f t="shared" si="1"/>
        <v>5.4710360949737806</v>
      </c>
      <c r="AP55" s="105">
        <f t="shared" si="1"/>
        <v>5.7447575931354065</v>
      </c>
      <c r="AQ55" s="105">
        <f t="shared" si="1"/>
        <v>5.7447575931354056</v>
      </c>
      <c r="AR55" s="105">
        <f t="shared" si="1"/>
        <v>5.7447575931354056</v>
      </c>
      <c r="AS55" s="105">
        <f t="shared" si="1"/>
        <v>5.7447575931354056</v>
      </c>
      <c r="AT55" s="105">
        <f t="shared" si="1"/>
        <v>5.6959173875058475</v>
      </c>
      <c r="AU55" s="105">
        <f t="shared" si="1"/>
        <v>5.6959173875058466</v>
      </c>
      <c r="AV55" s="105">
        <f t="shared" si="1"/>
        <v>5.6959173875058466</v>
      </c>
      <c r="AW55" s="105">
        <f t="shared" si="1"/>
        <v>5.6959173875058466</v>
      </c>
      <c r="AX55" s="30"/>
    </row>
    <row r="56" spans="1:51" s="26" customFormat="1" x14ac:dyDescent="0.35">
      <c r="A56" s="103" t="s">
        <v>24</v>
      </c>
      <c r="B56" s="37">
        <f>'Headcount Source'!D10</f>
        <v>2</v>
      </c>
      <c r="C56" s="37">
        <f>'Headcount Source'!D10</f>
        <v>2</v>
      </c>
      <c r="D56" s="37">
        <f>'Headcount Source'!D10</f>
        <v>2</v>
      </c>
      <c r="E56" s="37">
        <f>'Headcount Source'!D10</f>
        <v>2</v>
      </c>
      <c r="F56" s="37">
        <f>B56*(100%-F$161)</f>
        <v>1.974</v>
      </c>
      <c r="G56" s="37">
        <f>C56*(100%-G$161)</f>
        <v>1.974</v>
      </c>
      <c r="H56" s="37">
        <f>D56*(100%-H$161)</f>
        <v>1.974</v>
      </c>
      <c r="I56" s="37">
        <f>E56*(100%-I$161)</f>
        <v>1.974</v>
      </c>
      <c r="J56" s="37">
        <f>F56*(100%-J$161)</f>
        <v>1.956234</v>
      </c>
      <c r="K56" s="37">
        <f>G56*(100%-K$161)</f>
        <v>1.956234</v>
      </c>
      <c r="L56" s="37">
        <f>H56*(100%-L$161)</f>
        <v>1.956234</v>
      </c>
      <c r="M56" s="37">
        <f>I56*(100%-M$161)</f>
        <v>1.956234</v>
      </c>
      <c r="N56" s="37">
        <f>J56*(100%-N$161)</f>
        <v>1.8877658099999999</v>
      </c>
      <c r="O56" s="37">
        <f>K56*(100%-O$161)</f>
        <v>1.8877658099999999</v>
      </c>
      <c r="P56" s="37">
        <f>L56*(100%-P$161)</f>
        <v>1.8877658099999999</v>
      </c>
      <c r="Q56" s="37">
        <f>M56*(100%-Q$161)</f>
        <v>1.8877658099999999</v>
      </c>
      <c r="R56" s="37">
        <f>N56*(100%-R$161)</f>
        <v>1.8424594305599999</v>
      </c>
      <c r="S56" s="37">
        <f>O56*(100%-S$161)</f>
        <v>1.8424594305599999</v>
      </c>
      <c r="T56" s="37">
        <f>P56*(100%-T$161)</f>
        <v>1.8424594305599999</v>
      </c>
      <c r="U56" s="37">
        <f>Q56*(100%-U$161)</f>
        <v>1.8424594305599999</v>
      </c>
      <c r="V56" s="37">
        <f>IF(R56*(100%-V$161)&lt;0,0,R56*(100%-V$161))</f>
        <v>1.7226995675736001</v>
      </c>
      <c r="W56" s="37">
        <f>IF(S56*(100%-W$161)&lt;0,0,S56*(100%-W$161))</f>
        <v>1.7226995675736001</v>
      </c>
      <c r="X56" s="37">
        <f>IF(T56*(100%-X$161)&lt;0,0,T56*(100%-X$161))</f>
        <v>1.7226995675736001</v>
      </c>
      <c r="Y56" s="37">
        <f>IF(U56*(100%-Y$161)&lt;0,0,U56*(100%-Y$161))</f>
        <v>1.7226995675736001</v>
      </c>
      <c r="Z56" s="37">
        <f>IF(V56*(100%-Z$161)&lt;0,0,V56*(100%-Z$161))</f>
        <v>1.6848001770869809</v>
      </c>
      <c r="AA56" s="37">
        <f>IF(W56*(100%-AA$161)&lt;0,0,W56*(100%-AA$161))</f>
        <v>1.6848001770869809</v>
      </c>
      <c r="AB56" s="37">
        <f>IF(X56*(100%-AB$161)&lt;0,0,X56*(100%-AB$161))</f>
        <v>1.6848001770869809</v>
      </c>
      <c r="AC56" s="37">
        <f>IF(Y56*(100%-AC$161)&lt;0,0,Y56*(100%-AC$161))</f>
        <v>1.6848001770869809</v>
      </c>
      <c r="AD56" s="37">
        <f>Z56*(100%-AD$161)</f>
        <v>1.6190929701805885</v>
      </c>
      <c r="AE56" s="37">
        <f>AA56*(100%-AE$161)</f>
        <v>1.6190929701805885</v>
      </c>
      <c r="AF56" s="37">
        <f>AB56*(100%-AF$161)</f>
        <v>1.6190929701805885</v>
      </c>
      <c r="AG56" s="37">
        <f>AC56*(100%-AG$161)</f>
        <v>1.6190929701805885</v>
      </c>
      <c r="AH56" s="37">
        <f>AD56*(100%-AH$161)</f>
        <v>1.5753774599857127</v>
      </c>
      <c r="AI56" s="37">
        <f>AE56*(100%-AI$161)</f>
        <v>1.5753774599857127</v>
      </c>
      <c r="AJ56" s="37">
        <f>AF56*(100%-AJ$161)</f>
        <v>1.5753774599857127</v>
      </c>
      <c r="AK56" s="37">
        <f>AG56*(100%-AK$161)</f>
        <v>1.5753774599857127</v>
      </c>
      <c r="AL56" s="37">
        <f>AH56*(100%-AL$161)</f>
        <v>1.535205334756077</v>
      </c>
      <c r="AM56" s="37">
        <f>AI56*(100%-AM$161)</f>
        <v>1.535205334756077</v>
      </c>
      <c r="AN56" s="37">
        <f>AJ56*(100%-AN$161)</f>
        <v>1.535205334756077</v>
      </c>
      <c r="AO56" s="37">
        <f>AK56*(100%-AO$161)</f>
        <v>1.535205334756077</v>
      </c>
      <c r="AP56" s="37">
        <f>AL56*(100%-AP$161)</f>
        <v>1.5091094539142929</v>
      </c>
      <c r="AQ56" s="37">
        <f>AM56*(100%-AQ$161)</f>
        <v>1.5091094539142929</v>
      </c>
      <c r="AR56" s="37">
        <f>AN56*(100%-AR$161)</f>
        <v>1.5091094539142929</v>
      </c>
      <c r="AS56" s="37">
        <f>AO56*(100%-AS$161)</f>
        <v>1.5091094539142929</v>
      </c>
      <c r="AT56" s="37">
        <f>AP56*(100%-AT$161)</f>
        <v>1.4962794580699499</v>
      </c>
      <c r="AU56" s="37">
        <f>AQ56*(100%-AU$161)</f>
        <v>1.4962794580699499</v>
      </c>
      <c r="AV56" s="37">
        <f>AR56*(100%-AV$161)</f>
        <v>1.4962794580699499</v>
      </c>
      <c r="AW56" s="37">
        <f>AS56*(100%-AW$161)</f>
        <v>1.4962794580699499</v>
      </c>
      <c r="AX56" s="30"/>
    </row>
    <row r="57" spans="1:51" s="26" customFormat="1" x14ac:dyDescent="0.35">
      <c r="A57" s="103" t="s">
        <v>119</v>
      </c>
      <c r="B57" s="107">
        <f>'Sample UI'!B57*(SUM($B$52:$E$52)/SUM('Sample UI'!$B$52:$E$52))</f>
        <v>2.8254025109636616</v>
      </c>
      <c r="C57" s="107">
        <f>'Sample UI'!C57*(SUM($B$52:$E$52)/SUM('Sample UI'!$B$52:$E$52))</f>
        <v>2.8254025109636607</v>
      </c>
      <c r="D57" s="107">
        <f>'Sample UI'!D57*(SUM($B$52:$E$52)/SUM('Sample UI'!$B$52:$E$52))</f>
        <v>2.8254025109636607</v>
      </c>
      <c r="E57" s="107">
        <f>'Sample UI'!E57*(SUM($B$52:$E$52)/SUM('Sample UI'!$B$52:$E$52))</f>
        <v>2.8254025109636607</v>
      </c>
      <c r="F57" s="37">
        <f>IF(B57*(100%-F$161)&lt;0,0,B57*(100%-F$161))</f>
        <v>2.7886722783211337</v>
      </c>
      <c r="G57" s="37">
        <f>IF(C57*(100%-G$161)&lt;0,0,C57*(100%-G$161))</f>
        <v>2.7886722783211328</v>
      </c>
      <c r="H57" s="37">
        <f>IF(D57*(100%-H$161)&lt;0,0,D57*(100%-H$161))</f>
        <v>2.7886722783211328</v>
      </c>
      <c r="I57" s="37">
        <f>IF(E57*(100%-I$161)&lt;0,0,E57*(100%-I$161))</f>
        <v>2.7886722783211328</v>
      </c>
      <c r="J57" s="37">
        <f>IF(F57*(100%-J$161)&lt;0,0,F57*(100%-J$161))</f>
        <v>2.7635742278162434</v>
      </c>
      <c r="K57" s="37">
        <f>IF(G57*(100%-K$161)&lt;0,0,G57*(100%-K$161))</f>
        <v>2.7635742278162425</v>
      </c>
      <c r="L57" s="37">
        <f>IF(H57*(100%-L$161)&lt;0,0,H57*(100%-L$161))</f>
        <v>2.7635742278162425</v>
      </c>
      <c r="M57" s="37">
        <f>IF(I57*(100%-M$161)&lt;0,0,I57*(100%-M$161))</f>
        <v>2.7635742278162425</v>
      </c>
      <c r="N57" s="37">
        <f>IF(J57*(100%-N$161)&lt;0,0,J57*(100%-N$161))</f>
        <v>2.6668491298426749</v>
      </c>
      <c r="O57" s="37">
        <f>IF(K57*(100%-O$161)&lt;0,0,K57*(100%-O$161))</f>
        <v>2.666849129842674</v>
      </c>
      <c r="P57" s="37">
        <f>IF(L57*(100%-P$161)&lt;0,0,L57*(100%-P$161))</f>
        <v>2.666849129842674</v>
      </c>
      <c r="Q57" s="37">
        <f>IF(M57*(100%-Q$161)&lt;0,0,M57*(100%-Q$161))</f>
        <v>2.666849129842674</v>
      </c>
      <c r="R57" s="37">
        <f>IF(N57*(100%-R$161)&lt;0,0,N57*(100%-R$161))</f>
        <v>2.6028447507264505</v>
      </c>
      <c r="S57" s="37">
        <f>IF(O57*(100%-S$161)&lt;0,0,O57*(100%-S$161))</f>
        <v>2.6028447507264496</v>
      </c>
      <c r="T57" s="37">
        <f>IF(P57*(100%-T$161)&lt;0,0,P57*(100%-T$161))</f>
        <v>2.6028447507264496</v>
      </c>
      <c r="U57" s="37">
        <f>IF(Q57*(100%-U$161)&lt;0,0,Q57*(100%-U$161))</f>
        <v>2.6028447507264496</v>
      </c>
      <c r="V57" s="37">
        <f>IF(R57*(100%-V$161)&lt;0,0,R57*(100%-V$161))</f>
        <v>2.4336598419292312</v>
      </c>
      <c r="W57" s="37">
        <f>IF(S57*(100%-W$161)&lt;0,0,S57*(100%-W$161))</f>
        <v>2.4336598419292303</v>
      </c>
      <c r="X57" s="37">
        <f>IF(T57*(100%-X$161)&lt;0,0,T57*(100%-X$161))</f>
        <v>2.4336598419292303</v>
      </c>
      <c r="Y57" s="37">
        <f>IF(U57*(100%-Y$161)&lt;0,0,U57*(100%-Y$161))</f>
        <v>2.4336598419292303</v>
      </c>
      <c r="Z57" s="37">
        <f>IF(V57*(100%-Z$161)&lt;0,0,V57*(100%-Z$161))</f>
        <v>2.3801193254067883</v>
      </c>
      <c r="AA57" s="37">
        <f>IF(W57*(100%-AA$161)&lt;0,0,W57*(100%-AA$161))</f>
        <v>2.3801193254067874</v>
      </c>
      <c r="AB57" s="37">
        <f>IF(X57*(100%-AB$161)&lt;0,0,X57*(100%-AB$161))</f>
        <v>2.3801193254067874</v>
      </c>
      <c r="AC57" s="37">
        <f>IF(Y57*(100%-AC$161)&lt;0,0,Y57*(100%-AC$161))</f>
        <v>2.3801193254067874</v>
      </c>
      <c r="AD57" s="37">
        <f>IF(Z57*(100%-AD$161)&lt;0,0,Z57*(100%-AD$161))</f>
        <v>2.2872946717159235</v>
      </c>
      <c r="AE57" s="37">
        <f>IF(AA57*(100%-AE$161)&lt;0,0,AA57*(100%-AE$161))</f>
        <v>2.2872946717159226</v>
      </c>
      <c r="AF57" s="37">
        <f>IF(AB57*(100%-AF$161)&lt;0,0,AB57*(100%-AF$161))</f>
        <v>2.2872946717159226</v>
      </c>
      <c r="AG57" s="37">
        <f>IF(AC57*(100%-AG$161)&lt;0,0,AC57*(100%-AG$161))</f>
        <v>2.2872946717159226</v>
      </c>
      <c r="AH57" s="37">
        <f>IF(AD57*(100%-AH$161)&lt;0,0,AD57*(100%-AH$161))</f>
        <v>2.2255377155795935</v>
      </c>
      <c r="AI57" s="37">
        <f>IF(AE57*(100%-AI$161)&lt;0,0,AE57*(100%-AI$161))</f>
        <v>2.2255377155795926</v>
      </c>
      <c r="AJ57" s="37">
        <f>IF(AF57*(100%-AJ$161)&lt;0,0,AF57*(100%-AJ$161))</f>
        <v>2.2255377155795926</v>
      </c>
      <c r="AK57" s="37">
        <f>IF(AG57*(100%-AK$161)&lt;0,0,AG57*(100%-AK$161))</f>
        <v>2.2255377155795926</v>
      </c>
      <c r="AL57" s="37">
        <f>IF(AH57*(100%-AL$161)&lt;0,0,AH57*(100%-AL$161))</f>
        <v>2.168786503832314</v>
      </c>
      <c r="AM57" s="37">
        <f>IF(AI57*(100%-AM$161)&lt;0,0,AI57*(100%-AM$161))</f>
        <v>2.1687865038323131</v>
      </c>
      <c r="AN57" s="37">
        <f>IF(AJ57*(100%-AN$161)&lt;0,0,AJ57*(100%-AN$161))</f>
        <v>2.1687865038323131</v>
      </c>
      <c r="AO57" s="37">
        <f>IF(AK57*(100%-AO$161)&lt;0,0,AK57*(100%-AO$161))</f>
        <v>2.1687865038323131</v>
      </c>
      <c r="AP57" s="37">
        <f>IF(AL57*(100%-AP$161)&lt;0,0,AL57*(100%-AP$161))</f>
        <v>2.131920820204221</v>
      </c>
      <c r="AQ57" s="37">
        <f>IF(AM57*(100%-AQ$161)&lt;0,0,AM57*(100%-AQ$161))</f>
        <v>2.1319208202042201</v>
      </c>
      <c r="AR57" s="37">
        <f>IF(AN57*(100%-AR$161)&lt;0,0,AN57*(100%-AR$161))</f>
        <v>2.1319208202042201</v>
      </c>
      <c r="AS57" s="37">
        <f>IF(AO57*(100%-AS$161)&lt;0,0,AO57*(100%-AS$161))</f>
        <v>2.1319208202042201</v>
      </c>
      <c r="AT57" s="37">
        <f>IF(AP57*(100%-AT$161)&lt;0,0,AP57*(100%-AT$161))</f>
        <v>2.1137958689670908</v>
      </c>
      <c r="AU57" s="37">
        <f>IF(AQ57*(100%-AU$161)&lt;0,0,AQ57*(100%-AU$161))</f>
        <v>2.1137958689670899</v>
      </c>
      <c r="AV57" s="37">
        <f>IF(AR57*(100%-AV$161)&lt;0,0,AR57*(100%-AV$161))</f>
        <v>2.1137958689670899</v>
      </c>
      <c r="AW57" s="37">
        <f>IF(AS57*(100%-AW$161)&lt;0,0,AS57*(100%-AW$161))</f>
        <v>2.1137958689670899</v>
      </c>
      <c r="AX57" s="30"/>
    </row>
    <row r="58" spans="1:51" s="26" customFormat="1" x14ac:dyDescent="0.35">
      <c r="A58" s="103" t="s">
        <v>120</v>
      </c>
      <c r="B58" s="37"/>
      <c r="C58" s="12"/>
      <c r="D58" s="12"/>
      <c r="E58" s="12"/>
      <c r="F58" s="107">
        <f>'Sample UI'!F58*(SUM('FY20 - NonAssurance only UI'!$F$52:$I$52)/(SUM('Sample UI'!$F$52:$I$52)))</f>
        <v>0.55183398961206598</v>
      </c>
      <c r="G58" s="107">
        <f>'Sample UI'!G58*(SUM('FY20 - NonAssurance only UI'!$F$52:$I$52)/(SUM('Sample UI'!$F$52:$I$52)))</f>
        <v>0.5518339896120682</v>
      </c>
      <c r="H58" s="107">
        <f>'Sample UI'!H58*(SUM('FY20 - NonAssurance only UI'!$F$52:$I$52)/(SUM('Sample UI'!$F$52:$I$52)))</f>
        <v>0.5518339896120682</v>
      </c>
      <c r="I58" s="107">
        <f>'Sample UI'!I58*(SUM('FY20 - NonAssurance only UI'!$F$52:$I$52)/(SUM('Sample UI'!$F$52:$I$52)))</f>
        <v>0.5518339896120682</v>
      </c>
      <c r="J58" s="37">
        <f>IF(F58*(100%-J$161)&lt;0,0,F58*(100%-J$161))</f>
        <v>0.54686748370555738</v>
      </c>
      <c r="K58" s="37">
        <f>IF(G58*(100%-K$161)&lt;0,0,G58*(100%-K$161))</f>
        <v>0.5468674837055596</v>
      </c>
      <c r="L58" s="37">
        <f>IF(H58*(100%-L$161)&lt;0,0,H58*(100%-L$161))</f>
        <v>0.5468674837055596</v>
      </c>
      <c r="M58" s="37">
        <f>IF(I58*(100%-M$161)&lt;0,0,I58*(100%-M$161))</f>
        <v>0.5468674837055596</v>
      </c>
      <c r="N58" s="37">
        <f>IF(J58*(100%-N$161)&lt;0,0,J58*(100%-N$161))</f>
        <v>0.5277271217758629</v>
      </c>
      <c r="O58" s="37">
        <f>IF(K58*(100%-O$161)&lt;0,0,K58*(100%-O$161))</f>
        <v>0.527727121775865</v>
      </c>
      <c r="P58" s="37">
        <f>IF(L58*(100%-P$161)&lt;0,0,L58*(100%-P$161))</f>
        <v>0.527727121775865</v>
      </c>
      <c r="Q58" s="37">
        <f>IF(M58*(100%-Q$161)&lt;0,0,M58*(100%-Q$161))</f>
        <v>0.527727121775865</v>
      </c>
      <c r="R58" s="37">
        <f>IF(N58*(100%-R$161)&lt;0,0,N58*(100%-R$161))</f>
        <v>0.51506167085324217</v>
      </c>
      <c r="S58" s="37">
        <f>IF(O58*(100%-S$161)&lt;0,0,O58*(100%-S$161))</f>
        <v>0.51506167085324428</v>
      </c>
      <c r="T58" s="37">
        <f>IF(P58*(100%-T$161)&lt;0,0,P58*(100%-T$161))</f>
        <v>0.51506167085324428</v>
      </c>
      <c r="U58" s="37">
        <f>IF(Q58*(100%-U$161)&lt;0,0,Q58*(100%-U$161))</f>
        <v>0.51506167085324428</v>
      </c>
      <c r="V58" s="37">
        <f>IF(R58*(100%-V$161)&lt;0,0,R58*(100%-V$161))</f>
        <v>0.48158266224778146</v>
      </c>
      <c r="W58" s="37">
        <f>IF(S58*(100%-W$161)&lt;0,0,S58*(100%-W$161))</f>
        <v>0.48158266224778346</v>
      </c>
      <c r="X58" s="37">
        <f>IF(T58*(100%-X$161)&lt;0,0,T58*(100%-X$161))</f>
        <v>0.48158266224778346</v>
      </c>
      <c r="Y58" s="37">
        <f>IF(U58*(100%-Y$161)&lt;0,0,U58*(100%-Y$161))</f>
        <v>0.48158266224778346</v>
      </c>
      <c r="Z58" s="37">
        <f>IF(V58*(100%-Z$161)&lt;0,0,V58*(100%-Z$161))</f>
        <v>0.47098784367833024</v>
      </c>
      <c r="AA58" s="37">
        <f>IF(W58*(100%-AA$161)&lt;0,0,W58*(100%-AA$161))</f>
        <v>0.47098784367833219</v>
      </c>
      <c r="AB58" s="37">
        <f>IF(X58*(100%-AB$161)&lt;0,0,X58*(100%-AB$161))</f>
        <v>0.47098784367833219</v>
      </c>
      <c r="AC58" s="37">
        <f>IF(Y58*(100%-AC$161)&lt;0,0,Y58*(100%-AC$161))</f>
        <v>0.47098784367833219</v>
      </c>
      <c r="AD58" s="37">
        <f>IF(Z58*(100%-AD$161)&lt;0,0,Z58*(100%-AD$161))</f>
        <v>0.45261931777487535</v>
      </c>
      <c r="AE58" s="37">
        <f>IF(AA58*(100%-AE$161)&lt;0,0,AA58*(100%-AE$161))</f>
        <v>0.45261931777487724</v>
      </c>
      <c r="AF58" s="37">
        <f>IF(AB58*(100%-AF$161)&lt;0,0,AB58*(100%-AF$161))</f>
        <v>0.45261931777487724</v>
      </c>
      <c r="AG58" s="37">
        <f>IF(AC58*(100%-AG$161)&lt;0,0,AC58*(100%-AG$161))</f>
        <v>0.45261931777487724</v>
      </c>
      <c r="AH58" s="37">
        <f>IF(AD58*(100%-AH$161)&lt;0,0,AD58*(100%-AH$161))</f>
        <v>0.4403985961949537</v>
      </c>
      <c r="AI58" s="37">
        <f>IF(AE58*(100%-AI$161)&lt;0,0,AE58*(100%-AI$161))</f>
        <v>0.44039859619495553</v>
      </c>
      <c r="AJ58" s="37">
        <f>IF(AF58*(100%-AJ$161)&lt;0,0,AF58*(100%-AJ$161))</f>
        <v>0.44039859619495553</v>
      </c>
      <c r="AK58" s="37">
        <f>IF(AG58*(100%-AK$161)&lt;0,0,AG58*(100%-AK$161))</f>
        <v>0.44039859619495553</v>
      </c>
      <c r="AL58" s="37">
        <f>IF(AH58*(100%-AL$161)&lt;0,0,AH58*(100%-AL$161))</f>
        <v>0.4291684319919824</v>
      </c>
      <c r="AM58" s="37">
        <f>IF(AI58*(100%-AM$161)&lt;0,0,AI58*(100%-AM$161))</f>
        <v>0.42916843199198418</v>
      </c>
      <c r="AN58" s="37">
        <f>IF(AJ58*(100%-AN$161)&lt;0,0,AJ58*(100%-AN$161))</f>
        <v>0.42916843199198418</v>
      </c>
      <c r="AO58" s="37">
        <f>IF(AK58*(100%-AO$161)&lt;0,0,AK58*(100%-AO$161))</f>
        <v>0.42916843199198418</v>
      </c>
      <c r="AP58" s="37">
        <f>IF(AL58*(100%-AP$161)&lt;0,0,AL58*(100%-AP$161))</f>
        <v>0.42187329823445308</v>
      </c>
      <c r="AQ58" s="37">
        <f>IF(AM58*(100%-AQ$161)&lt;0,0,AM58*(100%-AQ$161))</f>
        <v>0.42187329823445485</v>
      </c>
      <c r="AR58" s="37">
        <f>IF(AN58*(100%-AR$161)&lt;0,0,AN58*(100%-AR$161))</f>
        <v>0.42187329823445485</v>
      </c>
      <c r="AS58" s="37">
        <f>IF(AO58*(100%-AS$161)&lt;0,0,AO58*(100%-AS$161))</f>
        <v>0.42187329823445485</v>
      </c>
      <c r="AT58" s="37">
        <f>IF(AP58*(100%-AT$161)&lt;0,0,AP58*(100%-AT$161))</f>
        <v>0.41828665801485326</v>
      </c>
      <c r="AU58" s="37">
        <f>IF(AQ58*(100%-AU$161)&lt;0,0,AQ58*(100%-AU$161))</f>
        <v>0.41828665801485498</v>
      </c>
      <c r="AV58" s="37">
        <f>IF(AR58*(100%-AV$161)&lt;0,0,AR58*(100%-AV$161))</f>
        <v>0.41828665801485498</v>
      </c>
      <c r="AW58" s="37">
        <f>IF(AS58*(100%-AW$161)&lt;0,0,AS58*(100%-AW$161))</f>
        <v>0.41828665801485498</v>
      </c>
      <c r="AX58" s="30"/>
    </row>
    <row r="59" spans="1:51" s="26" customFormat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NonAssurance only UI'!$J$52:$M$52)/SUM('Sample UI'!$J$52:$M$52))</f>
        <v>0</v>
      </c>
      <c r="K59" s="107">
        <f>'Sample UI'!K59*(SUM('FY20 - NonAssurance only UI'!$J$52:$M$52)/SUM('Sample UI'!$J$52:$M$52))</f>
        <v>0</v>
      </c>
      <c r="L59" s="107">
        <f>'Sample UI'!L59*(SUM('FY20 - NonAssurance only UI'!$J$52:$M$52)/SUM('Sample UI'!$J$52:$M$52))</f>
        <v>0</v>
      </c>
      <c r="M59" s="107">
        <f>'Sample UI'!M59*(SUM('FY20 - NonAssurance only UI'!$J$52:$M$52)/SUM('Sample UI'!$J$52:$M$52))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NonAssurance only UI'!$N$52:$Q$52)/SUM('Sample UI'!$N$52:$Q$52))</f>
        <v>8.66151069725918E-3</v>
      </c>
      <c r="O60" s="107">
        <f>'Sample UI'!O60*(SUM('FY20 - NonAssurance only UI'!$N$52:$Q$52)/SUM('Sample UI'!$N$52:$Q$52))</f>
        <v>8.66151069725918E-3</v>
      </c>
      <c r="P60" s="107">
        <f>'Sample UI'!P60*(SUM('FY20 - NonAssurance only UI'!$N$52:$Q$52)/SUM('Sample UI'!$N$52:$Q$52))</f>
        <v>8.66151069725918E-3</v>
      </c>
      <c r="Q60" s="107">
        <f>'Sample UI'!Q60*(SUM('FY20 - NonAssurance only UI'!$N$52:$Q$52)/SUM('Sample UI'!$N$52:$Q$52))</f>
        <v>8.66151069725918E-3</v>
      </c>
      <c r="R60" s="37">
        <f>IF(N60*(100%-R$161)&lt;0,0,N60*(100%-R$161))</f>
        <v>8.4536344405249601E-3</v>
      </c>
      <c r="S60" s="37">
        <f>IF(O60*(100%-S$161)&lt;0,0,O60*(100%-S$161))</f>
        <v>8.4536344405249601E-3</v>
      </c>
      <c r="T60" s="37">
        <f>IF(P60*(100%-T$161)&lt;0,0,P60*(100%-T$161))</f>
        <v>8.4536344405249601E-3</v>
      </c>
      <c r="U60" s="37">
        <f>IF(Q60*(100%-U$161)&lt;0,0,Q60*(100%-U$161))</f>
        <v>8.4536344405249601E-3</v>
      </c>
      <c r="V60" s="37">
        <f>IF(R60*(100%-V$161)&lt;0,0,R60*(100%-V$161))</f>
        <v>7.9041482018908388E-3</v>
      </c>
      <c r="W60" s="37">
        <f>IF(S60*(100%-W$161)&lt;0,0,S60*(100%-W$161))</f>
        <v>7.9041482018908388E-3</v>
      </c>
      <c r="X60" s="37">
        <f>IF(T60*(100%-X$161)&lt;0,0,T60*(100%-X$161))</f>
        <v>7.9041482018908388E-3</v>
      </c>
      <c r="Y60" s="37">
        <f>IF(U60*(100%-Y$161)&lt;0,0,U60*(100%-Y$161))</f>
        <v>7.9041482018908388E-3</v>
      </c>
      <c r="Z60" s="37">
        <f>IF(V60*(100%-Z$161)&lt;0,0,V60*(100%-Z$161))</f>
        <v>7.7302569414492402E-3</v>
      </c>
      <c r="AA60" s="37">
        <f>IF(W60*(100%-AA$161)&lt;0,0,W60*(100%-AA$161))</f>
        <v>7.7302569414492402E-3</v>
      </c>
      <c r="AB60" s="37">
        <f>IF(X60*(100%-AB$161)&lt;0,0,X60*(100%-AB$161))</f>
        <v>7.7302569414492402E-3</v>
      </c>
      <c r="AC60" s="37">
        <f>IF(Y60*(100%-AC$161)&lt;0,0,Y60*(100%-AC$161))</f>
        <v>7.7302569414492402E-3</v>
      </c>
      <c r="AD60" s="37">
        <f>IF(Z60*(100%-AD$161)&lt;0,0,Z60*(100%-AD$161))</f>
        <v>7.4287769207327199E-3</v>
      </c>
      <c r="AE60" s="37">
        <f>IF(AA60*(100%-AE$161)&lt;0,0,AA60*(100%-AE$161))</f>
        <v>7.4287769207327199E-3</v>
      </c>
      <c r="AF60" s="37">
        <f>IF(AB60*(100%-AF$161)&lt;0,0,AB60*(100%-AF$161))</f>
        <v>7.4287769207327199E-3</v>
      </c>
      <c r="AG60" s="37">
        <f>IF(AC60*(100%-AG$161)&lt;0,0,AC60*(100%-AG$161))</f>
        <v>7.4287769207327199E-3</v>
      </c>
      <c r="AH60" s="37">
        <f>IF(AD60*(100%-AH$161)&lt;0,0,AD60*(100%-AH$161))</f>
        <v>7.2281999438729367E-3</v>
      </c>
      <c r="AI60" s="37">
        <f>IF(AE60*(100%-AI$161)&lt;0,0,AE60*(100%-AI$161))</f>
        <v>7.2281999438729367E-3</v>
      </c>
      <c r="AJ60" s="37">
        <f>IF(AF60*(100%-AJ$161)&lt;0,0,AF60*(100%-AJ$161))</f>
        <v>7.2281999438729367E-3</v>
      </c>
      <c r="AK60" s="37">
        <f>IF(AG60*(100%-AK$161)&lt;0,0,AG60*(100%-AK$161))</f>
        <v>7.2281999438729367E-3</v>
      </c>
      <c r="AL60" s="37">
        <f>IF(AH60*(100%-AL$161)&lt;0,0,AH60*(100%-AL$161))</f>
        <v>7.0438808453041771E-3</v>
      </c>
      <c r="AM60" s="37">
        <f>IF(AI60*(100%-AM$161)&lt;0,0,AI60*(100%-AM$161))</f>
        <v>7.0438808453041771E-3</v>
      </c>
      <c r="AN60" s="37">
        <f>IF(AJ60*(100%-AN$161)&lt;0,0,AJ60*(100%-AN$161))</f>
        <v>7.0438808453041771E-3</v>
      </c>
      <c r="AO60" s="37">
        <f>IF(AK60*(100%-AO$161)&lt;0,0,AK60*(100%-AO$161))</f>
        <v>7.0438808453041771E-3</v>
      </c>
      <c r="AP60" s="37">
        <f>IF(AL60*(100%-AP$161)&lt;0,0,AL60*(100%-AP$161))</f>
        <v>6.9241468455314426E-3</v>
      </c>
      <c r="AQ60" s="37">
        <f>IF(AM60*(100%-AQ$161)&lt;0,0,AM60*(100%-AQ$161))</f>
        <v>6.9241468455314426E-3</v>
      </c>
      <c r="AR60" s="37">
        <f>IF(AN60*(100%-AR$161)&lt;0,0,AN60*(100%-AR$161))</f>
        <v>6.9241468455314426E-3</v>
      </c>
      <c r="AS60" s="37">
        <f>IF(AO60*(100%-AS$161)&lt;0,0,AO60*(100%-AS$161))</f>
        <v>6.9241468455314426E-3</v>
      </c>
      <c r="AT60" s="37">
        <f>IF(AP60*(100%-AT$161)&lt;0,0,AP60*(100%-AT$161))</f>
        <v>6.865279826294788E-3</v>
      </c>
      <c r="AU60" s="37">
        <f>IF(AQ60*(100%-AU$161)&lt;0,0,AQ60*(100%-AU$161))</f>
        <v>6.865279826294788E-3</v>
      </c>
      <c r="AV60" s="37">
        <f>IF(AR60*(100%-AV$161)&lt;0,0,AR60*(100%-AV$161))</f>
        <v>6.865279826294788E-3</v>
      </c>
      <c r="AW60" s="37">
        <f>IF(AS60*(100%-AW$161)&lt;0,0,AS60*(100%-AW$161))</f>
        <v>6.865279826294788E-3</v>
      </c>
      <c r="AX60" s="30"/>
    </row>
    <row r="61" spans="1:51" s="26" customFormat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NonAssurance only UI'!$R$52:$U$52)/SUM('Sample UI'!$R$52:$U$52))</f>
        <v>0.23093855927879664</v>
      </c>
      <c r="S61" s="107">
        <f>'Sample UI'!S61*(SUM('FY20 - NonAssurance only UI'!$R$52:$U$52)/SUM('Sample UI'!$R$52:$U$52))</f>
        <v>0.23093855927879328</v>
      </c>
      <c r="T61" s="107">
        <f>'Sample UI'!T61*(SUM('FY20 - NonAssurance only UI'!$R$52:$U$52)/SUM('Sample UI'!$R$52:$U$52))</f>
        <v>0.23093855927879328</v>
      </c>
      <c r="U61" s="107">
        <f>'Sample UI'!U61*(SUM('FY20 - NonAssurance only UI'!$R$52:$U$52)/SUM('Sample UI'!$R$52:$U$52))</f>
        <v>0.23093855927879328</v>
      </c>
      <c r="V61" s="37">
        <f>IF(R61*(100%-V$161)&lt;0,0,R61*(100%-V$161))</f>
        <v>0.21592755292567486</v>
      </c>
      <c r="W61" s="37">
        <f>IF(S61*(100%-W$161)&lt;0,0,S61*(100%-W$161))</f>
        <v>0.21592755292567173</v>
      </c>
      <c r="X61" s="37">
        <f>IF(T61*(100%-X$161)&lt;0,0,T61*(100%-X$161))</f>
        <v>0.21592755292567173</v>
      </c>
      <c r="Y61" s="37">
        <f>IF(U61*(100%-Y$161)&lt;0,0,U61*(100%-Y$161))</f>
        <v>0.21592755292567173</v>
      </c>
      <c r="Z61" s="37">
        <f>IF(V61*(100%-Z$161)&lt;0,0,V61*(100%-Z$161))</f>
        <v>0.21117714676131003</v>
      </c>
      <c r="AA61" s="37">
        <f>IF(W61*(100%-AA$161)&lt;0,0,W61*(100%-AA$161))</f>
        <v>0.21117714676130694</v>
      </c>
      <c r="AB61" s="37">
        <f>IF(X61*(100%-AB$161)&lt;0,0,X61*(100%-AB$161))</f>
        <v>0.21117714676130694</v>
      </c>
      <c r="AC61" s="37">
        <f>IF(Y61*(100%-AC$161)&lt;0,0,Y61*(100%-AC$161))</f>
        <v>0.21117714676130694</v>
      </c>
      <c r="AD61" s="37">
        <f>IF(Z61*(100%-AD$161)&lt;0,0,Z61*(100%-AD$161))</f>
        <v>0.20294123803761893</v>
      </c>
      <c r="AE61" s="37">
        <f>IF(AA61*(100%-AE$161)&lt;0,0,AA61*(100%-AE$161))</f>
        <v>0.20294123803761596</v>
      </c>
      <c r="AF61" s="37">
        <f>IF(AB61*(100%-AF$161)&lt;0,0,AB61*(100%-AF$161))</f>
        <v>0.20294123803761596</v>
      </c>
      <c r="AG61" s="37">
        <f>IF(AC61*(100%-AG$161)&lt;0,0,AC61*(100%-AG$161))</f>
        <v>0.20294123803761596</v>
      </c>
      <c r="AH61" s="37">
        <f>IF(AD61*(100%-AH$161)&lt;0,0,AD61*(100%-AH$161))</f>
        <v>0.19746182461060321</v>
      </c>
      <c r="AI61" s="37">
        <f>IF(AE61*(100%-AI$161)&lt;0,0,AE61*(100%-AI$161))</f>
        <v>0.19746182461060033</v>
      </c>
      <c r="AJ61" s="37">
        <f>IF(AF61*(100%-AJ$161)&lt;0,0,AF61*(100%-AJ$161))</f>
        <v>0.19746182461060033</v>
      </c>
      <c r="AK61" s="37">
        <f>IF(AG61*(100%-AK$161)&lt;0,0,AG61*(100%-AK$161))</f>
        <v>0.19746182461060033</v>
      </c>
      <c r="AL61" s="37">
        <f>IF(AH61*(100%-AL$161)&lt;0,0,AH61*(100%-AL$161))</f>
        <v>0.19242654808303283</v>
      </c>
      <c r="AM61" s="37">
        <f>IF(AI61*(100%-AM$161)&lt;0,0,AI61*(100%-AM$161))</f>
        <v>0.19242654808303003</v>
      </c>
      <c r="AN61" s="37">
        <f>IF(AJ61*(100%-AN$161)&lt;0,0,AJ61*(100%-AN$161))</f>
        <v>0.19242654808303003</v>
      </c>
      <c r="AO61" s="37">
        <f>IF(AK61*(100%-AO$161)&lt;0,0,AK61*(100%-AO$161))</f>
        <v>0.19242654808303003</v>
      </c>
      <c r="AP61" s="37">
        <f>IF(AL61*(100%-AP$161)&lt;0,0,AL61*(100%-AP$161))</f>
        <v>0.18915562389075302</v>
      </c>
      <c r="AQ61" s="37">
        <f>IF(AM61*(100%-AQ$161)&lt;0,0,AM61*(100%-AQ$161))</f>
        <v>0.18915562389075025</v>
      </c>
      <c r="AR61" s="37">
        <f>IF(AN61*(100%-AR$161)&lt;0,0,AN61*(100%-AR$161))</f>
        <v>0.18915562389075025</v>
      </c>
      <c r="AS61" s="37">
        <f>IF(AO61*(100%-AS$161)&lt;0,0,AO61*(100%-AS$161))</f>
        <v>0.18915562389075025</v>
      </c>
      <c r="AT61" s="37">
        <f>IF(AP61*(100%-AT$161)&lt;0,0,AP61*(100%-AT$161))</f>
        <v>0.18754747952312101</v>
      </c>
      <c r="AU61" s="37">
        <f>IF(AQ61*(100%-AU$161)&lt;0,0,AQ61*(100%-AU$161))</f>
        <v>0.18754747952311826</v>
      </c>
      <c r="AV61" s="37">
        <f>IF(AR61*(100%-AV$161)&lt;0,0,AR61*(100%-AV$161))</f>
        <v>0.18754747952311826</v>
      </c>
      <c r="AW61" s="37">
        <f>IF(AS61*(100%-AW$161)&lt;0,0,AS61*(100%-AW$161))</f>
        <v>0.18754747952311826</v>
      </c>
      <c r="AX61" s="30"/>
    </row>
    <row r="62" spans="1:51" s="26" customFormat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NonAssurance only UI'!$V$52:$Y$52)/SUM('Sample UI'!$V$52:$Y$52))</f>
        <v>0</v>
      </c>
      <c r="W62" s="107">
        <f>'Sample UI'!W62*(SUM('FY20 - NonAssurance only UI'!$V$52:$Y$52)/SUM('Sample UI'!$V$52:$Y$52))</f>
        <v>0</v>
      </c>
      <c r="X62" s="107">
        <f>'Sample UI'!X62*(SUM('FY20 - NonAssurance only UI'!$V$52:$Y$52)/SUM('Sample UI'!$V$52:$Y$52))</f>
        <v>0</v>
      </c>
      <c r="Y62" s="107">
        <f>'Sample UI'!Y62*(SUM('FY20 - NonAssurance only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NonAssurance only UI'!$Z$52:$AC$52)/SUM('Sample UI'!$Z$52:$AC$52))</f>
        <v>0.22145709575665154</v>
      </c>
      <c r="AA63" s="107">
        <f>'Sample UI'!AA63*(SUM('FY20 - NonAssurance only UI'!$Z$52:$AC$52)/SUM('Sample UI'!$Z$52:$AC$52))</f>
        <v>0.22145709575665237</v>
      </c>
      <c r="AB63" s="107">
        <f>'Sample UI'!AB63*(SUM('FY20 - NonAssurance only UI'!$Z$52:$AC$52)/SUM('Sample UI'!$Z$52:$AC$52))</f>
        <v>0.22145709575665237</v>
      </c>
      <c r="AC63" s="107">
        <f>'Sample UI'!AC63*(SUM('FY20 - NonAssurance only UI'!$Z$52:$AC$52)/SUM('Sample UI'!$Z$52:$AC$52))</f>
        <v>0.22145709575665237</v>
      </c>
      <c r="AD63" s="37">
        <f>IF(Z63*(100%-AD$161)&lt;0,0,Z63*(100%-AD$161))</f>
        <v>0.21282026902214213</v>
      </c>
      <c r="AE63" s="37">
        <f>IF(AA63*(100%-AE$161)&lt;0,0,AA63*(100%-AE$161))</f>
        <v>0.21282026902214293</v>
      </c>
      <c r="AF63" s="37">
        <f>IF(AB63*(100%-AF$161)&lt;0,0,AB63*(100%-AF$161))</f>
        <v>0.21282026902214293</v>
      </c>
      <c r="AG63" s="37">
        <f>IF(AC63*(100%-AG$161)&lt;0,0,AC63*(100%-AG$161))</f>
        <v>0.21282026902214293</v>
      </c>
      <c r="AH63" s="37">
        <f>IF(AD63*(100%-AH$161)&lt;0,0,AD63*(100%-AH$161))</f>
        <v>0.20707412175854428</v>
      </c>
      <c r="AI63" s="37">
        <f>IF(AE63*(100%-AI$161)&lt;0,0,AE63*(100%-AI$161))</f>
        <v>0.20707412175854506</v>
      </c>
      <c r="AJ63" s="37">
        <f>IF(AF63*(100%-AJ$161)&lt;0,0,AF63*(100%-AJ$161))</f>
        <v>0.20707412175854506</v>
      </c>
      <c r="AK63" s="37">
        <f>IF(AG63*(100%-AK$161)&lt;0,0,AG63*(100%-AK$161))</f>
        <v>0.20707412175854506</v>
      </c>
      <c r="AL63" s="37">
        <f>IF(AH63*(100%-AL$161)&lt;0,0,AH63*(100%-AL$161))</f>
        <v>0.2017937316537014</v>
      </c>
      <c r="AM63" s="37">
        <f>IF(AI63*(100%-AM$161)&lt;0,0,AI63*(100%-AM$161))</f>
        <v>0.20179373165370218</v>
      </c>
      <c r="AN63" s="37">
        <f>IF(AJ63*(100%-AN$161)&lt;0,0,AJ63*(100%-AN$161))</f>
        <v>0.20179373165370218</v>
      </c>
      <c r="AO63" s="37">
        <f>IF(AK63*(100%-AO$161)&lt;0,0,AK63*(100%-AO$161))</f>
        <v>0.20179373165370218</v>
      </c>
      <c r="AP63" s="37">
        <f>IF(AL63*(100%-AP$161)&lt;0,0,AL63*(100%-AP$161))</f>
        <v>0.19836358126493228</v>
      </c>
      <c r="AQ63" s="37">
        <f>IF(AM63*(100%-AQ$161)&lt;0,0,AM63*(100%-AQ$161))</f>
        <v>0.19836358126493306</v>
      </c>
      <c r="AR63" s="37">
        <f>IF(AN63*(100%-AR$161)&lt;0,0,AN63*(100%-AR$161))</f>
        <v>0.19836358126493306</v>
      </c>
      <c r="AS63" s="37">
        <f>IF(AO63*(100%-AS$161)&lt;0,0,AO63*(100%-AS$161))</f>
        <v>0.19836358126493306</v>
      </c>
      <c r="AT63" s="37">
        <f>IF(AP63*(100%-AT$161)&lt;0,0,AP63*(100%-AT$161))</f>
        <v>0.19667715360609223</v>
      </c>
      <c r="AU63" s="37">
        <f>IF(AQ63*(100%-AU$161)&lt;0,0,AQ63*(100%-AU$161))</f>
        <v>0.19667715360609297</v>
      </c>
      <c r="AV63" s="37">
        <f>IF(AR63*(100%-AV$161)&lt;0,0,AR63*(100%-AV$161))</f>
        <v>0.19667715360609297</v>
      </c>
      <c r="AW63" s="37">
        <f>IF(AS63*(100%-AW$161)&lt;0,0,AS63*(100%-AW$161))</f>
        <v>0.19667715360609297</v>
      </c>
      <c r="AX63" s="30"/>
    </row>
    <row r="64" spans="1:51" s="26" customFormat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NonAssurance only UI'!$AD$52:$AG$52)/SUM('Sample UI'!$AD$52:$AG$53))</f>
        <v>0.58335387090110791</v>
      </c>
      <c r="AE64" s="107">
        <f>'Sample UI'!AE64*(SUM('FY20 - NonAssurance only UI'!$AD$52:$AG$52)/SUM('Sample UI'!$AD$52:$AG$53))</f>
        <v>0.58335387090110791</v>
      </c>
      <c r="AF64" s="107">
        <f>'Sample UI'!AF64*(SUM('FY20 - NonAssurance only UI'!$AD$52:$AG$52)/SUM('Sample UI'!$AD$52:$AG$53))</f>
        <v>0.58335387090110791</v>
      </c>
      <c r="AG64" s="107">
        <f>'Sample UI'!AG64*(SUM('FY20 - NonAssurance only UI'!$AD$52:$AG$52)/SUM('Sample UI'!$AD$52:$AG$53))</f>
        <v>0.58335387090110791</v>
      </c>
      <c r="AH64" s="37">
        <f>IF(AD64*(100%-AH$161)&lt;0,0,AD64*(100%-AH$161))</f>
        <v>0.56760331638677797</v>
      </c>
      <c r="AI64" s="37">
        <f>IF(AE64*(100%-AI$161)&lt;0,0,AE64*(100%-AI$161))</f>
        <v>0.56760331638677797</v>
      </c>
      <c r="AJ64" s="37">
        <f>IF(AF64*(100%-AJ$161)&lt;0,0,AF64*(100%-AJ$161))</f>
        <v>0.56760331638677797</v>
      </c>
      <c r="AK64" s="37">
        <f>IF(AG64*(100%-AK$161)&lt;0,0,AG64*(100%-AK$161))</f>
        <v>0.56760331638677797</v>
      </c>
      <c r="AL64" s="37">
        <f>IF(AH64*(100%-AL$161)&lt;0,0,AH64*(100%-AL$161))</f>
        <v>0.55312943181891516</v>
      </c>
      <c r="AM64" s="37">
        <f>IF(AI64*(100%-AM$161)&lt;0,0,AI64*(100%-AM$161))</f>
        <v>0.55312943181891516</v>
      </c>
      <c r="AN64" s="37">
        <f>IF(AJ64*(100%-AN$161)&lt;0,0,AJ64*(100%-AN$161))</f>
        <v>0.55312943181891516</v>
      </c>
      <c r="AO64" s="37">
        <f>IF(AK64*(100%-AO$161)&lt;0,0,AK64*(100%-AO$161))</f>
        <v>0.55312943181891516</v>
      </c>
      <c r="AP64" s="37">
        <f>IF(AL64*(100%-AP$161)&lt;0,0,AL64*(100%-AP$161))</f>
        <v>0.54372717179802765</v>
      </c>
      <c r="AQ64" s="37">
        <f>IF(AM64*(100%-AQ$161)&lt;0,0,AM64*(100%-AQ$161))</f>
        <v>0.54372717179802765</v>
      </c>
      <c r="AR64" s="37">
        <f>IF(AN64*(100%-AR$161)&lt;0,0,AN64*(100%-AR$161))</f>
        <v>0.54372717179802765</v>
      </c>
      <c r="AS64" s="37">
        <f>IF(AO64*(100%-AS$161)&lt;0,0,AO64*(100%-AS$161))</f>
        <v>0.54372717179802765</v>
      </c>
      <c r="AT64" s="37">
        <f>IF(AP64*(100%-AT$161)&lt;0,0,AP64*(100%-AT$161))</f>
        <v>0.53910456650155236</v>
      </c>
      <c r="AU64" s="37">
        <f>IF(AQ64*(100%-AU$161)&lt;0,0,AQ64*(100%-AU$161))</f>
        <v>0.53910456650155236</v>
      </c>
      <c r="AV64" s="37">
        <f>IF(AR64*(100%-AV$161)&lt;0,0,AR64*(100%-AV$161))</f>
        <v>0.53910456650155236</v>
      </c>
      <c r="AW64" s="37">
        <f>IF(AS64*(100%-AW$161)&lt;0,0,AS64*(100%-AW$161))</f>
        <v>0.53910456650155236</v>
      </c>
      <c r="AX64" s="30"/>
    </row>
    <row r="65" spans="1:50" s="26" customFormat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NonAssurance only UI'!$AH$52:$AK$52)/SUM('Sample UI'!$AH$52:$AK$52))</f>
        <v>0.39351691328112326</v>
      </c>
      <c r="AI65" s="107">
        <f>'Sample UI'!AI65*(SUM('FY20 - NonAssurance only UI'!$AH$52:$AK$52)/SUM('Sample UI'!$AH$52:$AK$52))</f>
        <v>0.39351691328112326</v>
      </c>
      <c r="AJ65" s="107">
        <f>'Sample UI'!AJ65*(SUM('FY20 - NonAssurance only UI'!$AH$52:$AK$52)/SUM('Sample UI'!$AH$52:$AK$52))</f>
        <v>0.39351691328112326</v>
      </c>
      <c r="AK65" s="107">
        <f>'Sample UI'!AK65*(SUM('FY20 - NonAssurance only UI'!$AH$52:$AK$52)/SUM('Sample UI'!$AH$52:$AK$52))</f>
        <v>0.39351691328112326</v>
      </c>
      <c r="AL65" s="37">
        <f>IF(AH65*(100%-AL$161)&lt;0,0,AH65*(100%-AL$161))</f>
        <v>0.38348223199245463</v>
      </c>
      <c r="AM65" s="37">
        <f>IF(AI65*(100%-AM$161)&lt;0,0,AI65*(100%-AM$161))</f>
        <v>0.38348223199245463</v>
      </c>
      <c r="AN65" s="37">
        <f>IF(AJ65*(100%-AN$161)&lt;0,0,AJ65*(100%-AN$161))</f>
        <v>0.38348223199245463</v>
      </c>
      <c r="AO65" s="37">
        <f>IF(AK65*(100%-AO$161)&lt;0,0,AK65*(100%-AO$161))</f>
        <v>0.38348223199245463</v>
      </c>
      <c r="AP65" s="37">
        <f>IF(AL65*(100%-AP$161)&lt;0,0,AL65*(100%-AP$161))</f>
        <v>0.37696368596837726</v>
      </c>
      <c r="AQ65" s="37">
        <f>IF(AM65*(100%-AQ$161)&lt;0,0,AM65*(100%-AQ$161))</f>
        <v>0.37696368596837726</v>
      </c>
      <c r="AR65" s="37">
        <f>IF(AN65*(100%-AR$161)&lt;0,0,AN65*(100%-AR$161))</f>
        <v>0.37696368596837726</v>
      </c>
      <c r="AS65" s="37">
        <f>IF(AO65*(100%-AS$161)&lt;0,0,AO65*(100%-AS$161))</f>
        <v>0.37696368596837726</v>
      </c>
      <c r="AT65" s="37">
        <f>IF(AP65*(100%-AT$161)&lt;0,0,AP65*(100%-AT$161))</f>
        <v>0.37375885379937995</v>
      </c>
      <c r="AU65" s="37">
        <f>IF(AQ65*(100%-AU$161)&lt;0,0,AQ65*(100%-AU$161))</f>
        <v>0.37375885379937995</v>
      </c>
      <c r="AV65" s="37">
        <f>IF(AR65*(100%-AV$161)&lt;0,0,AR65*(100%-AV$161))</f>
        <v>0.37375885379937995</v>
      </c>
      <c r="AW65" s="37">
        <f>IF(AS65*(100%-AW$161)&lt;0,0,AS65*(100%-AW$161))</f>
        <v>0.37375885379937995</v>
      </c>
      <c r="AX65" s="30"/>
    </row>
    <row r="66" spans="1:50" s="26" customFormat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NonAssurance only UI'!$AL$52:$AO$52)/SUM('Sample UI'!$AL$52:$AO$52))</f>
        <v>0</v>
      </c>
      <c r="AM66" s="107">
        <f>'Sample UI'!AM66*(SUM('FY20 - NonAssurance only UI'!$AL$52:$AO$52)/SUM('Sample UI'!$AL$52:$AO$52))</f>
        <v>0</v>
      </c>
      <c r="AN66" s="107">
        <f>'Sample UI'!AN66*(SUM('FY20 - NonAssurance only UI'!$AL$52:$AO$52)/SUM('Sample UI'!$AL$52:$AO$52))</f>
        <v>0</v>
      </c>
      <c r="AO66" s="107">
        <f>'Sample UI'!AO66*(SUM('FY20 - NonAssurance only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NonAssurance only UI'!$AP$52:$AS$52)/SUM('Sample UI'!$AP$52:$AS$52))</f>
        <v>0.36671981101481754</v>
      </c>
      <c r="AQ67" s="107">
        <f>'Sample UI'!AQ67*(SUM('FY20 - NonAssurance only UI'!$AP$52:$AS$52)/SUM('Sample UI'!$AP$52:$AS$52))</f>
        <v>0.36671981101481754</v>
      </c>
      <c r="AR67" s="107">
        <f>'Sample UI'!AR67*(SUM('FY20 - NonAssurance only UI'!$AP$52:$AS$52)/SUM('Sample UI'!$AP$52:$AS$52))</f>
        <v>0.36671981101481754</v>
      </c>
      <c r="AS67" s="107">
        <f>'Sample UI'!AS67*(SUM('FY20 - NonAssurance only UI'!$AP$52:$AS$52)/SUM('Sample UI'!$AP$52:$AS$52))</f>
        <v>0.36671981101481754</v>
      </c>
      <c r="AT67" s="37">
        <f>IF(AP67*(100%-AT$161)&lt;0,0,AP67*(100%-AT$161))</f>
        <v>0.36360206919751287</v>
      </c>
      <c r="AU67" s="37">
        <f>IF(AQ67*(100%-AU$161)&lt;0,0,AQ67*(100%-AU$161))</f>
        <v>0.36360206919751287</v>
      </c>
      <c r="AV67" s="37">
        <f>IF(AR67*(100%-AV$161)&lt;0,0,AR67*(100%-AV$161))</f>
        <v>0.36360206919751287</v>
      </c>
      <c r="AW67" s="37">
        <f>IF(AS67*(100%-AW$161)&lt;0,0,AS67*(100%-AW$161))</f>
        <v>0.36360206919751287</v>
      </c>
      <c r="AX67" s="30"/>
    </row>
    <row r="68" spans="1:50" s="26" customFormat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NonAssurance only UI'!$AT$52:$AW$52)/SUM('Sample UI'!$AT$52:$AW$52))</f>
        <v>0</v>
      </c>
      <c r="AU68" s="107">
        <f>'Sample UI'!AU68*(SUM('FY20 - NonAssurance only UI'!$AT$52:$AW$52)/SUM('Sample UI'!$AT$52:$AW$52))</f>
        <v>0</v>
      </c>
      <c r="AV68" s="107">
        <f>'Sample UI'!AV68*(SUM('FY20 - NonAssurance only UI'!$AT$52:$AW$52)/SUM('Sample UI'!$AT$52:$AW$52))</f>
        <v>0</v>
      </c>
      <c r="AW68" s="107">
        <f>'Sample UI'!AW68*(SUM('FY20 - NonAssurance only UI'!$AT$52:$AW$52)/SUM('Sample UI'!$AT$52:$AW$52))</f>
        <v>0</v>
      </c>
      <c r="AX68" s="30"/>
    </row>
    <row r="69" spans="1:50" s="26" customFormat="1" x14ac:dyDescent="0.35">
      <c r="A69" s="106" t="s">
        <v>20</v>
      </c>
      <c r="B69" s="105">
        <f>SUM(B70:B82)</f>
        <v>6.5888428553221656</v>
      </c>
      <c r="C69" s="105">
        <f t="shared" ref="C69:AW69" si="2">SUM(C70:C82)</f>
        <v>6.5888428553221647</v>
      </c>
      <c r="D69" s="105">
        <f t="shared" si="2"/>
        <v>6.5888428553221647</v>
      </c>
      <c r="E69" s="105">
        <f t="shared" si="2"/>
        <v>6.5888428553221647</v>
      </c>
      <c r="F69" s="105">
        <f t="shared" si="2"/>
        <v>7.1929803852180614</v>
      </c>
      <c r="G69" s="105">
        <f t="shared" si="2"/>
        <v>7.1929803852180614</v>
      </c>
      <c r="H69" s="105">
        <f t="shared" si="2"/>
        <v>7.1929803852180614</v>
      </c>
      <c r="I69" s="105">
        <f t="shared" si="2"/>
        <v>7.1929803852180614</v>
      </c>
      <c r="J69" s="105">
        <f t="shared" si="2"/>
        <v>7.1282435617510993</v>
      </c>
      <c r="K69" s="105">
        <f t="shared" si="2"/>
        <v>7.1282435617510993</v>
      </c>
      <c r="L69" s="105">
        <f t="shared" si="2"/>
        <v>7.1282435617510993</v>
      </c>
      <c r="M69" s="105">
        <f t="shared" si="2"/>
        <v>7.1282435617510993</v>
      </c>
      <c r="N69" s="105">
        <f t="shared" si="2"/>
        <v>6.8895819254613855</v>
      </c>
      <c r="O69" s="105">
        <f t="shared" si="2"/>
        <v>6.8895819254613828</v>
      </c>
      <c r="P69" s="105">
        <f t="shared" si="2"/>
        <v>6.8895819254613828</v>
      </c>
      <c r="Q69" s="105">
        <f t="shared" si="2"/>
        <v>6.8895819254613828</v>
      </c>
      <c r="R69" s="105">
        <f t="shared" si="2"/>
        <v>7.012905158348806</v>
      </c>
      <c r="S69" s="105">
        <f t="shared" si="2"/>
        <v>7.0129051583488042</v>
      </c>
      <c r="T69" s="105">
        <f t="shared" si="2"/>
        <v>7.0129051583488042</v>
      </c>
      <c r="U69" s="105">
        <f t="shared" si="2"/>
        <v>7.0129051583488042</v>
      </c>
      <c r="V69" s="105">
        <f t="shared" si="2"/>
        <v>6.5570663230561337</v>
      </c>
      <c r="W69" s="105">
        <f t="shared" si="2"/>
        <v>6.5570663230561319</v>
      </c>
      <c r="X69" s="105">
        <f t="shared" si="2"/>
        <v>6.5570663230561319</v>
      </c>
      <c r="Y69" s="105">
        <f t="shared" si="2"/>
        <v>6.5570663230561319</v>
      </c>
      <c r="Z69" s="105">
        <f t="shared" si="2"/>
        <v>6.689632233644712</v>
      </c>
      <c r="AA69" s="105">
        <f t="shared" si="2"/>
        <v>6.689632233644712</v>
      </c>
      <c r="AB69" s="105">
        <f t="shared" si="2"/>
        <v>6.689632233644712</v>
      </c>
      <c r="AC69" s="105">
        <f t="shared" si="2"/>
        <v>6.689632233644712</v>
      </c>
      <c r="AD69" s="105">
        <f t="shared" si="2"/>
        <v>7.1579289151589549</v>
      </c>
      <c r="AE69" s="105">
        <f t="shared" si="2"/>
        <v>7.1579289151589522</v>
      </c>
      <c r="AF69" s="105">
        <f t="shared" si="2"/>
        <v>7.1579289151589522</v>
      </c>
      <c r="AG69" s="105">
        <f t="shared" si="2"/>
        <v>7.1579289151589522</v>
      </c>
      <c r="AH69" s="105">
        <f t="shared" si="2"/>
        <v>7.4565609760510689</v>
      </c>
      <c r="AI69" s="105">
        <f t="shared" si="2"/>
        <v>7.4565609760510645</v>
      </c>
      <c r="AJ69" s="105">
        <f t="shared" si="2"/>
        <v>7.4565609760510645</v>
      </c>
      <c r="AK69" s="105">
        <f t="shared" si="2"/>
        <v>7.4565609760510645</v>
      </c>
      <c r="AL69" s="105">
        <f t="shared" si="2"/>
        <v>7.266418671161766</v>
      </c>
      <c r="AM69" s="105">
        <f t="shared" si="2"/>
        <v>7.2664186711617642</v>
      </c>
      <c r="AN69" s="105">
        <f t="shared" si="2"/>
        <v>7.2664186711617642</v>
      </c>
      <c r="AO69" s="105">
        <f t="shared" si="2"/>
        <v>7.2664186711617642</v>
      </c>
      <c r="AP69" s="105">
        <f t="shared" si="2"/>
        <v>7.601301670432278</v>
      </c>
      <c r="AQ69" s="105">
        <f t="shared" si="2"/>
        <v>7.6013016704322744</v>
      </c>
      <c r="AR69" s="105">
        <f t="shared" si="2"/>
        <v>7.6013016704322744</v>
      </c>
      <c r="AS69" s="105">
        <f t="shared" si="2"/>
        <v>7.6013016704322744</v>
      </c>
      <c r="AT69" s="105">
        <f t="shared" si="2"/>
        <v>7.5366776840207628</v>
      </c>
      <c r="AU69" s="105">
        <f t="shared" si="2"/>
        <v>7.5366776840207619</v>
      </c>
      <c r="AV69" s="105">
        <f t="shared" si="2"/>
        <v>7.5366776840207619</v>
      </c>
      <c r="AW69" s="105">
        <f t="shared" si="2"/>
        <v>7.5366776840207619</v>
      </c>
      <c r="AX69" s="30"/>
    </row>
    <row r="70" spans="1:50" s="26" customFormat="1" x14ac:dyDescent="0.35">
      <c r="A70" s="103" t="s">
        <v>24</v>
      </c>
      <c r="B70" s="37">
        <f>'Headcount Source'!D9</f>
        <v>2</v>
      </c>
      <c r="C70" s="37">
        <f>'Headcount Source'!D9</f>
        <v>2</v>
      </c>
      <c r="D70" s="37">
        <f>'Headcount Source'!D9</f>
        <v>2</v>
      </c>
      <c r="E70" s="37">
        <f>'Headcount Source'!D9</f>
        <v>2</v>
      </c>
      <c r="F70" s="37">
        <f>B70*(100%-F$161)</f>
        <v>1.974</v>
      </c>
      <c r="G70" s="37">
        <f>C70*(100%-G$161)</f>
        <v>1.974</v>
      </c>
      <c r="H70" s="37">
        <f>D70*(100%-H$161)</f>
        <v>1.974</v>
      </c>
      <c r="I70" s="37">
        <f>E70*(100%-I$161)</f>
        <v>1.974</v>
      </c>
      <c r="J70" s="37">
        <f>F70*(100%-J$161)</f>
        <v>1.956234</v>
      </c>
      <c r="K70" s="37">
        <f>G70*(100%-K$161)</f>
        <v>1.956234</v>
      </c>
      <c r="L70" s="37">
        <f>H70*(100%-L$161)</f>
        <v>1.956234</v>
      </c>
      <c r="M70" s="37">
        <f>I70*(100%-M$161)</f>
        <v>1.956234</v>
      </c>
      <c r="N70" s="37">
        <f>J70*(100%-N$161)</f>
        <v>1.8877658099999999</v>
      </c>
      <c r="O70" s="37">
        <f>K70*(100%-O$161)</f>
        <v>1.8877658099999999</v>
      </c>
      <c r="P70" s="37">
        <f>L70*(100%-P$161)</f>
        <v>1.8877658099999999</v>
      </c>
      <c r="Q70" s="37">
        <f>M70*(100%-Q$161)</f>
        <v>1.8877658099999999</v>
      </c>
      <c r="R70" s="37">
        <f>N70*(100%-R$161)</f>
        <v>1.8424594305599999</v>
      </c>
      <c r="S70" s="37">
        <f>O70*(100%-S$161)</f>
        <v>1.8424594305599999</v>
      </c>
      <c r="T70" s="37">
        <f>P70*(100%-T$161)</f>
        <v>1.8424594305599999</v>
      </c>
      <c r="U70" s="37">
        <f>Q70*(100%-U$161)</f>
        <v>1.8424594305599999</v>
      </c>
      <c r="V70" s="37">
        <f>IF(R70*(100%-V$161)&lt;0,0,R70*(100%-V$161))</f>
        <v>1.7226995675736001</v>
      </c>
      <c r="W70" s="37">
        <f>IF(S70*(100%-W$161)&lt;0,0,S70*(100%-W$161))</f>
        <v>1.7226995675736001</v>
      </c>
      <c r="X70" s="37">
        <f>IF(T70*(100%-X$161)&lt;0,0,T70*(100%-X$161))</f>
        <v>1.7226995675736001</v>
      </c>
      <c r="Y70" s="37">
        <f>IF(U70*(100%-Y$161)&lt;0,0,U70*(100%-Y$161))</f>
        <v>1.7226995675736001</v>
      </c>
      <c r="Z70" s="37">
        <f>IF(V70*(100%-Z$161)&lt;0,0,V70*(100%-Z$161))</f>
        <v>1.6848001770869809</v>
      </c>
      <c r="AA70" s="37">
        <f>IF(W70*(100%-AA$161)&lt;0,0,W70*(100%-AA$161))</f>
        <v>1.6848001770869809</v>
      </c>
      <c r="AB70" s="37">
        <f>IF(X70*(100%-AB$161)&lt;0,0,X70*(100%-AB$161))</f>
        <v>1.6848001770869809</v>
      </c>
      <c r="AC70" s="37">
        <f>IF(Y70*(100%-AC$161)&lt;0,0,Y70*(100%-AC$161))</f>
        <v>1.6848001770869809</v>
      </c>
      <c r="AD70" s="37">
        <f>Z70*(100%-AD$161)</f>
        <v>1.6190929701805885</v>
      </c>
      <c r="AE70" s="37">
        <f>AA70*(100%-AE$161)</f>
        <v>1.6190929701805885</v>
      </c>
      <c r="AF70" s="37">
        <f>AB70*(100%-AF$161)</f>
        <v>1.6190929701805885</v>
      </c>
      <c r="AG70" s="37">
        <f>AC70*(100%-AG$161)</f>
        <v>1.6190929701805885</v>
      </c>
      <c r="AH70" s="37">
        <f>AD70*(100%-AH$161)</f>
        <v>1.5753774599857127</v>
      </c>
      <c r="AI70" s="37">
        <f>AE70*(100%-AI$161)</f>
        <v>1.5753774599857127</v>
      </c>
      <c r="AJ70" s="37">
        <f>AF70*(100%-AJ$161)</f>
        <v>1.5753774599857127</v>
      </c>
      <c r="AK70" s="37">
        <f>AG70*(100%-AK$161)</f>
        <v>1.5753774599857127</v>
      </c>
      <c r="AL70" s="37">
        <f>AH70*(100%-AL$161)</f>
        <v>1.535205334756077</v>
      </c>
      <c r="AM70" s="37">
        <f>AI70*(100%-AM$161)</f>
        <v>1.535205334756077</v>
      </c>
      <c r="AN70" s="37">
        <f>AJ70*(100%-AN$161)</f>
        <v>1.535205334756077</v>
      </c>
      <c r="AO70" s="37">
        <f>AK70*(100%-AO$161)</f>
        <v>1.535205334756077</v>
      </c>
      <c r="AP70" s="37">
        <f>AL70*(100%-AP$161)</f>
        <v>1.5091094539142929</v>
      </c>
      <c r="AQ70" s="37">
        <f>AM70*(100%-AQ$161)</f>
        <v>1.5091094539142929</v>
      </c>
      <c r="AR70" s="37">
        <f>AN70*(100%-AR$161)</f>
        <v>1.5091094539142929</v>
      </c>
      <c r="AS70" s="37">
        <f>AO70*(100%-AS$161)</f>
        <v>1.5091094539142929</v>
      </c>
      <c r="AT70" s="37">
        <f>AP70*(100%-AT$161)</f>
        <v>1.4962794580699499</v>
      </c>
      <c r="AU70" s="37">
        <f>AQ70*(100%-AU$161)</f>
        <v>1.4962794580699499</v>
      </c>
      <c r="AV70" s="37">
        <f>AR70*(100%-AV$161)</f>
        <v>1.4962794580699499</v>
      </c>
      <c r="AW70" s="37">
        <f>AS70*(100%-AW$161)</f>
        <v>1.4962794580699499</v>
      </c>
      <c r="AX70" s="30"/>
    </row>
    <row r="71" spans="1:50" s="26" customFormat="1" x14ac:dyDescent="0.35">
      <c r="A71" s="103" t="s">
        <v>119</v>
      </c>
      <c r="B71" s="107">
        <f>'Sample UI'!B71*(SUM($B$52:$E$52)/SUM('Sample UI'!$B$52:$E$52))</f>
        <v>4.5888428553221656</v>
      </c>
      <c r="C71" s="107">
        <f>'Sample UI'!C71*(SUM($B$52:$E$52)/SUM('Sample UI'!$B$52:$E$52))</f>
        <v>4.5888428553221647</v>
      </c>
      <c r="D71" s="107">
        <f>'Sample UI'!D71*(SUM($B$52:$E$52)/SUM('Sample UI'!$B$52:$E$52))</f>
        <v>4.5888428553221647</v>
      </c>
      <c r="E71" s="107">
        <f>'Sample UI'!E71*(SUM($B$52:$E$52)/SUM('Sample UI'!$B$52:$E$52))</f>
        <v>4.5888428553221647</v>
      </c>
      <c r="F71" s="37">
        <f>IF(B71*(100%-F$161)&lt;0,0,B71*(100%-F$161))</f>
        <v>4.5291878982029772</v>
      </c>
      <c r="G71" s="37">
        <f>IF(C71*(100%-G$161)&lt;0,0,C71*(100%-G$161))</f>
        <v>4.5291878982029763</v>
      </c>
      <c r="H71" s="37">
        <f>IF(D71*(100%-H$161)&lt;0,0,D71*(100%-H$161))</f>
        <v>4.5291878982029763</v>
      </c>
      <c r="I71" s="37">
        <f>IF(E71*(100%-I$161)&lt;0,0,E71*(100%-I$161))</f>
        <v>4.5291878982029763</v>
      </c>
      <c r="J71" s="37">
        <f>IF(F71*(100%-J$161)&lt;0,0,F71*(100%-J$161))</f>
        <v>4.4884252071191506</v>
      </c>
      <c r="K71" s="37">
        <f>IF(G71*(100%-K$161)&lt;0,0,G71*(100%-K$161))</f>
        <v>4.4884252071191497</v>
      </c>
      <c r="L71" s="37">
        <f>IF(H71*(100%-L$161)&lt;0,0,H71*(100%-L$161))</f>
        <v>4.4884252071191497</v>
      </c>
      <c r="M71" s="37">
        <f>IF(I71*(100%-M$161)&lt;0,0,I71*(100%-M$161))</f>
        <v>4.4884252071191497</v>
      </c>
      <c r="N71" s="37">
        <f>IF(J71*(100%-N$161)&lt;0,0,J71*(100%-N$161))</f>
        <v>4.3313303248699802</v>
      </c>
      <c r="O71" s="37">
        <f>IF(K71*(100%-O$161)&lt;0,0,K71*(100%-O$161))</f>
        <v>4.3313303248699793</v>
      </c>
      <c r="P71" s="37">
        <f>IF(L71*(100%-P$161)&lt;0,0,L71*(100%-P$161))</f>
        <v>4.3313303248699793</v>
      </c>
      <c r="Q71" s="37">
        <f>IF(M71*(100%-Q$161)&lt;0,0,M71*(100%-Q$161))</f>
        <v>4.3313303248699793</v>
      </c>
      <c r="R71" s="37">
        <f>IF(N71*(100%-R$161)&lt;0,0,N71*(100%-R$161))</f>
        <v>4.2273783970731005</v>
      </c>
      <c r="S71" s="37">
        <f>IF(O71*(100%-S$161)&lt;0,0,O71*(100%-S$161))</f>
        <v>4.2273783970730996</v>
      </c>
      <c r="T71" s="37">
        <f>IF(P71*(100%-T$161)&lt;0,0,P71*(100%-T$161))</f>
        <v>4.2273783970730996</v>
      </c>
      <c r="U71" s="37">
        <f>IF(Q71*(100%-U$161)&lt;0,0,Q71*(100%-U$161))</f>
        <v>4.2273783970730996</v>
      </c>
      <c r="V71" s="37">
        <f>IF(R71*(100%-V$161)&lt;0,0,R71*(100%-V$161))</f>
        <v>3.9525988012633491</v>
      </c>
      <c r="W71" s="37">
        <f>IF(S71*(100%-W$161)&lt;0,0,S71*(100%-W$161))</f>
        <v>3.9525988012633482</v>
      </c>
      <c r="X71" s="37">
        <f>IF(T71*(100%-X$161)&lt;0,0,T71*(100%-X$161))</f>
        <v>3.9525988012633482</v>
      </c>
      <c r="Y71" s="37">
        <f>IF(U71*(100%-Y$161)&lt;0,0,U71*(100%-Y$161))</f>
        <v>3.9525988012633482</v>
      </c>
      <c r="Z71" s="37">
        <f>IF(V71*(100%-Z$161)&lt;0,0,V71*(100%-Z$161))</f>
        <v>3.8656416276355552</v>
      </c>
      <c r="AA71" s="37">
        <f>IF(W71*(100%-AA$161)&lt;0,0,W71*(100%-AA$161))</f>
        <v>3.8656416276355543</v>
      </c>
      <c r="AB71" s="37">
        <f>IF(X71*(100%-AB$161)&lt;0,0,X71*(100%-AB$161))</f>
        <v>3.8656416276355543</v>
      </c>
      <c r="AC71" s="37">
        <f>IF(Y71*(100%-AC$161)&lt;0,0,Y71*(100%-AC$161))</f>
        <v>3.8656416276355543</v>
      </c>
      <c r="AD71" s="37">
        <f>IF(Z71*(100%-AD$161)&lt;0,0,Z71*(100%-AD$161))</f>
        <v>3.7148816041577684</v>
      </c>
      <c r="AE71" s="37">
        <f>IF(AA71*(100%-AE$161)&lt;0,0,AA71*(100%-AE$161))</f>
        <v>3.7148816041577675</v>
      </c>
      <c r="AF71" s="37">
        <f>IF(AB71*(100%-AF$161)&lt;0,0,AB71*(100%-AF$161))</f>
        <v>3.7148816041577675</v>
      </c>
      <c r="AG71" s="37">
        <f>IF(AC71*(100%-AG$161)&lt;0,0,AC71*(100%-AG$161))</f>
        <v>3.7148816041577675</v>
      </c>
      <c r="AH71" s="37">
        <f>IF(AD71*(100%-AH$161)&lt;0,0,AD71*(100%-AH$161))</f>
        <v>3.6145798008455086</v>
      </c>
      <c r="AI71" s="37">
        <f>IF(AE71*(100%-AI$161)&lt;0,0,AE71*(100%-AI$161))</f>
        <v>3.6145798008455077</v>
      </c>
      <c r="AJ71" s="37">
        <f>IF(AF71*(100%-AJ$161)&lt;0,0,AF71*(100%-AJ$161))</f>
        <v>3.6145798008455077</v>
      </c>
      <c r="AK71" s="37">
        <f>IF(AG71*(100%-AK$161)&lt;0,0,AG71*(100%-AK$161))</f>
        <v>3.6145798008455077</v>
      </c>
      <c r="AL71" s="37">
        <f>IF(AH71*(100%-AL$161)&lt;0,0,AH71*(100%-AL$161))</f>
        <v>3.5224080159239484</v>
      </c>
      <c r="AM71" s="37">
        <f>IF(AI71*(100%-AM$161)&lt;0,0,AI71*(100%-AM$161))</f>
        <v>3.5224080159239475</v>
      </c>
      <c r="AN71" s="37">
        <f>IF(AJ71*(100%-AN$161)&lt;0,0,AJ71*(100%-AN$161))</f>
        <v>3.5224080159239475</v>
      </c>
      <c r="AO71" s="37">
        <f>IF(AK71*(100%-AO$161)&lt;0,0,AK71*(100%-AO$161))</f>
        <v>3.5224080159239475</v>
      </c>
      <c r="AP71" s="37">
        <f>IF(AL71*(100%-AP$161)&lt;0,0,AL71*(100%-AP$161))</f>
        <v>3.4625330677468682</v>
      </c>
      <c r="AQ71" s="37">
        <f>IF(AM71*(100%-AQ$161)&lt;0,0,AM71*(100%-AQ$161))</f>
        <v>3.4625330677468673</v>
      </c>
      <c r="AR71" s="37">
        <f>IF(AN71*(100%-AR$161)&lt;0,0,AN71*(100%-AR$161))</f>
        <v>3.4625330677468673</v>
      </c>
      <c r="AS71" s="37">
        <f>IF(AO71*(100%-AS$161)&lt;0,0,AO71*(100%-AS$161))</f>
        <v>3.4625330677468673</v>
      </c>
      <c r="AT71" s="37">
        <f>IF(AP71*(100%-AT$161)&lt;0,0,AP71*(100%-AT$161))</f>
        <v>3.4330956503648049</v>
      </c>
      <c r="AU71" s="37">
        <f>IF(AQ71*(100%-AU$161)&lt;0,0,AQ71*(100%-AU$161))</f>
        <v>3.433095650364804</v>
      </c>
      <c r="AV71" s="37">
        <f>IF(AR71*(100%-AV$161)&lt;0,0,AR71*(100%-AV$161))</f>
        <v>3.433095650364804</v>
      </c>
      <c r="AW71" s="37">
        <f>IF(AS71*(100%-AW$161)&lt;0,0,AS71*(100%-AW$161))</f>
        <v>3.433095650364804</v>
      </c>
      <c r="AX71" s="30"/>
    </row>
    <row r="72" spans="1:50" s="26" customFormat="1" x14ac:dyDescent="0.35">
      <c r="A72" s="103" t="s">
        <v>120</v>
      </c>
      <c r="B72" s="37"/>
      <c r="C72" s="12"/>
      <c r="D72" s="12"/>
      <c r="E72" s="12"/>
      <c r="F72" s="107">
        <f>'Sample UI'!F72*(SUM('FY20 - NonAssurance only UI'!$F$52:$I$52)/(SUM('Sample UI'!$F$52:$I$52)))</f>
        <v>0.68979248701508389</v>
      </c>
      <c r="G72" s="107">
        <f>'Sample UI'!G72*(SUM('FY20 - NonAssurance only UI'!$F$52:$I$52)/(SUM('Sample UI'!$F$52:$I$52)))</f>
        <v>0.689792487015085</v>
      </c>
      <c r="H72" s="107">
        <f>'Sample UI'!H72*(SUM('FY20 - NonAssurance only UI'!$F$52:$I$52)/(SUM('Sample UI'!$F$52:$I$52)))</f>
        <v>0.689792487015085</v>
      </c>
      <c r="I72" s="107">
        <f>'Sample UI'!I72*(SUM('FY20 - NonAssurance only UI'!$F$52:$I$52)/(SUM('Sample UI'!$F$52:$I$52)))</f>
        <v>0.689792487015085</v>
      </c>
      <c r="J72" s="37">
        <f>IF(F72*(100%-J$161)&lt;0,0,F72*(100%-J$161))</f>
        <v>0.68358435463194811</v>
      </c>
      <c r="K72" s="37">
        <f>IF(G72*(100%-K$161)&lt;0,0,G72*(100%-K$161))</f>
        <v>0.68358435463194922</v>
      </c>
      <c r="L72" s="37">
        <f>IF(H72*(100%-L$161)&lt;0,0,H72*(100%-L$161))</f>
        <v>0.68358435463194922</v>
      </c>
      <c r="M72" s="37">
        <f>IF(I72*(100%-M$161)&lt;0,0,I72*(100%-M$161))</f>
        <v>0.68358435463194922</v>
      </c>
      <c r="N72" s="37">
        <f>IF(J72*(100%-N$161)&lt;0,0,J72*(100%-N$161))</f>
        <v>0.65965890221982992</v>
      </c>
      <c r="O72" s="37">
        <f>IF(K72*(100%-O$161)&lt;0,0,K72*(100%-O$161))</f>
        <v>0.65965890221983092</v>
      </c>
      <c r="P72" s="37">
        <f>IF(L72*(100%-P$161)&lt;0,0,L72*(100%-P$161))</f>
        <v>0.65965890221983092</v>
      </c>
      <c r="Q72" s="37">
        <f>IF(M72*(100%-Q$161)&lt;0,0,M72*(100%-Q$161))</f>
        <v>0.65965890221983092</v>
      </c>
      <c r="R72" s="37">
        <f>IF(N72*(100%-R$161)&lt;0,0,N72*(100%-R$161))</f>
        <v>0.64382708856655402</v>
      </c>
      <c r="S72" s="37">
        <f>IF(O72*(100%-S$161)&lt;0,0,O72*(100%-S$161))</f>
        <v>0.64382708856655502</v>
      </c>
      <c r="T72" s="37">
        <f>IF(P72*(100%-T$161)&lt;0,0,P72*(100%-T$161))</f>
        <v>0.64382708856655502</v>
      </c>
      <c r="U72" s="37">
        <f>IF(Q72*(100%-U$161)&lt;0,0,Q72*(100%-U$161))</f>
        <v>0.64382708856655502</v>
      </c>
      <c r="V72" s="37">
        <f>IF(R72*(100%-V$161)&lt;0,0,R72*(100%-V$161))</f>
        <v>0.60197832780972804</v>
      </c>
      <c r="W72" s="37">
        <f>IF(S72*(100%-W$161)&lt;0,0,S72*(100%-W$161))</f>
        <v>0.60197832780972893</v>
      </c>
      <c r="X72" s="37">
        <f>IF(T72*(100%-X$161)&lt;0,0,T72*(100%-X$161))</f>
        <v>0.60197832780972893</v>
      </c>
      <c r="Y72" s="37">
        <f>IF(U72*(100%-Y$161)&lt;0,0,U72*(100%-Y$161))</f>
        <v>0.60197832780972893</v>
      </c>
      <c r="Z72" s="37">
        <f>IF(V72*(100%-Z$161)&lt;0,0,V72*(100%-Z$161))</f>
        <v>0.58873480459791405</v>
      </c>
      <c r="AA72" s="37">
        <f>IF(W72*(100%-AA$161)&lt;0,0,W72*(100%-AA$161))</f>
        <v>0.58873480459791483</v>
      </c>
      <c r="AB72" s="37">
        <f>IF(X72*(100%-AB$161)&lt;0,0,X72*(100%-AB$161))</f>
        <v>0.58873480459791483</v>
      </c>
      <c r="AC72" s="37">
        <f>IF(Y72*(100%-AC$161)&lt;0,0,Y72*(100%-AC$161))</f>
        <v>0.58873480459791483</v>
      </c>
      <c r="AD72" s="37">
        <f>IF(Z72*(100%-AD$161)&lt;0,0,Z72*(100%-AD$161))</f>
        <v>0.56577414721859542</v>
      </c>
      <c r="AE72" s="37">
        <f>IF(AA72*(100%-AE$161)&lt;0,0,AA72*(100%-AE$161))</f>
        <v>0.56577414721859609</v>
      </c>
      <c r="AF72" s="37">
        <f>IF(AB72*(100%-AF$161)&lt;0,0,AB72*(100%-AF$161))</f>
        <v>0.56577414721859609</v>
      </c>
      <c r="AG72" s="37">
        <f>IF(AC72*(100%-AG$161)&lt;0,0,AC72*(100%-AG$161))</f>
        <v>0.56577414721859609</v>
      </c>
      <c r="AH72" s="37">
        <f>IF(AD72*(100%-AH$161)&lt;0,0,AD72*(100%-AH$161))</f>
        <v>0.55049824524369328</v>
      </c>
      <c r="AI72" s="37">
        <f>IF(AE72*(100%-AI$161)&lt;0,0,AE72*(100%-AI$161))</f>
        <v>0.55049824524369395</v>
      </c>
      <c r="AJ72" s="37">
        <f>IF(AF72*(100%-AJ$161)&lt;0,0,AF72*(100%-AJ$161))</f>
        <v>0.55049824524369395</v>
      </c>
      <c r="AK72" s="37">
        <f>IF(AG72*(100%-AK$161)&lt;0,0,AG72*(100%-AK$161))</f>
        <v>0.55049824524369395</v>
      </c>
      <c r="AL72" s="37">
        <f>IF(AH72*(100%-AL$161)&lt;0,0,AH72*(100%-AL$161))</f>
        <v>0.53646053998997911</v>
      </c>
      <c r="AM72" s="37">
        <f>IF(AI72*(100%-AM$161)&lt;0,0,AI72*(100%-AM$161))</f>
        <v>0.53646053998997978</v>
      </c>
      <c r="AN72" s="37">
        <f>IF(AJ72*(100%-AN$161)&lt;0,0,AJ72*(100%-AN$161))</f>
        <v>0.53646053998997978</v>
      </c>
      <c r="AO72" s="37">
        <f>IF(AK72*(100%-AO$161)&lt;0,0,AK72*(100%-AO$161))</f>
        <v>0.53646053998997978</v>
      </c>
      <c r="AP72" s="37">
        <f>IF(AL72*(100%-AP$161)&lt;0,0,AL72*(100%-AP$161))</f>
        <v>0.5273416227930674</v>
      </c>
      <c r="AQ72" s="37">
        <f>IF(AM72*(100%-AQ$161)&lt;0,0,AM72*(100%-AQ$161))</f>
        <v>0.52734162279306807</v>
      </c>
      <c r="AR72" s="37">
        <f>IF(AN72*(100%-AR$161)&lt;0,0,AN72*(100%-AR$161))</f>
        <v>0.52734162279306807</v>
      </c>
      <c r="AS72" s="37">
        <f>IF(AO72*(100%-AS$161)&lt;0,0,AO72*(100%-AS$161))</f>
        <v>0.52734162279306807</v>
      </c>
      <c r="AT72" s="37">
        <f>IF(AP72*(100%-AT$161)&lt;0,0,AP72*(100%-AT$161))</f>
        <v>0.52285832251856756</v>
      </c>
      <c r="AU72" s="37">
        <f>IF(AQ72*(100%-AU$161)&lt;0,0,AQ72*(100%-AU$161))</f>
        <v>0.52285832251856823</v>
      </c>
      <c r="AV72" s="37">
        <f>IF(AR72*(100%-AV$161)&lt;0,0,AR72*(100%-AV$161))</f>
        <v>0.52285832251856823</v>
      </c>
      <c r="AW72" s="37">
        <f>IF(AS72*(100%-AW$161)&lt;0,0,AS72*(100%-AW$161))</f>
        <v>0.52285832251856823</v>
      </c>
      <c r="AX72" s="30"/>
    </row>
    <row r="73" spans="1:50" s="26" customFormat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NonAssurance only UI'!$J$52:$M$52)/SUM('Sample UI'!$J$52:$M$52))</f>
        <v>0</v>
      </c>
      <c r="K73" s="107">
        <f>'Sample UI'!K73*(SUM('FY20 - NonAssurance only UI'!$J$52:$M$52)/SUM('Sample UI'!$J$52:$M$52))</f>
        <v>0</v>
      </c>
      <c r="L73" s="107">
        <f>'Sample UI'!L73*(SUM('FY20 - NonAssurance only UI'!$J$52:$M$52)/SUM('Sample UI'!$J$52:$M$52))</f>
        <v>0</v>
      </c>
      <c r="M73" s="107">
        <f>'Sample UI'!M73*(SUM('FY20 - NonAssurance only UI'!$J$52:$M$52)/SUM('Sample UI'!$J$52:$M$52))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NonAssurance only UI'!$N$52:$Q$52)/SUM('Sample UI'!$N$52:$Q$52))</f>
        <v>1.0826888371574804E-2</v>
      </c>
      <c r="O74" s="107">
        <f>'Sample UI'!O74*(SUM('FY20 - NonAssurance only UI'!$N$52:$Q$52)/SUM('Sample UI'!$N$52:$Q$52))</f>
        <v>1.0826888371573699E-2</v>
      </c>
      <c r="P74" s="107">
        <f>'Sample UI'!P74*(SUM('FY20 - NonAssurance only UI'!$N$52:$Q$52)/SUM('Sample UI'!$N$52:$Q$52))</f>
        <v>1.0826888371573699E-2</v>
      </c>
      <c r="Q74" s="107">
        <f>'Sample UI'!Q74*(SUM('FY20 - NonAssurance only UI'!$N$52:$Q$52)/SUM('Sample UI'!$N$52:$Q$52))</f>
        <v>1.0826888371573699E-2</v>
      </c>
      <c r="R74" s="37">
        <f>IF(N74*(100%-R$161)&lt;0,0,N74*(100%-R$161))</f>
        <v>1.0567043050657008E-2</v>
      </c>
      <c r="S74" s="37">
        <f>IF(O74*(100%-S$161)&lt;0,0,O74*(100%-S$161))</f>
        <v>1.0567043050655929E-2</v>
      </c>
      <c r="T74" s="37">
        <f>IF(P74*(100%-T$161)&lt;0,0,P74*(100%-T$161))</f>
        <v>1.0567043050655929E-2</v>
      </c>
      <c r="U74" s="37">
        <f>IF(Q74*(100%-U$161)&lt;0,0,Q74*(100%-U$161))</f>
        <v>1.0567043050655929E-2</v>
      </c>
      <c r="V74" s="37">
        <f>IF(R74*(100%-V$161)&lt;0,0,R74*(100%-V$161))</f>
        <v>9.8801852523643027E-3</v>
      </c>
      <c r="W74" s="37">
        <f>IF(S74*(100%-W$161)&lt;0,0,S74*(100%-W$161))</f>
        <v>9.8801852523632949E-3</v>
      </c>
      <c r="X74" s="37">
        <f>IF(T74*(100%-X$161)&lt;0,0,T74*(100%-X$161))</f>
        <v>9.8801852523632949E-3</v>
      </c>
      <c r="Y74" s="37">
        <f>IF(U74*(100%-Y$161)&lt;0,0,U74*(100%-Y$161))</f>
        <v>9.8801852523632949E-3</v>
      </c>
      <c r="Z74" s="37">
        <f>IF(V74*(100%-Z$161)&lt;0,0,V74*(100%-Z$161))</f>
        <v>9.6628211768122873E-3</v>
      </c>
      <c r="AA74" s="37">
        <f>IF(W74*(100%-AA$161)&lt;0,0,W74*(100%-AA$161))</f>
        <v>9.662821176811302E-3</v>
      </c>
      <c r="AB74" s="37">
        <f>IF(X74*(100%-AB$161)&lt;0,0,X74*(100%-AB$161))</f>
        <v>9.662821176811302E-3</v>
      </c>
      <c r="AC74" s="37">
        <f>IF(Y74*(100%-AC$161)&lt;0,0,Y74*(100%-AC$161))</f>
        <v>9.662821176811302E-3</v>
      </c>
      <c r="AD74" s="37">
        <f>IF(Z74*(100%-AD$161)&lt;0,0,Z74*(100%-AD$161))</f>
        <v>9.2859711509166078E-3</v>
      </c>
      <c r="AE74" s="37">
        <f>IF(AA74*(100%-AE$161)&lt;0,0,AA74*(100%-AE$161))</f>
        <v>9.2859711509156607E-3</v>
      </c>
      <c r="AF74" s="37">
        <f>IF(AB74*(100%-AF$161)&lt;0,0,AB74*(100%-AF$161))</f>
        <v>9.2859711509156607E-3</v>
      </c>
      <c r="AG74" s="37">
        <f>IF(AC74*(100%-AG$161)&lt;0,0,AC74*(100%-AG$161))</f>
        <v>9.2859711509156607E-3</v>
      </c>
      <c r="AH74" s="37">
        <f>IF(AD74*(100%-AH$161)&lt;0,0,AD74*(100%-AH$161))</f>
        <v>9.0352499298418584E-3</v>
      </c>
      <c r="AI74" s="37">
        <f>IF(AE74*(100%-AI$161)&lt;0,0,AE74*(100%-AI$161))</f>
        <v>9.0352499298409373E-3</v>
      </c>
      <c r="AJ74" s="37">
        <f>IF(AF74*(100%-AJ$161)&lt;0,0,AF74*(100%-AJ$161))</f>
        <v>9.0352499298409373E-3</v>
      </c>
      <c r="AK74" s="37">
        <f>IF(AG74*(100%-AK$161)&lt;0,0,AG74*(100%-AK$161))</f>
        <v>9.0352499298409373E-3</v>
      </c>
      <c r="AL74" s="37">
        <f>IF(AH74*(100%-AL$161)&lt;0,0,AH74*(100%-AL$161))</f>
        <v>8.8048510566308916E-3</v>
      </c>
      <c r="AM74" s="37">
        <f>IF(AI74*(100%-AM$161)&lt;0,0,AI74*(100%-AM$161))</f>
        <v>8.8048510566299931E-3</v>
      </c>
      <c r="AN74" s="37">
        <f>IF(AJ74*(100%-AN$161)&lt;0,0,AJ74*(100%-AN$161))</f>
        <v>8.8048510566299931E-3</v>
      </c>
      <c r="AO74" s="37">
        <f>IF(AK74*(100%-AO$161)&lt;0,0,AK74*(100%-AO$161))</f>
        <v>8.8048510566299931E-3</v>
      </c>
      <c r="AP74" s="37">
        <f>IF(AL74*(100%-AP$161)&lt;0,0,AL74*(100%-AP$161))</f>
        <v>8.6551835569149624E-3</v>
      </c>
      <c r="AQ74" s="37">
        <f>IF(AM74*(100%-AQ$161)&lt;0,0,AM74*(100%-AQ$161))</f>
        <v>8.6551835569140794E-3</v>
      </c>
      <c r="AR74" s="37">
        <f>IF(AN74*(100%-AR$161)&lt;0,0,AN74*(100%-AR$161))</f>
        <v>8.6551835569140794E-3</v>
      </c>
      <c r="AS74" s="37">
        <f>IF(AO74*(100%-AS$161)&lt;0,0,AO74*(100%-AS$161))</f>
        <v>8.6551835569140794E-3</v>
      </c>
      <c r="AT74" s="37">
        <f>IF(AP74*(100%-AT$161)&lt;0,0,AP74*(100%-AT$161))</f>
        <v>8.5815997828691381E-3</v>
      </c>
      <c r="AU74" s="37">
        <f>IF(AQ74*(100%-AU$161)&lt;0,0,AQ74*(100%-AU$161))</f>
        <v>8.5815997828682638E-3</v>
      </c>
      <c r="AV74" s="37">
        <f>IF(AR74*(100%-AV$161)&lt;0,0,AR74*(100%-AV$161))</f>
        <v>8.5815997828682638E-3</v>
      </c>
      <c r="AW74" s="37">
        <f>IF(AS74*(100%-AW$161)&lt;0,0,AS74*(100%-AW$161))</f>
        <v>8.5815997828682638E-3</v>
      </c>
      <c r="AX74" s="30"/>
    </row>
    <row r="75" spans="1:50" s="26" customFormat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NonAssurance only UI'!$R$52:$U$52)/SUM('Sample UI'!$R$52:$U$52))</f>
        <v>0.28867319909849443</v>
      </c>
      <c r="S75" s="107">
        <f>'Sample UI'!S75*(SUM('FY20 - NonAssurance only UI'!$R$52:$U$52)/SUM('Sample UI'!$R$52:$U$52))</f>
        <v>0.28867319909849332</v>
      </c>
      <c r="T75" s="107">
        <f>'Sample UI'!T75*(SUM('FY20 - NonAssurance only UI'!$R$52:$U$52)/SUM('Sample UI'!$R$52:$U$52))</f>
        <v>0.28867319909849332</v>
      </c>
      <c r="U75" s="107">
        <f>'Sample UI'!U75*(SUM('FY20 - NonAssurance only UI'!$R$52:$U$52)/SUM('Sample UI'!$R$52:$U$52))</f>
        <v>0.28867319909849332</v>
      </c>
      <c r="V75" s="37">
        <f>IF(R75*(100%-V$161)&lt;0,0,R75*(100%-V$161))</f>
        <v>0.26990944115709231</v>
      </c>
      <c r="W75" s="37">
        <f>IF(S75*(100%-W$161)&lt;0,0,S75*(100%-W$161))</f>
        <v>0.26990944115709126</v>
      </c>
      <c r="X75" s="37">
        <f>IF(T75*(100%-X$161)&lt;0,0,T75*(100%-X$161))</f>
        <v>0.26990944115709126</v>
      </c>
      <c r="Y75" s="37">
        <f>IF(U75*(100%-Y$161)&lt;0,0,U75*(100%-Y$161))</f>
        <v>0.26990944115709126</v>
      </c>
      <c r="Z75" s="37">
        <f>IF(V75*(100%-Z$161)&lt;0,0,V75*(100%-Z$161))</f>
        <v>0.26397143345163626</v>
      </c>
      <c r="AA75" s="37">
        <f>IF(W75*(100%-AA$161)&lt;0,0,W75*(100%-AA$161))</f>
        <v>0.26397143345163526</v>
      </c>
      <c r="AB75" s="37">
        <f>IF(X75*(100%-AB$161)&lt;0,0,X75*(100%-AB$161))</f>
        <v>0.26397143345163526</v>
      </c>
      <c r="AC75" s="37">
        <f>IF(Y75*(100%-AC$161)&lt;0,0,Y75*(100%-AC$161))</f>
        <v>0.26397143345163526</v>
      </c>
      <c r="AD75" s="37">
        <f>IF(Z75*(100%-AD$161)&lt;0,0,Z75*(100%-AD$161))</f>
        <v>0.25367654754702246</v>
      </c>
      <c r="AE75" s="37">
        <f>IF(AA75*(100%-AE$161)&lt;0,0,AA75*(100%-AE$161))</f>
        <v>0.25367654754702146</v>
      </c>
      <c r="AF75" s="37">
        <f>IF(AB75*(100%-AF$161)&lt;0,0,AB75*(100%-AF$161))</f>
        <v>0.25367654754702146</v>
      </c>
      <c r="AG75" s="37">
        <f>IF(AC75*(100%-AG$161)&lt;0,0,AC75*(100%-AG$161))</f>
        <v>0.25367654754702146</v>
      </c>
      <c r="AH75" s="37">
        <f>IF(AD75*(100%-AH$161)&lt;0,0,AD75*(100%-AH$161))</f>
        <v>0.24682728076325283</v>
      </c>
      <c r="AI75" s="37">
        <f>IF(AE75*(100%-AI$161)&lt;0,0,AE75*(100%-AI$161))</f>
        <v>0.24682728076325186</v>
      </c>
      <c r="AJ75" s="37">
        <f>IF(AF75*(100%-AJ$161)&lt;0,0,AF75*(100%-AJ$161))</f>
        <v>0.24682728076325186</v>
      </c>
      <c r="AK75" s="37">
        <f>IF(AG75*(100%-AK$161)&lt;0,0,AG75*(100%-AK$161))</f>
        <v>0.24682728076325186</v>
      </c>
      <c r="AL75" s="37">
        <f>IF(AH75*(100%-AL$161)&lt;0,0,AH75*(100%-AL$161))</f>
        <v>0.2405331851037899</v>
      </c>
      <c r="AM75" s="37">
        <f>IF(AI75*(100%-AM$161)&lt;0,0,AI75*(100%-AM$161))</f>
        <v>0.24053318510378896</v>
      </c>
      <c r="AN75" s="37">
        <f>IF(AJ75*(100%-AN$161)&lt;0,0,AJ75*(100%-AN$161))</f>
        <v>0.24053318510378896</v>
      </c>
      <c r="AO75" s="37">
        <f>IF(AK75*(100%-AO$161)&lt;0,0,AK75*(100%-AO$161))</f>
        <v>0.24053318510378896</v>
      </c>
      <c r="AP75" s="37">
        <f>IF(AL75*(100%-AP$161)&lt;0,0,AL75*(100%-AP$161))</f>
        <v>0.23644452986344014</v>
      </c>
      <c r="AQ75" s="37">
        <f>IF(AM75*(100%-AQ$161)&lt;0,0,AM75*(100%-AQ$161))</f>
        <v>0.23644452986343922</v>
      </c>
      <c r="AR75" s="37">
        <f>IF(AN75*(100%-AR$161)&lt;0,0,AN75*(100%-AR$161))</f>
        <v>0.23644452986343922</v>
      </c>
      <c r="AS75" s="37">
        <f>IF(AO75*(100%-AS$161)&lt;0,0,AO75*(100%-AS$161))</f>
        <v>0.23644452986343922</v>
      </c>
      <c r="AT75" s="37">
        <f>IF(AP75*(100%-AT$161)&lt;0,0,AP75*(100%-AT$161))</f>
        <v>0.23443434940390015</v>
      </c>
      <c r="AU75" s="37">
        <f>IF(AQ75*(100%-AU$161)&lt;0,0,AQ75*(100%-AU$161))</f>
        <v>0.23443434940389923</v>
      </c>
      <c r="AV75" s="37">
        <f>IF(AR75*(100%-AV$161)&lt;0,0,AR75*(100%-AV$161))</f>
        <v>0.23443434940389923</v>
      </c>
      <c r="AW75" s="37">
        <f>IF(AS75*(100%-AW$161)&lt;0,0,AS75*(100%-AW$161))</f>
        <v>0.23443434940389923</v>
      </c>
      <c r="AX75" s="30"/>
    </row>
    <row r="76" spans="1:50" s="26" customFormat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NonAssurance only UI'!$V$52:$Y$52)/SUM('Sample UI'!$V$52:$Y$52))</f>
        <v>0</v>
      </c>
      <c r="W76" s="107">
        <f>'Sample UI'!W76*(SUM('FY20 - NonAssurance only UI'!$V$52:$Y$52)/SUM('Sample UI'!$V$52:$Y$52))</f>
        <v>0</v>
      </c>
      <c r="X76" s="107">
        <f>'Sample UI'!X76*(SUM('FY20 - NonAssurance only UI'!$V$52:$Y$52)/SUM('Sample UI'!$V$52:$Y$52))</f>
        <v>0</v>
      </c>
      <c r="Y76" s="107">
        <f>'Sample UI'!Y76*(SUM('FY20 - NonAssurance only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NonAssurance only UI'!$Z$52:$AC$52)/SUM('Sample UI'!$Z$52:$AC$52))</f>
        <v>0.27682136969581345</v>
      </c>
      <c r="AA77" s="107">
        <f>'Sample UI'!AA77*(SUM('FY20 - NonAssurance only UI'!$Z$52:$AC$52)/SUM('Sample UI'!$Z$52:$AC$52))</f>
        <v>0.27682136969581511</v>
      </c>
      <c r="AB77" s="107">
        <f>'Sample UI'!AB77*(SUM('FY20 - NonAssurance only UI'!$Z$52:$AC$52)/SUM('Sample UI'!$Z$52:$AC$52))</f>
        <v>0.27682136969581511</v>
      </c>
      <c r="AC77" s="107">
        <f>'Sample UI'!AC77*(SUM('FY20 - NonAssurance only UI'!$Z$52:$AC$52)/SUM('Sample UI'!$Z$52:$AC$52))</f>
        <v>0.27682136969581511</v>
      </c>
      <c r="AD77" s="37">
        <f>IF(Z77*(100%-AD$161)&lt;0,0,Z77*(100%-AD$161))</f>
        <v>0.26602533627767672</v>
      </c>
      <c r="AE77" s="37">
        <f>IF(AA77*(100%-AE$161)&lt;0,0,AA77*(100%-AE$161))</f>
        <v>0.26602533627767833</v>
      </c>
      <c r="AF77" s="37">
        <f>IF(AB77*(100%-AF$161)&lt;0,0,AB77*(100%-AF$161))</f>
        <v>0.26602533627767833</v>
      </c>
      <c r="AG77" s="37">
        <f>IF(AC77*(100%-AG$161)&lt;0,0,AC77*(100%-AG$161))</f>
        <v>0.26602533627767833</v>
      </c>
      <c r="AH77" s="37">
        <f>IF(AD77*(100%-AH$161)&lt;0,0,AD77*(100%-AH$161))</f>
        <v>0.25884265219817942</v>
      </c>
      <c r="AI77" s="37">
        <f>IF(AE77*(100%-AI$161)&lt;0,0,AE77*(100%-AI$161))</f>
        <v>0.25884265219818098</v>
      </c>
      <c r="AJ77" s="37">
        <f>IF(AF77*(100%-AJ$161)&lt;0,0,AF77*(100%-AJ$161))</f>
        <v>0.25884265219818098</v>
      </c>
      <c r="AK77" s="37">
        <f>IF(AG77*(100%-AK$161)&lt;0,0,AG77*(100%-AK$161))</f>
        <v>0.25884265219818098</v>
      </c>
      <c r="AL77" s="37">
        <f>IF(AH77*(100%-AL$161)&lt;0,0,AH77*(100%-AL$161))</f>
        <v>0.25224216456712584</v>
      </c>
      <c r="AM77" s="37">
        <f>IF(AI77*(100%-AM$161)&lt;0,0,AI77*(100%-AM$161))</f>
        <v>0.25224216456712739</v>
      </c>
      <c r="AN77" s="37">
        <f>IF(AJ77*(100%-AN$161)&lt;0,0,AJ77*(100%-AN$161))</f>
        <v>0.25224216456712739</v>
      </c>
      <c r="AO77" s="37">
        <f>IF(AK77*(100%-AO$161)&lt;0,0,AK77*(100%-AO$161))</f>
        <v>0.25224216456712739</v>
      </c>
      <c r="AP77" s="37">
        <f>IF(AL77*(100%-AP$161)&lt;0,0,AL77*(100%-AP$161))</f>
        <v>0.24795447658116446</v>
      </c>
      <c r="AQ77" s="37">
        <f>IF(AM77*(100%-AQ$161)&lt;0,0,AM77*(100%-AQ$161))</f>
        <v>0.24795447658116598</v>
      </c>
      <c r="AR77" s="37">
        <f>IF(AN77*(100%-AR$161)&lt;0,0,AN77*(100%-AR$161))</f>
        <v>0.24795447658116598</v>
      </c>
      <c r="AS77" s="37">
        <f>IF(AO77*(100%-AS$161)&lt;0,0,AO77*(100%-AS$161))</f>
        <v>0.24795447658116598</v>
      </c>
      <c r="AT77" s="37">
        <f>IF(AP77*(100%-AT$161)&lt;0,0,AP77*(100%-AT$161))</f>
        <v>0.24584644200761438</v>
      </c>
      <c r="AU77" s="37">
        <f>IF(AQ77*(100%-AU$161)&lt;0,0,AQ77*(100%-AU$161))</f>
        <v>0.24584644200761591</v>
      </c>
      <c r="AV77" s="37">
        <f>IF(AR77*(100%-AV$161)&lt;0,0,AR77*(100%-AV$161))</f>
        <v>0.24584644200761591</v>
      </c>
      <c r="AW77" s="37">
        <f>IF(AS77*(100%-AW$161)&lt;0,0,AS77*(100%-AW$161))</f>
        <v>0.24584644200761591</v>
      </c>
      <c r="AX77" s="30"/>
    </row>
    <row r="78" spans="1:50" s="26" customFormat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NonAssurance only UI'!$AD$52:$AG$52)/SUM('Sample UI'!$AD$52:$AG$53))</f>
        <v>0.72919233862638633</v>
      </c>
      <c r="AE78" s="107">
        <f>'Sample UI'!AE78*(SUM('FY20 - NonAssurance only UI'!$AD$52:$AG$52)/SUM('Sample UI'!$AD$52:$AG$53))</f>
        <v>0.72919233862638488</v>
      </c>
      <c r="AF78" s="107">
        <f>'Sample UI'!AF78*(SUM('FY20 - NonAssurance only UI'!$AD$52:$AG$52)/SUM('Sample UI'!$AD$52:$AG$53))</f>
        <v>0.72919233862638488</v>
      </c>
      <c r="AG78" s="107">
        <f>'Sample UI'!AG78*(SUM('FY20 - NonAssurance only UI'!$AD$52:$AG$52)/SUM('Sample UI'!$AD$52:$AG$53))</f>
        <v>0.72919233862638488</v>
      </c>
      <c r="AH78" s="37">
        <f>IF(AD78*(100%-AH$161)&lt;0,0,AD78*(100%-AH$161))</f>
        <v>0.70950414548347385</v>
      </c>
      <c r="AI78" s="37">
        <f>IF(AE78*(100%-AI$161)&lt;0,0,AE78*(100%-AI$161))</f>
        <v>0.70950414548347251</v>
      </c>
      <c r="AJ78" s="37">
        <f>IF(AF78*(100%-AJ$161)&lt;0,0,AF78*(100%-AJ$161))</f>
        <v>0.70950414548347251</v>
      </c>
      <c r="AK78" s="37">
        <f>IF(AG78*(100%-AK$161)&lt;0,0,AG78*(100%-AK$161))</f>
        <v>0.70950414548347251</v>
      </c>
      <c r="AL78" s="37">
        <f>IF(AH78*(100%-AL$161)&lt;0,0,AH78*(100%-AL$161))</f>
        <v>0.69141178977364526</v>
      </c>
      <c r="AM78" s="37">
        <f>IF(AI78*(100%-AM$161)&lt;0,0,AI78*(100%-AM$161))</f>
        <v>0.69141178977364404</v>
      </c>
      <c r="AN78" s="37">
        <f>IF(AJ78*(100%-AN$161)&lt;0,0,AJ78*(100%-AN$161))</f>
        <v>0.69141178977364404</v>
      </c>
      <c r="AO78" s="37">
        <f>IF(AK78*(100%-AO$161)&lt;0,0,AK78*(100%-AO$161))</f>
        <v>0.69141178977364404</v>
      </c>
      <c r="AP78" s="37">
        <f>IF(AL78*(100%-AP$161)&lt;0,0,AL78*(100%-AP$161))</f>
        <v>0.67965896474753584</v>
      </c>
      <c r="AQ78" s="37">
        <f>IF(AM78*(100%-AQ$161)&lt;0,0,AM78*(100%-AQ$161))</f>
        <v>0.67965896474753473</v>
      </c>
      <c r="AR78" s="37">
        <f>IF(AN78*(100%-AR$161)&lt;0,0,AN78*(100%-AR$161))</f>
        <v>0.67965896474753473</v>
      </c>
      <c r="AS78" s="37">
        <f>IF(AO78*(100%-AS$161)&lt;0,0,AO78*(100%-AS$161))</f>
        <v>0.67965896474753473</v>
      </c>
      <c r="AT78" s="37">
        <f>IF(AP78*(100%-AT$161)&lt;0,0,AP78*(100%-AT$161))</f>
        <v>0.67388070812694179</v>
      </c>
      <c r="AU78" s="37">
        <f>IF(AQ78*(100%-AU$161)&lt;0,0,AQ78*(100%-AU$161))</f>
        <v>0.67388070812694068</v>
      </c>
      <c r="AV78" s="37">
        <f>IF(AR78*(100%-AV$161)&lt;0,0,AR78*(100%-AV$161))</f>
        <v>0.67388070812694068</v>
      </c>
      <c r="AW78" s="37">
        <f>IF(AS78*(100%-AW$161)&lt;0,0,AS78*(100%-AW$161))</f>
        <v>0.67388070812694068</v>
      </c>
      <c r="AX78" s="30"/>
    </row>
    <row r="79" spans="1:50" s="26" customFormat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NonAssurance only UI'!$AH$52:$AK$52)/SUM('Sample UI'!$AH$52:$AK$52))</f>
        <v>0.49189614160140538</v>
      </c>
      <c r="AI79" s="107">
        <f>'Sample UI'!AI79*(SUM('FY20 - NonAssurance only UI'!$AH$52:$AK$52)/SUM('Sample UI'!$AH$52:$AK$52))</f>
        <v>0.49189614160140432</v>
      </c>
      <c r="AJ79" s="107">
        <f>'Sample UI'!AJ79*(SUM('FY20 - NonAssurance only UI'!$AH$52:$AK$52)/SUM('Sample UI'!$AH$52:$AK$52))</f>
        <v>0.49189614160140432</v>
      </c>
      <c r="AK79" s="107">
        <f>'Sample UI'!AK79*(SUM('FY20 - NonAssurance only UI'!$AH$52:$AK$52)/SUM('Sample UI'!$AH$52:$AK$52))</f>
        <v>0.49189614160140432</v>
      </c>
      <c r="AL79" s="37">
        <f>IF(AH79*(100%-AL$161)&lt;0,0,AH79*(100%-AL$161))</f>
        <v>0.47935278999056957</v>
      </c>
      <c r="AM79" s="37">
        <f>IF(AI79*(100%-AM$161)&lt;0,0,AI79*(100%-AM$161))</f>
        <v>0.47935278999056852</v>
      </c>
      <c r="AN79" s="37">
        <f>IF(AJ79*(100%-AN$161)&lt;0,0,AJ79*(100%-AN$161))</f>
        <v>0.47935278999056852</v>
      </c>
      <c r="AO79" s="37">
        <f>IF(AK79*(100%-AO$161)&lt;0,0,AK79*(100%-AO$161))</f>
        <v>0.47935278999056852</v>
      </c>
      <c r="AP79" s="37">
        <f>IF(AL79*(100%-AP$161)&lt;0,0,AL79*(100%-AP$161))</f>
        <v>0.47120460746047288</v>
      </c>
      <c r="AQ79" s="37">
        <f>IF(AM79*(100%-AQ$161)&lt;0,0,AM79*(100%-AQ$161))</f>
        <v>0.47120460746047182</v>
      </c>
      <c r="AR79" s="37">
        <f>IF(AN79*(100%-AR$161)&lt;0,0,AN79*(100%-AR$161))</f>
        <v>0.47120460746047182</v>
      </c>
      <c r="AS79" s="37">
        <f>IF(AO79*(100%-AS$161)&lt;0,0,AO79*(100%-AS$161))</f>
        <v>0.47120460746047182</v>
      </c>
      <c r="AT79" s="37">
        <f>IF(AP79*(100%-AT$161)&lt;0,0,AP79*(100%-AT$161))</f>
        <v>0.4671985672492262</v>
      </c>
      <c r="AU79" s="37">
        <f>IF(AQ79*(100%-AU$161)&lt;0,0,AQ79*(100%-AU$161))</f>
        <v>0.46719856724922515</v>
      </c>
      <c r="AV79" s="37">
        <f>IF(AR79*(100%-AV$161)&lt;0,0,AR79*(100%-AV$161))</f>
        <v>0.46719856724922515</v>
      </c>
      <c r="AW79" s="37">
        <f>IF(AS79*(100%-AW$161)&lt;0,0,AS79*(100%-AW$161))</f>
        <v>0.46719856724922515</v>
      </c>
      <c r="AX79" s="30"/>
    </row>
    <row r="80" spans="1:50" s="26" customFormat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NonAssurance only UI'!$AL$52:$AO$52)/SUM('Sample UI'!$AL$52:$AO$52))</f>
        <v>0</v>
      </c>
      <c r="AM80" s="107">
        <f>'Sample UI'!AM80*(SUM('FY20 - NonAssurance only UI'!$AL$52:$AO$52)/SUM('Sample UI'!$AL$52:$AO$52))</f>
        <v>0</v>
      </c>
      <c r="AN80" s="107">
        <f>'Sample UI'!AN80*(SUM('FY20 - NonAssurance only UI'!$AL$52:$AO$52)/SUM('Sample UI'!$AL$52:$AO$52))</f>
        <v>0</v>
      </c>
      <c r="AO80" s="107">
        <f>'Sample UI'!AO80*(SUM('FY20 - NonAssurance only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NonAssurance only UI'!$AP$52:$AS$52)/SUM('Sample UI'!$AP$52:$AS$52))</f>
        <v>0.45839976376852026</v>
      </c>
      <c r="AQ81" s="107">
        <f>'Sample UI'!AQ81*(SUM('FY20 - NonAssurance only UI'!$AP$52:$AS$52)/SUM('Sample UI'!$AP$52:$AS$52))</f>
        <v>0.45839976376852137</v>
      </c>
      <c r="AR81" s="107">
        <f>'Sample UI'!AR81*(SUM('FY20 - NonAssurance only UI'!$AP$52:$AS$52)/SUM('Sample UI'!$AP$52:$AS$52))</f>
        <v>0.45839976376852137</v>
      </c>
      <c r="AS81" s="107">
        <f>'Sample UI'!AS81*(SUM('FY20 - NonAssurance only UI'!$AP$52:$AS$52)/SUM('Sample UI'!$AP$52:$AS$52))</f>
        <v>0.45839976376852137</v>
      </c>
      <c r="AT81" s="37">
        <f>IF(AP81*(100%-AT$161)&lt;0,0,AP81*(100%-AT$161))</f>
        <v>0.45450258649688946</v>
      </c>
      <c r="AU81" s="37">
        <f>IF(AQ81*(100%-AU$161)&lt;0,0,AQ81*(100%-AU$161))</f>
        <v>0.45450258649689057</v>
      </c>
      <c r="AV81" s="37">
        <f>IF(AR81*(100%-AV$161)&lt;0,0,AR81*(100%-AV$161))</f>
        <v>0.45450258649689057</v>
      </c>
      <c r="AW81" s="37">
        <f>IF(AS81*(100%-AW$161)&lt;0,0,AS81*(100%-AW$161))</f>
        <v>0.45450258649689057</v>
      </c>
      <c r="AX81" s="30"/>
    </row>
    <row r="82" spans="1:50" s="26" customFormat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NonAssurance only UI'!$AT$52:$AW$52)/SUM('Sample UI'!$AT$52:$AW$52))</f>
        <v>0</v>
      </c>
      <c r="AU82" s="107">
        <f>'Sample UI'!AU82*(SUM('FY20 - NonAssurance only UI'!$AT$52:$AW$52)/SUM('Sample UI'!$AT$52:$AW$52))</f>
        <v>0</v>
      </c>
      <c r="AV82" s="107">
        <f>'Sample UI'!AV82*(SUM('FY20 - NonAssurance only UI'!$AT$52:$AW$52)/SUM('Sample UI'!$AT$52:$AW$52))</f>
        <v>0</v>
      </c>
      <c r="AW82" s="107">
        <f>'Sample UI'!AW82*(SUM('FY20 - NonAssurance only UI'!$AT$52:$AW$52)/SUM('Sample UI'!$AT$52:$AW$52))</f>
        <v>0</v>
      </c>
      <c r="AX82" s="30"/>
    </row>
    <row r="83" spans="1:50" s="26" customFormat="1" x14ac:dyDescent="0.35">
      <c r="A83" s="106" t="s">
        <v>21</v>
      </c>
      <c r="B83" s="105">
        <f>SUM(B84:B96)</f>
        <v>7.1291554991458312</v>
      </c>
      <c r="C83" s="105">
        <f t="shared" ref="C83:AW83" si="3">SUM(C84:C96)</f>
        <v>7.1291554991458304</v>
      </c>
      <c r="D83" s="105">
        <f t="shared" si="3"/>
        <v>7.1291554991458304</v>
      </c>
      <c r="E83" s="105">
        <f t="shared" si="3"/>
        <v>7.1291554991458304</v>
      </c>
      <c r="F83" s="105">
        <f t="shared" si="3"/>
        <v>7.7262689646720188</v>
      </c>
      <c r="G83" s="105">
        <f t="shared" si="3"/>
        <v>7.7262689646720188</v>
      </c>
      <c r="H83" s="105">
        <f t="shared" si="3"/>
        <v>7.7262689646720188</v>
      </c>
      <c r="I83" s="105">
        <f t="shared" si="3"/>
        <v>7.7262689646720188</v>
      </c>
      <c r="J83" s="105">
        <f t="shared" si="3"/>
        <v>7.6567325439899712</v>
      </c>
      <c r="K83" s="105">
        <f t="shared" si="3"/>
        <v>7.6567325439899712</v>
      </c>
      <c r="L83" s="105">
        <f t="shared" si="3"/>
        <v>7.6567325439899712</v>
      </c>
      <c r="M83" s="105">
        <f t="shared" si="3"/>
        <v>7.6567325439899712</v>
      </c>
      <c r="N83" s="105">
        <f t="shared" si="3"/>
        <v>7.3995737933218955</v>
      </c>
      <c r="O83" s="105">
        <f t="shared" si="3"/>
        <v>7.3995737933218946</v>
      </c>
      <c r="P83" s="105">
        <f t="shared" si="3"/>
        <v>7.3995737933218946</v>
      </c>
      <c r="Q83" s="105">
        <f t="shared" si="3"/>
        <v>7.3995737933218946</v>
      </c>
      <c r="R83" s="105">
        <f t="shared" si="3"/>
        <v>7.5106572213806642</v>
      </c>
      <c r="S83" s="105">
        <f t="shared" si="3"/>
        <v>7.5106572213806633</v>
      </c>
      <c r="T83" s="105">
        <f t="shared" si="3"/>
        <v>7.5106572213806633</v>
      </c>
      <c r="U83" s="105">
        <f t="shared" si="3"/>
        <v>7.5106572213806633</v>
      </c>
      <c r="V83" s="105">
        <f t="shared" si="3"/>
        <v>7.0224645019909211</v>
      </c>
      <c r="W83" s="105">
        <f t="shared" si="3"/>
        <v>7.0224645019909202</v>
      </c>
      <c r="X83" s="105">
        <f t="shared" si="3"/>
        <v>7.0224645019909202</v>
      </c>
      <c r="Y83" s="105">
        <f t="shared" si="3"/>
        <v>7.0224645019909202</v>
      </c>
      <c r="Z83" s="105">
        <f t="shared" si="3"/>
        <v>7.144791652642934</v>
      </c>
      <c r="AA83" s="105">
        <f t="shared" si="3"/>
        <v>7.144791652642934</v>
      </c>
      <c r="AB83" s="105">
        <f t="shared" si="3"/>
        <v>7.144791652642934</v>
      </c>
      <c r="AC83" s="105">
        <f t="shared" si="3"/>
        <v>7.144791652642934</v>
      </c>
      <c r="AD83" s="105">
        <f t="shared" si="3"/>
        <v>7.5953371168162462</v>
      </c>
      <c r="AE83" s="105">
        <f t="shared" si="3"/>
        <v>7.5953371168162453</v>
      </c>
      <c r="AF83" s="105">
        <f t="shared" si="3"/>
        <v>7.5953371168162453</v>
      </c>
      <c r="AG83" s="105">
        <f t="shared" si="3"/>
        <v>7.5953371168162453</v>
      </c>
      <c r="AH83" s="105">
        <f t="shared" si="3"/>
        <v>7.8821591562636133</v>
      </c>
      <c r="AI83" s="105">
        <f t="shared" si="3"/>
        <v>7.8821591562636089</v>
      </c>
      <c r="AJ83" s="105">
        <f t="shared" si="3"/>
        <v>7.8821591562636089</v>
      </c>
      <c r="AK83" s="105">
        <f t="shared" si="3"/>
        <v>7.8821591562636089</v>
      </c>
      <c r="AL83" s="105">
        <f t="shared" si="3"/>
        <v>7.6811640977788906</v>
      </c>
      <c r="AM83" s="105">
        <f t="shared" si="3"/>
        <v>7.681164097778888</v>
      </c>
      <c r="AN83" s="105">
        <f t="shared" si="3"/>
        <v>7.681164097778888</v>
      </c>
      <c r="AO83" s="105">
        <f t="shared" si="3"/>
        <v>7.681164097778888</v>
      </c>
      <c r="AP83" s="105">
        <f t="shared" si="3"/>
        <v>8.0089971298641363</v>
      </c>
      <c r="AQ83" s="105">
        <f t="shared" si="3"/>
        <v>8.0089971298641345</v>
      </c>
      <c r="AR83" s="105">
        <f t="shared" si="3"/>
        <v>8.0089971298641345</v>
      </c>
      <c r="AS83" s="105">
        <f t="shared" si="3"/>
        <v>8.0089971298641345</v>
      </c>
      <c r="AT83" s="105">
        <f t="shared" si="3"/>
        <v>7.9409070389651708</v>
      </c>
      <c r="AU83" s="105">
        <f t="shared" si="3"/>
        <v>7.9409070389651708</v>
      </c>
      <c r="AV83" s="105">
        <f t="shared" si="3"/>
        <v>7.9409070389651708</v>
      </c>
      <c r="AW83" s="105">
        <f t="shared" si="3"/>
        <v>7.9409070389651708</v>
      </c>
      <c r="AX83" s="30"/>
    </row>
    <row r="84" spans="1:50" s="26" customFormat="1" x14ac:dyDescent="0.35">
      <c r="A84" s="103" t="s">
        <v>24</v>
      </c>
      <c r="B84" s="37">
        <f>'Headcount Source'!D8</f>
        <v>5</v>
      </c>
      <c r="C84" s="37">
        <f>'Headcount Source'!D8</f>
        <v>5</v>
      </c>
      <c r="D84" s="37">
        <f>'Headcount Source'!D8</f>
        <v>5</v>
      </c>
      <c r="E84" s="37">
        <f>'Headcount Source'!D8</f>
        <v>5</v>
      </c>
      <c r="F84" s="37">
        <f>B84*(100%-F$161)</f>
        <v>4.9349999999999996</v>
      </c>
      <c r="G84" s="37">
        <f>C84*(100%-G$161)</f>
        <v>4.9349999999999996</v>
      </c>
      <c r="H84" s="37">
        <f>D84*(100%-H$161)</f>
        <v>4.9349999999999996</v>
      </c>
      <c r="I84" s="37">
        <f>E84*(100%-I$161)</f>
        <v>4.9349999999999996</v>
      </c>
      <c r="J84" s="37">
        <f>F84*(100%-J$161)</f>
        <v>4.8905849999999997</v>
      </c>
      <c r="K84" s="37">
        <f>G84*(100%-K$161)</f>
        <v>4.8905849999999997</v>
      </c>
      <c r="L84" s="37">
        <f>H84*(100%-L$161)</f>
        <v>4.8905849999999997</v>
      </c>
      <c r="M84" s="37">
        <f>I84*(100%-M$161)</f>
        <v>4.8905849999999997</v>
      </c>
      <c r="N84" s="37">
        <f>J84*(100%-N$161)</f>
        <v>4.7194145249999995</v>
      </c>
      <c r="O84" s="37">
        <f>K84*(100%-O$161)</f>
        <v>4.7194145249999995</v>
      </c>
      <c r="P84" s="37">
        <f>L84*(100%-P$161)</f>
        <v>4.7194145249999995</v>
      </c>
      <c r="Q84" s="37">
        <f>M84*(100%-Q$161)</f>
        <v>4.7194145249999995</v>
      </c>
      <c r="R84" s="37">
        <f>N84*(100%-R$161)</f>
        <v>4.606148576399999</v>
      </c>
      <c r="S84" s="37">
        <f>O84*(100%-S$161)</f>
        <v>4.606148576399999</v>
      </c>
      <c r="T84" s="37">
        <f>P84*(100%-T$161)</f>
        <v>4.606148576399999</v>
      </c>
      <c r="U84" s="37">
        <f>Q84*(100%-U$161)</f>
        <v>4.606148576399999</v>
      </c>
      <c r="V84" s="37">
        <f>IF(R84*(100%-V$161)&lt;0,0,R84*(100%-V$161))</f>
        <v>4.3067489189339989</v>
      </c>
      <c r="W84" s="37">
        <f>IF(S84*(100%-W$161)&lt;0,0,S84*(100%-W$161))</f>
        <v>4.3067489189339989</v>
      </c>
      <c r="X84" s="37">
        <f>IF(T84*(100%-X$161)&lt;0,0,T84*(100%-X$161))</f>
        <v>4.3067489189339989</v>
      </c>
      <c r="Y84" s="37">
        <f>IF(U84*(100%-Y$161)&lt;0,0,U84*(100%-Y$161))</f>
        <v>4.3067489189339989</v>
      </c>
      <c r="Z84" s="37">
        <f>IF(V84*(100%-Z$161)&lt;0,0,V84*(100%-Z$161))</f>
        <v>4.2120004427174509</v>
      </c>
      <c r="AA84" s="37">
        <f>IF(W84*(100%-AA$161)&lt;0,0,W84*(100%-AA$161))</f>
        <v>4.2120004427174509</v>
      </c>
      <c r="AB84" s="37">
        <f>IF(X84*(100%-AB$161)&lt;0,0,X84*(100%-AB$161))</f>
        <v>4.2120004427174509</v>
      </c>
      <c r="AC84" s="37">
        <f>IF(Y84*(100%-AC$161)&lt;0,0,Y84*(100%-AC$161))</f>
        <v>4.2120004427174509</v>
      </c>
      <c r="AD84" s="37">
        <f>Z84*(100%-AD$161)</f>
        <v>4.0477324254514704</v>
      </c>
      <c r="AE84" s="37">
        <f>AA84*(100%-AE$161)</f>
        <v>4.0477324254514704</v>
      </c>
      <c r="AF84" s="37">
        <f>AB84*(100%-AF$161)</f>
        <v>4.0477324254514704</v>
      </c>
      <c r="AG84" s="37">
        <f>AC84*(100%-AG$161)</f>
        <v>4.0477324254514704</v>
      </c>
      <c r="AH84" s="37">
        <f>AD84*(100%-AH$161)</f>
        <v>3.9384436499642805</v>
      </c>
      <c r="AI84" s="37">
        <f>AE84*(100%-AI$161)</f>
        <v>3.9384436499642805</v>
      </c>
      <c r="AJ84" s="37">
        <f>AF84*(100%-AJ$161)</f>
        <v>3.9384436499642805</v>
      </c>
      <c r="AK84" s="37">
        <f>AG84*(100%-AK$161)</f>
        <v>3.9384436499642805</v>
      </c>
      <c r="AL84" s="37">
        <f>AH84*(100%-AL$161)</f>
        <v>3.8380133368901914</v>
      </c>
      <c r="AM84" s="37">
        <f>AI84*(100%-AM$161)</f>
        <v>3.8380133368901914</v>
      </c>
      <c r="AN84" s="37">
        <f>AJ84*(100%-AN$161)</f>
        <v>3.8380133368901914</v>
      </c>
      <c r="AO84" s="37">
        <f>AK84*(100%-AO$161)</f>
        <v>3.8380133368901914</v>
      </c>
      <c r="AP84" s="37">
        <f>AL84*(100%-AP$161)</f>
        <v>3.7727736347857306</v>
      </c>
      <c r="AQ84" s="37">
        <f>AM84*(100%-AQ$161)</f>
        <v>3.7727736347857306</v>
      </c>
      <c r="AR84" s="37">
        <f>AN84*(100%-AR$161)</f>
        <v>3.7727736347857306</v>
      </c>
      <c r="AS84" s="37">
        <f>AO84*(100%-AS$161)</f>
        <v>3.7727736347857306</v>
      </c>
      <c r="AT84" s="37">
        <f>AP84*(100%-AT$161)</f>
        <v>3.7406986451748732</v>
      </c>
      <c r="AU84" s="37">
        <f>AQ84*(100%-AU$161)</f>
        <v>3.7406986451748732</v>
      </c>
      <c r="AV84" s="37">
        <f>AR84*(100%-AV$161)</f>
        <v>3.7406986451748732</v>
      </c>
      <c r="AW84" s="37">
        <f>AS84*(100%-AW$161)</f>
        <v>3.7406986451748732</v>
      </c>
      <c r="AX84" s="30"/>
    </row>
    <row r="85" spans="1:50" s="26" customFormat="1" x14ac:dyDescent="0.35">
      <c r="A85" s="103" t="s">
        <v>119</v>
      </c>
      <c r="B85" s="107">
        <f>'Sample UI'!B85*(SUM($B$52:$E$52)/SUM('Sample UI'!$B$52:$E$52))</f>
        <v>2.1291554991458312</v>
      </c>
      <c r="C85" s="107">
        <f>'Sample UI'!C85*(SUM($B$52:$E$52)/SUM('Sample UI'!$B$52:$E$52))</f>
        <v>2.1291554991458304</v>
      </c>
      <c r="D85" s="107">
        <f>'Sample UI'!D85*(SUM($B$52:$E$52)/SUM('Sample UI'!$B$52:$E$52))</f>
        <v>2.1291554991458304</v>
      </c>
      <c r="E85" s="107">
        <f>'Sample UI'!E85*(SUM($B$52:$E$52)/SUM('Sample UI'!$B$52:$E$52))</f>
        <v>2.1291554991458304</v>
      </c>
      <c r="F85" s="37">
        <f>IF(B85*(100%-F$161)&lt;0,0,B85*(100%-F$161))</f>
        <v>2.1014764776569352</v>
      </c>
      <c r="G85" s="37">
        <f>IF(C85*(100%-G$161)&lt;0,0,C85*(100%-G$161))</f>
        <v>2.1014764776569343</v>
      </c>
      <c r="H85" s="37">
        <f>IF(D85*(100%-H$161)&lt;0,0,D85*(100%-H$161))</f>
        <v>2.1014764776569343</v>
      </c>
      <c r="I85" s="37">
        <f>IF(E85*(100%-I$161)&lt;0,0,E85*(100%-I$161))</f>
        <v>2.1014764776569343</v>
      </c>
      <c r="J85" s="37">
        <f>IF(F85*(100%-J$161)&lt;0,0,F85*(100%-J$161))</f>
        <v>2.082563189358023</v>
      </c>
      <c r="K85" s="37">
        <f>IF(G85*(100%-K$161)&lt;0,0,G85*(100%-K$161))</f>
        <v>2.0825631893580221</v>
      </c>
      <c r="L85" s="37">
        <f>IF(H85*(100%-L$161)&lt;0,0,H85*(100%-L$161))</f>
        <v>2.0825631893580221</v>
      </c>
      <c r="M85" s="37">
        <f>IF(I85*(100%-M$161)&lt;0,0,I85*(100%-M$161))</f>
        <v>2.0825631893580221</v>
      </c>
      <c r="N85" s="37">
        <f>IF(J85*(100%-N$161)&lt;0,0,J85*(100%-N$161))</f>
        <v>2.0096734777304923</v>
      </c>
      <c r="O85" s="37">
        <f>IF(K85*(100%-O$161)&lt;0,0,K85*(100%-O$161))</f>
        <v>2.0096734777304914</v>
      </c>
      <c r="P85" s="37">
        <f>IF(L85*(100%-P$161)&lt;0,0,L85*(100%-P$161))</f>
        <v>2.0096734777304914</v>
      </c>
      <c r="Q85" s="37">
        <f>IF(M85*(100%-Q$161)&lt;0,0,M85*(100%-Q$161))</f>
        <v>2.0096734777304914</v>
      </c>
      <c r="R85" s="37">
        <f>IF(N85*(100%-R$161)&lt;0,0,N85*(100%-R$161))</f>
        <v>1.9614413142649605</v>
      </c>
      <c r="S85" s="37">
        <f>IF(O85*(100%-S$161)&lt;0,0,O85*(100%-S$161))</f>
        <v>1.9614413142649596</v>
      </c>
      <c r="T85" s="37">
        <f>IF(P85*(100%-T$161)&lt;0,0,P85*(100%-T$161))</f>
        <v>1.9614413142649596</v>
      </c>
      <c r="U85" s="37">
        <f>IF(Q85*(100%-U$161)&lt;0,0,Q85*(100%-U$161))</f>
        <v>1.9614413142649596</v>
      </c>
      <c r="V85" s="37">
        <f>IF(R85*(100%-V$161)&lt;0,0,R85*(100%-V$161))</f>
        <v>1.8339476288377381</v>
      </c>
      <c r="W85" s="37">
        <f>IF(S85*(100%-W$161)&lt;0,0,S85*(100%-W$161))</f>
        <v>1.8339476288377374</v>
      </c>
      <c r="X85" s="37">
        <f>IF(T85*(100%-X$161)&lt;0,0,T85*(100%-X$161))</f>
        <v>1.8339476288377374</v>
      </c>
      <c r="Y85" s="37">
        <f>IF(U85*(100%-Y$161)&lt;0,0,U85*(100%-Y$161))</f>
        <v>1.8339476288377374</v>
      </c>
      <c r="Z85" s="37">
        <f>IF(V85*(100%-Z$161)&lt;0,0,V85*(100%-Z$161))</f>
        <v>1.7936007810033079</v>
      </c>
      <c r="AA85" s="37">
        <f>IF(W85*(100%-AA$161)&lt;0,0,W85*(100%-AA$161))</f>
        <v>1.7936007810033072</v>
      </c>
      <c r="AB85" s="37">
        <f>IF(X85*(100%-AB$161)&lt;0,0,X85*(100%-AB$161))</f>
        <v>1.7936007810033072</v>
      </c>
      <c r="AC85" s="37">
        <f>IF(Y85*(100%-AC$161)&lt;0,0,Y85*(100%-AC$161))</f>
        <v>1.7936007810033072</v>
      </c>
      <c r="AD85" s="37">
        <f>IF(Z85*(100%-AD$161)&lt;0,0,Z85*(100%-AD$161))</f>
        <v>1.7236503505441789</v>
      </c>
      <c r="AE85" s="37">
        <f>IF(AA85*(100%-AE$161)&lt;0,0,AA85*(100%-AE$161))</f>
        <v>1.7236503505441783</v>
      </c>
      <c r="AF85" s="37">
        <f>IF(AB85*(100%-AF$161)&lt;0,0,AB85*(100%-AF$161))</f>
        <v>1.7236503505441783</v>
      </c>
      <c r="AG85" s="37">
        <f>IF(AC85*(100%-AG$161)&lt;0,0,AC85*(100%-AG$161))</f>
        <v>1.7236503505441783</v>
      </c>
      <c r="AH85" s="37">
        <f>IF(AD85*(100%-AH$161)&lt;0,0,AD85*(100%-AH$161))</f>
        <v>1.6771117910794862</v>
      </c>
      <c r="AI85" s="37">
        <f>IF(AE85*(100%-AI$161)&lt;0,0,AE85*(100%-AI$161))</f>
        <v>1.6771117910794855</v>
      </c>
      <c r="AJ85" s="37">
        <f>IF(AF85*(100%-AJ$161)&lt;0,0,AF85*(100%-AJ$161))</f>
        <v>1.6771117910794855</v>
      </c>
      <c r="AK85" s="37">
        <f>IF(AG85*(100%-AK$161)&lt;0,0,AG85*(100%-AK$161))</f>
        <v>1.6771117910794855</v>
      </c>
      <c r="AL85" s="37">
        <f>IF(AH85*(100%-AL$161)&lt;0,0,AH85*(100%-AL$161))</f>
        <v>1.6343454404069593</v>
      </c>
      <c r="AM85" s="37">
        <f>IF(AI85*(100%-AM$161)&lt;0,0,AI85*(100%-AM$161))</f>
        <v>1.6343454404069586</v>
      </c>
      <c r="AN85" s="37">
        <f>IF(AJ85*(100%-AN$161)&lt;0,0,AJ85*(100%-AN$161))</f>
        <v>1.6343454404069586</v>
      </c>
      <c r="AO85" s="37">
        <f>IF(AK85*(100%-AO$161)&lt;0,0,AK85*(100%-AO$161))</f>
        <v>1.6343454404069586</v>
      </c>
      <c r="AP85" s="37">
        <f>IF(AL85*(100%-AP$161)&lt;0,0,AL85*(100%-AP$161))</f>
        <v>1.6065643463072896</v>
      </c>
      <c r="AQ85" s="37">
        <f>IF(AM85*(100%-AQ$161)&lt;0,0,AM85*(100%-AQ$161))</f>
        <v>1.6065643463072889</v>
      </c>
      <c r="AR85" s="37">
        <f>IF(AN85*(100%-AR$161)&lt;0,0,AN85*(100%-AR$161))</f>
        <v>1.6065643463072889</v>
      </c>
      <c r="AS85" s="37">
        <f>IF(AO85*(100%-AS$161)&lt;0,0,AO85*(100%-AS$161))</f>
        <v>1.6065643463072889</v>
      </c>
      <c r="AT85" s="37">
        <f>IF(AP85*(100%-AT$161)&lt;0,0,AP85*(100%-AT$161))</f>
        <v>1.592905818204289</v>
      </c>
      <c r="AU85" s="37">
        <f>IF(AQ85*(100%-AU$161)&lt;0,0,AQ85*(100%-AU$161))</f>
        <v>1.5929058182042883</v>
      </c>
      <c r="AV85" s="37">
        <f>IF(AR85*(100%-AV$161)&lt;0,0,AR85*(100%-AV$161))</f>
        <v>1.5929058182042883</v>
      </c>
      <c r="AW85" s="37">
        <f>IF(AS85*(100%-AW$161)&lt;0,0,AS85*(100%-AW$161))</f>
        <v>1.5929058182042883</v>
      </c>
      <c r="AX85" s="30"/>
    </row>
    <row r="86" spans="1:50" s="26" customFormat="1" x14ac:dyDescent="0.35">
      <c r="A86" s="103" t="s">
        <v>120</v>
      </c>
      <c r="B86" s="37"/>
      <c r="C86" s="12"/>
      <c r="D86" s="12"/>
      <c r="E86" s="12"/>
      <c r="F86" s="107">
        <f>'Sample UI'!F86*(SUM('FY20 - NonAssurance only UI'!$F$52:$I$52)/(SUM('Sample UI'!$F$52:$I$52)))</f>
        <v>0.68979248701508389</v>
      </c>
      <c r="G86" s="107">
        <f>'Sample UI'!G86*(SUM('FY20 - NonAssurance only UI'!$F$52:$I$52)/(SUM('Sample UI'!$F$52:$I$52)))</f>
        <v>0.689792487015085</v>
      </c>
      <c r="H86" s="107">
        <f>'Sample UI'!H86*(SUM('FY20 - NonAssurance only UI'!$F$52:$I$52)/(SUM('Sample UI'!$F$52:$I$52)))</f>
        <v>0.689792487015085</v>
      </c>
      <c r="I86" s="107">
        <f>'Sample UI'!I86*(SUM('FY20 - NonAssurance only UI'!$F$52:$I$52)/(SUM('Sample UI'!$F$52:$I$52)))</f>
        <v>0.689792487015085</v>
      </c>
      <c r="J86" s="37">
        <f>IF(F86*(100%-J$161)&lt;0,0,F86*(100%-J$161))</f>
        <v>0.68358435463194811</v>
      </c>
      <c r="K86" s="37">
        <f>IF(G86*(100%-K$161)&lt;0,0,G86*(100%-K$161))</f>
        <v>0.68358435463194922</v>
      </c>
      <c r="L86" s="37">
        <f>IF(H86*(100%-L$161)&lt;0,0,H86*(100%-L$161))</f>
        <v>0.68358435463194922</v>
      </c>
      <c r="M86" s="37">
        <f>IF(I86*(100%-M$161)&lt;0,0,I86*(100%-M$161))</f>
        <v>0.68358435463194922</v>
      </c>
      <c r="N86" s="37">
        <f>IF(J86*(100%-N$161)&lt;0,0,J86*(100%-N$161))</f>
        <v>0.65965890221982992</v>
      </c>
      <c r="O86" s="37">
        <f>IF(K86*(100%-O$161)&lt;0,0,K86*(100%-O$161))</f>
        <v>0.65965890221983092</v>
      </c>
      <c r="P86" s="37">
        <f>IF(L86*(100%-P$161)&lt;0,0,L86*(100%-P$161))</f>
        <v>0.65965890221983092</v>
      </c>
      <c r="Q86" s="37">
        <f>IF(M86*(100%-Q$161)&lt;0,0,M86*(100%-Q$161))</f>
        <v>0.65965890221983092</v>
      </c>
      <c r="R86" s="37">
        <f>IF(N86*(100%-R$161)&lt;0,0,N86*(100%-R$161))</f>
        <v>0.64382708856655402</v>
      </c>
      <c r="S86" s="37">
        <f>IF(O86*(100%-S$161)&lt;0,0,O86*(100%-S$161))</f>
        <v>0.64382708856655502</v>
      </c>
      <c r="T86" s="37">
        <f>IF(P86*(100%-T$161)&lt;0,0,P86*(100%-T$161))</f>
        <v>0.64382708856655502</v>
      </c>
      <c r="U86" s="37">
        <f>IF(Q86*(100%-U$161)&lt;0,0,Q86*(100%-U$161))</f>
        <v>0.64382708856655502</v>
      </c>
      <c r="V86" s="37">
        <f>IF(R86*(100%-V$161)&lt;0,0,R86*(100%-V$161))</f>
        <v>0.60197832780972804</v>
      </c>
      <c r="W86" s="37">
        <f>IF(S86*(100%-W$161)&lt;0,0,S86*(100%-W$161))</f>
        <v>0.60197832780972893</v>
      </c>
      <c r="X86" s="37">
        <f>IF(T86*(100%-X$161)&lt;0,0,T86*(100%-X$161))</f>
        <v>0.60197832780972893</v>
      </c>
      <c r="Y86" s="37">
        <f>IF(U86*(100%-Y$161)&lt;0,0,U86*(100%-Y$161))</f>
        <v>0.60197832780972893</v>
      </c>
      <c r="Z86" s="37">
        <f>IF(V86*(100%-Z$161)&lt;0,0,V86*(100%-Z$161))</f>
        <v>0.58873480459791405</v>
      </c>
      <c r="AA86" s="37">
        <f>IF(W86*(100%-AA$161)&lt;0,0,W86*(100%-AA$161))</f>
        <v>0.58873480459791483</v>
      </c>
      <c r="AB86" s="37">
        <f>IF(X86*(100%-AB$161)&lt;0,0,X86*(100%-AB$161))</f>
        <v>0.58873480459791483</v>
      </c>
      <c r="AC86" s="37">
        <f>IF(Y86*(100%-AC$161)&lt;0,0,Y86*(100%-AC$161))</f>
        <v>0.58873480459791483</v>
      </c>
      <c r="AD86" s="37">
        <f>IF(Z86*(100%-AD$161)&lt;0,0,Z86*(100%-AD$161))</f>
        <v>0.56577414721859542</v>
      </c>
      <c r="AE86" s="37">
        <f>IF(AA86*(100%-AE$161)&lt;0,0,AA86*(100%-AE$161))</f>
        <v>0.56577414721859609</v>
      </c>
      <c r="AF86" s="37">
        <f>IF(AB86*(100%-AF$161)&lt;0,0,AB86*(100%-AF$161))</f>
        <v>0.56577414721859609</v>
      </c>
      <c r="AG86" s="37">
        <f>IF(AC86*(100%-AG$161)&lt;0,0,AC86*(100%-AG$161))</f>
        <v>0.56577414721859609</v>
      </c>
      <c r="AH86" s="37">
        <f>IF(AD86*(100%-AH$161)&lt;0,0,AD86*(100%-AH$161))</f>
        <v>0.55049824524369328</v>
      </c>
      <c r="AI86" s="37">
        <f>IF(AE86*(100%-AI$161)&lt;0,0,AE86*(100%-AI$161))</f>
        <v>0.55049824524369395</v>
      </c>
      <c r="AJ86" s="37">
        <f>IF(AF86*(100%-AJ$161)&lt;0,0,AF86*(100%-AJ$161))</f>
        <v>0.55049824524369395</v>
      </c>
      <c r="AK86" s="37">
        <f>IF(AG86*(100%-AK$161)&lt;0,0,AG86*(100%-AK$161))</f>
        <v>0.55049824524369395</v>
      </c>
      <c r="AL86" s="37">
        <f>IF(AH86*(100%-AL$161)&lt;0,0,AH86*(100%-AL$161))</f>
        <v>0.53646053998997911</v>
      </c>
      <c r="AM86" s="37">
        <f>IF(AI86*(100%-AM$161)&lt;0,0,AI86*(100%-AM$161))</f>
        <v>0.53646053998997978</v>
      </c>
      <c r="AN86" s="37">
        <f>IF(AJ86*(100%-AN$161)&lt;0,0,AJ86*(100%-AN$161))</f>
        <v>0.53646053998997978</v>
      </c>
      <c r="AO86" s="37">
        <f>IF(AK86*(100%-AO$161)&lt;0,0,AK86*(100%-AO$161))</f>
        <v>0.53646053998997978</v>
      </c>
      <c r="AP86" s="37">
        <f>IF(AL86*(100%-AP$161)&lt;0,0,AL86*(100%-AP$161))</f>
        <v>0.5273416227930674</v>
      </c>
      <c r="AQ86" s="37">
        <f>IF(AM86*(100%-AQ$161)&lt;0,0,AM86*(100%-AQ$161))</f>
        <v>0.52734162279306807</v>
      </c>
      <c r="AR86" s="37">
        <f>IF(AN86*(100%-AR$161)&lt;0,0,AN86*(100%-AR$161))</f>
        <v>0.52734162279306807</v>
      </c>
      <c r="AS86" s="37">
        <f>IF(AO86*(100%-AS$161)&lt;0,0,AO86*(100%-AS$161))</f>
        <v>0.52734162279306807</v>
      </c>
      <c r="AT86" s="37">
        <f>IF(AP86*(100%-AT$161)&lt;0,0,AP86*(100%-AT$161))</f>
        <v>0.52285832251856756</v>
      </c>
      <c r="AU86" s="37">
        <f>IF(AQ86*(100%-AU$161)&lt;0,0,AQ86*(100%-AU$161))</f>
        <v>0.52285832251856823</v>
      </c>
      <c r="AV86" s="37">
        <f>IF(AR86*(100%-AV$161)&lt;0,0,AR86*(100%-AV$161))</f>
        <v>0.52285832251856823</v>
      </c>
      <c r="AW86" s="37">
        <f>IF(AS86*(100%-AW$161)&lt;0,0,AS86*(100%-AW$161))</f>
        <v>0.52285832251856823</v>
      </c>
      <c r="AX86" s="30"/>
    </row>
    <row r="87" spans="1:50" s="26" customFormat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NonAssurance only UI'!$J$52:$M$52)/SUM('Sample UI'!$J$52:$M$52))</f>
        <v>0</v>
      </c>
      <c r="K87" s="107">
        <f>'Sample UI'!K87*(SUM('FY20 - NonAssurance only UI'!$J$52:$M$52)/SUM('Sample UI'!$J$52:$M$52))</f>
        <v>0</v>
      </c>
      <c r="L87" s="107">
        <f>'Sample UI'!L87*(SUM('FY20 - NonAssurance only UI'!$J$52:$M$52)/SUM('Sample UI'!$J$52:$M$52))</f>
        <v>0</v>
      </c>
      <c r="M87" s="107">
        <f>'Sample UI'!M87*(SUM('FY20 - NonAssurance only UI'!$J$52:$M$52)/SUM('Sample UI'!$J$52:$M$52))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NonAssurance only UI'!$N$52:$Q$52)/SUM('Sample UI'!$N$52:$Q$52))</f>
        <v>1.0826888371573699E-2</v>
      </c>
      <c r="O88" s="107">
        <f>'Sample UI'!O88*(SUM('FY20 - NonAssurance only UI'!$N$52:$Q$52)/SUM('Sample UI'!$N$52:$Q$52))</f>
        <v>1.0826888371573699E-2</v>
      </c>
      <c r="P88" s="107">
        <f>'Sample UI'!P88*(SUM('FY20 - NonAssurance only UI'!$N$52:$Q$52)/SUM('Sample UI'!$N$52:$Q$52))</f>
        <v>1.0826888371573699E-2</v>
      </c>
      <c r="Q88" s="107">
        <f>'Sample UI'!Q88*(SUM('FY20 - NonAssurance only UI'!$N$52:$Q$52)/SUM('Sample UI'!$N$52:$Q$52))</f>
        <v>1.0826888371573699E-2</v>
      </c>
      <c r="R88" s="37">
        <f>IF(N88*(100%-R$161)&lt;0,0,N88*(100%-R$161))</f>
        <v>1.0567043050655929E-2</v>
      </c>
      <c r="S88" s="37">
        <f>IF(O88*(100%-S$161)&lt;0,0,O88*(100%-S$161))</f>
        <v>1.0567043050655929E-2</v>
      </c>
      <c r="T88" s="37">
        <f>IF(P88*(100%-T$161)&lt;0,0,P88*(100%-T$161))</f>
        <v>1.0567043050655929E-2</v>
      </c>
      <c r="U88" s="37">
        <f>IF(Q88*(100%-U$161)&lt;0,0,Q88*(100%-U$161))</f>
        <v>1.0567043050655929E-2</v>
      </c>
      <c r="V88" s="37">
        <f>IF(R88*(100%-V$161)&lt;0,0,R88*(100%-V$161))</f>
        <v>9.8801852523632949E-3</v>
      </c>
      <c r="W88" s="37">
        <f>IF(S88*(100%-W$161)&lt;0,0,S88*(100%-W$161))</f>
        <v>9.8801852523632949E-3</v>
      </c>
      <c r="X88" s="37">
        <f>IF(T88*(100%-X$161)&lt;0,0,T88*(100%-X$161))</f>
        <v>9.8801852523632949E-3</v>
      </c>
      <c r="Y88" s="37">
        <f>IF(U88*(100%-Y$161)&lt;0,0,U88*(100%-Y$161))</f>
        <v>9.8801852523632949E-3</v>
      </c>
      <c r="Z88" s="37">
        <f>IF(V88*(100%-Z$161)&lt;0,0,V88*(100%-Z$161))</f>
        <v>9.662821176811302E-3</v>
      </c>
      <c r="AA88" s="37">
        <f>IF(W88*(100%-AA$161)&lt;0,0,W88*(100%-AA$161))</f>
        <v>9.662821176811302E-3</v>
      </c>
      <c r="AB88" s="37">
        <f>IF(X88*(100%-AB$161)&lt;0,0,X88*(100%-AB$161))</f>
        <v>9.662821176811302E-3</v>
      </c>
      <c r="AC88" s="37">
        <f>IF(Y88*(100%-AC$161)&lt;0,0,Y88*(100%-AC$161))</f>
        <v>9.662821176811302E-3</v>
      </c>
      <c r="AD88" s="37">
        <f>IF(Z88*(100%-AD$161)&lt;0,0,Z88*(100%-AD$161))</f>
        <v>9.2859711509156607E-3</v>
      </c>
      <c r="AE88" s="37">
        <f>IF(AA88*(100%-AE$161)&lt;0,0,AA88*(100%-AE$161))</f>
        <v>9.2859711509156607E-3</v>
      </c>
      <c r="AF88" s="37">
        <f>IF(AB88*(100%-AF$161)&lt;0,0,AB88*(100%-AF$161))</f>
        <v>9.2859711509156607E-3</v>
      </c>
      <c r="AG88" s="37">
        <f>IF(AC88*(100%-AG$161)&lt;0,0,AC88*(100%-AG$161))</f>
        <v>9.2859711509156607E-3</v>
      </c>
      <c r="AH88" s="37">
        <f>IF(AD88*(100%-AH$161)&lt;0,0,AD88*(100%-AH$161))</f>
        <v>9.0352499298409373E-3</v>
      </c>
      <c r="AI88" s="37">
        <f>IF(AE88*(100%-AI$161)&lt;0,0,AE88*(100%-AI$161))</f>
        <v>9.0352499298409373E-3</v>
      </c>
      <c r="AJ88" s="37">
        <f>IF(AF88*(100%-AJ$161)&lt;0,0,AF88*(100%-AJ$161))</f>
        <v>9.0352499298409373E-3</v>
      </c>
      <c r="AK88" s="37">
        <f>IF(AG88*(100%-AK$161)&lt;0,0,AG88*(100%-AK$161))</f>
        <v>9.0352499298409373E-3</v>
      </c>
      <c r="AL88" s="37">
        <f>IF(AH88*(100%-AL$161)&lt;0,0,AH88*(100%-AL$161))</f>
        <v>8.8048510566299931E-3</v>
      </c>
      <c r="AM88" s="37">
        <f>IF(AI88*(100%-AM$161)&lt;0,0,AI88*(100%-AM$161))</f>
        <v>8.8048510566299931E-3</v>
      </c>
      <c r="AN88" s="37">
        <f>IF(AJ88*(100%-AN$161)&lt;0,0,AJ88*(100%-AN$161))</f>
        <v>8.8048510566299931E-3</v>
      </c>
      <c r="AO88" s="37">
        <f>IF(AK88*(100%-AO$161)&lt;0,0,AK88*(100%-AO$161))</f>
        <v>8.8048510566299931E-3</v>
      </c>
      <c r="AP88" s="37">
        <f>IF(AL88*(100%-AP$161)&lt;0,0,AL88*(100%-AP$161))</f>
        <v>8.6551835569140794E-3</v>
      </c>
      <c r="AQ88" s="37">
        <f>IF(AM88*(100%-AQ$161)&lt;0,0,AM88*(100%-AQ$161))</f>
        <v>8.6551835569140794E-3</v>
      </c>
      <c r="AR88" s="37">
        <f>IF(AN88*(100%-AR$161)&lt;0,0,AN88*(100%-AR$161))</f>
        <v>8.6551835569140794E-3</v>
      </c>
      <c r="AS88" s="37">
        <f>IF(AO88*(100%-AS$161)&lt;0,0,AO88*(100%-AS$161))</f>
        <v>8.6551835569140794E-3</v>
      </c>
      <c r="AT88" s="37">
        <f>IF(AP88*(100%-AT$161)&lt;0,0,AP88*(100%-AT$161))</f>
        <v>8.5815997828682638E-3</v>
      </c>
      <c r="AU88" s="37">
        <f>IF(AQ88*(100%-AU$161)&lt;0,0,AQ88*(100%-AU$161))</f>
        <v>8.5815997828682638E-3</v>
      </c>
      <c r="AV88" s="37">
        <f>IF(AR88*(100%-AV$161)&lt;0,0,AR88*(100%-AV$161))</f>
        <v>8.5815997828682638E-3</v>
      </c>
      <c r="AW88" s="37">
        <f>IF(AS88*(100%-AW$161)&lt;0,0,AS88*(100%-AW$161))</f>
        <v>8.5815997828682638E-3</v>
      </c>
      <c r="AX88" s="30"/>
    </row>
    <row r="89" spans="1:50" s="26" customFormat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NonAssurance only UI'!$R$52:$U$52)/SUM('Sample UI'!$R$52:$U$52))</f>
        <v>0.28867319909849443</v>
      </c>
      <c r="S89" s="107">
        <f>'Sample UI'!S89*(SUM('FY20 - NonAssurance only UI'!$R$52:$U$52)/SUM('Sample UI'!$R$52:$U$52))</f>
        <v>0.28867319909849332</v>
      </c>
      <c r="T89" s="107">
        <f>'Sample UI'!T89*(SUM('FY20 - NonAssurance only UI'!$R$52:$U$52)/SUM('Sample UI'!$R$52:$U$52))</f>
        <v>0.28867319909849332</v>
      </c>
      <c r="U89" s="107">
        <f>'Sample UI'!U89*(SUM('FY20 - NonAssurance only UI'!$R$52:$U$52)/SUM('Sample UI'!$R$52:$U$52))</f>
        <v>0.28867319909849332</v>
      </c>
      <c r="V89" s="37">
        <f>IF(R89*(100%-V$161)&lt;0,0,R89*(100%-V$161))</f>
        <v>0.26990944115709231</v>
      </c>
      <c r="W89" s="37">
        <f>IF(S89*(100%-W$161)&lt;0,0,S89*(100%-W$161))</f>
        <v>0.26990944115709126</v>
      </c>
      <c r="X89" s="37">
        <f>IF(T89*(100%-X$161)&lt;0,0,T89*(100%-X$161))</f>
        <v>0.26990944115709126</v>
      </c>
      <c r="Y89" s="37">
        <f>IF(U89*(100%-Y$161)&lt;0,0,U89*(100%-Y$161))</f>
        <v>0.26990944115709126</v>
      </c>
      <c r="Z89" s="37">
        <f>IF(V89*(100%-Z$161)&lt;0,0,V89*(100%-Z$161))</f>
        <v>0.26397143345163626</v>
      </c>
      <c r="AA89" s="37">
        <f>IF(W89*(100%-AA$161)&lt;0,0,W89*(100%-AA$161))</f>
        <v>0.26397143345163526</v>
      </c>
      <c r="AB89" s="37">
        <f>IF(X89*(100%-AB$161)&lt;0,0,X89*(100%-AB$161))</f>
        <v>0.26397143345163526</v>
      </c>
      <c r="AC89" s="37">
        <f>IF(Y89*(100%-AC$161)&lt;0,0,Y89*(100%-AC$161))</f>
        <v>0.26397143345163526</v>
      </c>
      <c r="AD89" s="37">
        <f>IF(Z89*(100%-AD$161)&lt;0,0,Z89*(100%-AD$161))</f>
        <v>0.25367654754702246</v>
      </c>
      <c r="AE89" s="37">
        <f>IF(AA89*(100%-AE$161)&lt;0,0,AA89*(100%-AE$161))</f>
        <v>0.25367654754702146</v>
      </c>
      <c r="AF89" s="37">
        <f>IF(AB89*(100%-AF$161)&lt;0,0,AB89*(100%-AF$161))</f>
        <v>0.25367654754702146</v>
      </c>
      <c r="AG89" s="37">
        <f>IF(AC89*(100%-AG$161)&lt;0,0,AC89*(100%-AG$161))</f>
        <v>0.25367654754702146</v>
      </c>
      <c r="AH89" s="37">
        <f>IF(AD89*(100%-AH$161)&lt;0,0,AD89*(100%-AH$161))</f>
        <v>0.24682728076325283</v>
      </c>
      <c r="AI89" s="37">
        <f>IF(AE89*(100%-AI$161)&lt;0,0,AE89*(100%-AI$161))</f>
        <v>0.24682728076325186</v>
      </c>
      <c r="AJ89" s="37">
        <f>IF(AF89*(100%-AJ$161)&lt;0,0,AF89*(100%-AJ$161))</f>
        <v>0.24682728076325186</v>
      </c>
      <c r="AK89" s="37">
        <f>IF(AG89*(100%-AK$161)&lt;0,0,AG89*(100%-AK$161))</f>
        <v>0.24682728076325186</v>
      </c>
      <c r="AL89" s="37">
        <f>IF(AH89*(100%-AL$161)&lt;0,0,AH89*(100%-AL$161))</f>
        <v>0.2405331851037899</v>
      </c>
      <c r="AM89" s="37">
        <f>IF(AI89*(100%-AM$161)&lt;0,0,AI89*(100%-AM$161))</f>
        <v>0.24053318510378896</v>
      </c>
      <c r="AN89" s="37">
        <f>IF(AJ89*(100%-AN$161)&lt;0,0,AJ89*(100%-AN$161))</f>
        <v>0.24053318510378896</v>
      </c>
      <c r="AO89" s="37">
        <f>IF(AK89*(100%-AO$161)&lt;0,0,AK89*(100%-AO$161))</f>
        <v>0.24053318510378896</v>
      </c>
      <c r="AP89" s="37">
        <f>IF(AL89*(100%-AP$161)&lt;0,0,AL89*(100%-AP$161))</f>
        <v>0.23644452986344014</v>
      </c>
      <c r="AQ89" s="37">
        <f>IF(AM89*(100%-AQ$161)&lt;0,0,AM89*(100%-AQ$161))</f>
        <v>0.23644452986343922</v>
      </c>
      <c r="AR89" s="37">
        <f>IF(AN89*(100%-AR$161)&lt;0,0,AN89*(100%-AR$161))</f>
        <v>0.23644452986343922</v>
      </c>
      <c r="AS89" s="37">
        <f>IF(AO89*(100%-AS$161)&lt;0,0,AO89*(100%-AS$161))</f>
        <v>0.23644452986343922</v>
      </c>
      <c r="AT89" s="37">
        <f>IF(AP89*(100%-AT$161)&lt;0,0,AP89*(100%-AT$161))</f>
        <v>0.23443434940390015</v>
      </c>
      <c r="AU89" s="37">
        <f>IF(AQ89*(100%-AU$161)&lt;0,0,AQ89*(100%-AU$161))</f>
        <v>0.23443434940389923</v>
      </c>
      <c r="AV89" s="37">
        <f>IF(AR89*(100%-AV$161)&lt;0,0,AR89*(100%-AV$161))</f>
        <v>0.23443434940389923</v>
      </c>
      <c r="AW89" s="37">
        <f>IF(AS89*(100%-AW$161)&lt;0,0,AS89*(100%-AW$161))</f>
        <v>0.23443434940389923</v>
      </c>
      <c r="AX89" s="30"/>
    </row>
    <row r="90" spans="1:50" s="26" customFormat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NonAssurance only UI'!$V$52:$Y$52)/SUM('Sample UI'!$V$52:$Y$52))</f>
        <v>0</v>
      </c>
      <c r="W90" s="107">
        <f>'Sample UI'!W90*(SUM('FY20 - NonAssurance only UI'!$V$52:$Y$52)/SUM('Sample UI'!$V$52:$Y$52))</f>
        <v>0</v>
      </c>
      <c r="X90" s="107">
        <f>'Sample UI'!X90*(SUM('FY20 - NonAssurance only UI'!$V$52:$Y$52)/SUM('Sample UI'!$V$52:$Y$52))</f>
        <v>0</v>
      </c>
      <c r="Y90" s="107">
        <f>'Sample UI'!Y90*(SUM('FY20 - NonAssurance only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NonAssurance only UI'!$Z$52:$AC$52)/SUM('Sample UI'!$Z$52:$AC$52))</f>
        <v>0.27682136969581345</v>
      </c>
      <c r="AA91" s="107">
        <f>'Sample UI'!AA91*(SUM('FY20 - NonAssurance only UI'!$Z$52:$AC$52)/SUM('Sample UI'!$Z$52:$AC$52))</f>
        <v>0.27682136969581456</v>
      </c>
      <c r="AB91" s="107">
        <f>'Sample UI'!AB91*(SUM('FY20 - NonAssurance only UI'!$Z$52:$AC$52)/SUM('Sample UI'!$Z$52:$AC$52))</f>
        <v>0.27682136969581456</v>
      </c>
      <c r="AC91" s="107">
        <f>'Sample UI'!AC91*(SUM('FY20 - NonAssurance only UI'!$Z$52:$AC$52)/SUM('Sample UI'!$Z$52:$AC$52))</f>
        <v>0.27682136969581456</v>
      </c>
      <c r="AD91" s="37">
        <f>IF(Z91*(100%-AD$161)&lt;0,0,Z91*(100%-AD$161))</f>
        <v>0.26602533627767672</v>
      </c>
      <c r="AE91" s="37">
        <f>IF(AA91*(100%-AE$161)&lt;0,0,AA91*(100%-AE$161))</f>
        <v>0.26602533627767777</v>
      </c>
      <c r="AF91" s="37">
        <f>IF(AB91*(100%-AF$161)&lt;0,0,AB91*(100%-AF$161))</f>
        <v>0.26602533627767777</v>
      </c>
      <c r="AG91" s="37">
        <f>IF(AC91*(100%-AG$161)&lt;0,0,AC91*(100%-AG$161))</f>
        <v>0.26602533627767777</v>
      </c>
      <c r="AH91" s="37">
        <f>IF(AD91*(100%-AH$161)&lt;0,0,AD91*(100%-AH$161))</f>
        <v>0.25884265219817942</v>
      </c>
      <c r="AI91" s="37">
        <f>IF(AE91*(100%-AI$161)&lt;0,0,AE91*(100%-AI$161))</f>
        <v>0.25884265219818048</v>
      </c>
      <c r="AJ91" s="37">
        <f>IF(AF91*(100%-AJ$161)&lt;0,0,AF91*(100%-AJ$161))</f>
        <v>0.25884265219818048</v>
      </c>
      <c r="AK91" s="37">
        <f>IF(AG91*(100%-AK$161)&lt;0,0,AG91*(100%-AK$161))</f>
        <v>0.25884265219818048</v>
      </c>
      <c r="AL91" s="37">
        <f>IF(AH91*(100%-AL$161)&lt;0,0,AH91*(100%-AL$161))</f>
        <v>0.25224216456712584</v>
      </c>
      <c r="AM91" s="37">
        <f>IF(AI91*(100%-AM$161)&lt;0,0,AI91*(100%-AM$161))</f>
        <v>0.25224216456712689</v>
      </c>
      <c r="AN91" s="37">
        <f>IF(AJ91*(100%-AN$161)&lt;0,0,AJ91*(100%-AN$161))</f>
        <v>0.25224216456712689</v>
      </c>
      <c r="AO91" s="37">
        <f>IF(AK91*(100%-AO$161)&lt;0,0,AK91*(100%-AO$161))</f>
        <v>0.25224216456712689</v>
      </c>
      <c r="AP91" s="37">
        <f>IF(AL91*(100%-AP$161)&lt;0,0,AL91*(100%-AP$161))</f>
        <v>0.24795447658116446</v>
      </c>
      <c r="AQ91" s="37">
        <f>IF(AM91*(100%-AQ$161)&lt;0,0,AM91*(100%-AQ$161))</f>
        <v>0.24795447658116548</v>
      </c>
      <c r="AR91" s="37">
        <f>IF(AN91*(100%-AR$161)&lt;0,0,AN91*(100%-AR$161))</f>
        <v>0.24795447658116548</v>
      </c>
      <c r="AS91" s="37">
        <f>IF(AO91*(100%-AS$161)&lt;0,0,AO91*(100%-AS$161))</f>
        <v>0.24795447658116548</v>
      </c>
      <c r="AT91" s="37">
        <f>IF(AP91*(100%-AT$161)&lt;0,0,AP91*(100%-AT$161))</f>
        <v>0.24584644200761438</v>
      </c>
      <c r="AU91" s="37">
        <f>IF(AQ91*(100%-AU$161)&lt;0,0,AQ91*(100%-AU$161))</f>
        <v>0.24584644200761541</v>
      </c>
      <c r="AV91" s="37">
        <f>IF(AR91*(100%-AV$161)&lt;0,0,AR91*(100%-AV$161))</f>
        <v>0.24584644200761541</v>
      </c>
      <c r="AW91" s="37">
        <f>IF(AS91*(100%-AW$161)&lt;0,0,AS91*(100%-AW$161))</f>
        <v>0.24584644200761541</v>
      </c>
      <c r="AX91" s="30"/>
    </row>
    <row r="92" spans="1:50" s="26" customFormat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NonAssurance only UI'!$AD$52:$AG$52)/SUM('Sample UI'!$AD$52:$AG$53))</f>
        <v>0.72919233862638633</v>
      </c>
      <c r="AE92" s="107">
        <f>'Sample UI'!AE92*(SUM('FY20 - NonAssurance only UI'!$AD$52:$AG$52)/SUM('Sample UI'!$AD$52:$AG$53))</f>
        <v>0.72919233862638555</v>
      </c>
      <c r="AF92" s="107">
        <f>'Sample UI'!AF92*(SUM('FY20 - NonAssurance only UI'!$AD$52:$AG$52)/SUM('Sample UI'!$AD$52:$AG$53))</f>
        <v>0.72919233862638555</v>
      </c>
      <c r="AG92" s="107">
        <f>'Sample UI'!AG92*(SUM('FY20 - NonAssurance only UI'!$AD$52:$AG$52)/SUM('Sample UI'!$AD$52:$AG$53))</f>
        <v>0.72919233862638555</v>
      </c>
      <c r="AH92" s="37">
        <f>IF(AD92*(100%-AH$161)&lt;0,0,AD92*(100%-AH$161))</f>
        <v>0.70950414548347385</v>
      </c>
      <c r="AI92" s="37">
        <f>IF(AE92*(100%-AI$161)&lt;0,0,AE92*(100%-AI$161))</f>
        <v>0.70950414548347307</v>
      </c>
      <c r="AJ92" s="37">
        <f>IF(AF92*(100%-AJ$161)&lt;0,0,AF92*(100%-AJ$161))</f>
        <v>0.70950414548347307</v>
      </c>
      <c r="AK92" s="37">
        <f>IF(AG92*(100%-AK$161)&lt;0,0,AG92*(100%-AK$161))</f>
        <v>0.70950414548347307</v>
      </c>
      <c r="AL92" s="37">
        <f>IF(AH92*(100%-AL$161)&lt;0,0,AH92*(100%-AL$161))</f>
        <v>0.69141178977364526</v>
      </c>
      <c r="AM92" s="37">
        <f>IF(AI92*(100%-AM$161)&lt;0,0,AI92*(100%-AM$161))</f>
        <v>0.69141178977364448</v>
      </c>
      <c r="AN92" s="37">
        <f>IF(AJ92*(100%-AN$161)&lt;0,0,AJ92*(100%-AN$161))</f>
        <v>0.69141178977364448</v>
      </c>
      <c r="AO92" s="37">
        <f>IF(AK92*(100%-AO$161)&lt;0,0,AK92*(100%-AO$161))</f>
        <v>0.69141178977364448</v>
      </c>
      <c r="AP92" s="37">
        <f>IF(AL92*(100%-AP$161)&lt;0,0,AL92*(100%-AP$161))</f>
        <v>0.67965896474753584</v>
      </c>
      <c r="AQ92" s="37">
        <f>IF(AM92*(100%-AQ$161)&lt;0,0,AM92*(100%-AQ$161))</f>
        <v>0.67965896474753518</v>
      </c>
      <c r="AR92" s="37">
        <f>IF(AN92*(100%-AR$161)&lt;0,0,AN92*(100%-AR$161))</f>
        <v>0.67965896474753518</v>
      </c>
      <c r="AS92" s="37">
        <f>IF(AO92*(100%-AS$161)&lt;0,0,AO92*(100%-AS$161))</f>
        <v>0.67965896474753518</v>
      </c>
      <c r="AT92" s="37">
        <f>IF(AP92*(100%-AT$161)&lt;0,0,AP92*(100%-AT$161))</f>
        <v>0.67388070812694179</v>
      </c>
      <c r="AU92" s="37">
        <f>IF(AQ92*(100%-AU$161)&lt;0,0,AQ92*(100%-AU$161))</f>
        <v>0.67388070812694112</v>
      </c>
      <c r="AV92" s="37">
        <f>IF(AR92*(100%-AV$161)&lt;0,0,AR92*(100%-AV$161))</f>
        <v>0.67388070812694112</v>
      </c>
      <c r="AW92" s="37">
        <f>IF(AS92*(100%-AW$161)&lt;0,0,AS92*(100%-AW$161))</f>
        <v>0.67388070812694112</v>
      </c>
      <c r="AX92" s="30"/>
    </row>
    <row r="93" spans="1:50" s="26" customFormat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NonAssurance only UI'!$AH$52:$AK$52)/SUM('Sample UI'!$AH$52:$AK$52))</f>
        <v>0.49189614160140538</v>
      </c>
      <c r="AI93" s="107">
        <f>'Sample UI'!AI93*(SUM('FY20 - NonAssurance only UI'!$AH$52:$AK$52)/SUM('Sample UI'!$AH$52:$AK$52))</f>
        <v>0.49189614160140332</v>
      </c>
      <c r="AJ93" s="107">
        <f>'Sample UI'!AJ93*(SUM('FY20 - NonAssurance only UI'!$AH$52:$AK$52)/SUM('Sample UI'!$AH$52:$AK$52))</f>
        <v>0.49189614160140332</v>
      </c>
      <c r="AK93" s="107">
        <f>'Sample UI'!AK93*(SUM('FY20 - NonAssurance only UI'!$AH$52:$AK$52)/SUM('Sample UI'!$AH$52:$AK$52))</f>
        <v>0.49189614160140332</v>
      </c>
      <c r="AL93" s="37">
        <f>IF(AH93*(100%-AL$161)&lt;0,0,AH93*(100%-AL$161))</f>
        <v>0.47935278999056957</v>
      </c>
      <c r="AM93" s="37">
        <f>IF(AI93*(100%-AM$161)&lt;0,0,AI93*(100%-AM$161))</f>
        <v>0.47935278999056757</v>
      </c>
      <c r="AN93" s="37">
        <f>IF(AJ93*(100%-AN$161)&lt;0,0,AJ93*(100%-AN$161))</f>
        <v>0.47935278999056757</v>
      </c>
      <c r="AO93" s="37">
        <f>IF(AK93*(100%-AO$161)&lt;0,0,AK93*(100%-AO$161))</f>
        <v>0.47935278999056757</v>
      </c>
      <c r="AP93" s="37">
        <f>IF(AL93*(100%-AP$161)&lt;0,0,AL93*(100%-AP$161))</f>
        <v>0.47120460746047288</v>
      </c>
      <c r="AQ93" s="37">
        <f>IF(AM93*(100%-AQ$161)&lt;0,0,AM93*(100%-AQ$161))</f>
        <v>0.47120460746047088</v>
      </c>
      <c r="AR93" s="37">
        <f>IF(AN93*(100%-AR$161)&lt;0,0,AN93*(100%-AR$161))</f>
        <v>0.47120460746047088</v>
      </c>
      <c r="AS93" s="37">
        <f>IF(AO93*(100%-AS$161)&lt;0,0,AO93*(100%-AS$161))</f>
        <v>0.47120460746047088</v>
      </c>
      <c r="AT93" s="37">
        <f>IF(AP93*(100%-AT$161)&lt;0,0,AP93*(100%-AT$161))</f>
        <v>0.4671985672492262</v>
      </c>
      <c r="AU93" s="37">
        <f>IF(AQ93*(100%-AU$161)&lt;0,0,AQ93*(100%-AU$161))</f>
        <v>0.46719856724922421</v>
      </c>
      <c r="AV93" s="37">
        <f>IF(AR93*(100%-AV$161)&lt;0,0,AR93*(100%-AV$161))</f>
        <v>0.46719856724922421</v>
      </c>
      <c r="AW93" s="37">
        <f>IF(AS93*(100%-AW$161)&lt;0,0,AS93*(100%-AW$161))</f>
        <v>0.46719856724922421</v>
      </c>
      <c r="AX93" s="30"/>
    </row>
    <row r="94" spans="1:50" s="26" customFormat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NonAssurance only UI'!$AL$52:$AO$52)/SUM('Sample UI'!$AL$52:$AO$52))</f>
        <v>0</v>
      </c>
      <c r="AM94" s="107">
        <f>'Sample UI'!AM94*(SUM('FY20 - NonAssurance only UI'!$AL$52:$AO$52)/SUM('Sample UI'!$AL$52:$AO$52))</f>
        <v>0</v>
      </c>
      <c r="AN94" s="107">
        <f>'Sample UI'!AN94*(SUM('FY20 - NonAssurance only UI'!$AL$52:$AO$52)/SUM('Sample UI'!$AL$52:$AO$52))</f>
        <v>0</v>
      </c>
      <c r="AO94" s="107">
        <f>'Sample UI'!AO94*(SUM('FY20 - NonAssurance only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NonAssurance only UI'!$AP$52:$AS$52)/SUM('Sample UI'!$AP$52:$AS$52))</f>
        <v>0.45839976376852137</v>
      </c>
      <c r="AQ95" s="107">
        <f>'Sample UI'!AQ95*(SUM('FY20 - NonAssurance only UI'!$AP$52:$AS$52)/SUM('Sample UI'!$AP$52:$AS$52))</f>
        <v>0.45839976376852243</v>
      </c>
      <c r="AR95" s="107">
        <f>'Sample UI'!AR95*(SUM('FY20 - NonAssurance only UI'!$AP$52:$AS$52)/SUM('Sample UI'!$AP$52:$AS$52))</f>
        <v>0.45839976376852243</v>
      </c>
      <c r="AS95" s="107">
        <f>'Sample UI'!AS95*(SUM('FY20 - NonAssurance only UI'!$AP$52:$AS$52)/SUM('Sample UI'!$AP$52:$AS$52))</f>
        <v>0.45839976376852243</v>
      </c>
      <c r="AT95" s="37">
        <f>IF(AP95*(100%-AT$161)&lt;0,0,AP95*(100%-AT$161))</f>
        <v>0.45450258649689057</v>
      </c>
      <c r="AU95" s="37">
        <f>IF(AQ95*(100%-AU$161)&lt;0,0,AQ95*(100%-AU$161))</f>
        <v>0.45450258649689163</v>
      </c>
      <c r="AV95" s="37">
        <f>IF(AR95*(100%-AV$161)&lt;0,0,AR95*(100%-AV$161))</f>
        <v>0.45450258649689163</v>
      </c>
      <c r="AW95" s="37">
        <f>IF(AS95*(100%-AW$161)&lt;0,0,AS95*(100%-AW$161))</f>
        <v>0.45450258649689163</v>
      </c>
      <c r="AX95" s="30"/>
    </row>
    <row r="96" spans="1:50" s="26" customFormat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NonAssurance only UI'!$AT$52:$AW$52)/SUM('Sample UI'!$AT$52:$AW$52))</f>
        <v>0</v>
      </c>
      <c r="AU96" s="107">
        <f>'Sample UI'!AU96*(SUM('FY20 - NonAssurance only UI'!$AT$52:$AW$52)/SUM('Sample UI'!$AT$52:$AW$52))</f>
        <v>0</v>
      </c>
      <c r="AV96" s="107">
        <f>'Sample UI'!AV96*(SUM('FY20 - NonAssurance only UI'!$AT$52:$AW$52)/SUM('Sample UI'!$AT$52:$AW$52))</f>
        <v>0</v>
      </c>
      <c r="AW96" s="107">
        <f>'Sample UI'!AW96*(SUM('FY20 - NonAssurance only UI'!$AT$52:$AW$52)/SUM('Sample UI'!$AT$52:$AW$52))</f>
        <v>0</v>
      </c>
      <c r="AX96" s="30"/>
    </row>
    <row r="97" spans="1:50" s="26" customFormat="1" x14ac:dyDescent="0.35">
      <c r="A97" s="106" t="s">
        <v>22</v>
      </c>
      <c r="B97" s="105">
        <f>SUM(B98:B110)</f>
        <v>4.8737709112576661</v>
      </c>
      <c r="C97" s="105">
        <f t="shared" ref="C97:AW97" si="4">SUM(C98:C110)</f>
        <v>4.8737709112576644</v>
      </c>
      <c r="D97" s="105">
        <f t="shared" si="4"/>
        <v>4.8737709112576644</v>
      </c>
      <c r="E97" s="105">
        <f t="shared" si="4"/>
        <v>4.8737709112576644</v>
      </c>
      <c r="F97" s="105">
        <f t="shared" si="4"/>
        <v>5.3622458790233827</v>
      </c>
      <c r="G97" s="105">
        <f t="shared" si="4"/>
        <v>5.3622458790233818</v>
      </c>
      <c r="H97" s="105">
        <f t="shared" si="4"/>
        <v>5.3622458790233818</v>
      </c>
      <c r="I97" s="105">
        <f t="shared" si="4"/>
        <v>5.3622458790233818</v>
      </c>
      <c r="J97" s="105">
        <f t="shared" si="4"/>
        <v>5.3139856661121714</v>
      </c>
      <c r="K97" s="105">
        <f t="shared" si="4"/>
        <v>5.3139856661121705</v>
      </c>
      <c r="L97" s="105">
        <f t="shared" si="4"/>
        <v>5.3139856661121705</v>
      </c>
      <c r="M97" s="105">
        <f t="shared" si="4"/>
        <v>5.3139856661121705</v>
      </c>
      <c r="N97" s="105">
        <f t="shared" si="4"/>
        <v>5.1366576784955047</v>
      </c>
      <c r="O97" s="105">
        <f t="shared" si="4"/>
        <v>5.1366576784955038</v>
      </c>
      <c r="P97" s="105">
        <f t="shared" si="4"/>
        <v>5.1366576784955038</v>
      </c>
      <c r="Q97" s="105">
        <f t="shared" si="4"/>
        <v>5.1366576784955038</v>
      </c>
      <c r="R97" s="105">
        <f t="shared" si="4"/>
        <v>5.2443164534904092</v>
      </c>
      <c r="S97" s="105">
        <f t="shared" si="4"/>
        <v>5.2443164534904056</v>
      </c>
      <c r="T97" s="105">
        <f t="shared" si="4"/>
        <v>5.2443164534904056</v>
      </c>
      <c r="U97" s="105">
        <f t="shared" si="4"/>
        <v>5.2443164534904056</v>
      </c>
      <c r="V97" s="105">
        <f t="shared" si="4"/>
        <v>4.9034358840135317</v>
      </c>
      <c r="W97" s="105">
        <f t="shared" si="4"/>
        <v>4.903435884013529</v>
      </c>
      <c r="X97" s="105">
        <f t="shared" si="4"/>
        <v>4.903435884013529</v>
      </c>
      <c r="Y97" s="105">
        <f t="shared" si="4"/>
        <v>4.903435884013529</v>
      </c>
      <c r="Z97" s="105">
        <f t="shared" si="4"/>
        <v>5.0170173903218851</v>
      </c>
      <c r="AA97" s="105">
        <f t="shared" si="4"/>
        <v>5.0170173903218833</v>
      </c>
      <c r="AB97" s="105">
        <f t="shared" si="4"/>
        <v>5.0170173903218833</v>
      </c>
      <c r="AC97" s="105">
        <f t="shared" si="4"/>
        <v>5.0170173903218833</v>
      </c>
      <c r="AD97" s="105">
        <f t="shared" si="4"/>
        <v>5.404707583000441</v>
      </c>
      <c r="AE97" s="105">
        <f t="shared" si="4"/>
        <v>5.4047075830004392</v>
      </c>
      <c r="AF97" s="105">
        <f t="shared" si="4"/>
        <v>5.4047075830004392</v>
      </c>
      <c r="AG97" s="105">
        <f t="shared" si="4"/>
        <v>5.4047075830004392</v>
      </c>
      <c r="AH97" s="105">
        <f t="shared" si="4"/>
        <v>5.652297391540551</v>
      </c>
      <c r="AI97" s="105">
        <f t="shared" si="4"/>
        <v>5.6522973915405474</v>
      </c>
      <c r="AJ97" s="105">
        <f t="shared" si="4"/>
        <v>5.6522973915405474</v>
      </c>
      <c r="AK97" s="105">
        <f t="shared" si="4"/>
        <v>5.6522973915405474</v>
      </c>
      <c r="AL97" s="105">
        <f t="shared" si="4"/>
        <v>5.5081638080562669</v>
      </c>
      <c r="AM97" s="105">
        <f t="shared" si="4"/>
        <v>5.5081638080562643</v>
      </c>
      <c r="AN97" s="105">
        <f t="shared" si="4"/>
        <v>5.5081638080562643</v>
      </c>
      <c r="AO97" s="105">
        <f t="shared" si="4"/>
        <v>5.5081638080562643</v>
      </c>
      <c r="AP97" s="105">
        <f t="shared" si="4"/>
        <v>5.7812541982126016</v>
      </c>
      <c r="AQ97" s="105">
        <f t="shared" si="4"/>
        <v>5.7812541982126007</v>
      </c>
      <c r="AR97" s="105">
        <f t="shared" si="4"/>
        <v>5.7812541982126007</v>
      </c>
      <c r="AS97" s="105">
        <f t="shared" si="4"/>
        <v>5.7812541982126007</v>
      </c>
      <c r="AT97" s="105">
        <f t="shared" si="4"/>
        <v>5.7321037093956582</v>
      </c>
      <c r="AU97" s="105">
        <f t="shared" si="4"/>
        <v>5.7321037093956564</v>
      </c>
      <c r="AV97" s="105">
        <f t="shared" si="4"/>
        <v>5.7321037093956564</v>
      </c>
      <c r="AW97" s="105">
        <f t="shared" si="4"/>
        <v>5.7321037093956564</v>
      </c>
      <c r="AX97" s="30"/>
    </row>
    <row r="98" spans="1:50" s="26" customFormat="1" x14ac:dyDescent="0.35">
      <c r="A98" s="103" t="s">
        <v>24</v>
      </c>
      <c r="B98" s="37">
        <f>'Headcount Source'!D7</f>
        <v>0</v>
      </c>
      <c r="C98" s="37">
        <f>'Headcount Source'!D7</f>
        <v>0</v>
      </c>
      <c r="D98" s="37">
        <f>'Headcount Source'!D7</f>
        <v>0</v>
      </c>
      <c r="E98" s="37">
        <f>'Headcount Source'!D7</f>
        <v>0</v>
      </c>
      <c r="F98" s="37">
        <f>B98*(100%-F$161)</f>
        <v>0</v>
      </c>
      <c r="G98" s="37">
        <f>C98*(100%-G$161)</f>
        <v>0</v>
      </c>
      <c r="H98" s="37">
        <f>D98*(100%-H$161)</f>
        <v>0</v>
      </c>
      <c r="I98" s="37">
        <f>E98*(100%-I$161)</f>
        <v>0</v>
      </c>
      <c r="J98" s="37">
        <f>F98*(100%-J$161)</f>
        <v>0</v>
      </c>
      <c r="K98" s="37">
        <f>G98*(100%-K$161)</f>
        <v>0</v>
      </c>
      <c r="L98" s="37">
        <f>H98*(100%-L$161)</f>
        <v>0</v>
      </c>
      <c r="M98" s="37">
        <f>I98*(100%-M$161)</f>
        <v>0</v>
      </c>
      <c r="N98" s="37">
        <f>J98*(100%-N$161)</f>
        <v>0</v>
      </c>
      <c r="O98" s="37">
        <f>K98*(100%-O$161)</f>
        <v>0</v>
      </c>
      <c r="P98" s="37">
        <f>L98*(100%-P$161)</f>
        <v>0</v>
      </c>
      <c r="Q98" s="37">
        <f>M98*(100%-Q$161)</f>
        <v>0</v>
      </c>
      <c r="R98" s="37">
        <f>N98*(100%-R$161)</f>
        <v>0</v>
      </c>
      <c r="S98" s="37">
        <f>O98*(100%-S$161)</f>
        <v>0</v>
      </c>
      <c r="T98" s="37">
        <f>P98*(100%-T$161)</f>
        <v>0</v>
      </c>
      <c r="U98" s="37">
        <f>Q98*(100%-U$161)</f>
        <v>0</v>
      </c>
      <c r="V98" s="37">
        <f>IF(R98*(100%-V$161)&lt;0,0,R98*(100%-V$161))</f>
        <v>0</v>
      </c>
      <c r="W98" s="37">
        <f>IF(S98*(100%-W$161)&lt;0,0,S98*(100%-W$161))</f>
        <v>0</v>
      </c>
      <c r="X98" s="37">
        <f>IF(T98*(100%-X$161)&lt;0,0,T98*(100%-X$161))</f>
        <v>0</v>
      </c>
      <c r="Y98" s="37">
        <f>IF(U98*(100%-Y$161)&lt;0,0,U98*(100%-Y$161))</f>
        <v>0</v>
      </c>
      <c r="Z98" s="37">
        <f>IF(V98*(100%-Z$161)&lt;0,0,V98*(100%-Z$161))</f>
        <v>0</v>
      </c>
      <c r="AA98" s="37">
        <f>IF(W98*(100%-AA$161)&lt;0,0,W98*(100%-AA$161))</f>
        <v>0</v>
      </c>
      <c r="AB98" s="37">
        <f>IF(X98*(100%-AB$161)&lt;0,0,X98*(100%-AB$161))</f>
        <v>0</v>
      </c>
      <c r="AC98" s="37">
        <f>IF(Y98*(100%-AC$161)&lt;0,0,Y98*(100%-AC$161))</f>
        <v>0</v>
      </c>
      <c r="AD98" s="37">
        <f>Z98*(100%-AD$161)</f>
        <v>0</v>
      </c>
      <c r="AE98" s="37">
        <f>AA98*(100%-AE$161)</f>
        <v>0</v>
      </c>
      <c r="AF98" s="37">
        <f>AB98*(100%-AF$161)</f>
        <v>0</v>
      </c>
      <c r="AG98" s="37">
        <f>AC98*(100%-AG$161)</f>
        <v>0</v>
      </c>
      <c r="AH98" s="37">
        <f>AD98*(100%-AH$161)</f>
        <v>0</v>
      </c>
      <c r="AI98" s="37">
        <f>AE98*(100%-AI$161)</f>
        <v>0</v>
      </c>
      <c r="AJ98" s="37">
        <f>AF98*(100%-AJ$161)</f>
        <v>0</v>
      </c>
      <c r="AK98" s="37">
        <f>AG98*(100%-AK$161)</f>
        <v>0</v>
      </c>
      <c r="AL98" s="37">
        <f>AH98*(100%-AL$161)</f>
        <v>0</v>
      </c>
      <c r="AM98" s="37">
        <f>AI98*(100%-AM$161)</f>
        <v>0</v>
      </c>
      <c r="AN98" s="37">
        <f>AJ98*(100%-AN$161)</f>
        <v>0</v>
      </c>
      <c r="AO98" s="37">
        <f>AK98*(100%-AO$161)</f>
        <v>0</v>
      </c>
      <c r="AP98" s="37">
        <f>AL98*(100%-AP$161)</f>
        <v>0</v>
      </c>
      <c r="AQ98" s="37">
        <f>AM98*(100%-AQ$161)</f>
        <v>0</v>
      </c>
      <c r="AR98" s="37">
        <f>AN98*(100%-AR$161)</f>
        <v>0</v>
      </c>
      <c r="AS98" s="37">
        <f>AO98*(100%-AS$161)</f>
        <v>0</v>
      </c>
      <c r="AT98" s="37">
        <f>AP98*(100%-AT$161)</f>
        <v>0</v>
      </c>
      <c r="AU98" s="37">
        <f>AQ98*(100%-AU$161)</f>
        <v>0</v>
      </c>
      <c r="AV98" s="37">
        <f>AR98*(100%-AV$161)</f>
        <v>0</v>
      </c>
      <c r="AW98" s="37">
        <f>AS98*(100%-AW$161)</f>
        <v>0</v>
      </c>
      <c r="AX98" s="30"/>
    </row>
    <row r="99" spans="1:50" s="26" customFormat="1" x14ac:dyDescent="0.35">
      <c r="A99" s="103" t="s">
        <v>119</v>
      </c>
      <c r="B99" s="107">
        <f>'Sample UI'!B99*(SUM($B$52:$E$52)/SUM('Sample UI'!$B$52:$E$52))</f>
        <v>4.8737709112576661</v>
      </c>
      <c r="C99" s="107">
        <f>'Sample UI'!C99*(SUM($B$52:$E$52)/SUM('Sample UI'!$B$52:$E$52))</f>
        <v>4.8737709112576644</v>
      </c>
      <c r="D99" s="107">
        <f>'Sample UI'!D99*(SUM($B$52:$E$52)/SUM('Sample UI'!$B$52:$E$52))</f>
        <v>4.8737709112576644</v>
      </c>
      <c r="E99" s="107">
        <f>'Sample UI'!E99*(SUM($B$52:$E$52)/SUM('Sample UI'!$B$52:$E$52))</f>
        <v>4.8737709112576644</v>
      </c>
      <c r="F99" s="37">
        <f>IF(B99*(100%-F$161)&lt;0,0,B99*(100%-F$161))</f>
        <v>4.8104118894113164</v>
      </c>
      <c r="G99" s="37">
        <f>IF(C99*(100%-G$161)&lt;0,0,C99*(100%-G$161))</f>
        <v>4.8104118894113146</v>
      </c>
      <c r="H99" s="37">
        <f>IF(D99*(100%-H$161)&lt;0,0,D99*(100%-H$161))</f>
        <v>4.8104118894113146</v>
      </c>
      <c r="I99" s="37">
        <f>IF(E99*(100%-I$161)&lt;0,0,E99*(100%-I$161))</f>
        <v>4.8104118894113146</v>
      </c>
      <c r="J99" s="37">
        <f>IF(F99*(100%-J$161)&lt;0,0,F99*(100%-J$161))</f>
        <v>4.7671181824066142</v>
      </c>
      <c r="K99" s="37">
        <f>IF(G99*(100%-K$161)&lt;0,0,G99*(100%-K$161))</f>
        <v>4.7671181824066124</v>
      </c>
      <c r="L99" s="37">
        <f>IF(H99*(100%-L$161)&lt;0,0,H99*(100%-L$161))</f>
        <v>4.7671181824066124</v>
      </c>
      <c r="M99" s="37">
        <f>IF(I99*(100%-M$161)&lt;0,0,I99*(100%-M$161))</f>
        <v>4.7671181824066124</v>
      </c>
      <c r="N99" s="37">
        <f>IF(J99*(100%-N$161)&lt;0,0,J99*(100%-N$161))</f>
        <v>4.6002690460223823</v>
      </c>
      <c r="O99" s="37">
        <f>IF(K99*(100%-O$161)&lt;0,0,K99*(100%-O$161))</f>
        <v>4.6002690460223805</v>
      </c>
      <c r="P99" s="37">
        <f>IF(L99*(100%-P$161)&lt;0,0,L99*(100%-P$161))</f>
        <v>4.6002690460223805</v>
      </c>
      <c r="Q99" s="37">
        <f>IF(M99*(100%-Q$161)&lt;0,0,M99*(100%-Q$161))</f>
        <v>4.6002690460223805</v>
      </c>
      <c r="R99" s="37">
        <f>IF(N99*(100%-R$161)&lt;0,0,N99*(100%-R$161))</f>
        <v>4.4898625889178447</v>
      </c>
      <c r="S99" s="37">
        <f>IF(O99*(100%-S$161)&lt;0,0,O99*(100%-S$161))</f>
        <v>4.489862588917843</v>
      </c>
      <c r="T99" s="37">
        <f>IF(P99*(100%-T$161)&lt;0,0,P99*(100%-T$161))</f>
        <v>4.489862588917843</v>
      </c>
      <c r="U99" s="37">
        <f>IF(Q99*(100%-U$161)&lt;0,0,Q99*(100%-U$161))</f>
        <v>4.489862588917843</v>
      </c>
      <c r="V99" s="37">
        <f>IF(R99*(100%-V$161)&lt;0,0,R99*(100%-V$161))</f>
        <v>4.1980215206381848</v>
      </c>
      <c r="W99" s="37">
        <f>IF(S99*(100%-W$161)&lt;0,0,S99*(100%-W$161))</f>
        <v>4.198021520638183</v>
      </c>
      <c r="X99" s="37">
        <f>IF(T99*(100%-X$161)&lt;0,0,T99*(100%-X$161))</f>
        <v>4.198021520638183</v>
      </c>
      <c r="Y99" s="37">
        <f>IF(U99*(100%-Y$161)&lt;0,0,U99*(100%-Y$161))</f>
        <v>4.198021520638183</v>
      </c>
      <c r="Z99" s="37">
        <f>IF(V99*(100%-Z$161)&lt;0,0,V99*(100%-Z$161))</f>
        <v>4.1056650471841447</v>
      </c>
      <c r="AA99" s="37">
        <f>IF(W99*(100%-AA$161)&lt;0,0,W99*(100%-AA$161))</f>
        <v>4.1056650471841429</v>
      </c>
      <c r="AB99" s="37">
        <f>IF(X99*(100%-AB$161)&lt;0,0,X99*(100%-AB$161))</f>
        <v>4.1056650471841429</v>
      </c>
      <c r="AC99" s="37">
        <f>IF(Y99*(100%-AC$161)&lt;0,0,Y99*(100%-AC$161))</f>
        <v>4.1056650471841429</v>
      </c>
      <c r="AD99" s="37">
        <f>IF(Z99*(100%-AD$161)&lt;0,0,Z99*(100%-AD$161))</f>
        <v>3.9455441103439628</v>
      </c>
      <c r="AE99" s="37">
        <f>IF(AA99*(100%-AE$161)&lt;0,0,AA99*(100%-AE$161))</f>
        <v>3.945544110343961</v>
      </c>
      <c r="AF99" s="37">
        <f>IF(AB99*(100%-AF$161)&lt;0,0,AB99*(100%-AF$161))</f>
        <v>3.945544110343961</v>
      </c>
      <c r="AG99" s="37">
        <f>IF(AC99*(100%-AG$161)&lt;0,0,AC99*(100%-AG$161))</f>
        <v>3.945544110343961</v>
      </c>
      <c r="AH99" s="37">
        <f>IF(AD99*(100%-AH$161)&lt;0,0,AD99*(100%-AH$161))</f>
        <v>3.8390144193646756</v>
      </c>
      <c r="AI99" s="37">
        <f>IF(AE99*(100%-AI$161)&lt;0,0,AE99*(100%-AI$161))</f>
        <v>3.8390144193646738</v>
      </c>
      <c r="AJ99" s="37">
        <f>IF(AF99*(100%-AJ$161)&lt;0,0,AF99*(100%-AJ$161))</f>
        <v>3.8390144193646738</v>
      </c>
      <c r="AK99" s="37">
        <f>IF(AG99*(100%-AK$161)&lt;0,0,AG99*(100%-AK$161))</f>
        <v>3.8390144193646738</v>
      </c>
      <c r="AL99" s="37">
        <f>IF(AH99*(100%-AL$161)&lt;0,0,AH99*(100%-AL$161))</f>
        <v>3.7411195516708764</v>
      </c>
      <c r="AM99" s="37">
        <f>IF(AI99*(100%-AM$161)&lt;0,0,AI99*(100%-AM$161))</f>
        <v>3.7411195516708746</v>
      </c>
      <c r="AN99" s="37">
        <f>IF(AJ99*(100%-AN$161)&lt;0,0,AJ99*(100%-AN$161))</f>
        <v>3.7411195516708746</v>
      </c>
      <c r="AO99" s="37">
        <f>IF(AK99*(100%-AO$161)&lt;0,0,AK99*(100%-AO$161))</f>
        <v>3.7411195516708746</v>
      </c>
      <c r="AP99" s="37">
        <f>IF(AL99*(100%-AP$161)&lt;0,0,AL99*(100%-AP$161))</f>
        <v>3.6775268791957094</v>
      </c>
      <c r="AQ99" s="37">
        <f>IF(AM99*(100%-AQ$161)&lt;0,0,AM99*(100%-AQ$161))</f>
        <v>3.6775268791957076</v>
      </c>
      <c r="AR99" s="37">
        <f>IF(AN99*(100%-AR$161)&lt;0,0,AN99*(100%-AR$161))</f>
        <v>3.6775268791957076</v>
      </c>
      <c r="AS99" s="37">
        <f>IF(AO99*(100%-AS$161)&lt;0,0,AO99*(100%-AS$161))</f>
        <v>3.6775268791957076</v>
      </c>
      <c r="AT99" s="37">
        <f>IF(AP99*(100%-AT$161)&lt;0,0,AP99*(100%-AT$161))</f>
        <v>3.6462616489268513</v>
      </c>
      <c r="AU99" s="37">
        <f>IF(AQ99*(100%-AU$161)&lt;0,0,AQ99*(100%-AU$161))</f>
        <v>3.6462616489268496</v>
      </c>
      <c r="AV99" s="37">
        <f>IF(AR99*(100%-AV$161)&lt;0,0,AR99*(100%-AV$161))</f>
        <v>3.6462616489268496</v>
      </c>
      <c r="AW99" s="37">
        <f>IF(AS99*(100%-AW$161)&lt;0,0,AS99*(100%-AW$161))</f>
        <v>3.6462616489268496</v>
      </c>
      <c r="AX99" s="30"/>
    </row>
    <row r="100" spans="1:50" s="26" customFormat="1" x14ac:dyDescent="0.35">
      <c r="A100" s="103" t="s">
        <v>120</v>
      </c>
      <c r="B100" s="37"/>
      <c r="C100" s="12"/>
      <c r="D100" s="12"/>
      <c r="E100" s="12"/>
      <c r="F100" s="107">
        <f>'Sample UI'!F100*(SUM('FY20 - NonAssurance only UI'!$F$52:$I$52)/(SUM('Sample UI'!$F$52:$I$52)))</f>
        <v>0.55183398961206598</v>
      </c>
      <c r="G100" s="107">
        <f>'Sample UI'!G100*(SUM('FY20 - NonAssurance only UI'!$F$52:$I$52)/(SUM('Sample UI'!$F$52:$I$52)))</f>
        <v>0.55183398961206709</v>
      </c>
      <c r="H100" s="107">
        <f>'Sample UI'!H100*(SUM('FY20 - NonAssurance only UI'!$F$52:$I$52)/(SUM('Sample UI'!$F$52:$I$52)))</f>
        <v>0.55183398961206709</v>
      </c>
      <c r="I100" s="107">
        <f>'Sample UI'!I100*(SUM('FY20 - NonAssurance only UI'!$F$52:$I$52)/(SUM('Sample UI'!$F$52:$I$52)))</f>
        <v>0.55183398961206709</v>
      </c>
      <c r="J100" s="37">
        <f>IF(F100*(100%-J$161)&lt;0,0,F100*(100%-J$161))</f>
        <v>0.54686748370555738</v>
      </c>
      <c r="K100" s="37">
        <f>IF(G100*(100%-K$161)&lt;0,0,G100*(100%-K$161))</f>
        <v>0.54686748370555849</v>
      </c>
      <c r="L100" s="37">
        <f>IF(H100*(100%-L$161)&lt;0,0,H100*(100%-L$161))</f>
        <v>0.54686748370555849</v>
      </c>
      <c r="M100" s="37">
        <f>IF(I100*(100%-M$161)&lt;0,0,I100*(100%-M$161))</f>
        <v>0.54686748370555849</v>
      </c>
      <c r="N100" s="37">
        <f>IF(J100*(100%-N$161)&lt;0,0,J100*(100%-N$161))</f>
        <v>0.5277271217758629</v>
      </c>
      <c r="O100" s="37">
        <f>IF(K100*(100%-O$161)&lt;0,0,K100*(100%-O$161))</f>
        <v>0.52772712177586389</v>
      </c>
      <c r="P100" s="37">
        <f>IF(L100*(100%-P$161)&lt;0,0,L100*(100%-P$161))</f>
        <v>0.52772712177586389</v>
      </c>
      <c r="Q100" s="37">
        <f>IF(M100*(100%-Q$161)&lt;0,0,M100*(100%-Q$161))</f>
        <v>0.52772712177586389</v>
      </c>
      <c r="R100" s="37">
        <f>IF(N100*(100%-R$161)&lt;0,0,N100*(100%-R$161))</f>
        <v>0.51506167085324217</v>
      </c>
      <c r="S100" s="37">
        <f>IF(O100*(100%-S$161)&lt;0,0,O100*(100%-S$161))</f>
        <v>0.51506167085324317</v>
      </c>
      <c r="T100" s="37">
        <f>IF(P100*(100%-T$161)&lt;0,0,P100*(100%-T$161))</f>
        <v>0.51506167085324317</v>
      </c>
      <c r="U100" s="37">
        <f>IF(Q100*(100%-U$161)&lt;0,0,Q100*(100%-U$161))</f>
        <v>0.51506167085324317</v>
      </c>
      <c r="V100" s="37">
        <f>IF(R100*(100%-V$161)&lt;0,0,R100*(100%-V$161))</f>
        <v>0.48158266224778146</v>
      </c>
      <c r="W100" s="37">
        <f>IF(S100*(100%-W$161)&lt;0,0,S100*(100%-W$161))</f>
        <v>0.4815826622477824</v>
      </c>
      <c r="X100" s="37">
        <f>IF(T100*(100%-X$161)&lt;0,0,T100*(100%-X$161))</f>
        <v>0.4815826622477824</v>
      </c>
      <c r="Y100" s="37">
        <f>IF(U100*(100%-Y$161)&lt;0,0,U100*(100%-Y$161))</f>
        <v>0.4815826622477824</v>
      </c>
      <c r="Z100" s="37">
        <f>IF(V100*(100%-Z$161)&lt;0,0,V100*(100%-Z$161))</f>
        <v>0.47098784367833024</v>
      </c>
      <c r="AA100" s="37">
        <f>IF(W100*(100%-AA$161)&lt;0,0,W100*(100%-AA$161))</f>
        <v>0.47098784367833119</v>
      </c>
      <c r="AB100" s="37">
        <f>IF(X100*(100%-AB$161)&lt;0,0,X100*(100%-AB$161))</f>
        <v>0.47098784367833119</v>
      </c>
      <c r="AC100" s="37">
        <f>IF(Y100*(100%-AC$161)&lt;0,0,Y100*(100%-AC$161))</f>
        <v>0.47098784367833119</v>
      </c>
      <c r="AD100" s="37">
        <f>IF(Z100*(100%-AD$161)&lt;0,0,Z100*(100%-AD$161))</f>
        <v>0.45261931777487535</v>
      </c>
      <c r="AE100" s="37">
        <f>IF(AA100*(100%-AE$161)&lt;0,0,AA100*(100%-AE$161))</f>
        <v>0.45261931777487624</v>
      </c>
      <c r="AF100" s="37">
        <f>IF(AB100*(100%-AF$161)&lt;0,0,AB100*(100%-AF$161))</f>
        <v>0.45261931777487624</v>
      </c>
      <c r="AG100" s="37">
        <f>IF(AC100*(100%-AG$161)&lt;0,0,AC100*(100%-AG$161))</f>
        <v>0.45261931777487624</v>
      </c>
      <c r="AH100" s="37">
        <f>IF(AD100*(100%-AH$161)&lt;0,0,AD100*(100%-AH$161))</f>
        <v>0.4403985961949537</v>
      </c>
      <c r="AI100" s="37">
        <f>IF(AE100*(100%-AI$161)&lt;0,0,AE100*(100%-AI$161))</f>
        <v>0.44039859619495458</v>
      </c>
      <c r="AJ100" s="37">
        <f>IF(AF100*(100%-AJ$161)&lt;0,0,AF100*(100%-AJ$161))</f>
        <v>0.44039859619495458</v>
      </c>
      <c r="AK100" s="37">
        <f>IF(AG100*(100%-AK$161)&lt;0,0,AG100*(100%-AK$161))</f>
        <v>0.44039859619495458</v>
      </c>
      <c r="AL100" s="37">
        <f>IF(AH100*(100%-AL$161)&lt;0,0,AH100*(100%-AL$161))</f>
        <v>0.4291684319919824</v>
      </c>
      <c r="AM100" s="37">
        <f>IF(AI100*(100%-AM$161)&lt;0,0,AI100*(100%-AM$161))</f>
        <v>0.42916843199198323</v>
      </c>
      <c r="AN100" s="37">
        <f>IF(AJ100*(100%-AN$161)&lt;0,0,AJ100*(100%-AN$161))</f>
        <v>0.42916843199198323</v>
      </c>
      <c r="AO100" s="37">
        <f>IF(AK100*(100%-AO$161)&lt;0,0,AK100*(100%-AO$161))</f>
        <v>0.42916843199198323</v>
      </c>
      <c r="AP100" s="37">
        <f>IF(AL100*(100%-AP$161)&lt;0,0,AL100*(100%-AP$161))</f>
        <v>0.42187329823445308</v>
      </c>
      <c r="AQ100" s="37">
        <f>IF(AM100*(100%-AQ$161)&lt;0,0,AM100*(100%-AQ$161))</f>
        <v>0.42187329823445391</v>
      </c>
      <c r="AR100" s="37">
        <f>IF(AN100*(100%-AR$161)&lt;0,0,AN100*(100%-AR$161))</f>
        <v>0.42187329823445391</v>
      </c>
      <c r="AS100" s="37">
        <f>IF(AO100*(100%-AS$161)&lt;0,0,AO100*(100%-AS$161))</f>
        <v>0.42187329823445391</v>
      </c>
      <c r="AT100" s="37">
        <f>IF(AP100*(100%-AT$161)&lt;0,0,AP100*(100%-AT$161))</f>
        <v>0.41828665801485326</v>
      </c>
      <c r="AU100" s="37">
        <f>IF(AQ100*(100%-AU$161)&lt;0,0,AQ100*(100%-AU$161))</f>
        <v>0.4182866580148541</v>
      </c>
      <c r="AV100" s="37">
        <f>IF(AR100*(100%-AV$161)&lt;0,0,AR100*(100%-AV$161))</f>
        <v>0.4182866580148541</v>
      </c>
      <c r="AW100" s="37">
        <f>IF(AS100*(100%-AW$161)&lt;0,0,AS100*(100%-AW$161))</f>
        <v>0.4182866580148541</v>
      </c>
      <c r="AX100" s="30"/>
    </row>
    <row r="101" spans="1:50" s="26" customFormat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NonAssurance only UI'!$J$52:$M$52)/SUM('Sample UI'!$J$52:$M$52))</f>
        <v>0</v>
      </c>
      <c r="K101" s="107">
        <f>'Sample UI'!K101*(SUM('FY20 - NonAssurance only UI'!$J$52:$M$52)/SUM('Sample UI'!$J$52:$M$52))</f>
        <v>0</v>
      </c>
      <c r="L101" s="107">
        <f>'Sample UI'!L101*(SUM('FY20 - NonAssurance only UI'!$J$52:$M$52)/SUM('Sample UI'!$J$52:$M$52))</f>
        <v>0</v>
      </c>
      <c r="M101" s="107">
        <f>'Sample UI'!M101*(SUM('FY20 - NonAssurance only UI'!$J$52:$M$52)/SUM('Sample UI'!$J$52:$M$52))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NonAssurance only UI'!$N$52:$Q$52)/SUM('Sample UI'!$N$52:$Q$52))</f>
        <v>8.66151069725918E-3</v>
      </c>
      <c r="O102" s="107">
        <f>'Sample UI'!O102*(SUM('FY20 - NonAssurance only UI'!$N$52:$Q$52)/SUM('Sample UI'!$N$52:$Q$52))</f>
        <v>8.66151069725918E-3</v>
      </c>
      <c r="P102" s="107">
        <f>'Sample UI'!P102*(SUM('FY20 - NonAssurance only UI'!$N$52:$Q$52)/SUM('Sample UI'!$N$52:$Q$52))</f>
        <v>8.66151069725918E-3</v>
      </c>
      <c r="Q102" s="107">
        <f>'Sample UI'!Q102*(SUM('FY20 - NonAssurance only UI'!$N$52:$Q$52)/SUM('Sample UI'!$N$52:$Q$52))</f>
        <v>8.66151069725918E-3</v>
      </c>
      <c r="R102" s="37">
        <f>IF(N102*(100%-R$161)&lt;0,0,N102*(100%-R$161))</f>
        <v>8.4536344405249601E-3</v>
      </c>
      <c r="S102" s="37">
        <f>IF(O102*(100%-S$161)&lt;0,0,O102*(100%-S$161))</f>
        <v>8.4536344405249601E-3</v>
      </c>
      <c r="T102" s="37">
        <f>IF(P102*(100%-T$161)&lt;0,0,P102*(100%-T$161))</f>
        <v>8.4536344405249601E-3</v>
      </c>
      <c r="U102" s="37">
        <f>IF(Q102*(100%-U$161)&lt;0,0,Q102*(100%-U$161))</f>
        <v>8.4536344405249601E-3</v>
      </c>
      <c r="V102" s="37">
        <f>IF(R102*(100%-V$161)&lt;0,0,R102*(100%-V$161))</f>
        <v>7.9041482018908388E-3</v>
      </c>
      <c r="W102" s="37">
        <f>IF(S102*(100%-W$161)&lt;0,0,S102*(100%-W$161))</f>
        <v>7.9041482018908388E-3</v>
      </c>
      <c r="X102" s="37">
        <f>IF(T102*(100%-X$161)&lt;0,0,T102*(100%-X$161))</f>
        <v>7.9041482018908388E-3</v>
      </c>
      <c r="Y102" s="37">
        <f>IF(U102*(100%-Y$161)&lt;0,0,U102*(100%-Y$161))</f>
        <v>7.9041482018908388E-3</v>
      </c>
      <c r="Z102" s="37">
        <f>IF(V102*(100%-Z$161)&lt;0,0,V102*(100%-Z$161))</f>
        <v>7.7302569414492402E-3</v>
      </c>
      <c r="AA102" s="37">
        <f>IF(W102*(100%-AA$161)&lt;0,0,W102*(100%-AA$161))</f>
        <v>7.7302569414492402E-3</v>
      </c>
      <c r="AB102" s="37">
        <f>IF(X102*(100%-AB$161)&lt;0,0,X102*(100%-AB$161))</f>
        <v>7.7302569414492402E-3</v>
      </c>
      <c r="AC102" s="37">
        <f>IF(Y102*(100%-AC$161)&lt;0,0,Y102*(100%-AC$161))</f>
        <v>7.7302569414492402E-3</v>
      </c>
      <c r="AD102" s="37">
        <f>IF(Z102*(100%-AD$161)&lt;0,0,Z102*(100%-AD$161))</f>
        <v>7.4287769207327199E-3</v>
      </c>
      <c r="AE102" s="37">
        <f>IF(AA102*(100%-AE$161)&lt;0,0,AA102*(100%-AE$161))</f>
        <v>7.4287769207327199E-3</v>
      </c>
      <c r="AF102" s="37">
        <f>IF(AB102*(100%-AF$161)&lt;0,0,AB102*(100%-AF$161))</f>
        <v>7.4287769207327199E-3</v>
      </c>
      <c r="AG102" s="37">
        <f>IF(AC102*(100%-AG$161)&lt;0,0,AC102*(100%-AG$161))</f>
        <v>7.4287769207327199E-3</v>
      </c>
      <c r="AH102" s="37">
        <f>IF(AD102*(100%-AH$161)&lt;0,0,AD102*(100%-AH$161))</f>
        <v>7.2281999438729367E-3</v>
      </c>
      <c r="AI102" s="37">
        <f>IF(AE102*(100%-AI$161)&lt;0,0,AE102*(100%-AI$161))</f>
        <v>7.2281999438729367E-3</v>
      </c>
      <c r="AJ102" s="37">
        <f>IF(AF102*(100%-AJ$161)&lt;0,0,AF102*(100%-AJ$161))</f>
        <v>7.2281999438729367E-3</v>
      </c>
      <c r="AK102" s="37">
        <f>IF(AG102*(100%-AK$161)&lt;0,0,AG102*(100%-AK$161))</f>
        <v>7.2281999438729367E-3</v>
      </c>
      <c r="AL102" s="37">
        <f>IF(AH102*(100%-AL$161)&lt;0,0,AH102*(100%-AL$161))</f>
        <v>7.0438808453041771E-3</v>
      </c>
      <c r="AM102" s="37">
        <f>IF(AI102*(100%-AM$161)&lt;0,0,AI102*(100%-AM$161))</f>
        <v>7.0438808453041771E-3</v>
      </c>
      <c r="AN102" s="37">
        <f>IF(AJ102*(100%-AN$161)&lt;0,0,AJ102*(100%-AN$161))</f>
        <v>7.0438808453041771E-3</v>
      </c>
      <c r="AO102" s="37">
        <f>IF(AK102*(100%-AO$161)&lt;0,0,AK102*(100%-AO$161))</f>
        <v>7.0438808453041771E-3</v>
      </c>
      <c r="AP102" s="37">
        <f>IF(AL102*(100%-AP$161)&lt;0,0,AL102*(100%-AP$161))</f>
        <v>6.9241468455314426E-3</v>
      </c>
      <c r="AQ102" s="37">
        <f>IF(AM102*(100%-AQ$161)&lt;0,0,AM102*(100%-AQ$161))</f>
        <v>6.9241468455314426E-3</v>
      </c>
      <c r="AR102" s="37">
        <f>IF(AN102*(100%-AR$161)&lt;0,0,AN102*(100%-AR$161))</f>
        <v>6.9241468455314426E-3</v>
      </c>
      <c r="AS102" s="37">
        <f>IF(AO102*(100%-AS$161)&lt;0,0,AO102*(100%-AS$161))</f>
        <v>6.9241468455314426E-3</v>
      </c>
      <c r="AT102" s="37">
        <f>IF(AP102*(100%-AT$161)&lt;0,0,AP102*(100%-AT$161))</f>
        <v>6.865279826294788E-3</v>
      </c>
      <c r="AU102" s="37">
        <f>IF(AQ102*(100%-AU$161)&lt;0,0,AQ102*(100%-AU$161))</f>
        <v>6.865279826294788E-3</v>
      </c>
      <c r="AV102" s="37">
        <f>IF(AR102*(100%-AV$161)&lt;0,0,AR102*(100%-AV$161))</f>
        <v>6.865279826294788E-3</v>
      </c>
      <c r="AW102" s="37">
        <f>IF(AS102*(100%-AW$161)&lt;0,0,AS102*(100%-AW$161))</f>
        <v>6.865279826294788E-3</v>
      </c>
      <c r="AX102" s="30"/>
    </row>
    <row r="103" spans="1:50" s="26" customFormat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NonAssurance only UI'!$R$52:$U$52)/SUM('Sample UI'!$R$52:$U$52))</f>
        <v>0.23093855927879664</v>
      </c>
      <c r="S103" s="107">
        <f>'Sample UI'!S103*(SUM('FY20 - NonAssurance only UI'!$R$52:$U$52)/SUM('Sample UI'!$R$52:$U$52))</f>
        <v>0.23093855927879442</v>
      </c>
      <c r="T103" s="107">
        <f>'Sample UI'!T103*(SUM('FY20 - NonAssurance only UI'!$R$52:$U$52)/SUM('Sample UI'!$R$52:$U$52))</f>
        <v>0.23093855927879442</v>
      </c>
      <c r="U103" s="107">
        <f>'Sample UI'!U103*(SUM('FY20 - NonAssurance only UI'!$R$52:$U$52)/SUM('Sample UI'!$R$52:$U$52))</f>
        <v>0.23093855927879442</v>
      </c>
      <c r="V103" s="37">
        <f>IF(R103*(100%-V$161)&lt;0,0,R103*(100%-V$161))</f>
        <v>0.21592755292567486</v>
      </c>
      <c r="W103" s="37">
        <f>IF(S103*(100%-W$161)&lt;0,0,S103*(100%-W$161))</f>
        <v>0.21592755292567278</v>
      </c>
      <c r="X103" s="37">
        <f>IF(T103*(100%-X$161)&lt;0,0,T103*(100%-X$161))</f>
        <v>0.21592755292567278</v>
      </c>
      <c r="Y103" s="37">
        <f>IF(U103*(100%-Y$161)&lt;0,0,U103*(100%-Y$161))</f>
        <v>0.21592755292567278</v>
      </c>
      <c r="Z103" s="37">
        <f>IF(V103*(100%-Z$161)&lt;0,0,V103*(100%-Z$161))</f>
        <v>0.21117714676131003</v>
      </c>
      <c r="AA103" s="37">
        <f>IF(W103*(100%-AA$161)&lt;0,0,W103*(100%-AA$161))</f>
        <v>0.21117714676130797</v>
      </c>
      <c r="AB103" s="37">
        <f>IF(X103*(100%-AB$161)&lt;0,0,X103*(100%-AB$161))</f>
        <v>0.21117714676130797</v>
      </c>
      <c r="AC103" s="37">
        <f>IF(Y103*(100%-AC$161)&lt;0,0,Y103*(100%-AC$161))</f>
        <v>0.21117714676130797</v>
      </c>
      <c r="AD103" s="37">
        <f>IF(Z103*(100%-AD$161)&lt;0,0,Z103*(100%-AD$161))</f>
        <v>0.20294123803761893</v>
      </c>
      <c r="AE103" s="37">
        <f>IF(AA103*(100%-AE$161)&lt;0,0,AA103*(100%-AE$161))</f>
        <v>0.20294123803761696</v>
      </c>
      <c r="AF103" s="37">
        <f>IF(AB103*(100%-AF$161)&lt;0,0,AB103*(100%-AF$161))</f>
        <v>0.20294123803761696</v>
      </c>
      <c r="AG103" s="37">
        <f>IF(AC103*(100%-AG$161)&lt;0,0,AC103*(100%-AG$161))</f>
        <v>0.20294123803761696</v>
      </c>
      <c r="AH103" s="37">
        <f>IF(AD103*(100%-AH$161)&lt;0,0,AD103*(100%-AH$161))</f>
        <v>0.19746182461060321</v>
      </c>
      <c r="AI103" s="37">
        <f>IF(AE103*(100%-AI$161)&lt;0,0,AE103*(100%-AI$161))</f>
        <v>0.1974618246106013</v>
      </c>
      <c r="AJ103" s="37">
        <f>IF(AF103*(100%-AJ$161)&lt;0,0,AF103*(100%-AJ$161))</f>
        <v>0.1974618246106013</v>
      </c>
      <c r="AK103" s="37">
        <f>IF(AG103*(100%-AK$161)&lt;0,0,AG103*(100%-AK$161))</f>
        <v>0.1974618246106013</v>
      </c>
      <c r="AL103" s="37">
        <f>IF(AH103*(100%-AL$161)&lt;0,0,AH103*(100%-AL$161))</f>
        <v>0.19242654808303283</v>
      </c>
      <c r="AM103" s="37">
        <f>IF(AI103*(100%-AM$161)&lt;0,0,AI103*(100%-AM$161))</f>
        <v>0.19242654808303097</v>
      </c>
      <c r="AN103" s="37">
        <f>IF(AJ103*(100%-AN$161)&lt;0,0,AJ103*(100%-AN$161))</f>
        <v>0.19242654808303097</v>
      </c>
      <c r="AO103" s="37">
        <f>IF(AK103*(100%-AO$161)&lt;0,0,AK103*(100%-AO$161))</f>
        <v>0.19242654808303097</v>
      </c>
      <c r="AP103" s="37">
        <f>IF(AL103*(100%-AP$161)&lt;0,0,AL103*(100%-AP$161))</f>
        <v>0.18915562389075302</v>
      </c>
      <c r="AQ103" s="37">
        <f>IF(AM103*(100%-AQ$161)&lt;0,0,AM103*(100%-AQ$161))</f>
        <v>0.18915562389075119</v>
      </c>
      <c r="AR103" s="37">
        <f>IF(AN103*(100%-AR$161)&lt;0,0,AN103*(100%-AR$161))</f>
        <v>0.18915562389075119</v>
      </c>
      <c r="AS103" s="37">
        <f>IF(AO103*(100%-AS$161)&lt;0,0,AO103*(100%-AS$161))</f>
        <v>0.18915562389075119</v>
      </c>
      <c r="AT103" s="37">
        <f>IF(AP103*(100%-AT$161)&lt;0,0,AP103*(100%-AT$161))</f>
        <v>0.18754747952312101</v>
      </c>
      <c r="AU103" s="37">
        <f>IF(AQ103*(100%-AU$161)&lt;0,0,AQ103*(100%-AU$161))</f>
        <v>0.1875474795231192</v>
      </c>
      <c r="AV103" s="37">
        <f>IF(AR103*(100%-AV$161)&lt;0,0,AR103*(100%-AV$161))</f>
        <v>0.1875474795231192</v>
      </c>
      <c r="AW103" s="37">
        <f>IF(AS103*(100%-AW$161)&lt;0,0,AS103*(100%-AW$161))</f>
        <v>0.1875474795231192</v>
      </c>
      <c r="AX103" s="30"/>
    </row>
    <row r="104" spans="1:50" s="26" customFormat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NonAssurance only UI'!$V$52:$Y$52)/SUM('Sample UI'!$V$52:$Y$52))</f>
        <v>0</v>
      </c>
      <c r="W104" s="107">
        <f>'Sample UI'!W104*(SUM('FY20 - NonAssurance only UI'!$V$52:$Y$52)/SUM('Sample UI'!$V$52:$Y$52))</f>
        <v>0</v>
      </c>
      <c r="X104" s="107">
        <f>'Sample UI'!X104*(SUM('FY20 - NonAssurance only UI'!$V$52:$Y$52)/SUM('Sample UI'!$V$52:$Y$52))</f>
        <v>0</v>
      </c>
      <c r="Y104" s="107">
        <f>'Sample UI'!Y104*(SUM('FY20 - NonAssurance only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NonAssurance only UI'!$Z$52:$AC$52)/SUM('Sample UI'!$Z$52:$AC$52))</f>
        <v>0.22145709575665154</v>
      </c>
      <c r="AA105" s="107">
        <f>'Sample UI'!AA105*(SUM('FY20 - NonAssurance only UI'!$Z$52:$AC$52)/SUM('Sample UI'!$Z$52:$AC$52))</f>
        <v>0.22145709575665265</v>
      </c>
      <c r="AB105" s="107">
        <f>'Sample UI'!AB105*(SUM('FY20 - NonAssurance only UI'!$Z$52:$AC$52)/SUM('Sample UI'!$Z$52:$AC$52))</f>
        <v>0.22145709575665265</v>
      </c>
      <c r="AC105" s="107">
        <f>'Sample UI'!AC105*(SUM('FY20 - NonAssurance only UI'!$Z$52:$AC$52)/SUM('Sample UI'!$Z$52:$AC$52))</f>
        <v>0.22145709575665265</v>
      </c>
      <c r="AD105" s="37">
        <f>IF(Z105*(100%-AD$161)&lt;0,0,Z105*(100%-AD$161))</f>
        <v>0.21282026902214213</v>
      </c>
      <c r="AE105" s="37">
        <f>IF(AA105*(100%-AE$161)&lt;0,0,AA105*(100%-AE$161))</f>
        <v>0.21282026902214318</v>
      </c>
      <c r="AF105" s="37">
        <f>IF(AB105*(100%-AF$161)&lt;0,0,AB105*(100%-AF$161))</f>
        <v>0.21282026902214318</v>
      </c>
      <c r="AG105" s="37">
        <f>IF(AC105*(100%-AG$161)&lt;0,0,AC105*(100%-AG$161))</f>
        <v>0.21282026902214318</v>
      </c>
      <c r="AH105" s="37">
        <f>IF(AD105*(100%-AH$161)&lt;0,0,AD105*(100%-AH$161))</f>
        <v>0.20707412175854428</v>
      </c>
      <c r="AI105" s="37">
        <f>IF(AE105*(100%-AI$161)&lt;0,0,AE105*(100%-AI$161))</f>
        <v>0.20707412175854531</v>
      </c>
      <c r="AJ105" s="37">
        <f>IF(AF105*(100%-AJ$161)&lt;0,0,AF105*(100%-AJ$161))</f>
        <v>0.20707412175854531</v>
      </c>
      <c r="AK105" s="37">
        <f>IF(AG105*(100%-AK$161)&lt;0,0,AG105*(100%-AK$161))</f>
        <v>0.20707412175854531</v>
      </c>
      <c r="AL105" s="37">
        <f>IF(AH105*(100%-AL$161)&lt;0,0,AH105*(100%-AL$161))</f>
        <v>0.2017937316537014</v>
      </c>
      <c r="AM105" s="37">
        <f>IF(AI105*(100%-AM$161)&lt;0,0,AI105*(100%-AM$161))</f>
        <v>0.2017937316537024</v>
      </c>
      <c r="AN105" s="37">
        <f>IF(AJ105*(100%-AN$161)&lt;0,0,AJ105*(100%-AN$161))</f>
        <v>0.2017937316537024</v>
      </c>
      <c r="AO105" s="37">
        <f>IF(AK105*(100%-AO$161)&lt;0,0,AK105*(100%-AO$161))</f>
        <v>0.2017937316537024</v>
      </c>
      <c r="AP105" s="37">
        <f>IF(AL105*(100%-AP$161)&lt;0,0,AL105*(100%-AP$161))</f>
        <v>0.19836358126493228</v>
      </c>
      <c r="AQ105" s="37">
        <f>IF(AM105*(100%-AQ$161)&lt;0,0,AM105*(100%-AQ$161))</f>
        <v>0.19836358126493328</v>
      </c>
      <c r="AR105" s="37">
        <f>IF(AN105*(100%-AR$161)&lt;0,0,AN105*(100%-AR$161))</f>
        <v>0.19836358126493328</v>
      </c>
      <c r="AS105" s="37">
        <f>IF(AO105*(100%-AS$161)&lt;0,0,AO105*(100%-AS$161))</f>
        <v>0.19836358126493328</v>
      </c>
      <c r="AT105" s="37">
        <f>IF(AP105*(100%-AT$161)&lt;0,0,AP105*(100%-AT$161))</f>
        <v>0.19667715360609223</v>
      </c>
      <c r="AU105" s="37">
        <f>IF(AQ105*(100%-AU$161)&lt;0,0,AQ105*(100%-AU$161))</f>
        <v>0.1966771536060932</v>
      </c>
      <c r="AV105" s="37">
        <f>IF(AR105*(100%-AV$161)&lt;0,0,AR105*(100%-AV$161))</f>
        <v>0.1966771536060932</v>
      </c>
      <c r="AW105" s="37">
        <f>IF(AS105*(100%-AW$161)&lt;0,0,AS105*(100%-AW$161))</f>
        <v>0.1966771536060932</v>
      </c>
      <c r="AX105" s="30"/>
    </row>
    <row r="106" spans="1:50" s="26" customFormat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NonAssurance only UI'!$AD$52:$AG$52)/SUM('Sample UI'!$AD$52:$AG$53))</f>
        <v>0.58335387090110791</v>
      </c>
      <c r="AE106" s="107">
        <f>'Sample UI'!AE106*(SUM('FY20 - NonAssurance only UI'!$AD$52:$AG$52)/SUM('Sample UI'!$AD$52:$AG$53))</f>
        <v>0.58335387090110791</v>
      </c>
      <c r="AF106" s="107">
        <f>'Sample UI'!AF106*(SUM('FY20 - NonAssurance only UI'!$AD$52:$AG$52)/SUM('Sample UI'!$AD$52:$AG$53))</f>
        <v>0.58335387090110791</v>
      </c>
      <c r="AG106" s="107">
        <f>'Sample UI'!AG106*(SUM('FY20 - NonAssurance only UI'!$AD$52:$AG$52)/SUM('Sample UI'!$AD$52:$AG$53))</f>
        <v>0.58335387090110791</v>
      </c>
      <c r="AH106" s="37">
        <f>IF(AD106*(100%-AH$161)&lt;0,0,AD106*(100%-AH$161))</f>
        <v>0.56760331638677797</v>
      </c>
      <c r="AI106" s="37">
        <f>IF(AE106*(100%-AI$161)&lt;0,0,AE106*(100%-AI$161))</f>
        <v>0.56760331638677797</v>
      </c>
      <c r="AJ106" s="37">
        <f>IF(AF106*(100%-AJ$161)&lt;0,0,AF106*(100%-AJ$161))</f>
        <v>0.56760331638677797</v>
      </c>
      <c r="AK106" s="37">
        <f>IF(AG106*(100%-AK$161)&lt;0,0,AG106*(100%-AK$161))</f>
        <v>0.56760331638677797</v>
      </c>
      <c r="AL106" s="37">
        <f>IF(AH106*(100%-AL$161)&lt;0,0,AH106*(100%-AL$161))</f>
        <v>0.55312943181891516</v>
      </c>
      <c r="AM106" s="37">
        <f>IF(AI106*(100%-AM$161)&lt;0,0,AI106*(100%-AM$161))</f>
        <v>0.55312943181891516</v>
      </c>
      <c r="AN106" s="37">
        <f>IF(AJ106*(100%-AN$161)&lt;0,0,AJ106*(100%-AN$161))</f>
        <v>0.55312943181891516</v>
      </c>
      <c r="AO106" s="37">
        <f>IF(AK106*(100%-AO$161)&lt;0,0,AK106*(100%-AO$161))</f>
        <v>0.55312943181891516</v>
      </c>
      <c r="AP106" s="37">
        <f>IF(AL106*(100%-AP$161)&lt;0,0,AL106*(100%-AP$161))</f>
        <v>0.54372717179802765</v>
      </c>
      <c r="AQ106" s="37">
        <f>IF(AM106*(100%-AQ$161)&lt;0,0,AM106*(100%-AQ$161))</f>
        <v>0.54372717179802765</v>
      </c>
      <c r="AR106" s="37">
        <f>IF(AN106*(100%-AR$161)&lt;0,0,AN106*(100%-AR$161))</f>
        <v>0.54372717179802765</v>
      </c>
      <c r="AS106" s="37">
        <f>IF(AO106*(100%-AS$161)&lt;0,0,AO106*(100%-AS$161))</f>
        <v>0.54372717179802765</v>
      </c>
      <c r="AT106" s="37">
        <f>IF(AP106*(100%-AT$161)&lt;0,0,AP106*(100%-AT$161))</f>
        <v>0.53910456650155236</v>
      </c>
      <c r="AU106" s="37">
        <f>IF(AQ106*(100%-AU$161)&lt;0,0,AQ106*(100%-AU$161))</f>
        <v>0.53910456650155236</v>
      </c>
      <c r="AV106" s="37">
        <f>IF(AR106*(100%-AV$161)&lt;0,0,AR106*(100%-AV$161))</f>
        <v>0.53910456650155236</v>
      </c>
      <c r="AW106" s="37">
        <f>IF(AS106*(100%-AW$161)&lt;0,0,AS106*(100%-AW$161))</f>
        <v>0.53910456650155236</v>
      </c>
      <c r="AX106" s="30"/>
    </row>
    <row r="107" spans="1:50" s="26" customFormat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NonAssurance only UI'!$AH$52:$AK$52)/SUM('Sample UI'!$AH$52:$AK$52))</f>
        <v>0.39351691328112326</v>
      </c>
      <c r="AI107" s="107">
        <f>'Sample UI'!AI107*(SUM('FY20 - NonAssurance only UI'!$AH$52:$AK$52)/SUM('Sample UI'!$AH$52:$AK$52))</f>
        <v>0.3935169132811222</v>
      </c>
      <c r="AJ107" s="107">
        <f>'Sample UI'!AJ107*(SUM('FY20 - NonAssurance only UI'!$AH$52:$AK$52)/SUM('Sample UI'!$AH$52:$AK$52))</f>
        <v>0.3935169132811222</v>
      </c>
      <c r="AK107" s="107">
        <f>'Sample UI'!AK107*(SUM('FY20 - NonAssurance only UI'!$AH$52:$AK$52)/SUM('Sample UI'!$AH$52:$AK$52))</f>
        <v>0.3935169132811222</v>
      </c>
      <c r="AL107" s="37">
        <f>IF(AH107*(100%-AL$161)&lt;0,0,AH107*(100%-AL$161))</f>
        <v>0.38348223199245463</v>
      </c>
      <c r="AM107" s="37">
        <f>IF(AI107*(100%-AM$161)&lt;0,0,AI107*(100%-AM$161))</f>
        <v>0.38348223199245363</v>
      </c>
      <c r="AN107" s="37">
        <f>IF(AJ107*(100%-AN$161)&lt;0,0,AJ107*(100%-AN$161))</f>
        <v>0.38348223199245363</v>
      </c>
      <c r="AO107" s="37">
        <f>IF(AK107*(100%-AO$161)&lt;0,0,AK107*(100%-AO$161))</f>
        <v>0.38348223199245363</v>
      </c>
      <c r="AP107" s="37">
        <f>IF(AL107*(100%-AP$161)&lt;0,0,AL107*(100%-AP$161))</f>
        <v>0.37696368596837726</v>
      </c>
      <c r="AQ107" s="37">
        <f>IF(AM107*(100%-AQ$161)&lt;0,0,AM107*(100%-AQ$161))</f>
        <v>0.37696368596837632</v>
      </c>
      <c r="AR107" s="37">
        <f>IF(AN107*(100%-AR$161)&lt;0,0,AN107*(100%-AR$161))</f>
        <v>0.37696368596837632</v>
      </c>
      <c r="AS107" s="37">
        <f>IF(AO107*(100%-AS$161)&lt;0,0,AO107*(100%-AS$161))</f>
        <v>0.37696368596837632</v>
      </c>
      <c r="AT107" s="37">
        <f>IF(AP107*(100%-AT$161)&lt;0,0,AP107*(100%-AT$161))</f>
        <v>0.37375885379937995</v>
      </c>
      <c r="AU107" s="37">
        <f>IF(AQ107*(100%-AU$161)&lt;0,0,AQ107*(100%-AU$161))</f>
        <v>0.37375885379937901</v>
      </c>
      <c r="AV107" s="37">
        <f>IF(AR107*(100%-AV$161)&lt;0,0,AR107*(100%-AV$161))</f>
        <v>0.37375885379937901</v>
      </c>
      <c r="AW107" s="37">
        <f>IF(AS107*(100%-AW$161)&lt;0,0,AS107*(100%-AW$161))</f>
        <v>0.37375885379937901</v>
      </c>
      <c r="AX107" s="30"/>
    </row>
    <row r="108" spans="1:50" s="26" customFormat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NonAssurance only UI'!$AL$52:$AO$52)/SUM('Sample UI'!$AL$52:$AO$52))</f>
        <v>0</v>
      </c>
      <c r="AM108" s="107">
        <f>'Sample UI'!AM108*(SUM('FY20 - NonAssurance only UI'!$AL$52:$AO$52)/SUM('Sample UI'!$AL$52:$AO$52))</f>
        <v>0</v>
      </c>
      <c r="AN108" s="107">
        <f>'Sample UI'!AN108*(SUM('FY20 - NonAssurance only UI'!$AL$52:$AO$52)/SUM('Sample UI'!$AL$52:$AO$52))</f>
        <v>0</v>
      </c>
      <c r="AO108" s="107">
        <f>'Sample UI'!AO108*(SUM('FY20 - NonAssurance only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NonAssurance only UI'!$AP$52:$AS$52)/SUM('Sample UI'!$AP$52:$AS$52))</f>
        <v>0.36671981101481754</v>
      </c>
      <c r="AQ109" s="107">
        <f>'Sample UI'!AQ109*(SUM('FY20 - NonAssurance only UI'!$AP$52:$AS$52)/SUM('Sample UI'!$AP$52:$AS$52))</f>
        <v>0.3667198110148186</v>
      </c>
      <c r="AR109" s="107">
        <f>'Sample UI'!AR109*(SUM('FY20 - NonAssurance only UI'!$AP$52:$AS$52)/SUM('Sample UI'!$AP$52:$AS$52))</f>
        <v>0.3667198110148186</v>
      </c>
      <c r="AS109" s="107">
        <f>'Sample UI'!AS109*(SUM('FY20 - NonAssurance only UI'!$AP$52:$AS$52)/SUM('Sample UI'!$AP$52:$AS$52))</f>
        <v>0.3667198110148186</v>
      </c>
      <c r="AT109" s="37">
        <f>IF(AP109*(100%-AT$161)&lt;0,0,AP109*(100%-AT$161))</f>
        <v>0.36360206919751287</v>
      </c>
      <c r="AU109" s="37">
        <f>IF(AQ109*(100%-AU$161)&lt;0,0,AQ109*(100%-AU$161))</f>
        <v>0.36360206919751392</v>
      </c>
      <c r="AV109" s="37">
        <f>IF(AR109*(100%-AV$161)&lt;0,0,AR109*(100%-AV$161))</f>
        <v>0.36360206919751392</v>
      </c>
      <c r="AW109" s="37">
        <f>IF(AS109*(100%-AW$161)&lt;0,0,AS109*(100%-AW$161))</f>
        <v>0.36360206919751392</v>
      </c>
      <c r="AX109" s="30"/>
    </row>
    <row r="110" spans="1:50" s="26" customFormat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NonAssurance only UI'!$AT$52:$AW$52)/SUM('Sample UI'!$AT$52:$AW$52))</f>
        <v>0</v>
      </c>
      <c r="AU110" s="107">
        <f>'Sample UI'!AU110*(SUM('FY20 - NonAssurance only UI'!$AT$52:$AW$52)/SUM('Sample UI'!$AT$52:$AW$52))</f>
        <v>0</v>
      </c>
      <c r="AV110" s="107">
        <f>'Sample UI'!AV110*(SUM('FY20 - NonAssurance only UI'!$AT$52:$AW$52)/SUM('Sample UI'!$AT$52:$AW$52))</f>
        <v>0</v>
      </c>
      <c r="AW110" s="107">
        <f>'Sample UI'!AW110*(SUM('FY20 - NonAssurance only UI'!$AT$52:$AW$52)/SUM('Sample UI'!$AT$52:$AW$52))</f>
        <v>0</v>
      </c>
      <c r="AX110" s="30"/>
    </row>
    <row r="111" spans="1:50" s="26" customFormat="1" x14ac:dyDescent="0.35">
      <c r="A111" s="106" t="s">
        <v>23</v>
      </c>
      <c r="B111" s="105">
        <f>SUM(B112:B124)</f>
        <v>95.354720023572838</v>
      </c>
      <c r="C111" s="105">
        <f t="shared" ref="C111:AW111" si="5">SUM(C112:C124)</f>
        <v>95.354720023572838</v>
      </c>
      <c r="D111" s="105">
        <f t="shared" si="5"/>
        <v>95.354720023572838</v>
      </c>
      <c r="E111" s="105">
        <f t="shared" si="5"/>
        <v>95.354720023572838</v>
      </c>
      <c r="F111" s="105">
        <f t="shared" si="5"/>
        <v>102.39261850744739</v>
      </c>
      <c r="G111" s="105">
        <f t="shared" si="5"/>
        <v>102.39261850744741</v>
      </c>
      <c r="H111" s="105">
        <f t="shared" si="5"/>
        <v>102.39261850744741</v>
      </c>
      <c r="I111" s="105">
        <f t="shared" si="5"/>
        <v>102.39261850744741</v>
      </c>
      <c r="J111" s="105">
        <f t="shared" si="5"/>
        <v>101.47108494088037</v>
      </c>
      <c r="K111" s="105">
        <f t="shared" si="5"/>
        <v>101.47108494088039</v>
      </c>
      <c r="L111" s="105">
        <f t="shared" si="5"/>
        <v>101.47108494088039</v>
      </c>
      <c r="M111" s="105">
        <f t="shared" si="5"/>
        <v>101.47108494088039</v>
      </c>
      <c r="N111" s="105">
        <f t="shared" si="5"/>
        <v>98.049519628408447</v>
      </c>
      <c r="O111" s="105">
        <f t="shared" si="5"/>
        <v>98.049519628408447</v>
      </c>
      <c r="P111" s="105">
        <f t="shared" si="5"/>
        <v>98.049519628408447</v>
      </c>
      <c r="Q111" s="105">
        <f t="shared" si="5"/>
        <v>98.049519628408447</v>
      </c>
      <c r="R111" s="105">
        <f t="shared" si="5"/>
        <v>99.160409546508575</v>
      </c>
      <c r="S111" s="105">
        <f t="shared" si="5"/>
        <v>99.160409546508575</v>
      </c>
      <c r="T111" s="105">
        <f t="shared" si="5"/>
        <v>99.160409546508575</v>
      </c>
      <c r="U111" s="105">
        <f t="shared" si="5"/>
        <v>99.160409546508575</v>
      </c>
      <c r="V111" s="105">
        <f t="shared" si="5"/>
        <v>92.714982925985524</v>
      </c>
      <c r="W111" s="105">
        <f t="shared" si="5"/>
        <v>92.71498292598551</v>
      </c>
      <c r="X111" s="105">
        <f t="shared" si="5"/>
        <v>92.71498292598551</v>
      </c>
      <c r="Y111" s="105">
        <f t="shared" si="5"/>
        <v>92.71498292598551</v>
      </c>
      <c r="Z111" s="105">
        <f t="shared" si="5"/>
        <v>93.997109737963626</v>
      </c>
      <c r="AA111" s="105">
        <f t="shared" si="5"/>
        <v>93.997109737963612</v>
      </c>
      <c r="AB111" s="105">
        <f t="shared" si="5"/>
        <v>93.997109737963612</v>
      </c>
      <c r="AC111" s="105">
        <f t="shared" si="5"/>
        <v>93.997109737963612</v>
      </c>
      <c r="AD111" s="105">
        <f t="shared" si="5"/>
        <v>99.081530521699676</v>
      </c>
      <c r="AE111" s="105">
        <f t="shared" si="5"/>
        <v>99.081530521699648</v>
      </c>
      <c r="AF111" s="105">
        <f t="shared" si="5"/>
        <v>99.081530521699648</v>
      </c>
      <c r="AG111" s="105">
        <f t="shared" si="5"/>
        <v>99.081530521699648</v>
      </c>
      <c r="AH111" s="105">
        <f t="shared" si="5"/>
        <v>102.30908289683059</v>
      </c>
      <c r="AI111" s="105">
        <f t="shared" si="5"/>
        <v>102.3090828968306</v>
      </c>
      <c r="AJ111" s="105">
        <f t="shared" si="5"/>
        <v>102.3090828968306</v>
      </c>
      <c r="AK111" s="105">
        <f t="shared" si="5"/>
        <v>102.3090828968306</v>
      </c>
      <c r="AL111" s="105">
        <f t="shared" si="5"/>
        <v>99.700201282961444</v>
      </c>
      <c r="AM111" s="105">
        <f t="shared" si="5"/>
        <v>99.70020128296143</v>
      </c>
      <c r="AN111" s="105">
        <f t="shared" si="5"/>
        <v>99.70020128296143</v>
      </c>
      <c r="AO111" s="105">
        <f t="shared" si="5"/>
        <v>99.70020128296143</v>
      </c>
      <c r="AP111" s="105">
        <f t="shared" si="5"/>
        <v>103.50626451671552</v>
      </c>
      <c r="AQ111" s="105">
        <f t="shared" si="5"/>
        <v>103.50626451671553</v>
      </c>
      <c r="AR111" s="105">
        <f t="shared" si="5"/>
        <v>103.50626451671553</v>
      </c>
      <c r="AS111" s="105">
        <f t="shared" si="5"/>
        <v>103.50626451671553</v>
      </c>
      <c r="AT111" s="105">
        <f t="shared" si="5"/>
        <v>102.62628530767377</v>
      </c>
      <c r="AU111" s="105">
        <f t="shared" si="5"/>
        <v>102.62628530767378</v>
      </c>
      <c r="AV111" s="105">
        <f t="shared" si="5"/>
        <v>102.62628530767378</v>
      </c>
      <c r="AW111" s="105">
        <f t="shared" si="5"/>
        <v>102.62628530767378</v>
      </c>
      <c r="AX111" s="30"/>
    </row>
    <row r="112" spans="1:50" s="26" customFormat="1" x14ac:dyDescent="0.35">
      <c r="A112" s="103" t="s">
        <v>24</v>
      </c>
      <c r="B112" s="37">
        <f>'Headcount Source'!D6</f>
        <v>58</v>
      </c>
      <c r="C112" s="37">
        <f>'Headcount Source'!D6</f>
        <v>58</v>
      </c>
      <c r="D112" s="37">
        <f>'Headcount Source'!D6</f>
        <v>58</v>
      </c>
      <c r="E112" s="37">
        <f>'Headcount Source'!D6</f>
        <v>58</v>
      </c>
      <c r="F112" s="37">
        <f>B112*(100%-F$161)</f>
        <v>57.246000000000002</v>
      </c>
      <c r="G112" s="37">
        <f>C112*(100%-G$161)</f>
        <v>57.246000000000002</v>
      </c>
      <c r="H112" s="37">
        <f>D112*(100%-H$161)</f>
        <v>57.246000000000002</v>
      </c>
      <c r="I112" s="37">
        <f>E112*(100%-I$161)</f>
        <v>57.246000000000002</v>
      </c>
      <c r="J112" s="37">
        <f>F112*(100%-J$161)</f>
        <v>56.730786000000002</v>
      </c>
      <c r="K112" s="37">
        <f>G112*(100%-K$161)</f>
        <v>56.730786000000002</v>
      </c>
      <c r="L112" s="37">
        <f>H112*(100%-L$161)</f>
        <v>56.730786000000002</v>
      </c>
      <c r="M112" s="37">
        <f>I112*(100%-M$161)</f>
        <v>56.730786000000002</v>
      </c>
      <c r="N112" s="37">
        <f>J112*(100%-N$161)</f>
        <v>54.745208490000003</v>
      </c>
      <c r="O112" s="37">
        <f>K112*(100%-O$161)</f>
        <v>54.745208490000003</v>
      </c>
      <c r="P112" s="37">
        <f>L112*(100%-P$161)</f>
        <v>54.745208490000003</v>
      </c>
      <c r="Q112" s="37">
        <f>M112*(100%-Q$161)</f>
        <v>54.745208490000003</v>
      </c>
      <c r="R112" s="37">
        <f>N112*(100%-R$161)</f>
        <v>53.431323486240004</v>
      </c>
      <c r="S112" s="37">
        <f>O112*(100%-S$161)</f>
        <v>53.431323486240004</v>
      </c>
      <c r="T112" s="37">
        <f>P112*(100%-T$161)</f>
        <v>53.431323486240004</v>
      </c>
      <c r="U112" s="37">
        <f>Q112*(100%-U$161)</f>
        <v>53.431323486240004</v>
      </c>
      <c r="V112" s="37">
        <f>IF(R112*(100%-V$161)&lt;0,0,R112*(100%-V$161))</f>
        <v>49.958287459634406</v>
      </c>
      <c r="W112" s="37">
        <f>IF(S112*(100%-W$161)&lt;0,0,S112*(100%-W$161))</f>
        <v>49.958287459634406</v>
      </c>
      <c r="X112" s="37">
        <f>IF(T112*(100%-X$161)&lt;0,0,T112*(100%-X$161))</f>
        <v>49.958287459634406</v>
      </c>
      <c r="Y112" s="37">
        <f>IF(U112*(100%-Y$161)&lt;0,0,U112*(100%-Y$161))</f>
        <v>49.958287459634406</v>
      </c>
      <c r="Z112" s="37">
        <f>IF(V112*(100%-Z$161)&lt;0,0,V112*(100%-Z$161))</f>
        <v>48.859205135522444</v>
      </c>
      <c r="AA112" s="37">
        <f>IF(W112*(100%-AA$161)&lt;0,0,W112*(100%-AA$161))</f>
        <v>48.859205135522444</v>
      </c>
      <c r="AB112" s="37">
        <f>IF(X112*(100%-AB$161)&lt;0,0,X112*(100%-AB$161))</f>
        <v>48.859205135522444</v>
      </c>
      <c r="AC112" s="37">
        <f>IF(Y112*(100%-AC$161)&lt;0,0,Y112*(100%-AC$161))</f>
        <v>48.859205135522444</v>
      </c>
      <c r="AD112" s="37">
        <f>Z112*(100%-AD$161)</f>
        <v>46.953696135237067</v>
      </c>
      <c r="AE112" s="37">
        <f>AA112*(100%-AE$161)</f>
        <v>46.953696135237067</v>
      </c>
      <c r="AF112" s="37">
        <f>AB112*(100%-AF$161)</f>
        <v>46.953696135237067</v>
      </c>
      <c r="AG112" s="37">
        <f>AC112*(100%-AG$161)</f>
        <v>46.953696135237067</v>
      </c>
      <c r="AH112" s="37">
        <f>AD112*(100%-AH$161)</f>
        <v>45.685946339585662</v>
      </c>
      <c r="AI112" s="37">
        <f>AE112*(100%-AI$161)</f>
        <v>45.685946339585662</v>
      </c>
      <c r="AJ112" s="37">
        <f>AF112*(100%-AJ$161)</f>
        <v>45.685946339585662</v>
      </c>
      <c r="AK112" s="37">
        <f>AG112*(100%-AK$161)</f>
        <v>45.685946339585662</v>
      </c>
      <c r="AL112" s="37">
        <f>AH112*(100%-AL$161)</f>
        <v>44.520954707926229</v>
      </c>
      <c r="AM112" s="37">
        <f>AI112*(100%-AM$161)</f>
        <v>44.520954707926229</v>
      </c>
      <c r="AN112" s="37">
        <f>AJ112*(100%-AN$161)</f>
        <v>44.520954707926229</v>
      </c>
      <c r="AO112" s="37">
        <f>AK112*(100%-AO$161)</f>
        <v>44.520954707926229</v>
      </c>
      <c r="AP112" s="37">
        <f>AL112*(100%-AP$161)</f>
        <v>43.764174163514483</v>
      </c>
      <c r="AQ112" s="37">
        <f>AM112*(100%-AQ$161)</f>
        <v>43.764174163514483</v>
      </c>
      <c r="AR112" s="37">
        <f>AN112*(100%-AR$161)</f>
        <v>43.764174163514483</v>
      </c>
      <c r="AS112" s="37">
        <f>AO112*(100%-AS$161)</f>
        <v>43.764174163514483</v>
      </c>
      <c r="AT112" s="37">
        <f>AP112*(100%-AT$161)</f>
        <v>43.392104284028534</v>
      </c>
      <c r="AU112" s="37">
        <f>AQ112*(100%-AU$161)</f>
        <v>43.392104284028534</v>
      </c>
      <c r="AV112" s="37">
        <f>AR112*(100%-AV$161)</f>
        <v>43.392104284028534</v>
      </c>
      <c r="AW112" s="37">
        <f>AS112*(100%-AW$161)</f>
        <v>43.392104284028534</v>
      </c>
      <c r="AX112" s="30"/>
    </row>
    <row r="113" spans="1:50" s="26" customFormat="1" x14ac:dyDescent="0.35">
      <c r="A113" s="103" t="s">
        <v>119</v>
      </c>
      <c r="B113" s="107">
        <f>'Sample UI'!B113*(SUM($B$52:$E$52)/SUM('Sample UI'!$B$52:$E$52))</f>
        <v>37.354720023572845</v>
      </c>
      <c r="C113" s="107">
        <f>'Sample UI'!C113*(SUM($B$52:$E$52)/SUM('Sample UI'!$B$52:$E$52))</f>
        <v>37.354720023572838</v>
      </c>
      <c r="D113" s="107">
        <f>'Sample UI'!D113*(SUM($B$52:$E$52)/SUM('Sample UI'!$B$52:$E$52))</f>
        <v>37.354720023572838</v>
      </c>
      <c r="E113" s="107">
        <f>'Sample UI'!E113*(SUM($B$52:$E$52)/SUM('Sample UI'!$B$52:$E$52))</f>
        <v>37.354720023572838</v>
      </c>
      <c r="F113" s="37">
        <f>IF(B113*(100%-F$161)&lt;0,0,B113*(100%-F$161))</f>
        <v>36.869108663266395</v>
      </c>
      <c r="G113" s="37">
        <f>IF(C113*(100%-G$161)&lt;0,0,C113*(100%-G$161))</f>
        <v>36.869108663266388</v>
      </c>
      <c r="H113" s="37">
        <f>IF(D113*(100%-H$161)&lt;0,0,D113*(100%-H$161))</f>
        <v>36.869108663266388</v>
      </c>
      <c r="I113" s="37">
        <f>IF(E113*(100%-I$161)&lt;0,0,E113*(100%-I$161))</f>
        <v>36.869108663266388</v>
      </c>
      <c r="J113" s="37">
        <f>IF(F113*(100%-J$161)&lt;0,0,F113*(100%-J$161))</f>
        <v>36.537286685296998</v>
      </c>
      <c r="K113" s="37">
        <f>IF(G113*(100%-K$161)&lt;0,0,G113*(100%-K$161))</f>
        <v>36.537286685296991</v>
      </c>
      <c r="L113" s="37">
        <f>IF(H113*(100%-L$161)&lt;0,0,H113*(100%-L$161))</f>
        <v>36.537286685296991</v>
      </c>
      <c r="M113" s="37">
        <f>IF(I113*(100%-M$161)&lt;0,0,I113*(100%-M$161))</f>
        <v>36.537286685296991</v>
      </c>
      <c r="N113" s="37">
        <f>IF(J113*(100%-N$161)&lt;0,0,J113*(100%-N$161))</f>
        <v>35.258481651311598</v>
      </c>
      <c r="O113" s="37">
        <f>IF(K113*(100%-O$161)&lt;0,0,K113*(100%-O$161))</f>
        <v>35.258481651311598</v>
      </c>
      <c r="P113" s="37">
        <f>IF(L113*(100%-P$161)&lt;0,0,L113*(100%-P$161))</f>
        <v>35.258481651311598</v>
      </c>
      <c r="Q113" s="37">
        <f>IF(M113*(100%-Q$161)&lt;0,0,M113*(100%-Q$161))</f>
        <v>35.258481651311598</v>
      </c>
      <c r="R113" s="37">
        <f>IF(N113*(100%-R$161)&lt;0,0,N113*(100%-R$161))</f>
        <v>34.412278091680122</v>
      </c>
      <c r="S113" s="37">
        <f>IF(O113*(100%-S$161)&lt;0,0,O113*(100%-S$161))</f>
        <v>34.412278091680122</v>
      </c>
      <c r="T113" s="37">
        <f>IF(P113*(100%-T$161)&lt;0,0,P113*(100%-T$161))</f>
        <v>34.412278091680122</v>
      </c>
      <c r="U113" s="37">
        <f>IF(Q113*(100%-U$161)&lt;0,0,Q113*(100%-U$161))</f>
        <v>34.412278091680122</v>
      </c>
      <c r="V113" s="37">
        <f>IF(R113*(100%-V$161)&lt;0,0,R113*(100%-V$161))</f>
        <v>32.175480015720915</v>
      </c>
      <c r="W113" s="37">
        <f>IF(S113*(100%-W$161)&lt;0,0,S113*(100%-W$161))</f>
        <v>32.175480015720915</v>
      </c>
      <c r="X113" s="37">
        <f>IF(T113*(100%-X$161)&lt;0,0,T113*(100%-X$161))</f>
        <v>32.175480015720915</v>
      </c>
      <c r="Y113" s="37">
        <f>IF(U113*(100%-Y$161)&lt;0,0,U113*(100%-Y$161))</f>
        <v>32.175480015720915</v>
      </c>
      <c r="Z113" s="37">
        <f>IF(V113*(100%-Z$161)&lt;0,0,V113*(100%-Z$161))</f>
        <v>31.467619455375054</v>
      </c>
      <c r="AA113" s="37">
        <f>IF(W113*(100%-AA$161)&lt;0,0,W113*(100%-AA$161))</f>
        <v>31.467619455375054</v>
      </c>
      <c r="AB113" s="37">
        <f>IF(X113*(100%-AB$161)&lt;0,0,X113*(100%-AB$161))</f>
        <v>31.467619455375054</v>
      </c>
      <c r="AC113" s="37">
        <f>IF(Y113*(100%-AC$161)&lt;0,0,Y113*(100%-AC$161))</f>
        <v>31.467619455375054</v>
      </c>
      <c r="AD113" s="37">
        <f>IF(Z113*(100%-AD$161)&lt;0,0,Z113*(100%-AD$161))</f>
        <v>30.240382296615426</v>
      </c>
      <c r="AE113" s="37">
        <f>IF(AA113*(100%-AE$161)&lt;0,0,AA113*(100%-AE$161))</f>
        <v>30.240382296615426</v>
      </c>
      <c r="AF113" s="37">
        <f>IF(AB113*(100%-AF$161)&lt;0,0,AB113*(100%-AF$161))</f>
        <v>30.240382296615426</v>
      </c>
      <c r="AG113" s="37">
        <f>IF(AC113*(100%-AG$161)&lt;0,0,AC113*(100%-AG$161))</f>
        <v>30.240382296615426</v>
      </c>
      <c r="AH113" s="37">
        <f>IF(AD113*(100%-AH$161)&lt;0,0,AD113*(100%-AH$161))</f>
        <v>29.423891974606807</v>
      </c>
      <c r="AI113" s="37">
        <f>IF(AE113*(100%-AI$161)&lt;0,0,AE113*(100%-AI$161))</f>
        <v>29.423891974606807</v>
      </c>
      <c r="AJ113" s="37">
        <f>IF(AF113*(100%-AJ$161)&lt;0,0,AF113*(100%-AJ$161))</f>
        <v>29.423891974606807</v>
      </c>
      <c r="AK113" s="37">
        <f>IF(AG113*(100%-AK$161)&lt;0,0,AG113*(100%-AK$161))</f>
        <v>29.423891974606807</v>
      </c>
      <c r="AL113" s="37">
        <f>IF(AH113*(100%-AL$161)&lt;0,0,AH113*(100%-AL$161))</f>
        <v>28.673582729254335</v>
      </c>
      <c r="AM113" s="37">
        <f>IF(AI113*(100%-AM$161)&lt;0,0,AI113*(100%-AM$161))</f>
        <v>28.673582729254335</v>
      </c>
      <c r="AN113" s="37">
        <f>IF(AJ113*(100%-AN$161)&lt;0,0,AJ113*(100%-AN$161))</f>
        <v>28.673582729254335</v>
      </c>
      <c r="AO113" s="37">
        <f>IF(AK113*(100%-AO$161)&lt;0,0,AK113*(100%-AO$161))</f>
        <v>28.673582729254335</v>
      </c>
      <c r="AP113" s="37">
        <f>IF(AL113*(100%-AP$161)&lt;0,0,AL113*(100%-AP$161))</f>
        <v>28.186180567947652</v>
      </c>
      <c r="AQ113" s="37">
        <f>IF(AM113*(100%-AQ$161)&lt;0,0,AM113*(100%-AQ$161))</f>
        <v>28.186180567947652</v>
      </c>
      <c r="AR113" s="37">
        <f>IF(AN113*(100%-AR$161)&lt;0,0,AN113*(100%-AR$161))</f>
        <v>28.186180567947652</v>
      </c>
      <c r="AS113" s="37">
        <f>IF(AO113*(100%-AS$161)&lt;0,0,AO113*(100%-AS$161))</f>
        <v>28.186180567947652</v>
      </c>
      <c r="AT113" s="37">
        <f>IF(AP113*(100%-AT$161)&lt;0,0,AP113*(100%-AT$161))</f>
        <v>27.946550116613132</v>
      </c>
      <c r="AU113" s="37">
        <f>IF(AQ113*(100%-AU$161)&lt;0,0,AQ113*(100%-AU$161))</f>
        <v>27.946550116613132</v>
      </c>
      <c r="AV113" s="37">
        <f>IF(AR113*(100%-AV$161)&lt;0,0,AR113*(100%-AV$161))</f>
        <v>27.946550116613132</v>
      </c>
      <c r="AW113" s="37">
        <f>IF(AS113*(100%-AW$161)&lt;0,0,AS113*(100%-AW$161))</f>
        <v>27.946550116613132</v>
      </c>
      <c r="AX113" s="30"/>
    </row>
    <row r="114" spans="1:50" s="26" customFormat="1" x14ac:dyDescent="0.35">
      <c r="A114" s="103" t="s">
        <v>120</v>
      </c>
      <c r="B114" s="37"/>
      <c r="C114" s="12"/>
      <c r="D114" s="12"/>
      <c r="E114" s="12"/>
      <c r="F114" s="107">
        <f>'Sample UI'!F114*(SUM('FY20 - NonAssurance only UI'!$F$52:$I$52)/(SUM('Sample UI'!$F$52:$I$52)))</f>
        <v>8.2775098441809973</v>
      </c>
      <c r="G114" s="107">
        <f>'Sample UI'!G114*(SUM('FY20 - NonAssurance only UI'!$F$52:$I$52)/(SUM('Sample UI'!$F$52:$I$52)))</f>
        <v>8.2775098441810151</v>
      </c>
      <c r="H114" s="107">
        <f>'Sample UI'!H114*(SUM('FY20 - NonAssurance only UI'!$F$52:$I$52)/(SUM('Sample UI'!$F$52:$I$52)))</f>
        <v>8.2775098441810151</v>
      </c>
      <c r="I114" s="107">
        <f>'Sample UI'!I114*(SUM('FY20 - NonAssurance only UI'!$F$52:$I$52)/(SUM('Sample UI'!$F$52:$I$52)))</f>
        <v>8.2775098441810151</v>
      </c>
      <c r="J114" s="37">
        <f>IF(F114*(100%-J$161)&lt;0,0,F114*(100%-J$161))</f>
        <v>8.2030122555833689</v>
      </c>
      <c r="K114" s="37">
        <f>IF(G114*(100%-K$161)&lt;0,0,G114*(100%-K$161))</f>
        <v>8.2030122555833866</v>
      </c>
      <c r="L114" s="37">
        <f>IF(H114*(100%-L$161)&lt;0,0,H114*(100%-L$161))</f>
        <v>8.2030122555833866</v>
      </c>
      <c r="M114" s="37">
        <f>IF(I114*(100%-M$161)&lt;0,0,I114*(100%-M$161))</f>
        <v>8.2030122555833866</v>
      </c>
      <c r="N114" s="37">
        <f>IF(J114*(100%-N$161)&lt;0,0,J114*(100%-N$161))</f>
        <v>7.9159068266379506</v>
      </c>
      <c r="O114" s="37">
        <f>IF(K114*(100%-O$161)&lt;0,0,K114*(100%-O$161))</f>
        <v>7.9159068266379675</v>
      </c>
      <c r="P114" s="37">
        <f>IF(L114*(100%-P$161)&lt;0,0,L114*(100%-P$161))</f>
        <v>7.9159068266379675</v>
      </c>
      <c r="Q114" s="37">
        <f>IF(M114*(100%-Q$161)&lt;0,0,M114*(100%-Q$161))</f>
        <v>7.9159068266379675</v>
      </c>
      <c r="R114" s="37">
        <f>IF(N114*(100%-R$161)&lt;0,0,N114*(100%-R$161))</f>
        <v>7.7259250627986393</v>
      </c>
      <c r="S114" s="37">
        <f>IF(O114*(100%-S$161)&lt;0,0,O114*(100%-S$161))</f>
        <v>7.7259250627986562</v>
      </c>
      <c r="T114" s="37">
        <f>IF(P114*(100%-T$161)&lt;0,0,P114*(100%-T$161))</f>
        <v>7.7259250627986562</v>
      </c>
      <c r="U114" s="37">
        <f>IF(Q114*(100%-U$161)&lt;0,0,Q114*(100%-U$161))</f>
        <v>7.7259250627986562</v>
      </c>
      <c r="V114" s="37">
        <f>IF(R114*(100%-V$161)&lt;0,0,R114*(100%-V$161))</f>
        <v>7.2237399337167281</v>
      </c>
      <c r="W114" s="37">
        <f>IF(S114*(100%-W$161)&lt;0,0,S114*(100%-W$161))</f>
        <v>7.2237399337167441</v>
      </c>
      <c r="X114" s="37">
        <f>IF(T114*(100%-X$161)&lt;0,0,T114*(100%-X$161))</f>
        <v>7.2237399337167441</v>
      </c>
      <c r="Y114" s="37">
        <f>IF(U114*(100%-Y$161)&lt;0,0,U114*(100%-Y$161))</f>
        <v>7.2237399337167441</v>
      </c>
      <c r="Z114" s="37">
        <f>IF(V114*(100%-Z$161)&lt;0,0,V114*(100%-Z$161))</f>
        <v>7.0648176551749602</v>
      </c>
      <c r="AA114" s="37">
        <f>IF(W114*(100%-AA$161)&lt;0,0,W114*(100%-AA$161))</f>
        <v>7.0648176551749753</v>
      </c>
      <c r="AB114" s="37">
        <f>IF(X114*(100%-AB$161)&lt;0,0,X114*(100%-AB$161))</f>
        <v>7.0648176551749753</v>
      </c>
      <c r="AC114" s="37">
        <f>IF(Y114*(100%-AC$161)&lt;0,0,Y114*(100%-AC$161))</f>
        <v>7.0648176551749753</v>
      </c>
      <c r="AD114" s="37">
        <f>IF(Z114*(100%-AD$161)&lt;0,0,Z114*(100%-AD$161))</f>
        <v>6.7892897666231367</v>
      </c>
      <c r="AE114" s="37">
        <f>IF(AA114*(100%-AE$161)&lt;0,0,AA114*(100%-AE$161))</f>
        <v>6.7892897666231509</v>
      </c>
      <c r="AF114" s="37">
        <f>IF(AB114*(100%-AF$161)&lt;0,0,AB114*(100%-AF$161))</f>
        <v>6.7892897666231509</v>
      </c>
      <c r="AG114" s="37">
        <f>IF(AC114*(100%-AG$161)&lt;0,0,AC114*(100%-AG$161))</f>
        <v>6.7892897666231509</v>
      </c>
      <c r="AH114" s="37">
        <f>IF(AD114*(100%-AH$161)&lt;0,0,AD114*(100%-AH$161))</f>
        <v>6.6059789429243114</v>
      </c>
      <c r="AI114" s="37">
        <f>IF(AE114*(100%-AI$161)&lt;0,0,AE114*(100%-AI$161))</f>
        <v>6.6059789429243256</v>
      </c>
      <c r="AJ114" s="37">
        <f>IF(AF114*(100%-AJ$161)&lt;0,0,AF114*(100%-AJ$161))</f>
        <v>6.6059789429243256</v>
      </c>
      <c r="AK114" s="37">
        <f>IF(AG114*(100%-AK$161)&lt;0,0,AG114*(100%-AK$161))</f>
        <v>6.6059789429243256</v>
      </c>
      <c r="AL114" s="37">
        <f>IF(AH114*(100%-AL$161)&lt;0,0,AH114*(100%-AL$161))</f>
        <v>6.4375264798797414</v>
      </c>
      <c r="AM114" s="37">
        <f>IF(AI114*(100%-AM$161)&lt;0,0,AI114*(100%-AM$161))</f>
        <v>6.4375264798797556</v>
      </c>
      <c r="AN114" s="37">
        <f>IF(AJ114*(100%-AN$161)&lt;0,0,AJ114*(100%-AN$161))</f>
        <v>6.4375264798797556</v>
      </c>
      <c r="AO114" s="37">
        <f>IF(AK114*(100%-AO$161)&lt;0,0,AK114*(100%-AO$161))</f>
        <v>6.4375264798797556</v>
      </c>
      <c r="AP114" s="37">
        <f>IF(AL114*(100%-AP$161)&lt;0,0,AL114*(100%-AP$161))</f>
        <v>6.3280994735168017</v>
      </c>
      <c r="AQ114" s="37">
        <f>IF(AM114*(100%-AQ$161)&lt;0,0,AM114*(100%-AQ$161))</f>
        <v>6.328099473516815</v>
      </c>
      <c r="AR114" s="37">
        <f>IF(AN114*(100%-AR$161)&lt;0,0,AN114*(100%-AR$161))</f>
        <v>6.328099473516815</v>
      </c>
      <c r="AS114" s="37">
        <f>IF(AO114*(100%-AS$161)&lt;0,0,AO114*(100%-AS$161))</f>
        <v>6.328099473516815</v>
      </c>
      <c r="AT114" s="37">
        <f>IF(AP114*(100%-AT$161)&lt;0,0,AP114*(100%-AT$161))</f>
        <v>6.2742998702228041</v>
      </c>
      <c r="AU114" s="37">
        <f>IF(AQ114*(100%-AU$161)&lt;0,0,AQ114*(100%-AU$161))</f>
        <v>6.2742998702228174</v>
      </c>
      <c r="AV114" s="37">
        <f>IF(AR114*(100%-AV$161)&lt;0,0,AR114*(100%-AV$161))</f>
        <v>6.2742998702228174</v>
      </c>
      <c r="AW114" s="37">
        <f>IF(AS114*(100%-AW$161)&lt;0,0,AS114*(100%-AW$161))</f>
        <v>6.2742998702228174</v>
      </c>
      <c r="AX114" s="30"/>
    </row>
    <row r="115" spans="1:50" s="26" customFormat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NonAssurance only UI'!$J$52:$M$52)/SUM('Sample UI'!$J$52:$M$52))</f>
        <v>0</v>
      </c>
      <c r="K115" s="107">
        <f>'Sample UI'!K115*(SUM('FY20 - NonAssurance only UI'!$J$52:$M$52)/SUM('Sample UI'!$J$52:$M$52))</f>
        <v>0</v>
      </c>
      <c r="L115" s="107">
        <f>'Sample UI'!L115*(SUM('FY20 - NonAssurance only UI'!$J$52:$M$52)/SUM('Sample UI'!$J$52:$M$52))</f>
        <v>0</v>
      </c>
      <c r="M115" s="107">
        <f>'Sample UI'!M115*(SUM('FY20 - NonAssurance only UI'!$J$52:$M$52)/SUM('Sample UI'!$J$52:$M$52))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NonAssurance only UI'!$N$52:$Q$52)/SUM('Sample UI'!$N$52:$Q$52))</f>
        <v>0.12992266045889322</v>
      </c>
      <c r="O116" s="107">
        <f>'Sample UI'!O116*(SUM('FY20 - NonAssurance only UI'!$N$52:$Q$52)/SUM('Sample UI'!$N$52:$Q$52))</f>
        <v>0.12992266045887552</v>
      </c>
      <c r="P116" s="107">
        <f>'Sample UI'!P116*(SUM('FY20 - NonAssurance only UI'!$N$52:$Q$52)/SUM('Sample UI'!$N$52:$Q$52))</f>
        <v>0.12992266045887552</v>
      </c>
      <c r="Q116" s="107">
        <f>'Sample UI'!Q116*(SUM('FY20 - NonAssurance only UI'!$N$52:$Q$52)/SUM('Sample UI'!$N$52:$Q$52))</f>
        <v>0.12992266045887552</v>
      </c>
      <c r="R116" s="37">
        <f>IF(N116*(100%-R$161)&lt;0,0,N116*(100%-R$161))</f>
        <v>0.12680451660787978</v>
      </c>
      <c r="S116" s="37">
        <f>IF(O116*(100%-S$161)&lt;0,0,O116*(100%-S$161))</f>
        <v>0.12680451660786249</v>
      </c>
      <c r="T116" s="37">
        <f>IF(P116*(100%-T$161)&lt;0,0,P116*(100%-T$161))</f>
        <v>0.12680451660786249</v>
      </c>
      <c r="U116" s="37">
        <f>IF(Q116*(100%-U$161)&lt;0,0,Q116*(100%-U$161))</f>
        <v>0.12680451660786249</v>
      </c>
      <c r="V116" s="37">
        <f>IF(R116*(100%-V$161)&lt;0,0,R116*(100%-V$161))</f>
        <v>0.11856222302836761</v>
      </c>
      <c r="W116" s="37">
        <f>IF(S116*(100%-W$161)&lt;0,0,S116*(100%-W$161))</f>
        <v>0.11856222302835143</v>
      </c>
      <c r="X116" s="37">
        <f>IF(T116*(100%-X$161)&lt;0,0,T116*(100%-X$161))</f>
        <v>0.11856222302835143</v>
      </c>
      <c r="Y116" s="37">
        <f>IF(U116*(100%-Y$161)&lt;0,0,U116*(100%-Y$161))</f>
        <v>0.11856222302835143</v>
      </c>
      <c r="Z116" s="37">
        <f>IF(V116*(100%-Z$161)&lt;0,0,V116*(100%-Z$161))</f>
        <v>0.11595385412174351</v>
      </c>
      <c r="AA116" s="37">
        <f>IF(W116*(100%-AA$161)&lt;0,0,W116*(100%-AA$161))</f>
        <v>0.11595385412172769</v>
      </c>
      <c r="AB116" s="37">
        <f>IF(X116*(100%-AB$161)&lt;0,0,X116*(100%-AB$161))</f>
        <v>0.11595385412172769</v>
      </c>
      <c r="AC116" s="37">
        <f>IF(Y116*(100%-AC$161)&lt;0,0,Y116*(100%-AC$161))</f>
        <v>0.11595385412172769</v>
      </c>
      <c r="AD116" s="37">
        <f>IF(Z116*(100%-AD$161)&lt;0,0,Z116*(100%-AD$161))</f>
        <v>0.11143165381099551</v>
      </c>
      <c r="AE116" s="37">
        <f>IF(AA116*(100%-AE$161)&lt;0,0,AA116*(100%-AE$161))</f>
        <v>0.1114316538109803</v>
      </c>
      <c r="AF116" s="37">
        <f>IF(AB116*(100%-AF$161)&lt;0,0,AB116*(100%-AF$161))</f>
        <v>0.1114316538109803</v>
      </c>
      <c r="AG116" s="37">
        <f>IF(AC116*(100%-AG$161)&lt;0,0,AC116*(100%-AG$161))</f>
        <v>0.1114316538109803</v>
      </c>
      <c r="AH116" s="37">
        <f>IF(AD116*(100%-AH$161)&lt;0,0,AD116*(100%-AH$161))</f>
        <v>0.10842299915809864</v>
      </c>
      <c r="AI116" s="37">
        <f>IF(AE116*(100%-AI$161)&lt;0,0,AE116*(100%-AI$161))</f>
        <v>0.10842299915808383</v>
      </c>
      <c r="AJ116" s="37">
        <f>IF(AF116*(100%-AJ$161)&lt;0,0,AF116*(100%-AJ$161))</f>
        <v>0.10842299915808383</v>
      </c>
      <c r="AK116" s="37">
        <f>IF(AG116*(100%-AK$161)&lt;0,0,AG116*(100%-AK$161))</f>
        <v>0.10842299915808383</v>
      </c>
      <c r="AL116" s="37">
        <f>IF(AH116*(100%-AL$161)&lt;0,0,AH116*(100%-AL$161))</f>
        <v>0.10565821267956713</v>
      </c>
      <c r="AM116" s="37">
        <f>IF(AI116*(100%-AM$161)&lt;0,0,AI116*(100%-AM$161))</f>
        <v>0.10565821267955269</v>
      </c>
      <c r="AN116" s="37">
        <f>IF(AJ116*(100%-AN$161)&lt;0,0,AJ116*(100%-AN$161))</f>
        <v>0.10565821267955269</v>
      </c>
      <c r="AO116" s="37">
        <f>IF(AK116*(100%-AO$161)&lt;0,0,AK116*(100%-AO$161))</f>
        <v>0.10565821267955269</v>
      </c>
      <c r="AP116" s="37">
        <f>IF(AL116*(100%-AP$161)&lt;0,0,AL116*(100%-AP$161))</f>
        <v>0.10386220268297604</v>
      </c>
      <c r="AQ116" s="37">
        <f>IF(AM116*(100%-AQ$161)&lt;0,0,AM116*(100%-AQ$161))</f>
        <v>0.10386220268296185</v>
      </c>
      <c r="AR116" s="37">
        <f>IF(AN116*(100%-AR$161)&lt;0,0,AN116*(100%-AR$161))</f>
        <v>0.10386220268296185</v>
      </c>
      <c r="AS116" s="37">
        <f>IF(AO116*(100%-AS$161)&lt;0,0,AO116*(100%-AS$161))</f>
        <v>0.10386220268296185</v>
      </c>
      <c r="AT116" s="37">
        <f>IF(AP116*(100%-AT$161)&lt;0,0,AP116*(100%-AT$161))</f>
        <v>0.10297919739442618</v>
      </c>
      <c r="AU116" s="37">
        <f>IF(AQ116*(100%-AU$161)&lt;0,0,AQ116*(100%-AU$161))</f>
        <v>0.10297919739441212</v>
      </c>
      <c r="AV116" s="37">
        <f>IF(AR116*(100%-AV$161)&lt;0,0,AR116*(100%-AV$161))</f>
        <v>0.10297919739441212</v>
      </c>
      <c r="AW116" s="37">
        <f>IF(AS116*(100%-AW$161)&lt;0,0,AS116*(100%-AW$161))</f>
        <v>0.10297919739441212</v>
      </c>
      <c r="AX116" s="30"/>
    </row>
    <row r="117" spans="1:50" s="26" customFormat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NonAssurance only UI'!$R$52:$U$52)/SUM('Sample UI'!$R$52:$U$52))</f>
        <v>3.464078389181942</v>
      </c>
      <c r="S117" s="107">
        <f>'Sample UI'!S117*(SUM('FY20 - NonAssurance only UI'!$R$52:$U$52)/SUM('Sample UI'!$R$52:$U$52))</f>
        <v>3.4640783891819327</v>
      </c>
      <c r="T117" s="107">
        <f>'Sample UI'!T117*(SUM('FY20 - NonAssurance only UI'!$R$52:$U$52)/SUM('Sample UI'!$R$52:$U$52))</f>
        <v>3.4640783891819327</v>
      </c>
      <c r="U117" s="107">
        <f>'Sample UI'!U117*(SUM('FY20 - NonAssurance only UI'!$R$52:$U$52)/SUM('Sample UI'!$R$52:$U$52))</f>
        <v>3.4640783891819327</v>
      </c>
      <c r="V117" s="37">
        <f>IF(R117*(100%-V$161)&lt;0,0,R117*(100%-V$161))</f>
        <v>3.238913293885116</v>
      </c>
      <c r="W117" s="37">
        <f>IF(S117*(100%-W$161)&lt;0,0,S117*(100%-W$161))</f>
        <v>3.2389132938851071</v>
      </c>
      <c r="X117" s="37">
        <f>IF(T117*(100%-X$161)&lt;0,0,T117*(100%-X$161))</f>
        <v>3.2389132938851071</v>
      </c>
      <c r="Y117" s="37">
        <f>IF(U117*(100%-Y$161)&lt;0,0,U117*(100%-Y$161))</f>
        <v>3.2389132938851071</v>
      </c>
      <c r="Z117" s="37">
        <f>IF(V117*(100%-Z$161)&lt;0,0,V117*(100%-Z$161))</f>
        <v>3.1676572014196434</v>
      </c>
      <c r="AA117" s="37">
        <f>IF(W117*(100%-AA$161)&lt;0,0,W117*(100%-AA$161))</f>
        <v>3.1676572014196345</v>
      </c>
      <c r="AB117" s="37">
        <f>IF(X117*(100%-AB$161)&lt;0,0,X117*(100%-AB$161))</f>
        <v>3.1676572014196345</v>
      </c>
      <c r="AC117" s="37">
        <f>IF(Y117*(100%-AC$161)&lt;0,0,Y117*(100%-AC$161))</f>
        <v>3.1676572014196345</v>
      </c>
      <c r="AD117" s="37">
        <f>IF(Z117*(100%-AD$161)&lt;0,0,Z117*(100%-AD$161))</f>
        <v>3.0441185705642773</v>
      </c>
      <c r="AE117" s="37">
        <f>IF(AA117*(100%-AE$161)&lt;0,0,AA117*(100%-AE$161))</f>
        <v>3.0441185705642688</v>
      </c>
      <c r="AF117" s="37">
        <f>IF(AB117*(100%-AF$161)&lt;0,0,AB117*(100%-AF$161))</f>
        <v>3.0441185705642688</v>
      </c>
      <c r="AG117" s="37">
        <f>IF(AC117*(100%-AG$161)&lt;0,0,AC117*(100%-AG$161))</f>
        <v>3.0441185705642688</v>
      </c>
      <c r="AH117" s="37">
        <f>IF(AD117*(100%-AH$161)&lt;0,0,AD117*(100%-AH$161))</f>
        <v>2.9619273691590418</v>
      </c>
      <c r="AI117" s="37">
        <f>IF(AE117*(100%-AI$161)&lt;0,0,AE117*(100%-AI$161))</f>
        <v>2.9619273691590333</v>
      </c>
      <c r="AJ117" s="37">
        <f>IF(AF117*(100%-AJ$161)&lt;0,0,AF117*(100%-AJ$161))</f>
        <v>2.9619273691590333</v>
      </c>
      <c r="AK117" s="37">
        <f>IF(AG117*(100%-AK$161)&lt;0,0,AG117*(100%-AK$161))</f>
        <v>2.9619273691590333</v>
      </c>
      <c r="AL117" s="37">
        <f>IF(AH117*(100%-AL$161)&lt;0,0,AH117*(100%-AL$161))</f>
        <v>2.8863982212454862</v>
      </c>
      <c r="AM117" s="37">
        <f>IF(AI117*(100%-AM$161)&lt;0,0,AI117*(100%-AM$161))</f>
        <v>2.8863982212454782</v>
      </c>
      <c r="AN117" s="37">
        <f>IF(AJ117*(100%-AN$161)&lt;0,0,AJ117*(100%-AN$161))</f>
        <v>2.8863982212454782</v>
      </c>
      <c r="AO117" s="37">
        <f>IF(AK117*(100%-AO$161)&lt;0,0,AK117*(100%-AO$161))</f>
        <v>2.8863982212454782</v>
      </c>
      <c r="AP117" s="37">
        <f>IF(AL117*(100%-AP$161)&lt;0,0,AL117*(100%-AP$161))</f>
        <v>2.8373343583612889</v>
      </c>
      <c r="AQ117" s="37">
        <f>IF(AM117*(100%-AQ$161)&lt;0,0,AM117*(100%-AQ$161))</f>
        <v>2.8373343583612809</v>
      </c>
      <c r="AR117" s="37">
        <f>IF(AN117*(100%-AR$161)&lt;0,0,AN117*(100%-AR$161))</f>
        <v>2.8373343583612809</v>
      </c>
      <c r="AS117" s="37">
        <f>IF(AO117*(100%-AS$161)&lt;0,0,AO117*(100%-AS$161))</f>
        <v>2.8373343583612809</v>
      </c>
      <c r="AT117" s="37">
        <f>IF(AP117*(100%-AT$161)&lt;0,0,AP117*(100%-AT$161))</f>
        <v>2.8132121928468088</v>
      </c>
      <c r="AU117" s="37">
        <f>IF(AQ117*(100%-AU$161)&lt;0,0,AQ117*(100%-AU$161))</f>
        <v>2.8132121928468008</v>
      </c>
      <c r="AV117" s="37">
        <f>IF(AR117*(100%-AV$161)&lt;0,0,AR117*(100%-AV$161))</f>
        <v>2.8132121928468008</v>
      </c>
      <c r="AW117" s="37">
        <f>IF(AS117*(100%-AW$161)&lt;0,0,AS117*(100%-AW$161))</f>
        <v>2.8132121928468008</v>
      </c>
      <c r="AX117" s="30"/>
    </row>
    <row r="118" spans="1:50" s="26" customFormat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NonAssurance only UI'!$V$52:$Y$52)/SUM('Sample UI'!$V$52:$Y$52))</f>
        <v>0</v>
      </c>
      <c r="W118" s="107">
        <f>'Sample UI'!W118*(SUM('FY20 - NonAssurance only UI'!$V$52:$Y$52)/SUM('Sample UI'!$V$52:$Y$52))</f>
        <v>0</v>
      </c>
      <c r="X118" s="107">
        <f>'Sample UI'!X118*(SUM('FY20 - NonAssurance only UI'!$V$52:$Y$52)/SUM('Sample UI'!$V$52:$Y$52))</f>
        <v>0</v>
      </c>
      <c r="Y118" s="107">
        <f>'Sample UI'!Y118*(SUM('FY20 - NonAssurance only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NonAssurance only UI'!$Z$52:$AC$52)/SUM('Sample UI'!$Z$52:$AC$52))</f>
        <v>3.3218564363497767</v>
      </c>
      <c r="AA119" s="107">
        <f>'Sample UI'!AA119*(SUM('FY20 - NonAssurance only UI'!$Z$52:$AC$52)/SUM('Sample UI'!$Z$52:$AC$52))</f>
        <v>3.3218564363497811</v>
      </c>
      <c r="AB119" s="107">
        <f>'Sample UI'!AB119*(SUM('FY20 - NonAssurance only UI'!$Z$52:$AC$52)/SUM('Sample UI'!$Z$52:$AC$52))</f>
        <v>3.3218564363497811</v>
      </c>
      <c r="AC119" s="107">
        <f>'Sample UI'!AC119*(SUM('FY20 - NonAssurance only UI'!$Z$52:$AC$52)/SUM('Sample UI'!$Z$52:$AC$52))</f>
        <v>3.3218564363497811</v>
      </c>
      <c r="AD119" s="37">
        <f>IF(Z119*(100%-AD$161)&lt;0,0,Z119*(100%-AD$161))</f>
        <v>3.1923040353321355</v>
      </c>
      <c r="AE119" s="37">
        <f>IF(AA119*(100%-AE$161)&lt;0,0,AA119*(100%-AE$161))</f>
        <v>3.1923040353321395</v>
      </c>
      <c r="AF119" s="37">
        <f>IF(AB119*(100%-AF$161)&lt;0,0,AB119*(100%-AF$161))</f>
        <v>3.1923040353321395</v>
      </c>
      <c r="AG119" s="37">
        <f>IF(AC119*(100%-AG$161)&lt;0,0,AC119*(100%-AG$161))</f>
        <v>3.1923040353321395</v>
      </c>
      <c r="AH119" s="37">
        <f>IF(AD119*(100%-AH$161)&lt;0,0,AD119*(100%-AH$161))</f>
        <v>3.1061118263781675</v>
      </c>
      <c r="AI119" s="37">
        <f>IF(AE119*(100%-AI$161)&lt;0,0,AE119*(100%-AI$161))</f>
        <v>3.1061118263781715</v>
      </c>
      <c r="AJ119" s="37">
        <f>IF(AF119*(100%-AJ$161)&lt;0,0,AF119*(100%-AJ$161))</f>
        <v>3.1061118263781715</v>
      </c>
      <c r="AK119" s="37">
        <f>IF(AG119*(100%-AK$161)&lt;0,0,AG119*(100%-AK$161))</f>
        <v>3.1061118263781715</v>
      </c>
      <c r="AL119" s="37">
        <f>IF(AH119*(100%-AL$161)&lt;0,0,AH119*(100%-AL$161))</f>
        <v>3.0269059748055245</v>
      </c>
      <c r="AM119" s="37">
        <f>IF(AI119*(100%-AM$161)&lt;0,0,AI119*(100%-AM$161))</f>
        <v>3.026905974805528</v>
      </c>
      <c r="AN119" s="37">
        <f>IF(AJ119*(100%-AN$161)&lt;0,0,AJ119*(100%-AN$161))</f>
        <v>3.026905974805528</v>
      </c>
      <c r="AO119" s="37">
        <f>IF(AK119*(100%-AO$161)&lt;0,0,AK119*(100%-AO$161))</f>
        <v>3.026905974805528</v>
      </c>
      <c r="AP119" s="37">
        <f>IF(AL119*(100%-AP$161)&lt;0,0,AL119*(100%-AP$161))</f>
        <v>2.9754537189739878</v>
      </c>
      <c r="AQ119" s="37">
        <f>IF(AM119*(100%-AQ$161)&lt;0,0,AM119*(100%-AQ$161))</f>
        <v>2.9754537189739914</v>
      </c>
      <c r="AR119" s="37">
        <f>IF(AN119*(100%-AR$161)&lt;0,0,AN119*(100%-AR$161))</f>
        <v>2.9754537189739914</v>
      </c>
      <c r="AS119" s="37">
        <f>IF(AO119*(100%-AS$161)&lt;0,0,AO119*(100%-AS$161))</f>
        <v>2.9754537189739914</v>
      </c>
      <c r="AT119" s="37">
        <f>IF(AP119*(100%-AT$161)&lt;0,0,AP119*(100%-AT$161))</f>
        <v>2.9501573040913867</v>
      </c>
      <c r="AU119" s="37">
        <f>IF(AQ119*(100%-AU$161)&lt;0,0,AQ119*(100%-AU$161))</f>
        <v>2.9501573040913902</v>
      </c>
      <c r="AV119" s="37">
        <f>IF(AR119*(100%-AV$161)&lt;0,0,AR119*(100%-AV$161))</f>
        <v>2.9501573040913902</v>
      </c>
      <c r="AW119" s="37">
        <f>IF(AS119*(100%-AW$161)&lt;0,0,AS119*(100%-AW$161))</f>
        <v>2.9501573040913902</v>
      </c>
      <c r="AX119" s="30"/>
    </row>
    <row r="120" spans="1:50" s="26" customFormat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NonAssurance only UI'!$AD$52:$AG$52)/SUM('Sample UI'!$AD$52:$AG$53))</f>
        <v>8.7503080635166235</v>
      </c>
      <c r="AE120" s="107">
        <f>'Sample UI'!AE120*(SUM('FY20 - NonAssurance only UI'!$AD$52:$AG$52)/SUM('Sample UI'!$AD$52:$AG$53))</f>
        <v>8.7503080635166182</v>
      </c>
      <c r="AF120" s="107">
        <f>'Sample UI'!AF120*(SUM('FY20 - NonAssurance only UI'!$AD$52:$AG$52)/SUM('Sample UI'!$AD$52:$AG$53))</f>
        <v>8.7503080635166182</v>
      </c>
      <c r="AG120" s="107">
        <f>'Sample UI'!AG120*(SUM('FY20 - NonAssurance only UI'!$AD$52:$AG$52)/SUM('Sample UI'!$AD$52:$AG$53))</f>
        <v>8.7503080635166182</v>
      </c>
      <c r="AH120" s="37">
        <f>IF(AD120*(100%-AH$161)&lt;0,0,AD120*(100%-AH$161))</f>
        <v>8.5140497458016746</v>
      </c>
      <c r="AI120" s="37">
        <f>IF(AE120*(100%-AI$161)&lt;0,0,AE120*(100%-AI$161))</f>
        <v>8.5140497458016693</v>
      </c>
      <c r="AJ120" s="37">
        <f>IF(AF120*(100%-AJ$161)&lt;0,0,AF120*(100%-AJ$161))</f>
        <v>8.5140497458016693</v>
      </c>
      <c r="AK120" s="37">
        <f>IF(AG120*(100%-AK$161)&lt;0,0,AG120*(100%-AK$161))</f>
        <v>8.5140497458016693</v>
      </c>
      <c r="AL120" s="37">
        <f>IF(AH120*(100%-AL$161)&lt;0,0,AH120*(100%-AL$161))</f>
        <v>8.2969414772837329</v>
      </c>
      <c r="AM120" s="37">
        <f>IF(AI120*(100%-AM$161)&lt;0,0,AI120*(100%-AM$161))</f>
        <v>8.2969414772837276</v>
      </c>
      <c r="AN120" s="37">
        <f>IF(AJ120*(100%-AN$161)&lt;0,0,AJ120*(100%-AN$161))</f>
        <v>8.2969414772837276</v>
      </c>
      <c r="AO120" s="37">
        <f>IF(AK120*(100%-AO$161)&lt;0,0,AK120*(100%-AO$161))</f>
        <v>8.2969414772837276</v>
      </c>
      <c r="AP120" s="37">
        <f>IF(AL120*(100%-AP$161)&lt;0,0,AL120*(100%-AP$161))</f>
        <v>8.1559075769704208</v>
      </c>
      <c r="AQ120" s="37">
        <f>IF(AM120*(100%-AQ$161)&lt;0,0,AM120*(100%-AQ$161))</f>
        <v>8.1559075769704155</v>
      </c>
      <c r="AR120" s="37">
        <f>IF(AN120*(100%-AR$161)&lt;0,0,AN120*(100%-AR$161))</f>
        <v>8.1559075769704155</v>
      </c>
      <c r="AS120" s="37">
        <f>IF(AO120*(100%-AS$161)&lt;0,0,AO120*(100%-AS$161))</f>
        <v>8.1559075769704155</v>
      </c>
      <c r="AT120" s="37">
        <f>IF(AP120*(100%-AT$161)&lt;0,0,AP120*(100%-AT$161))</f>
        <v>8.0865684975232917</v>
      </c>
      <c r="AU120" s="37">
        <f>IF(AQ120*(100%-AU$161)&lt;0,0,AQ120*(100%-AU$161))</f>
        <v>8.0865684975232863</v>
      </c>
      <c r="AV120" s="37">
        <f>IF(AR120*(100%-AV$161)&lt;0,0,AR120*(100%-AV$161))</f>
        <v>8.0865684975232863</v>
      </c>
      <c r="AW120" s="37">
        <f>IF(AS120*(100%-AW$161)&lt;0,0,AS120*(100%-AW$161))</f>
        <v>8.0865684975232863</v>
      </c>
      <c r="AX120" s="30"/>
    </row>
    <row r="121" spans="1:50" s="26" customFormat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NonAssurance only UI'!$AH$52:$AK$52)/SUM('Sample UI'!$AH$52:$AK$52))</f>
        <v>5.9027536992168352</v>
      </c>
      <c r="AI121" s="107">
        <f>'Sample UI'!AI121*(SUM('FY20 - NonAssurance only UI'!$AH$52:$AK$52)/SUM('Sample UI'!$AH$52:$AK$52))</f>
        <v>5.9027536992168521</v>
      </c>
      <c r="AJ121" s="107">
        <f>'Sample UI'!AJ121*(SUM('FY20 - NonAssurance only UI'!$AH$52:$AK$52)/SUM('Sample UI'!$AH$52:$AK$52))</f>
        <v>5.9027536992168521</v>
      </c>
      <c r="AK121" s="107">
        <f>'Sample UI'!AK121*(SUM('FY20 - NonAssurance only UI'!$AH$52:$AK$52)/SUM('Sample UI'!$AH$52:$AK$52))</f>
        <v>5.9027536992168521</v>
      </c>
      <c r="AL121" s="37">
        <f>IF(AH121*(100%-AL$161)&lt;0,0,AH121*(100%-AL$161))</f>
        <v>5.7522334798868062</v>
      </c>
      <c r="AM121" s="37">
        <f>IF(AI121*(100%-AM$161)&lt;0,0,AI121*(100%-AM$161))</f>
        <v>5.7522334798868222</v>
      </c>
      <c r="AN121" s="37">
        <f>IF(AJ121*(100%-AN$161)&lt;0,0,AJ121*(100%-AN$161))</f>
        <v>5.7522334798868222</v>
      </c>
      <c r="AO121" s="37">
        <f>IF(AK121*(100%-AO$161)&lt;0,0,AK121*(100%-AO$161))</f>
        <v>5.7522334798868222</v>
      </c>
      <c r="AP121" s="37">
        <f>IF(AL121*(100%-AP$161)&lt;0,0,AL121*(100%-AP$161))</f>
        <v>5.6544552895256466</v>
      </c>
      <c r="AQ121" s="37">
        <f>IF(AM121*(100%-AQ$161)&lt;0,0,AM121*(100%-AQ$161))</f>
        <v>5.6544552895256617</v>
      </c>
      <c r="AR121" s="37">
        <f>IF(AN121*(100%-AR$161)&lt;0,0,AN121*(100%-AR$161))</f>
        <v>5.6544552895256617</v>
      </c>
      <c r="AS121" s="37">
        <f>IF(AO121*(100%-AS$161)&lt;0,0,AO121*(100%-AS$161))</f>
        <v>5.6544552895256617</v>
      </c>
      <c r="AT121" s="37">
        <f>IF(AP121*(100%-AT$161)&lt;0,0,AP121*(100%-AT$161))</f>
        <v>5.6063828069906867</v>
      </c>
      <c r="AU121" s="37">
        <f>IF(AQ121*(100%-AU$161)&lt;0,0,AQ121*(100%-AU$161))</f>
        <v>5.6063828069907018</v>
      </c>
      <c r="AV121" s="37">
        <f>IF(AR121*(100%-AV$161)&lt;0,0,AR121*(100%-AV$161))</f>
        <v>5.6063828069907018</v>
      </c>
      <c r="AW121" s="37">
        <f>IF(AS121*(100%-AW$161)&lt;0,0,AS121*(100%-AW$161))</f>
        <v>5.6063828069907018</v>
      </c>
      <c r="AX121" s="30"/>
    </row>
    <row r="122" spans="1:50" s="26" customFormat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NonAssurance only UI'!$AL$52:$AO$52)/SUM('Sample UI'!$AL$52:$AO$52))</f>
        <v>0</v>
      </c>
      <c r="AM122" s="107">
        <f>'Sample UI'!AM122*(SUM('FY20 - NonAssurance only UI'!$AL$52:$AO$52)/SUM('Sample UI'!$AL$52:$AO$52))</f>
        <v>0</v>
      </c>
      <c r="AN122" s="107">
        <f>'Sample UI'!AN122*(SUM('FY20 - NonAssurance only UI'!$AL$52:$AO$52)/SUM('Sample UI'!$AL$52:$AO$52))</f>
        <v>0</v>
      </c>
      <c r="AO122" s="107">
        <f>'Sample UI'!AO122*(SUM('FY20 - NonAssurance only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NonAssurance only UI'!$AP$52:$AS$52)/SUM('Sample UI'!$AP$52:$AS$52))</f>
        <v>5.5007971652222603</v>
      </c>
      <c r="AQ123" s="107">
        <f>'Sample UI'!AQ123*(SUM('FY20 - NonAssurance only UI'!$AP$52:$AS$52)/SUM('Sample UI'!$AP$52:$AS$52))</f>
        <v>5.5007971652222603</v>
      </c>
      <c r="AR123" s="107">
        <f>'Sample UI'!AR123*(SUM('FY20 - NonAssurance only UI'!$AP$52:$AS$52)/SUM('Sample UI'!$AP$52:$AS$52))</f>
        <v>5.5007971652222603</v>
      </c>
      <c r="AS123" s="107">
        <f>'Sample UI'!AS123*(SUM('FY20 - NonAssurance only UI'!$AP$52:$AS$52)/SUM('Sample UI'!$AP$52:$AS$52))</f>
        <v>5.5007971652222603</v>
      </c>
      <c r="AT123" s="37">
        <f>IF(AP123*(100%-AT$161)&lt;0,0,AP123*(100%-AT$161))</f>
        <v>5.4540310379626904</v>
      </c>
      <c r="AU123" s="37">
        <f>IF(AQ123*(100%-AU$161)&lt;0,0,AQ123*(100%-AU$161))</f>
        <v>5.4540310379626904</v>
      </c>
      <c r="AV123" s="37">
        <f>IF(AR123*(100%-AV$161)&lt;0,0,AR123*(100%-AV$161))</f>
        <v>5.4540310379626904</v>
      </c>
      <c r="AW123" s="37">
        <f>IF(AS123*(100%-AW$161)&lt;0,0,AS123*(100%-AW$161))</f>
        <v>5.4540310379626904</v>
      </c>
      <c r="AX123" s="30"/>
    </row>
    <row r="124" spans="1:50" s="26" customFormat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NonAssurance only UI'!$AT$52:$AW$52)/SUM('Sample UI'!$AT$52:$AW$52))</f>
        <v>0</v>
      </c>
      <c r="AU124" s="107">
        <f>'Sample UI'!AU124*(SUM('FY20 - NonAssurance only UI'!$AT$52:$AW$52)/SUM('Sample UI'!$AT$52:$AW$52))</f>
        <v>0</v>
      </c>
      <c r="AV124" s="107">
        <f>'Sample UI'!AV124*(SUM('FY20 - NonAssurance only UI'!$AT$52:$AW$52)/SUM('Sample UI'!$AT$52:$AW$52))</f>
        <v>0</v>
      </c>
      <c r="AW124" s="107">
        <f>'Sample UI'!AW124*(SUM('FY20 - NonAssurance only UI'!$AT$52:$AW$52)/SUM('Sample UI'!$AT$52:$AW$52))</f>
        <v>0</v>
      </c>
      <c r="AX124" s="30"/>
    </row>
    <row r="125" spans="1:50" s="26" customFormat="1" x14ac:dyDescent="0.35">
      <c r="A125" s="106" t="s">
        <v>25</v>
      </c>
      <c r="B125" s="132">
        <f>SUM(B126:B138)-B139</f>
        <v>122.60000000000001</v>
      </c>
      <c r="C125" s="132">
        <f t="shared" ref="C125:AW125" si="6">SUM(C126:C138)-C139</f>
        <v>122.60000000000001</v>
      </c>
      <c r="D125" s="132">
        <f t="shared" si="6"/>
        <v>122.60000000000001</v>
      </c>
      <c r="E125" s="132">
        <f t="shared" si="6"/>
        <v>122.60000000000001</v>
      </c>
      <c r="F125" s="132">
        <f t="shared" si="6"/>
        <v>121.00620000000001</v>
      </c>
      <c r="G125" s="132">
        <f t="shared" si="6"/>
        <v>121.00620000000001</v>
      </c>
      <c r="H125" s="132">
        <f t="shared" si="6"/>
        <v>121.00620000000001</v>
      </c>
      <c r="I125" s="132">
        <f t="shared" si="6"/>
        <v>121.00620000000001</v>
      </c>
      <c r="J125" s="132">
        <f t="shared" si="6"/>
        <v>119.91714420000001</v>
      </c>
      <c r="K125" s="132">
        <f t="shared" si="6"/>
        <v>119.91714420000001</v>
      </c>
      <c r="L125" s="132">
        <f t="shared" si="6"/>
        <v>119.91714420000001</v>
      </c>
      <c r="M125" s="132">
        <f t="shared" si="6"/>
        <v>119.91714420000001</v>
      </c>
      <c r="N125" s="132">
        <f t="shared" si="6"/>
        <v>115.720044153</v>
      </c>
      <c r="O125" s="132">
        <f t="shared" si="6"/>
        <v>115.720044153</v>
      </c>
      <c r="P125" s="132">
        <f t="shared" si="6"/>
        <v>115.720044153</v>
      </c>
      <c r="Q125" s="132">
        <f t="shared" si="6"/>
        <v>115.720044153</v>
      </c>
      <c r="R125" s="132">
        <f t="shared" si="6"/>
        <v>112.942763093328</v>
      </c>
      <c r="S125" s="132">
        <f t="shared" si="6"/>
        <v>112.942763093328</v>
      </c>
      <c r="T125" s="132">
        <f t="shared" si="6"/>
        <v>112.942763093328</v>
      </c>
      <c r="U125" s="132">
        <f t="shared" si="6"/>
        <v>112.942763093328</v>
      </c>
      <c r="V125" s="132">
        <f t="shared" si="6"/>
        <v>105.60148349226168</v>
      </c>
      <c r="W125" s="132">
        <f t="shared" si="6"/>
        <v>105.60148349226168</v>
      </c>
      <c r="X125" s="132">
        <f t="shared" si="6"/>
        <v>105.60148349226168</v>
      </c>
      <c r="Y125" s="132">
        <f t="shared" si="6"/>
        <v>105.60148349226168</v>
      </c>
      <c r="Z125" s="132">
        <f t="shared" si="6"/>
        <v>103.27825085543192</v>
      </c>
      <c r="AA125" s="132">
        <f t="shared" si="6"/>
        <v>103.27825085543192</v>
      </c>
      <c r="AB125" s="132">
        <f t="shared" si="6"/>
        <v>103.27825085543192</v>
      </c>
      <c r="AC125" s="132">
        <f t="shared" si="6"/>
        <v>103.27825085543192</v>
      </c>
      <c r="AD125" s="132">
        <f t="shared" si="6"/>
        <v>99.250399072070067</v>
      </c>
      <c r="AE125" s="132">
        <f t="shared" si="6"/>
        <v>99.250399072070067</v>
      </c>
      <c r="AF125" s="132">
        <f t="shared" si="6"/>
        <v>99.250399072070067</v>
      </c>
      <c r="AG125" s="132">
        <f t="shared" si="6"/>
        <v>99.250399072070067</v>
      </c>
      <c r="AH125" s="132">
        <f t="shared" si="6"/>
        <v>96.570638297124177</v>
      </c>
      <c r="AI125" s="132">
        <f t="shared" si="6"/>
        <v>96.570638297124177</v>
      </c>
      <c r="AJ125" s="132">
        <f t="shared" si="6"/>
        <v>96.570638297124177</v>
      </c>
      <c r="AK125" s="132">
        <f t="shared" si="6"/>
        <v>96.570638297124177</v>
      </c>
      <c r="AL125" s="132">
        <f t="shared" si="6"/>
        <v>94.108087020547515</v>
      </c>
      <c r="AM125" s="132">
        <f t="shared" si="6"/>
        <v>94.108087020547515</v>
      </c>
      <c r="AN125" s="132">
        <f t="shared" si="6"/>
        <v>94.108087020547515</v>
      </c>
      <c r="AO125" s="132">
        <f t="shared" si="6"/>
        <v>94.108087020547515</v>
      </c>
      <c r="AP125" s="132">
        <f t="shared" si="6"/>
        <v>92.508409524946146</v>
      </c>
      <c r="AQ125" s="132">
        <f t="shared" si="6"/>
        <v>92.508409524946146</v>
      </c>
      <c r="AR125" s="132">
        <f t="shared" si="6"/>
        <v>92.508409524946146</v>
      </c>
      <c r="AS125" s="132">
        <f t="shared" si="6"/>
        <v>92.508409524946146</v>
      </c>
      <c r="AT125" s="132">
        <f t="shared" si="6"/>
        <v>91.721930779687909</v>
      </c>
      <c r="AU125" s="132">
        <f t="shared" si="6"/>
        <v>91.721930779687909</v>
      </c>
      <c r="AV125" s="132">
        <f t="shared" si="6"/>
        <v>91.721930779687909</v>
      </c>
      <c r="AW125" s="132">
        <f t="shared" si="6"/>
        <v>91.721930779687909</v>
      </c>
      <c r="AX125" s="30"/>
    </row>
    <row r="126" spans="1:50" s="26" customFormat="1" x14ac:dyDescent="0.35">
      <c r="A126" s="103" t="s">
        <v>24</v>
      </c>
      <c r="B126" s="25">
        <f>'Headcount Source'!D5</f>
        <v>122.60000000000001</v>
      </c>
      <c r="C126" s="25">
        <f>'Headcount Source'!D5</f>
        <v>122.60000000000001</v>
      </c>
      <c r="D126" s="25">
        <f>'Headcount Source'!D5</f>
        <v>122.60000000000001</v>
      </c>
      <c r="E126" s="25">
        <f>'Headcount Source'!D5</f>
        <v>122.60000000000001</v>
      </c>
      <c r="F126" s="37">
        <f>B126*(100%-F$161)</f>
        <v>121.00620000000001</v>
      </c>
      <c r="G126" s="37">
        <f>C126*(100%-G$161)</f>
        <v>121.00620000000001</v>
      </c>
      <c r="H126" s="37">
        <f>D126*(100%-H$161)</f>
        <v>121.00620000000001</v>
      </c>
      <c r="I126" s="37">
        <f>E126*(100%-I$161)</f>
        <v>121.00620000000001</v>
      </c>
      <c r="J126" s="37">
        <f>F126*(100%-J$161)</f>
        <v>119.91714420000001</v>
      </c>
      <c r="K126" s="37">
        <f>G126*(100%-K$161)</f>
        <v>119.91714420000001</v>
      </c>
      <c r="L126" s="37">
        <f>H126*(100%-L$161)</f>
        <v>119.91714420000001</v>
      </c>
      <c r="M126" s="37">
        <f>I126*(100%-M$161)</f>
        <v>119.91714420000001</v>
      </c>
      <c r="N126" s="37">
        <f>J126*(100%-N$161)</f>
        <v>115.720044153</v>
      </c>
      <c r="O126" s="37">
        <f>K126*(100%-O$161)</f>
        <v>115.720044153</v>
      </c>
      <c r="P126" s="37">
        <f>L126*(100%-P$161)</f>
        <v>115.720044153</v>
      </c>
      <c r="Q126" s="37">
        <f>M126*(100%-Q$161)</f>
        <v>115.720044153</v>
      </c>
      <c r="R126" s="37">
        <f>N126*(100%-R$161)</f>
        <v>112.942763093328</v>
      </c>
      <c r="S126" s="37">
        <f>O126*(100%-S$161)</f>
        <v>112.942763093328</v>
      </c>
      <c r="T126" s="37">
        <f>P126*(100%-T$161)</f>
        <v>112.942763093328</v>
      </c>
      <c r="U126" s="37">
        <f>Q126*(100%-U$161)</f>
        <v>112.942763093328</v>
      </c>
      <c r="V126" s="37">
        <f>IF(R126*(100%-V$161)&lt;0,0,R126*(100%-V$161))</f>
        <v>105.60148349226168</v>
      </c>
      <c r="W126" s="37">
        <f>IF(S126*(100%-W$161)&lt;0,0,S126*(100%-W$161))</f>
        <v>105.60148349226168</v>
      </c>
      <c r="X126" s="37">
        <f>IF(T126*(100%-X$161)&lt;0,0,T126*(100%-X$161))</f>
        <v>105.60148349226168</v>
      </c>
      <c r="Y126" s="37">
        <f>IF(U126*(100%-Y$161)&lt;0,0,U126*(100%-Y$161))</f>
        <v>105.60148349226168</v>
      </c>
      <c r="Z126" s="37">
        <f>IF(V126*(100%-Z$161)&lt;0,0,V126*(100%-Z$161))</f>
        <v>103.27825085543192</v>
      </c>
      <c r="AA126" s="37">
        <f>IF(W126*(100%-AA$161)&lt;0,0,W126*(100%-AA$161))</f>
        <v>103.27825085543192</v>
      </c>
      <c r="AB126" s="37">
        <f>IF(X126*(100%-AB$161)&lt;0,0,X126*(100%-AB$161))</f>
        <v>103.27825085543192</v>
      </c>
      <c r="AC126" s="37">
        <f>IF(Y126*(100%-AC$161)&lt;0,0,Y126*(100%-AC$161))</f>
        <v>103.27825085543192</v>
      </c>
      <c r="AD126" s="37">
        <f>Z126*(100%-AD$161)</f>
        <v>99.250399072070067</v>
      </c>
      <c r="AE126" s="37">
        <f>AA126*(100%-AE$161)</f>
        <v>99.250399072070067</v>
      </c>
      <c r="AF126" s="37">
        <f>AB126*(100%-AF$161)</f>
        <v>99.250399072070067</v>
      </c>
      <c r="AG126" s="37">
        <f>AC126*(100%-AG$161)</f>
        <v>99.250399072070067</v>
      </c>
      <c r="AH126" s="37">
        <f>AD126*(100%-AH$161)</f>
        <v>96.570638297124177</v>
      </c>
      <c r="AI126" s="37">
        <f>AE126*(100%-AI$161)</f>
        <v>96.570638297124177</v>
      </c>
      <c r="AJ126" s="37">
        <f>AF126*(100%-AJ$161)</f>
        <v>96.570638297124177</v>
      </c>
      <c r="AK126" s="37">
        <f>AG126*(100%-AK$161)</f>
        <v>96.570638297124177</v>
      </c>
      <c r="AL126" s="37">
        <f>AH126*(100%-AL$161)</f>
        <v>94.108087020547515</v>
      </c>
      <c r="AM126" s="37">
        <f>AI126*(100%-AM$161)</f>
        <v>94.108087020547515</v>
      </c>
      <c r="AN126" s="37">
        <f>AJ126*(100%-AN$161)</f>
        <v>94.108087020547515</v>
      </c>
      <c r="AO126" s="37">
        <f>AK126*(100%-AO$161)</f>
        <v>94.108087020547515</v>
      </c>
      <c r="AP126" s="37">
        <f>AL126*(100%-AP$161)</f>
        <v>92.508409524946146</v>
      </c>
      <c r="AQ126" s="37">
        <f>AM126*(100%-AQ$161)</f>
        <v>92.508409524946146</v>
      </c>
      <c r="AR126" s="37">
        <f>AN126*(100%-AR$161)</f>
        <v>92.508409524946146</v>
      </c>
      <c r="AS126" s="37">
        <f>AO126*(100%-AS$161)</f>
        <v>92.508409524946146</v>
      </c>
      <c r="AT126" s="37">
        <f>AP126*(100%-AT$161)</f>
        <v>91.721930779687909</v>
      </c>
      <c r="AU126" s="37">
        <f>AQ126*(100%-AU$161)</f>
        <v>91.721930779687909</v>
      </c>
      <c r="AV126" s="37">
        <f>AR126*(100%-AV$161)</f>
        <v>91.721930779687909</v>
      </c>
      <c r="AW126" s="37">
        <f>AS126*(100%-AW$161)</f>
        <v>91.721930779687909</v>
      </c>
      <c r="AX126" s="30"/>
    </row>
    <row r="127" spans="1:50" s="26" customFormat="1" x14ac:dyDescent="0.35">
      <c r="A127" s="103" t="s">
        <v>119</v>
      </c>
      <c r="B127" s="107">
        <f>'Sample UI'!B127*(SUM($B$52:$E$52)/SUM('Sample UI'!$B$52:$E$52))</f>
        <v>0</v>
      </c>
      <c r="C127" s="107">
        <f>'Sample UI'!C127*(SUM($B$52:$E$52)/SUM('Sample UI'!$B$52:$E$52))</f>
        <v>0</v>
      </c>
      <c r="D127" s="107">
        <f>'Sample UI'!D127*(SUM($B$52:$E$52)/SUM('Sample UI'!$B$52:$E$52))</f>
        <v>0</v>
      </c>
      <c r="E127" s="107">
        <f>'Sample UI'!E127*(SUM($B$52:$E$52)/SUM('Sample UI'!$B$52:$E$52))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x14ac:dyDescent="0.35">
      <c r="A128" s="103" t="s">
        <v>120</v>
      </c>
      <c r="B128" s="25"/>
      <c r="C128" s="25"/>
      <c r="D128" s="25"/>
      <c r="E128" s="25"/>
      <c r="F128" s="107">
        <f>'Sample UI'!F128*(SUM('FY20 - NonAssurance only UI'!$F$52:$I$52)/(SUM('Sample UI'!$F$52:$I$52)))</f>
        <v>0</v>
      </c>
      <c r="G128" s="107">
        <f>'Sample UI'!G128*(SUM('FY20 - NonAssurance only UI'!$F$52:$I$52)/(SUM('Sample UI'!$F$52:$I$52)))</f>
        <v>0</v>
      </c>
      <c r="H128" s="107">
        <f>'Sample UI'!H128*(SUM('FY20 - NonAssurance only UI'!$F$52:$I$52)/(SUM('Sample UI'!$F$52:$I$52)))</f>
        <v>0</v>
      </c>
      <c r="I128" s="107">
        <f>'Sample UI'!I128*(SUM('FY20 - NonAssurance only UI'!$F$52:$I$52)/(SUM('Sample UI'!$F$52:$I$52)))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NonAssurance only UI'!$J$52:$M$52)/SUM('Sample UI'!$J$52:$M$52))</f>
        <v>0</v>
      </c>
      <c r="K129" s="107">
        <f>'Sample UI'!K129*(SUM('FY20 - NonAssurance only UI'!$J$52:$M$52)/SUM('Sample UI'!$J$52:$M$52))</f>
        <v>0</v>
      </c>
      <c r="L129" s="107">
        <f>'Sample UI'!L129*(SUM('FY20 - NonAssurance only UI'!$J$52:$M$52)/SUM('Sample UI'!$J$52:$M$52))</f>
        <v>0</v>
      </c>
      <c r="M129" s="107">
        <f>'Sample UI'!M129*(SUM('FY20 - NonAssurance only UI'!$J$52:$M$52)/SUM('Sample UI'!$J$52:$M$52))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NonAssurance only UI'!$N$52:$Q$52)/SUM('Sample UI'!$N$52:$Q$52))</f>
        <v>0</v>
      </c>
      <c r="O130" s="107">
        <f>'Sample UI'!O130*(SUM('FY20 - NonAssurance only UI'!$N$52:$Q$52)/SUM('Sample UI'!$N$52:$Q$52))</f>
        <v>0</v>
      </c>
      <c r="P130" s="107">
        <f>'Sample UI'!P130*(SUM('FY20 - NonAssurance only UI'!$N$52:$Q$52)/SUM('Sample UI'!$N$52:$Q$52))</f>
        <v>0</v>
      </c>
      <c r="Q130" s="107">
        <f>'Sample UI'!Q130*(SUM('FY20 - NonAssurance only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NonAssurance only UI'!$R$52:$U$52)/SUM('Sample UI'!$R$52:$U$52))</f>
        <v>0</v>
      </c>
      <c r="S131" s="107">
        <f>'Sample UI'!S131*(SUM('FY20 - NonAssurance only UI'!$R$52:$U$52)/SUM('Sample UI'!$R$52:$U$52))</f>
        <v>0</v>
      </c>
      <c r="T131" s="107">
        <f>'Sample UI'!T131*(SUM('FY20 - NonAssurance only UI'!$R$52:$U$52)/SUM('Sample UI'!$R$52:$U$52))</f>
        <v>0</v>
      </c>
      <c r="U131" s="107">
        <f>'Sample UI'!U131*(SUM('FY20 - NonAssurance only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NonAssurance only UI'!$V$52:$Y$52)/SUM('Sample UI'!$V$52:$Y$52))</f>
        <v>0</v>
      </c>
      <c r="W132" s="107">
        <f>'Sample UI'!W132*(SUM('FY20 - NonAssurance only UI'!$V$52:$Y$52)/SUM('Sample UI'!$V$52:$Y$52))</f>
        <v>0</v>
      </c>
      <c r="X132" s="107">
        <f>'Sample UI'!X132*(SUM('FY20 - NonAssurance only UI'!$V$52:$Y$52)/SUM('Sample UI'!$V$52:$Y$52))</f>
        <v>0</v>
      </c>
      <c r="Y132" s="107">
        <f>'Sample UI'!Y132*(SUM('FY20 - NonAssurance only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NonAssurance only UI'!$Z$52:$AC$52)/SUM('Sample UI'!$Z$52:$AC$52))</f>
        <v>0</v>
      </c>
      <c r="AA133" s="107">
        <f>'Sample UI'!AA133*(SUM('FY20 - NonAssurance only UI'!$Z$52:$AC$52)/SUM('Sample UI'!$Z$52:$AC$52))</f>
        <v>0</v>
      </c>
      <c r="AB133" s="107">
        <f>'Sample UI'!AB133*(SUM('FY20 - NonAssurance only UI'!$Z$52:$AC$52)/SUM('Sample UI'!$Z$52:$AC$52))</f>
        <v>0</v>
      </c>
      <c r="AC133" s="107">
        <f>'Sample UI'!AC133*(SUM('FY20 - NonAssurance only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NonAssurance only UI'!$AD$52:$AG$52)/SUM('Sample UI'!$AD$52:$AG$53))</f>
        <v>0</v>
      </c>
      <c r="AE134" s="107">
        <f>'Sample UI'!AE134*(SUM('FY20 - NonAssurance only UI'!$AD$52:$AG$52)/SUM('Sample UI'!$AD$52:$AG$53))</f>
        <v>0</v>
      </c>
      <c r="AF134" s="107">
        <f>'Sample UI'!AF134*(SUM('FY20 - NonAssurance only UI'!$AD$52:$AG$52)/SUM('Sample UI'!$AD$52:$AG$53))</f>
        <v>0</v>
      </c>
      <c r="AG134" s="107">
        <f>'Sample UI'!AG134*(SUM('FY20 - NonAssurance only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NonAssurance only UI'!$AH$52:$AK$52)/SUM('Sample UI'!$AH$52:$AK$52))</f>
        <v>0</v>
      </c>
      <c r="AI135" s="107">
        <f>'Sample UI'!AI135*(SUM('FY20 - NonAssurance only UI'!$AH$52:$AK$52)/SUM('Sample UI'!$AH$52:$AK$52))</f>
        <v>0</v>
      </c>
      <c r="AJ135" s="107">
        <f>'Sample UI'!AJ135*(SUM('FY20 - NonAssurance only UI'!$AH$52:$AK$52)/SUM('Sample UI'!$AH$52:$AK$52))</f>
        <v>0</v>
      </c>
      <c r="AK135" s="107">
        <f>'Sample UI'!AK135*(SUM('FY20 - NonAssurance only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NonAssurance only UI'!$AL$52:$AO$52)/SUM('Sample UI'!$AL$52:$AO$52))</f>
        <v>0</v>
      </c>
      <c r="AM136" s="107">
        <f>'Sample UI'!AM136*(SUM('FY20 - NonAssurance only UI'!$AL$52:$AO$52)/SUM('Sample UI'!$AL$52:$AO$52))</f>
        <v>0</v>
      </c>
      <c r="AN136" s="107">
        <f>'Sample UI'!AN136*(SUM('FY20 - NonAssurance only UI'!$AL$52:$AO$52)/SUM('Sample UI'!$AL$52:$AO$52))</f>
        <v>0</v>
      </c>
      <c r="AO136" s="107">
        <f>'Sample UI'!AO136*(SUM('FY20 - NonAssurance only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NonAssurance only UI'!$AP$52:$AS$52)/SUM('Sample UI'!$AP$52:$AS$52))</f>
        <v>0</v>
      </c>
      <c r="AQ137" s="107">
        <f>'Sample UI'!AQ137*(SUM('FY20 - NonAssurance only UI'!$AP$52:$AS$52)/SUM('Sample UI'!$AP$52:$AS$52))</f>
        <v>0</v>
      </c>
      <c r="AR137" s="107">
        <f>'Sample UI'!AR137*(SUM('FY20 - NonAssurance only UI'!$AP$52:$AS$52)/SUM('Sample UI'!$AP$52:$AS$52))</f>
        <v>0</v>
      </c>
      <c r="AS137" s="107">
        <f>'Sample UI'!AS137*(SUM('FY20 - NonAssurance only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NonAssurance only UI'!$AT$52:$AW$52)/SUM('Sample UI'!$AT$52:$AW$52))</f>
        <v>0</v>
      </c>
      <c r="AU138" s="107">
        <f>'Sample UI'!AU138*(SUM('FY20 - NonAssurance only UI'!$AT$52:$AW$52)/SUM('Sample UI'!$AT$52:$AW$52))</f>
        <v>0</v>
      </c>
      <c r="AV138" s="107">
        <f>'Sample UI'!AV138*(SUM('FY20 - NonAssurance only UI'!$AT$52:$AW$52)/SUM('Sample UI'!$AT$52:$AW$52))</f>
        <v>0</v>
      </c>
      <c r="AW138" s="107">
        <f>'Sample UI'!AW138*(SUM('FY20 - NonAssurance only UI'!$AT$52:$AW$52)/SUM('Sample UI'!$AT$52:$AW$52))</f>
        <v>0</v>
      </c>
      <c r="AX138" s="30"/>
    </row>
    <row r="139" spans="1:51" s="26" customFormat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x14ac:dyDescent="0.35">
      <c r="A150" s="26" t="s">
        <v>30</v>
      </c>
      <c r="B150" s="41">
        <f t="shared" ref="B150:AW150" si="7">(((B55*8)+(B69*8)+(B83*8)+(B97*8)+(B111*8)+(B125*8))*B141)*B149</f>
        <v>675.84129704073416</v>
      </c>
      <c r="C150" s="32">
        <f t="shared" si="7"/>
        <v>96.548756720104862</v>
      </c>
      <c r="D150" s="32">
        <f t="shared" si="7"/>
        <v>289.6462701603146</v>
      </c>
      <c r="E150" s="32">
        <f t="shared" si="7"/>
        <v>811.00955644888086</v>
      </c>
      <c r="F150" s="41">
        <f t="shared" si="7"/>
        <v>836.62259521442809</v>
      </c>
      <c r="G150" s="32">
        <f t="shared" si="7"/>
        <v>318.71336960549644</v>
      </c>
      <c r="H150" s="32">
        <f t="shared" si="7"/>
        <v>79.67834240137411</v>
      </c>
      <c r="I150" s="42">
        <f t="shared" si="7"/>
        <v>318.71336960549644</v>
      </c>
      <c r="J150" s="41">
        <f t="shared" si="7"/>
        <v>493.50773324851082</v>
      </c>
      <c r="K150" s="32">
        <f t="shared" si="7"/>
        <v>493.50773324851093</v>
      </c>
      <c r="L150" s="32">
        <f t="shared" si="7"/>
        <v>789.61237319761744</v>
      </c>
      <c r="M150" s="42">
        <f t="shared" si="7"/>
        <v>789.61237319761744</v>
      </c>
      <c r="N150" s="41">
        <f t="shared" si="7"/>
        <v>610.01313472256777</v>
      </c>
      <c r="O150" s="32">
        <f t="shared" si="7"/>
        <v>667.20186610280848</v>
      </c>
      <c r="P150" s="32">
        <f t="shared" si="7"/>
        <v>285.94365690120361</v>
      </c>
      <c r="Q150" s="32">
        <f t="shared" si="7"/>
        <v>762.51641840320974</v>
      </c>
      <c r="R150" s="41">
        <f t="shared" si="7"/>
        <v>568.9699428453971</v>
      </c>
      <c r="S150" s="32">
        <f t="shared" si="7"/>
        <v>568.96994284539699</v>
      </c>
      <c r="T150" s="32">
        <f t="shared" si="7"/>
        <v>568.96994284539699</v>
      </c>
      <c r="U150" s="42">
        <f t="shared" si="7"/>
        <v>663.79826665296332</v>
      </c>
      <c r="V150" s="41">
        <f t="shared" si="7"/>
        <v>0</v>
      </c>
      <c r="W150" s="32">
        <f t="shared" si="7"/>
        <v>0</v>
      </c>
      <c r="X150" s="32">
        <f t="shared" si="7"/>
        <v>0</v>
      </c>
      <c r="Y150" s="42">
        <f t="shared" si="7"/>
        <v>0</v>
      </c>
      <c r="Z150" s="41">
        <f t="shared" si="7"/>
        <v>265.32368845876391</v>
      </c>
      <c r="AA150" s="32">
        <f t="shared" si="7"/>
        <v>619.08860640378248</v>
      </c>
      <c r="AB150" s="32">
        <f t="shared" si="7"/>
        <v>88.441229486254642</v>
      </c>
      <c r="AC150" s="32">
        <f t="shared" si="7"/>
        <v>265.32368845876391</v>
      </c>
      <c r="AD150" s="41">
        <f t="shared" si="7"/>
        <v>537.25309037591603</v>
      </c>
      <c r="AE150" s="32">
        <f t="shared" si="7"/>
        <v>537.25309037591592</v>
      </c>
      <c r="AF150" s="32">
        <f t="shared" si="7"/>
        <v>358.1687269172773</v>
      </c>
      <c r="AG150" s="42">
        <f t="shared" si="7"/>
        <v>71.633745383455462</v>
      </c>
      <c r="AH150" s="41">
        <f t="shared" si="7"/>
        <v>721.5517979697637</v>
      </c>
      <c r="AI150" s="32">
        <f t="shared" si="7"/>
        <v>450.96987373110233</v>
      </c>
      <c r="AJ150" s="32">
        <f t="shared" si="7"/>
        <v>450.96987373110233</v>
      </c>
      <c r="AK150" s="42">
        <f t="shared" si="7"/>
        <v>288.62071918790548</v>
      </c>
      <c r="AL150" s="41">
        <f t="shared" si="7"/>
        <v>421.89133627292097</v>
      </c>
      <c r="AM150" s="32">
        <f t="shared" si="7"/>
        <v>421.89133627292091</v>
      </c>
      <c r="AN150" s="32">
        <f t="shared" si="7"/>
        <v>615.25819873134299</v>
      </c>
      <c r="AO150" s="42">
        <f t="shared" si="7"/>
        <v>474.62775330703596</v>
      </c>
      <c r="AP150" s="41">
        <f t="shared" si="7"/>
        <v>446.30196926661222</v>
      </c>
      <c r="AQ150" s="32">
        <f t="shared" si="7"/>
        <v>535.56236311993462</v>
      </c>
      <c r="AR150" s="32">
        <f t="shared" si="7"/>
        <v>535.56236311993462</v>
      </c>
      <c r="AS150" s="42">
        <f t="shared" si="7"/>
        <v>428.44989049594773</v>
      </c>
      <c r="AT150" s="41">
        <f t="shared" si="7"/>
        <v>619.5107013402976</v>
      </c>
      <c r="AU150" s="32">
        <f t="shared" si="7"/>
        <v>708.01223010319723</v>
      </c>
      <c r="AV150" s="32">
        <f t="shared" si="7"/>
        <v>796.51375886609685</v>
      </c>
      <c r="AW150" s="42">
        <f t="shared" si="7"/>
        <v>619.5107013402976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x14ac:dyDescent="0.35">
      <c r="A152" s="5" t="s">
        <v>32</v>
      </c>
      <c r="B152" s="38">
        <f t="shared" ref="B152:AW152" si="8">(((B55*8)+(B69*8)+(B83*8)+(B97*8)+(B111*8)+(B125*8))*B141)*B151</f>
        <v>675.84129704073416</v>
      </c>
      <c r="C152" s="10">
        <f t="shared" si="8"/>
        <v>386.19502688041945</v>
      </c>
      <c r="D152" s="10">
        <f t="shared" si="8"/>
        <v>193.09751344020972</v>
      </c>
      <c r="E152" s="10">
        <f t="shared" si="8"/>
        <v>270.33651881629368</v>
      </c>
      <c r="F152" s="38">
        <f t="shared" si="8"/>
        <v>557.74839680961873</v>
      </c>
      <c r="G152" s="10">
        <f t="shared" si="8"/>
        <v>79.67834240137411</v>
      </c>
      <c r="H152" s="10">
        <f t="shared" si="8"/>
        <v>79.67834240137411</v>
      </c>
      <c r="I152" s="11">
        <f t="shared" si="8"/>
        <v>79.67834240137411</v>
      </c>
      <c r="J152" s="38">
        <f t="shared" si="8"/>
        <v>394.80618659880867</v>
      </c>
      <c r="K152" s="10">
        <f t="shared" si="8"/>
        <v>592.20927989821303</v>
      </c>
      <c r="L152" s="10">
        <f t="shared" si="8"/>
        <v>493.50773324851093</v>
      </c>
      <c r="M152" s="11">
        <f t="shared" si="8"/>
        <v>98.701546649702181</v>
      </c>
      <c r="N152" s="38">
        <f t="shared" si="8"/>
        <v>457.5098510419258</v>
      </c>
      <c r="O152" s="10">
        <f t="shared" si="8"/>
        <v>476.57276150200607</v>
      </c>
      <c r="P152" s="10">
        <f t="shared" si="8"/>
        <v>95.314552300401218</v>
      </c>
      <c r="Q152" s="10">
        <f t="shared" si="8"/>
        <v>915.0197020838516</v>
      </c>
      <c r="R152" s="38">
        <f t="shared" si="8"/>
        <v>0</v>
      </c>
      <c r="S152" s="10">
        <f t="shared" si="8"/>
        <v>189.65664761513236</v>
      </c>
      <c r="T152" s="10">
        <f t="shared" si="8"/>
        <v>379.31329523026471</v>
      </c>
      <c r="U152" s="11">
        <f t="shared" si="8"/>
        <v>474.14161903783088</v>
      </c>
      <c r="V152" s="38">
        <f t="shared" si="8"/>
        <v>0</v>
      </c>
      <c r="W152" s="10">
        <f t="shared" si="8"/>
        <v>0</v>
      </c>
      <c r="X152" s="10">
        <f t="shared" si="8"/>
        <v>0</v>
      </c>
      <c r="Y152" s="11">
        <f t="shared" si="8"/>
        <v>0</v>
      </c>
      <c r="Z152" s="38">
        <f t="shared" si="8"/>
        <v>0</v>
      </c>
      <c r="AA152" s="10">
        <f t="shared" si="8"/>
        <v>0</v>
      </c>
      <c r="AB152" s="10">
        <f t="shared" si="8"/>
        <v>0</v>
      </c>
      <c r="AC152" s="10">
        <f t="shared" si="8"/>
        <v>0</v>
      </c>
      <c r="AD152" s="38">
        <f t="shared" si="8"/>
        <v>268.62654518795802</v>
      </c>
      <c r="AE152" s="10">
        <f t="shared" si="8"/>
        <v>268.62654518795796</v>
      </c>
      <c r="AF152" s="10">
        <f t="shared" si="8"/>
        <v>268.62654518795796</v>
      </c>
      <c r="AG152" s="11">
        <f t="shared" si="8"/>
        <v>214.90123615036637</v>
      </c>
      <c r="AH152" s="38">
        <f t="shared" si="8"/>
        <v>541.16384847732274</v>
      </c>
      <c r="AI152" s="10">
        <f t="shared" si="8"/>
        <v>270.58192423866137</v>
      </c>
      <c r="AJ152" s="10">
        <f t="shared" si="8"/>
        <v>270.58192423866137</v>
      </c>
      <c r="AK152" s="11">
        <f t="shared" si="8"/>
        <v>108.23276969546455</v>
      </c>
      <c r="AL152" s="38">
        <f t="shared" si="8"/>
        <v>158.20925110234535</v>
      </c>
      <c r="AM152" s="10">
        <f t="shared" si="8"/>
        <v>158.20925110234532</v>
      </c>
      <c r="AN152" s="10">
        <f t="shared" si="8"/>
        <v>263.68208517057553</v>
      </c>
      <c r="AO152" s="11">
        <f t="shared" si="8"/>
        <v>474.6277533070359</v>
      </c>
      <c r="AP152" s="38">
        <f t="shared" si="8"/>
        <v>267.78118155996737</v>
      </c>
      <c r="AQ152" s="10">
        <f t="shared" si="8"/>
        <v>267.78118155996731</v>
      </c>
      <c r="AR152" s="10">
        <f t="shared" si="8"/>
        <v>267.78118155996731</v>
      </c>
      <c r="AS152" s="11">
        <f t="shared" si="8"/>
        <v>214.22494524797384</v>
      </c>
      <c r="AT152" s="38">
        <f t="shared" si="8"/>
        <v>265.50458628869893</v>
      </c>
      <c r="AU152" s="10">
        <f t="shared" si="8"/>
        <v>212.40366903095915</v>
      </c>
      <c r="AV152" s="10">
        <f t="shared" si="8"/>
        <v>265.50458628869893</v>
      </c>
      <c r="AW152" s="11">
        <f t="shared" si="8"/>
        <v>371.70642080417849</v>
      </c>
      <c r="AX152" s="30"/>
      <c r="AY152" s="33"/>
    </row>
    <row r="153" spans="1:51" s="26" customFormat="1" x14ac:dyDescent="0.35">
      <c r="A153" s="45" t="s">
        <v>33</v>
      </c>
      <c r="B153" s="46">
        <f>SUM(B113:B124)*2*B141</f>
        <v>373.54720023572844</v>
      </c>
      <c r="C153" s="46">
        <f t="shared" ref="C153:AW153" si="9">SUM(C113:C124)*2*C141</f>
        <v>373.54720023572838</v>
      </c>
      <c r="D153" s="46">
        <f t="shared" si="9"/>
        <v>373.54720023572838</v>
      </c>
      <c r="E153" s="46">
        <f t="shared" si="9"/>
        <v>522.96608033001974</v>
      </c>
      <c r="F153" s="46">
        <f t="shared" si="9"/>
        <v>632.05265910426351</v>
      </c>
      <c r="G153" s="46">
        <f t="shared" si="9"/>
        <v>361.1729480595792</v>
      </c>
      <c r="H153" s="46">
        <f t="shared" si="9"/>
        <v>361.1729480595792</v>
      </c>
      <c r="I153" s="46">
        <f t="shared" si="9"/>
        <v>361.1729480595792</v>
      </c>
      <c r="J153" s="46">
        <f t="shared" si="9"/>
        <v>447.40298940880365</v>
      </c>
      <c r="K153" s="46">
        <f t="shared" si="9"/>
        <v>447.40298940880382</v>
      </c>
      <c r="L153" s="46">
        <f t="shared" si="9"/>
        <v>447.40298940880382</v>
      </c>
      <c r="M153" s="46">
        <f t="shared" si="9"/>
        <v>447.40298940880382</v>
      </c>
      <c r="N153" s="46">
        <f t="shared" si="9"/>
        <v>346.43448910726755</v>
      </c>
      <c r="O153" s="46">
        <f t="shared" si="9"/>
        <v>433.04311138408434</v>
      </c>
      <c r="P153" s="46">
        <f t="shared" si="9"/>
        <v>433.04311138408434</v>
      </c>
      <c r="Q153" s="46">
        <f t="shared" si="9"/>
        <v>692.86897821453499</v>
      </c>
      <c r="R153" s="46">
        <f t="shared" si="9"/>
        <v>457.29086060268577</v>
      </c>
      <c r="S153" s="46">
        <f t="shared" si="9"/>
        <v>457.29086060268577</v>
      </c>
      <c r="T153" s="46">
        <f t="shared" si="9"/>
        <v>457.29086060268577</v>
      </c>
      <c r="U153" s="46">
        <f t="shared" si="9"/>
        <v>457.29086060268577</v>
      </c>
      <c r="V153" s="46">
        <f t="shared" si="9"/>
        <v>342.05356373080906</v>
      </c>
      <c r="W153" s="46">
        <f t="shared" si="9"/>
        <v>427.56695466351113</v>
      </c>
      <c r="X153" s="46">
        <f t="shared" si="9"/>
        <v>427.56695466351113</v>
      </c>
      <c r="Y153" s="46">
        <f t="shared" si="9"/>
        <v>0</v>
      </c>
      <c r="Z153" s="46">
        <f t="shared" si="9"/>
        <v>451.37904602441176</v>
      </c>
      <c r="AA153" s="46">
        <f t="shared" si="9"/>
        <v>451.37904602441176</v>
      </c>
      <c r="AB153" s="46">
        <f t="shared" si="9"/>
        <v>451.37904602441176</v>
      </c>
      <c r="AC153" s="46">
        <f t="shared" si="9"/>
        <v>451.37904602441176</v>
      </c>
      <c r="AD153" s="46">
        <f t="shared" si="9"/>
        <v>521.27834386462598</v>
      </c>
      <c r="AE153" s="46">
        <f t="shared" si="9"/>
        <v>521.27834386462587</v>
      </c>
      <c r="AF153" s="46">
        <f t="shared" si="9"/>
        <v>521.27834386462587</v>
      </c>
      <c r="AG153" s="46">
        <f t="shared" si="9"/>
        <v>417.02267509170071</v>
      </c>
      <c r="AH153" s="46">
        <f t="shared" si="9"/>
        <v>1132.4627311448987</v>
      </c>
      <c r="AI153" s="46">
        <f t="shared" si="9"/>
        <v>566.23136557244959</v>
      </c>
      <c r="AJ153" s="46">
        <f t="shared" si="9"/>
        <v>566.23136557244959</v>
      </c>
      <c r="AK153" s="46">
        <f t="shared" si="9"/>
        <v>226.49254622897982</v>
      </c>
      <c r="AL153" s="46">
        <f t="shared" si="9"/>
        <v>331.07547945021111</v>
      </c>
      <c r="AM153" s="46">
        <f t="shared" si="9"/>
        <v>331.07547945021122</v>
      </c>
      <c r="AN153" s="46">
        <f t="shared" si="9"/>
        <v>551.79246575035211</v>
      </c>
      <c r="AO153" s="46">
        <f t="shared" si="9"/>
        <v>993.22643835063377</v>
      </c>
      <c r="AP153" s="46">
        <f t="shared" si="9"/>
        <v>597.42090353201024</v>
      </c>
      <c r="AQ153" s="46">
        <f t="shared" si="9"/>
        <v>597.42090353201047</v>
      </c>
      <c r="AR153" s="46">
        <f t="shared" si="9"/>
        <v>597.42090353201047</v>
      </c>
      <c r="AS153" s="46">
        <f>SUM(AS113:AS124)*2*AS141</f>
        <v>477.93672282560834</v>
      </c>
      <c r="AT153" s="46">
        <f t="shared" si="9"/>
        <v>592.34181023645226</v>
      </c>
      <c r="AU153" s="46">
        <f t="shared" si="9"/>
        <v>473.87344818916188</v>
      </c>
      <c r="AV153" s="46">
        <f t="shared" si="9"/>
        <v>592.34181023645237</v>
      </c>
      <c r="AW153" s="46">
        <f t="shared" si="9"/>
        <v>829.27853433103326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x14ac:dyDescent="0.35">
      <c r="A155" s="5" t="s">
        <v>35</v>
      </c>
      <c r="B155" s="38">
        <f t="shared" ref="B155:AW155" si="10">(((B55*8)+(B69*8)+(B83*8)+(B97*8)+(B111*8)+(B125*8))*B141)*B154</f>
        <v>675.84129704073416</v>
      </c>
      <c r="C155" s="10">
        <f t="shared" si="10"/>
        <v>386.19502688041945</v>
      </c>
      <c r="D155" s="10">
        <f t="shared" si="10"/>
        <v>193.09751344020972</v>
      </c>
      <c r="E155" s="10">
        <f t="shared" si="10"/>
        <v>405.50477822444043</v>
      </c>
      <c r="F155" s="38">
        <f t="shared" si="10"/>
        <v>557.74839680961873</v>
      </c>
      <c r="G155" s="10">
        <f t="shared" si="10"/>
        <v>79.67834240137411</v>
      </c>
      <c r="H155" s="10">
        <f t="shared" si="10"/>
        <v>0</v>
      </c>
      <c r="I155" s="11">
        <f t="shared" si="10"/>
        <v>79.67834240137411</v>
      </c>
      <c r="J155" s="38">
        <f t="shared" si="10"/>
        <v>296.10463994910646</v>
      </c>
      <c r="K155" s="10">
        <f t="shared" si="10"/>
        <v>493.50773324851093</v>
      </c>
      <c r="L155" s="10">
        <f t="shared" si="10"/>
        <v>197.40309329940436</v>
      </c>
      <c r="M155" s="11">
        <f t="shared" si="10"/>
        <v>0</v>
      </c>
      <c r="N155" s="38">
        <f t="shared" si="10"/>
        <v>381.25820920160487</v>
      </c>
      <c r="O155" s="10">
        <f t="shared" si="10"/>
        <v>476.57276150200607</v>
      </c>
      <c r="P155" s="10">
        <f t="shared" si="10"/>
        <v>0</v>
      </c>
      <c r="Q155" s="10">
        <f t="shared" si="10"/>
        <v>0</v>
      </c>
      <c r="R155" s="38">
        <f t="shared" si="10"/>
        <v>0</v>
      </c>
      <c r="S155" s="10">
        <f t="shared" si="10"/>
        <v>0</v>
      </c>
      <c r="T155" s="10">
        <f t="shared" si="10"/>
        <v>379.31329523026471</v>
      </c>
      <c r="U155" s="11">
        <f t="shared" si="10"/>
        <v>94.828323807566179</v>
      </c>
      <c r="V155" s="38">
        <f t="shared" si="10"/>
        <v>354.65793104029757</v>
      </c>
      <c r="W155" s="10">
        <f t="shared" si="10"/>
        <v>354.65793104029757</v>
      </c>
      <c r="X155" s="10">
        <f t="shared" si="10"/>
        <v>88.664482760074392</v>
      </c>
      <c r="Y155" s="11">
        <f t="shared" si="10"/>
        <v>0</v>
      </c>
      <c r="Z155" s="38">
        <f t="shared" si="10"/>
        <v>707.52983589003713</v>
      </c>
      <c r="AA155" s="10">
        <f t="shared" si="10"/>
        <v>176.88245897250928</v>
      </c>
      <c r="AB155" s="10">
        <f t="shared" si="10"/>
        <v>0</v>
      </c>
      <c r="AC155" s="10">
        <f t="shared" si="10"/>
        <v>0</v>
      </c>
      <c r="AD155" s="38">
        <f t="shared" si="10"/>
        <v>0</v>
      </c>
      <c r="AE155" s="10">
        <f t="shared" si="10"/>
        <v>0</v>
      </c>
      <c r="AF155" s="10">
        <f t="shared" si="10"/>
        <v>0</v>
      </c>
      <c r="AG155" s="11">
        <f t="shared" si="10"/>
        <v>0</v>
      </c>
      <c r="AH155" s="38">
        <f t="shared" si="10"/>
        <v>1803.8794949244093</v>
      </c>
      <c r="AI155" s="10">
        <f t="shared" si="10"/>
        <v>0</v>
      </c>
      <c r="AJ155" s="10">
        <f t="shared" si="10"/>
        <v>270.58192423866137</v>
      </c>
      <c r="AK155" s="11">
        <f t="shared" si="10"/>
        <v>180.38794949244095</v>
      </c>
      <c r="AL155" s="38">
        <f t="shared" si="10"/>
        <v>369.15491923880586</v>
      </c>
      <c r="AM155" s="10">
        <f t="shared" si="10"/>
        <v>421.89133627292091</v>
      </c>
      <c r="AN155" s="10">
        <f t="shared" si="10"/>
        <v>0</v>
      </c>
      <c r="AO155" s="11">
        <f t="shared" si="10"/>
        <v>1265.6740088187628</v>
      </c>
      <c r="AP155" s="38">
        <f t="shared" si="10"/>
        <v>714.08315082657953</v>
      </c>
      <c r="AQ155" s="10">
        <f t="shared" si="10"/>
        <v>267.78118155996731</v>
      </c>
      <c r="AR155" s="10">
        <f t="shared" si="10"/>
        <v>178.52078770664488</v>
      </c>
      <c r="AS155" s="11">
        <f t="shared" si="10"/>
        <v>0</v>
      </c>
      <c r="AT155" s="38">
        <f t="shared" si="10"/>
        <v>0</v>
      </c>
      <c r="AU155" s="10">
        <f t="shared" si="10"/>
        <v>354.00611505159861</v>
      </c>
      <c r="AV155" s="10">
        <f t="shared" si="10"/>
        <v>442.50764381449829</v>
      </c>
      <c r="AW155" s="11">
        <f t="shared" si="10"/>
        <v>991.21712214447609</v>
      </c>
      <c r="AX155" s="30"/>
    </row>
    <row r="156" spans="1:51" s="26" customFormat="1" x14ac:dyDescent="0.35">
      <c r="A156" s="36" t="s">
        <v>36</v>
      </c>
      <c r="B156" s="37">
        <f t="shared" ref="B156:AW156" si="11">(((B55*B143)+(B69*B144)+(B83*B145)+(B97*B146)+(B111*B147)+(B125*B148))*B141)-B150</f>
        <v>6355.5125937565253</v>
      </c>
      <c r="C156" s="12">
        <f t="shared" si="11"/>
        <v>6934.8051340771544</v>
      </c>
      <c r="D156" s="12">
        <f t="shared" si="11"/>
        <v>7800.1562524779756</v>
      </c>
      <c r="E156" s="12">
        <f t="shared" si="11"/>
        <v>13842.088006356747</v>
      </c>
      <c r="F156" s="37">
        <f t="shared" si="11"/>
        <v>12164.81745416884</v>
      </c>
      <c r="G156" s="12">
        <f t="shared" si="11"/>
        <v>6905.8957073129068</v>
      </c>
      <c r="H156" s="12">
        <f t="shared" si="11"/>
        <v>7144.9307345170291</v>
      </c>
      <c r="I156" s="13">
        <f t="shared" si="11"/>
        <v>8854.5508381284599</v>
      </c>
      <c r="J156" s="37">
        <f t="shared" si="11"/>
        <v>8202.2990484319598</v>
      </c>
      <c r="K156" s="12">
        <f t="shared" si="11"/>
        <v>8202.2990484319616</v>
      </c>
      <c r="L156" s="12">
        <f t="shared" si="11"/>
        <v>7906.1944084828547</v>
      </c>
      <c r="M156" s="13">
        <f t="shared" si="11"/>
        <v>8159.8721208350553</v>
      </c>
      <c r="N156" s="37">
        <f t="shared" si="11"/>
        <v>5876.1443059057519</v>
      </c>
      <c r="O156" s="12">
        <f t="shared" si="11"/>
        <v>7440.4949346825906</v>
      </c>
      <c r="P156" s="12">
        <f t="shared" si="11"/>
        <v>7808.9114996879571</v>
      </c>
      <c r="Q156" s="12">
        <f t="shared" si="11"/>
        <v>15833.134488700411</v>
      </c>
      <c r="R156" s="37">
        <f t="shared" si="11"/>
        <v>10930.899003392406</v>
      </c>
      <c r="S156" s="12">
        <f t="shared" si="11"/>
        <v>9005.4450980637357</v>
      </c>
      <c r="T156" s="12">
        <f t="shared" si="11"/>
        <v>9005.4450980637357</v>
      </c>
      <c r="U156" s="13">
        <f t="shared" si="11"/>
        <v>8910.6167742561702</v>
      </c>
      <c r="V156" s="37">
        <f t="shared" si="11"/>
        <v>4511.0125183697701</v>
      </c>
      <c r="W156" s="12">
        <f t="shared" si="11"/>
        <v>8494.295290808639</v>
      </c>
      <c r="X156" s="12">
        <f t="shared" si="11"/>
        <v>9421.4451200684944</v>
      </c>
      <c r="Y156" s="13">
        <f t="shared" si="11"/>
        <v>0</v>
      </c>
      <c r="Z156" s="37">
        <f t="shared" si="11"/>
        <v>6781.5575248959158</v>
      </c>
      <c r="AA156" s="12">
        <f t="shared" si="11"/>
        <v>6920.9810084343862</v>
      </c>
      <c r="AB156" s="12">
        <f t="shared" si="11"/>
        <v>8511.1530492860675</v>
      </c>
      <c r="AC156" s="12">
        <f t="shared" si="11"/>
        <v>8334.2705903135575</v>
      </c>
      <c r="AD156" s="37">
        <f t="shared" si="11"/>
        <v>7143.0466493768818</v>
      </c>
      <c r="AE156" s="12">
        <f t="shared" si="11"/>
        <v>7638.8764733613052</v>
      </c>
      <c r="AF156" s="12">
        <f t="shared" si="11"/>
        <v>8327.3024297618667</v>
      </c>
      <c r="AG156" s="13">
        <f t="shared" si="11"/>
        <v>7680.8803135009412</v>
      </c>
      <c r="AH156" s="37">
        <f t="shared" si="11"/>
        <v>18733.975788727606</v>
      </c>
      <c r="AI156" s="12">
        <f t="shared" si="11"/>
        <v>8695.0255237800029</v>
      </c>
      <c r="AJ156" s="12">
        <f t="shared" si="11"/>
        <v>7942.053513553039</v>
      </c>
      <c r="AK156" s="13">
        <f t="shared" si="11"/>
        <v>2875.4473591315027</v>
      </c>
      <c r="AL156" s="37">
        <f t="shared" si="11"/>
        <v>3305.8833656638221</v>
      </c>
      <c r="AM156" s="12">
        <f t="shared" si="11"/>
        <v>3438.7832504825592</v>
      </c>
      <c r="AN156" s="12">
        <f t="shared" si="11"/>
        <v>5246.5659164388135</v>
      </c>
      <c r="AO156" s="13">
        <f t="shared" si="11"/>
        <v>11555.66913568812</v>
      </c>
      <c r="AP156" s="37">
        <f t="shared" si="11"/>
        <v>8075.8960251414983</v>
      </c>
      <c r="AQ156" s="12">
        <f t="shared" si="11"/>
        <v>7986.6356312881762</v>
      </c>
      <c r="AR156" s="12">
        <f t="shared" si="11"/>
        <v>8217.9066551005435</v>
      </c>
      <c r="AS156" s="13">
        <f t="shared" si="11"/>
        <v>6574.3253240804352</v>
      </c>
      <c r="AT156" s="37">
        <f t="shared" si="11"/>
        <v>5264.5769896869106</v>
      </c>
      <c r="AU156" s="12">
        <f t="shared" si="11"/>
        <v>3999.2579227185706</v>
      </c>
      <c r="AV156" s="12">
        <f t="shared" si="11"/>
        <v>5087.5739321611127</v>
      </c>
      <c r="AW156" s="13">
        <f t="shared" si="11"/>
        <v>7618.2120660977962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12">(((B55*B143)+(B69*B144)+(B83*B145)+(B97*B146)+(B111*B147)+(B125*B148))*B141)-B150-B152-B153-B155</f>
        <v>4630.2827994393283</v>
      </c>
      <c r="C157" s="70">
        <f t="shared" si="12"/>
        <v>5788.8678800805874</v>
      </c>
      <c r="D157" s="70">
        <f t="shared" si="12"/>
        <v>7040.414025361828</v>
      </c>
      <c r="E157" s="70">
        <f t="shared" si="12"/>
        <v>12643.280628985995</v>
      </c>
      <c r="F157" s="69">
        <f t="shared" si="12"/>
        <v>10417.26800144534</v>
      </c>
      <c r="G157" s="70">
        <f t="shared" si="12"/>
        <v>6385.3660744505796</v>
      </c>
      <c r="H157" s="70">
        <f t="shared" si="12"/>
        <v>6704.0794440560758</v>
      </c>
      <c r="I157" s="71">
        <f t="shared" si="12"/>
        <v>8334.0212052661336</v>
      </c>
      <c r="J157" s="69">
        <f t="shared" si="12"/>
        <v>7063.9852324752419</v>
      </c>
      <c r="K157" s="70">
        <f t="shared" si="12"/>
        <v>6669.1790458764344</v>
      </c>
      <c r="L157" s="70">
        <f t="shared" si="12"/>
        <v>6767.8805925261358</v>
      </c>
      <c r="M157" s="71">
        <f t="shared" si="12"/>
        <v>7613.7675847765495</v>
      </c>
      <c r="N157" s="69">
        <f t="shared" si="12"/>
        <v>4690.9417565549538</v>
      </c>
      <c r="O157" s="70">
        <f t="shared" si="12"/>
        <v>6054.3063002944946</v>
      </c>
      <c r="P157" s="70">
        <f t="shared" si="12"/>
        <v>7280.5538360034716</v>
      </c>
      <c r="Q157" s="70">
        <f t="shared" si="12"/>
        <v>14225.245808402024</v>
      </c>
      <c r="R157" s="69">
        <f t="shared" si="12"/>
        <v>10473.608142789721</v>
      </c>
      <c r="S157" s="70">
        <f t="shared" si="12"/>
        <v>8358.4975898459179</v>
      </c>
      <c r="T157" s="70">
        <f t="shared" si="12"/>
        <v>7789.527647000521</v>
      </c>
      <c r="U157" s="71">
        <f t="shared" si="12"/>
        <v>7884.3559708080866</v>
      </c>
      <c r="V157" s="69">
        <f t="shared" si="12"/>
        <v>3814.3010235986631</v>
      </c>
      <c r="W157" s="70">
        <f t="shared" si="12"/>
        <v>7712.0704051048306</v>
      </c>
      <c r="X157" s="70">
        <f t="shared" si="12"/>
        <v>8905.2136826449096</v>
      </c>
      <c r="Y157" s="71">
        <f t="shared" si="12"/>
        <v>0</v>
      </c>
      <c r="Z157" s="69">
        <f t="shared" si="12"/>
        <v>5622.6486429814668</v>
      </c>
      <c r="AA157" s="70">
        <f t="shared" si="12"/>
        <v>6292.7195034374654</v>
      </c>
      <c r="AB157" s="70">
        <f t="shared" si="12"/>
        <v>8059.7740032616557</v>
      </c>
      <c r="AC157" s="70">
        <f t="shared" si="12"/>
        <v>7882.8915442891457</v>
      </c>
      <c r="AD157" s="69">
        <f t="shared" si="12"/>
        <v>6353.141760324298</v>
      </c>
      <c r="AE157" s="70">
        <f t="shared" si="12"/>
        <v>6848.9715843087215</v>
      </c>
      <c r="AF157" s="70">
        <f t="shared" si="12"/>
        <v>7537.397540709283</v>
      </c>
      <c r="AG157" s="71">
        <f t="shared" si="12"/>
        <v>7048.9564022588738</v>
      </c>
      <c r="AH157" s="69">
        <f t="shared" si="12"/>
        <v>15256.469714180976</v>
      </c>
      <c r="AI157" s="70">
        <f t="shared" si="12"/>
        <v>7858.2122339688931</v>
      </c>
      <c r="AJ157" s="70">
        <f t="shared" si="12"/>
        <v>6834.6582995032668</v>
      </c>
      <c r="AK157" s="71">
        <f t="shared" si="12"/>
        <v>2360.3340937146177</v>
      </c>
      <c r="AL157" s="69">
        <f t="shared" si="12"/>
        <v>2447.4437158724604</v>
      </c>
      <c r="AM157" s="70">
        <f t="shared" si="12"/>
        <v>2527.6071836570818</v>
      </c>
      <c r="AN157" s="70">
        <f t="shared" si="12"/>
        <v>4431.0913655178865</v>
      </c>
      <c r="AO157" s="71">
        <f t="shared" si="12"/>
        <v>8822.140935211688</v>
      </c>
      <c r="AP157" s="69">
        <f t="shared" si="12"/>
        <v>6496.610789222942</v>
      </c>
      <c r="AQ157" s="70">
        <f t="shared" si="12"/>
        <v>6853.6523646362311</v>
      </c>
      <c r="AR157" s="70">
        <f t="shared" si="12"/>
        <v>7174.1837823019205</v>
      </c>
      <c r="AS157" s="71">
        <f t="shared" si="12"/>
        <v>5882.1636560068528</v>
      </c>
      <c r="AT157" s="69">
        <f t="shared" si="12"/>
        <v>4406.7305931617593</v>
      </c>
      <c r="AU157" s="70">
        <f t="shared" si="12"/>
        <v>2958.9746904468511</v>
      </c>
      <c r="AV157" s="70">
        <f t="shared" si="12"/>
        <v>3787.2198918214631</v>
      </c>
      <c r="AW157" s="71">
        <f t="shared" si="12"/>
        <v>5426.0099888181085</v>
      </c>
      <c r="AX157" s="30">
        <f>SUM(B157:AW157)</f>
        <v>326417.01895740168</v>
      </c>
      <c r="AY157" s="78">
        <f>(AX157-AX52)/AX52</f>
        <v>1.9574736190765285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f>'Sample UI'!B161</f>
        <v>1.4999999999999999E-2</v>
      </c>
      <c r="C161" s="396">
        <f>'Sample UI'!C161</f>
        <v>1.4999999999999999E-2</v>
      </c>
      <c r="D161" s="396">
        <f>'Sample UI'!D161</f>
        <v>1.4999999999999999E-2</v>
      </c>
      <c r="E161" s="396">
        <f>'Sample UI'!E161</f>
        <v>1.4999999999999999E-2</v>
      </c>
      <c r="F161" s="396">
        <f>'Sample UI'!F161</f>
        <v>1.2999999999999999E-2</v>
      </c>
      <c r="G161" s="396">
        <f>'Sample UI'!G161</f>
        <v>1.2999999999999999E-2</v>
      </c>
      <c r="H161" s="396">
        <f>'Sample UI'!H161</f>
        <v>1.2999999999999999E-2</v>
      </c>
      <c r="I161" s="396">
        <f>'Sample UI'!I161</f>
        <v>1.2999999999999999E-2</v>
      </c>
      <c r="J161" s="396">
        <f>'Sample UI'!J161</f>
        <v>8.9999999999999993E-3</v>
      </c>
      <c r="K161" s="396">
        <f>'Sample UI'!K161</f>
        <v>8.9999999999999993E-3</v>
      </c>
      <c r="L161" s="396">
        <f>'Sample UI'!L161</f>
        <v>8.9999999999999993E-3</v>
      </c>
      <c r="M161" s="396">
        <f>'Sample UI'!M161</f>
        <v>8.9999999999999993E-3</v>
      </c>
      <c r="N161" s="396">
        <f>'Sample UI'!N161</f>
        <v>3.5000000000000003E-2</v>
      </c>
      <c r="O161" s="396">
        <f>'Sample UI'!O161</f>
        <v>3.5000000000000003E-2</v>
      </c>
      <c r="P161" s="396">
        <f>'Sample UI'!P161</f>
        <v>3.5000000000000003E-2</v>
      </c>
      <c r="Q161" s="396">
        <f>'Sample UI'!Q161</f>
        <v>3.5000000000000003E-2</v>
      </c>
      <c r="R161" s="396">
        <f>'Sample UI'!R161</f>
        <v>2.4E-2</v>
      </c>
      <c r="S161" s="396">
        <f>'Sample UI'!S161</f>
        <v>2.4E-2</v>
      </c>
      <c r="T161" s="396">
        <f>'Sample UI'!T161</f>
        <v>2.4E-2</v>
      </c>
      <c r="U161" s="396">
        <f>'Sample UI'!U161</f>
        <v>2.4E-2</v>
      </c>
      <c r="V161" s="396">
        <f>'Sample UI'!V161</f>
        <v>6.5000000000000002E-2</v>
      </c>
      <c r="W161" s="396">
        <f>'Sample UI'!W161</f>
        <v>6.5000000000000002E-2</v>
      </c>
      <c r="X161" s="396">
        <f>'Sample UI'!X161</f>
        <v>6.5000000000000002E-2</v>
      </c>
      <c r="Y161" s="396">
        <f>'Sample UI'!Y161</f>
        <v>6.5000000000000002E-2</v>
      </c>
      <c r="Z161" s="396">
        <f>'Sample UI'!Z161</f>
        <v>2.1999999999999999E-2</v>
      </c>
      <c r="AA161" s="396">
        <f>'Sample UI'!AA161</f>
        <v>2.1999999999999999E-2</v>
      </c>
      <c r="AB161" s="396">
        <f>'Sample UI'!AB161</f>
        <v>2.1999999999999999E-2</v>
      </c>
      <c r="AC161" s="396">
        <f>'Sample UI'!AC161</f>
        <v>2.1999999999999999E-2</v>
      </c>
      <c r="AD161" s="396">
        <f>'Sample UI'!AD161</f>
        <v>3.9E-2</v>
      </c>
      <c r="AE161" s="396">
        <f>'Sample UI'!AE161</f>
        <v>3.9E-2</v>
      </c>
      <c r="AF161" s="396">
        <f>'Sample UI'!AF161</f>
        <v>3.9E-2</v>
      </c>
      <c r="AG161" s="396">
        <f>'Sample UI'!AG161</f>
        <v>3.9E-2</v>
      </c>
      <c r="AH161" s="396">
        <f>'Sample UI'!AH161</f>
        <v>2.7E-2</v>
      </c>
      <c r="AI161" s="396">
        <f>'Sample UI'!AI161</f>
        <v>2.7E-2</v>
      </c>
      <c r="AJ161" s="396">
        <f>'Sample UI'!AJ161</f>
        <v>2.7E-2</v>
      </c>
      <c r="AK161" s="396">
        <f>'Sample UI'!AK161</f>
        <v>2.7E-2</v>
      </c>
      <c r="AL161" s="396">
        <f>'Sample UI'!AL161</f>
        <v>2.5499999999999995E-2</v>
      </c>
      <c r="AM161" s="396">
        <f>'Sample UI'!AM161</f>
        <v>2.5499999999999995E-2</v>
      </c>
      <c r="AN161" s="396">
        <f>'Sample UI'!AN161</f>
        <v>2.5499999999999995E-2</v>
      </c>
      <c r="AO161" s="396">
        <f>'Sample UI'!AO161</f>
        <v>2.5499999999999995E-2</v>
      </c>
      <c r="AP161" s="396">
        <f>'Sample UI'!AP161</f>
        <v>1.6998299999999997E-2</v>
      </c>
      <c r="AQ161" s="396">
        <f>'Sample UI'!AQ161</f>
        <v>1.6998299999999997E-2</v>
      </c>
      <c r="AR161" s="396">
        <f>'Sample UI'!AR161</f>
        <v>1.6998299999999997E-2</v>
      </c>
      <c r="AS161" s="396">
        <f>'Sample UI'!AS161</f>
        <v>1.6998299999999997E-2</v>
      </c>
      <c r="AT161" s="396">
        <f>'Sample UI'!AT161</f>
        <v>8.5016999999999992E-3</v>
      </c>
      <c r="AU161" s="396">
        <f>'Sample UI'!AU161</f>
        <v>8.5016999999999992E-3</v>
      </c>
      <c r="AV161" s="396">
        <f>'Sample UI'!AV161</f>
        <v>8.5016999999999992E-3</v>
      </c>
      <c r="AW161" s="396">
        <f>'Sample UI'!AW161</f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5" r:id="rId4" name="OptionButton2">
          <controlPr defaultSize="0" autoLine="0" r:id="rId5">
            <anchor>
              <from>
                <xdr:col>0</xdr:col>
                <xdr:colOff>196850</xdr:colOff>
                <xdr:row>4</xdr:row>
                <xdr:rowOff>57150</xdr:rowOff>
              </from>
              <to>
                <xdr:col>0</xdr:col>
                <xdr:colOff>1504950</xdr:colOff>
                <xdr:row>5</xdr:row>
                <xdr:rowOff>222250</xdr:rowOff>
              </to>
            </anchor>
          </controlPr>
        </control>
      </mc:Choice>
      <mc:Fallback>
        <control shapeId="81925" r:id="rId4" name="OptionButton2"/>
      </mc:Fallback>
    </mc:AlternateContent>
    <mc:AlternateContent xmlns:mc="http://schemas.openxmlformats.org/markup-compatibility/2006">
      <mc:Choice Requires="x14">
        <control shapeId="81924" r:id="rId6" name="OptionButton1">
          <controlPr defaultSize="0" autoLine="0" r:id="rId7">
            <anchor>
              <from>
                <xdr:col>0</xdr:col>
                <xdr:colOff>196850</xdr:colOff>
                <xdr:row>6</xdr:row>
                <xdr:rowOff>57150</xdr:rowOff>
              </from>
              <to>
                <xdr:col>0</xdr:col>
                <xdr:colOff>1289050</xdr:colOff>
                <xdr:row>7</xdr:row>
                <xdr:rowOff>101600</xdr:rowOff>
              </to>
            </anchor>
          </controlPr>
        </control>
      </mc:Choice>
      <mc:Fallback>
        <control shapeId="81924" r:id="rId6" name="OptionButton1"/>
      </mc:Fallback>
    </mc:AlternateContent>
    <mc:AlternateContent xmlns:mc="http://schemas.openxmlformats.org/markup-compatibility/2006">
      <mc:Choice Requires="x14">
        <control shapeId="81923" r:id="rId8" name="ComboBox2">
          <controlPr defaultSize="0" autoLine="0" listFillRange="MonthAndBeyond" r:id="rId9">
            <anchor>
              <from>
                <xdr:col>0</xdr:col>
                <xdr:colOff>1898650</xdr:colOff>
                <xdr:row>4</xdr:row>
                <xdr:rowOff>127000</xdr:rowOff>
              </from>
              <to>
                <xdr:col>0</xdr:col>
                <xdr:colOff>3486150</xdr:colOff>
                <xdr:row>5</xdr:row>
                <xdr:rowOff>196850</xdr:rowOff>
              </to>
            </anchor>
          </controlPr>
        </control>
      </mc:Choice>
      <mc:Fallback>
        <control shapeId="81923" r:id="rId8" name="ComboBox2"/>
      </mc:Fallback>
    </mc:AlternateContent>
    <mc:AlternateContent xmlns:mc="http://schemas.openxmlformats.org/markup-compatibility/2006">
      <mc:Choice Requires="x14">
        <control shapeId="81922" r:id="rId10" name="ComboBox1">
          <controlPr defaultSize="0" disabled="1" autoLine="0" listFillRange="Months" r:id="rId11">
            <anchor>
              <from>
                <xdr:col>0</xdr:col>
                <xdr:colOff>1879600</xdr:colOff>
                <xdr:row>6</xdr:row>
                <xdr:rowOff>95250</xdr:rowOff>
              </from>
              <to>
                <xdr:col>0</xdr:col>
                <xdr:colOff>3486150</xdr:colOff>
                <xdr:row>7</xdr:row>
                <xdr:rowOff>203200</xdr:rowOff>
              </to>
            </anchor>
          </controlPr>
        </control>
      </mc:Choice>
      <mc:Fallback>
        <control shapeId="81922" r:id="rId10" name="ComboBox1"/>
      </mc:Fallback>
    </mc:AlternateContent>
    <mc:AlternateContent xmlns:mc="http://schemas.openxmlformats.org/markup-compatibility/2006">
      <mc:Choice Requires="x14">
        <control shapeId="81921" r:id="rId12" name="ComboBox3">
          <controlPr defaultSize="0" autoLine="0" listFillRange="RowOptions" r:id="rId13">
            <anchor>
              <from>
                <xdr:col>0</xdr:col>
                <xdr:colOff>1022350</xdr:colOff>
                <xdr:row>10</xdr:row>
                <xdr:rowOff>0</xdr:rowOff>
              </from>
              <to>
                <xdr:col>0</xdr:col>
                <xdr:colOff>3473450</xdr:colOff>
                <xdr:row>10</xdr:row>
                <xdr:rowOff>266700</xdr:rowOff>
              </to>
            </anchor>
          </controlPr>
        </control>
      </mc:Choice>
      <mc:Fallback>
        <control shapeId="81921" r:id="rId12" name="ComboBox3"/>
      </mc:Fallback>
    </mc:AlternateContent>
    <mc:AlternateContent xmlns:mc="http://schemas.openxmlformats.org/markup-compatibility/2006">
      <mc:Choice Requires="x14">
        <control shapeId="81929" r:id="rId14" name="Button 9">
          <controlPr defaultSize="0" print="0" autoFill="0" autoPict="0" macro="[0]!GoToDashboard">
            <anchor moveWithCells="1" sizeWithCells="1">
              <from>
                <xdr:col>0</xdr:col>
                <xdr:colOff>63500</xdr:colOff>
                <xdr:row>0</xdr:row>
                <xdr:rowOff>6350</xdr:rowOff>
              </from>
              <to>
                <xdr:col>0</xdr:col>
                <xdr:colOff>1504950</xdr:colOff>
                <xdr:row>0</xdr:row>
                <xdr:rowOff>361950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Y161"/>
  <sheetViews>
    <sheetView showGridLines="0" zoomScale="55" zoomScaleNormal="55" workbookViewId="0">
      <pane xSplit="1" ySplit="20" topLeftCell="B23" activePane="bottomRight" state="frozen"/>
      <selection pane="topRight" activeCell="B1" sqref="B1"/>
      <selection pane="bottomLeft" activeCell="A21" sqref="A21"/>
      <selection pane="bottomRight" activeCell="I165" sqref="I165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B7" s="6"/>
      <c r="C7" s="114"/>
      <c r="D7" s="115"/>
      <c r="E7" s="92"/>
      <c r="F7" s="93"/>
    </row>
    <row r="8" spans="1:49" ht="19.5" customHeight="1" x14ac:dyDescent="0.35">
      <c r="B8" s="6"/>
      <c r="C8" s="114"/>
      <c r="D8" s="115"/>
      <c r="E8" s="92"/>
      <c r="F8" s="93"/>
    </row>
    <row r="9" spans="1:49" ht="22" customHeight="1" x14ac:dyDescent="0.35"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1989.154784536938</v>
      </c>
      <c r="E14" s="77">
        <f>IF(E52&lt;E157,E52,E157)</f>
        <v>3101.2060437761738</v>
      </c>
      <c r="F14" s="77">
        <f>IF(F52&lt;F157,F52,F157)</f>
        <v>992.16318888491594</v>
      </c>
      <c r="G14" s="77">
        <f>IF(G52&lt;G157,G52,G157)</f>
        <v>1653.6053148081937</v>
      </c>
      <c r="H14" s="77">
        <f>IF(H52&lt;H157,H52,H157)</f>
        <v>1788.8382558860872</v>
      </c>
      <c r="I14" s="77">
        <f>IF(I52&lt;I157,I52,I157)</f>
        <v>2430.7696148792652</v>
      </c>
      <c r="J14" s="77">
        <f>IF(J52&lt;J157,J52,J157)</f>
        <v>1748.3329904426923</v>
      </c>
      <c r="K14" s="77">
        <f>IF(K52&lt;K157,K52,K157)</f>
        <v>1622.5776771689013</v>
      </c>
      <c r="L14" s="77">
        <f>IF(L52&lt;L157,L52,L157)</f>
        <v>1654.0165054873494</v>
      </c>
      <c r="M14" s="77">
        <f>IF(M52&lt;M157,M52,M157)</f>
        <v>1995.8515912497573</v>
      </c>
      <c r="N14" s="77">
        <f>IF(N52&lt;N157,N52,N157)</f>
        <v>1182.2122505864252</v>
      </c>
      <c r="O14" s="77">
        <f>IF(O52&lt;O157,O52,O157)</f>
        <v>1538.5788665712296</v>
      </c>
      <c r="P14" s="77">
        <f>IF(P52&lt;P157,P52,P157)</f>
        <v>1920.37887089229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1651.5368868483483</v>
      </c>
      <c r="AA14" s="77">
        <f>IF(AA52&lt;AA157,AA52,AA157)</f>
        <v>1869.0506222864503</v>
      </c>
      <c r="AB14" s="77">
        <f>IF(AB52&lt;AB157,AB52,AB157)</f>
        <v>2478.2031597059449</v>
      </c>
      <c r="AC14" s="77">
        <f>IF(AC52&lt;AC157,AC52,AC157)</f>
        <v>2414.8205012106955</v>
      </c>
      <c r="AD14" s="77">
        <f>IF(AD52&lt;AD157,AD52,AD157)</f>
        <v>2127.4006447639358</v>
      </c>
      <c r="AE14" s="77">
        <f>IF(AE52&lt;AE157,AE52,AE157)</f>
        <v>2302.9553306873513</v>
      </c>
      <c r="AF14" s="77">
        <f>IF(AF52&lt;AF157,AF52,AF157)</f>
        <v>2565.6336226751282</v>
      </c>
      <c r="AG14" s="77">
        <f>IF(AG52&lt;AG157,AG52,AG157)</f>
        <v>2224.8962297945718</v>
      </c>
      <c r="AH14" s="77">
        <f>IF(AH52&lt;AH157,AH52,AH157)</f>
        <v>4655.647852263337</v>
      </c>
      <c r="AI14" s="77">
        <f>IF(AI52&lt;AI157,AI52,AI157)</f>
        <v>2882.3966172146238</v>
      </c>
      <c r="AJ14" s="77">
        <f>IF(AJ52&lt;AJ157,AJ52,AJ157)</f>
        <v>1867.9522851793918</v>
      </c>
      <c r="AK14" s="77">
        <f>IF(AK52&lt;AK157,AK52,AK157)</f>
        <v>907.75113940681069</v>
      </c>
      <c r="AL14" s="77">
        <f>IF(AL52&lt;AL157,AL52,AL157)</f>
        <v>635.67091395871898</v>
      </c>
      <c r="AM14" s="77">
        <f>IF(AM52&lt;AM157,AM52,AM157)</f>
        <v>604.50178419002918</v>
      </c>
      <c r="AN14" s="77">
        <f>IF(AN52&lt;AN157,AN52,AN157)</f>
        <v>1267.0368837949693</v>
      </c>
      <c r="AO14" s="77">
        <f>IF(AO52&lt;AO157,AO52,AO157)</f>
        <v>2173.6644528515981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987.32805572123095</v>
      </c>
      <c r="C15" s="77">
        <f>MIN(C52,C157)</f>
        <v>1323.1052648845159</v>
      </c>
      <c r="D15" s="77">
        <f>MIN(D52,D157)</f>
        <v>1989.154784536938</v>
      </c>
      <c r="E15" s="77">
        <f>MIN(E52,E157)</f>
        <v>3101.2060437761738</v>
      </c>
      <c r="F15" s="77">
        <f>MIN(F52,F157)</f>
        <v>992.16318888491594</v>
      </c>
      <c r="G15" s="77">
        <f>MIN(G52,G157)</f>
        <v>1653.6053148081937</v>
      </c>
      <c r="H15" s="77">
        <f>MIN(H52,H157)</f>
        <v>1788.8382558860872</v>
      </c>
      <c r="I15" s="77">
        <f>MIN(I52,I157)</f>
        <v>2430.7696148792652</v>
      </c>
      <c r="J15" s="77">
        <f>MIN(J52,J157)</f>
        <v>1748.3329904426923</v>
      </c>
      <c r="K15" s="77">
        <f>MIN(K52,K157)</f>
        <v>1622.5776771689013</v>
      </c>
      <c r="L15" s="77">
        <f>MIN(L52,L157)</f>
        <v>1654.0165054873494</v>
      </c>
      <c r="M15" s="77">
        <f>MIN(M52,M157)</f>
        <v>1995.8515912497573</v>
      </c>
      <c r="N15" s="77">
        <f>MIN(N52,N157)</f>
        <v>1182.2122505864252</v>
      </c>
      <c r="O15" s="77">
        <f>MIN(O52,O157)</f>
        <v>1538.5788665712296</v>
      </c>
      <c r="P15" s="77">
        <f>MIN(P52,P157)</f>
        <v>1920.37887089229</v>
      </c>
      <c r="Q15" s="77">
        <f>MIN(Q52,Q157)</f>
        <v>2887.2939397658301</v>
      </c>
      <c r="R15" s="77">
        <f>MIN(R52,R157)</f>
        <v>2493.5353998828837</v>
      </c>
      <c r="S15" s="77">
        <f>MIN(S52,S157)</f>
        <v>2101.5036330457106</v>
      </c>
      <c r="T15" s="77">
        <f>MIN(T52,T157)</f>
        <v>1912.5700785018682</v>
      </c>
      <c r="U15" s="77">
        <f>MIN(U52,U157)</f>
        <v>1944.0590042591748</v>
      </c>
      <c r="V15" s="77">
        <f>MIN(V52,V157)</f>
        <v>1051.2428331893168</v>
      </c>
      <c r="W15" s="77">
        <f>MIN(W52,W157)</f>
        <v>2110.6992689802978</v>
      </c>
      <c r="X15" s="77">
        <f>MIN(X52,X157)</f>
        <v>2772.4556478552122</v>
      </c>
      <c r="Y15" s="77">
        <f>MIN(Y52,Y157)</f>
        <v>0</v>
      </c>
      <c r="Z15" s="77">
        <f>MIN(Z52,Z157)</f>
        <v>1651.5368868483483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2173.6644528515981</v>
      </c>
      <c r="AP15" s="77">
        <f>MIN(AP52,AP157)</f>
        <v>2150.5086955917382</v>
      </c>
      <c r="AQ15" s="77">
        <f>MIN(AQ52,AQ157)</f>
        <v>2452.0246802419606</v>
      </c>
      <c r="AR15" s="77">
        <f>MIN(AR52,AR157)</f>
        <v>2551.1522098897613</v>
      </c>
      <c r="AS15" s="77">
        <f>MIN(AS52,AS157)</f>
        <v>2631.5692176202483</v>
      </c>
      <c r="AT15" s="77">
        <f>MIN(AT52,AT157)</f>
        <v>1327.6352828184308</v>
      </c>
      <c r="AU15" s="77">
        <f>MIN(AU52,AU157)</f>
        <v>811.96698508334907</v>
      </c>
      <c r="AV15" s="77">
        <f>MIN(AV52,AV157)</f>
        <v>1054.0433002872164</v>
      </c>
      <c r="AW15" s="77">
        <f>MIN(AW52,AW157)</f>
        <v>1530.3790169083461</v>
      </c>
    </row>
    <row r="16" spans="1:49" x14ac:dyDescent="0.35">
      <c r="A16" s="2" t="s">
        <v>101</v>
      </c>
      <c r="B16" s="72">
        <f>B157</f>
        <v>987.32805572123095</v>
      </c>
      <c r="C16" s="72">
        <f>C157</f>
        <v>1323.1052648845159</v>
      </c>
      <c r="D16" s="72">
        <f>D157</f>
        <v>1989.154784536938</v>
      </c>
      <c r="E16" s="72">
        <f>E157</f>
        <v>3101.2060437761738</v>
      </c>
      <c r="F16" s="72">
        <f>F157</f>
        <v>2813.9287504671397</v>
      </c>
      <c r="G16" s="72">
        <f>G157</f>
        <v>1687.3203440606253</v>
      </c>
      <c r="H16" s="72">
        <f>H157</f>
        <v>1788.8382558860872</v>
      </c>
      <c r="I16" s="72">
        <f>I157</f>
        <v>2430.7696148792652</v>
      </c>
      <c r="J16" s="72">
        <f>J157</f>
        <v>1748.3329904426923</v>
      </c>
      <c r="K16" s="72">
        <f>K157</f>
        <v>1622.5776771689013</v>
      </c>
      <c r="L16" s="72">
        <f>L157</f>
        <v>1654.0165054873494</v>
      </c>
      <c r="M16" s="72">
        <f>M157</f>
        <v>1995.8515912497573</v>
      </c>
      <c r="N16" s="72">
        <f>N157</f>
        <v>1182.2122505864252</v>
      </c>
      <c r="O16" s="72">
        <f>O157</f>
        <v>1538.5788665712296</v>
      </c>
      <c r="P16" s="72">
        <f>P157</f>
        <v>1920.37887089229</v>
      </c>
      <c r="Q16" s="72">
        <f>Q157</f>
        <v>3875.1638864625779</v>
      </c>
      <c r="R16" s="72">
        <f>R157</f>
        <v>3028.2422538616711</v>
      </c>
      <c r="S16" s="72">
        <f>S157</f>
        <v>2101.5036330457106</v>
      </c>
      <c r="T16" s="72">
        <f>T157</f>
        <v>1912.5700785018682</v>
      </c>
      <c r="U16" s="72">
        <f>U157</f>
        <v>1944.0590042591748</v>
      </c>
      <c r="V16" s="72">
        <f>V157</f>
        <v>1051.2428331893168</v>
      </c>
      <c r="W16" s="72">
        <f>W157</f>
        <v>2110.6992689802978</v>
      </c>
      <c r="X16" s="72">
        <f>X157</f>
        <v>2772.4556478552122</v>
      </c>
      <c r="Y16" s="72">
        <f>Y157</f>
        <v>0</v>
      </c>
      <c r="Z16" s="72">
        <f>Z157</f>
        <v>1651.5368868483483</v>
      </c>
      <c r="AA16" s="72">
        <f>AA157</f>
        <v>1869.0506222864503</v>
      </c>
      <c r="AB16" s="72">
        <f>AB157</f>
        <v>2478.2031597059449</v>
      </c>
      <c r="AC16" s="72">
        <f>AC157</f>
        <v>2414.8205012106955</v>
      </c>
      <c r="AD16" s="72">
        <f>AD157</f>
        <v>2127.4006447639358</v>
      </c>
      <c r="AE16" s="72">
        <f>AE157</f>
        <v>2302.9553306873513</v>
      </c>
      <c r="AF16" s="72">
        <f>AF157</f>
        <v>2565.6336226751282</v>
      </c>
      <c r="AG16" s="72">
        <f>AG157</f>
        <v>2432.0227119659235</v>
      </c>
      <c r="AH16" s="72">
        <f>AH157</f>
        <v>5414.4647962091976</v>
      </c>
      <c r="AI16" s="72">
        <f>AI157</f>
        <v>2942.1421060797807</v>
      </c>
      <c r="AJ16" s="72">
        <f>AJ157</f>
        <v>2459.3981658987614</v>
      </c>
      <c r="AK16" s="72">
        <f>AK157</f>
        <v>907.75113940681069</v>
      </c>
      <c r="AL16" s="72">
        <f>AL157</f>
        <v>635.67091395871898</v>
      </c>
      <c r="AM16" s="72">
        <f>AM157</f>
        <v>604.50178419002918</v>
      </c>
      <c r="AN16" s="72">
        <f>AN157</f>
        <v>1267.0368837949693</v>
      </c>
      <c r="AO16" s="72">
        <f>AO157</f>
        <v>2173.6644528515981</v>
      </c>
      <c r="AP16" s="72">
        <f>AP157</f>
        <v>3013.523598045801</v>
      </c>
      <c r="AQ16" s="72">
        <f>AQ157</f>
        <v>3171.202411748377</v>
      </c>
      <c r="AR16" s="72">
        <f>AR157</f>
        <v>3210.6221151740215</v>
      </c>
      <c r="AS16" s="72">
        <f>AS157</f>
        <v>2631.5692176202483</v>
      </c>
      <c r="AT16" s="72">
        <f>AT157</f>
        <v>1327.6352828184308</v>
      </c>
      <c r="AU16" s="72">
        <f>AU157</f>
        <v>811.96698508334907</v>
      </c>
      <c r="AV16" s="72">
        <f>AV157</f>
        <v>1054.0433002872164</v>
      </c>
      <c r="AW16" s="72">
        <f>AW157</f>
        <v>1530.3790169083461</v>
      </c>
    </row>
    <row r="17" spans="1:51" x14ac:dyDescent="0.35">
      <c r="A17" s="2" t="s">
        <v>102</v>
      </c>
      <c r="B17" s="72">
        <f>B52</f>
        <v>1663.4734827544041</v>
      </c>
      <c r="C17" s="72">
        <f>C52</f>
        <v>2127.0811970596023</v>
      </c>
      <c r="D17" s="72">
        <f>D52</f>
        <v>2793.1862391672166</v>
      </c>
      <c r="E17" s="72">
        <f>E52</f>
        <v>3173.1924143521101</v>
      </c>
      <c r="F17" s="72">
        <f>F52</f>
        <v>992.16318888491594</v>
      </c>
      <c r="G17" s="72">
        <f>G52</f>
        <v>1653.6053148081937</v>
      </c>
      <c r="H17" s="72">
        <f>H52</f>
        <v>2782.3856442426804</v>
      </c>
      <c r="I17" s="72">
        <f>I52</f>
        <v>4492.5791853975425</v>
      </c>
      <c r="J17" s="72">
        <f>J52</f>
        <v>2634.311388589429</v>
      </c>
      <c r="K17" s="72">
        <f>K52</f>
        <v>2345.8054920930699</v>
      </c>
      <c r="L17" s="72">
        <f>L52</f>
        <v>2451.2502021119299</v>
      </c>
      <c r="M17" s="72">
        <f>M52</f>
        <v>2286.566250538905</v>
      </c>
      <c r="N17" s="72">
        <f>N52</f>
        <v>2043.5292401078541</v>
      </c>
      <c r="O17" s="72">
        <f>O52</f>
        <v>2622.9821140601725</v>
      </c>
      <c r="P17" s="72">
        <f>P52</f>
        <v>2850.5280393994763</v>
      </c>
      <c r="Q17" s="72">
        <f>Q52</f>
        <v>2887.2939397658301</v>
      </c>
      <c r="R17" s="72">
        <f>R52</f>
        <v>2493.5353998828837</v>
      </c>
      <c r="S17" s="72">
        <f>S52</f>
        <v>2892.1022634515421</v>
      </c>
      <c r="T17" s="72">
        <f>T52</f>
        <v>2611.4778954087433</v>
      </c>
      <c r="U17" s="72">
        <f>U52</f>
        <v>2383.8177745901639</v>
      </c>
      <c r="V17" s="72">
        <f>V52</f>
        <v>1585.1625393206898</v>
      </c>
      <c r="W17" s="72">
        <f>W52</f>
        <v>3414.2108016389702</v>
      </c>
      <c r="X17" s="72">
        <f>X52</f>
        <v>4897.9599923736723</v>
      </c>
      <c r="Y17" s="72">
        <f>Y52</f>
        <v>0</v>
      </c>
      <c r="Z17" s="72">
        <f>Z52</f>
        <v>1771.5207535392824</v>
      </c>
      <c r="AA17" s="72">
        <f>AA52</f>
        <v>2921.1734832569973</v>
      </c>
      <c r="AB17" s="72">
        <f>AB52</f>
        <v>3659.6204011803429</v>
      </c>
      <c r="AC17" s="72">
        <f>AC52</f>
        <v>2715.0186953567122</v>
      </c>
      <c r="AD17" s="72">
        <f>AD52</f>
        <v>2764.4114201716552</v>
      </c>
      <c r="AE17" s="72">
        <f>AE52</f>
        <v>3107.2888019217125</v>
      </c>
      <c r="AF17" s="72">
        <f>AF52</f>
        <v>2970.7368814453948</v>
      </c>
      <c r="AG17" s="72">
        <f>AG52</f>
        <v>2224.8962297945718</v>
      </c>
      <c r="AH17" s="72">
        <f>AH52</f>
        <v>4655.647852263337</v>
      </c>
      <c r="AI17" s="72">
        <f>AI52</f>
        <v>2882.3966172146238</v>
      </c>
      <c r="AJ17" s="72">
        <f>AJ52</f>
        <v>1867.9522851793918</v>
      </c>
      <c r="AK17" s="72">
        <f>AK52</f>
        <v>982.73657867598149</v>
      </c>
      <c r="AL17" s="72">
        <f>AL52</f>
        <v>1461.8216969151581</v>
      </c>
      <c r="AM17" s="72">
        <f>AM52</f>
        <v>1426.1201245609241</v>
      </c>
      <c r="AN17" s="72">
        <f>AN52</f>
        <v>2482.7543936363763</v>
      </c>
      <c r="AO17" s="72">
        <f>AO52</f>
        <v>4682.6371182208741</v>
      </c>
      <c r="AP17" s="72">
        <f>AP52</f>
        <v>2150.5086955917382</v>
      </c>
      <c r="AQ17" s="72">
        <f>AQ52</f>
        <v>2452.0246802419606</v>
      </c>
      <c r="AR17" s="72">
        <f>AR52</f>
        <v>2551.1522098897613</v>
      </c>
      <c r="AS17" s="72">
        <f>AS52</f>
        <v>2681.247747609872</v>
      </c>
      <c r="AT17" s="72">
        <f>AT52</f>
        <v>2223.6527967514276</v>
      </c>
      <c r="AU17" s="72">
        <f>AU52</f>
        <v>1861.180044708583</v>
      </c>
      <c r="AV17" s="72">
        <f>AV52</f>
        <v>2838.1972395282673</v>
      </c>
      <c r="AW17" s="72">
        <f>AW52</f>
        <v>2787.1032523450554</v>
      </c>
    </row>
    <row r="18" spans="1:51" x14ac:dyDescent="0.35">
      <c r="A18" s="2" t="s">
        <v>106</v>
      </c>
      <c r="B18" s="1">
        <f>ABS(B52-B157)</f>
        <v>676.14542703317318</v>
      </c>
      <c r="C18" s="1">
        <f>ABS(C52-C157)</f>
        <v>803.97593217508643</v>
      </c>
      <c r="D18" s="1">
        <f>ABS(D52-D157)</f>
        <v>804.03145463027863</v>
      </c>
      <c r="E18" s="1">
        <f>ABS(E52-E157)</f>
        <v>71.986370575936235</v>
      </c>
      <c r="F18" s="1">
        <f>ABS(F52-F157)</f>
        <v>1821.7655615822237</v>
      </c>
      <c r="G18" s="1">
        <f>ABS(G52-G157)</f>
        <v>33.715029252431577</v>
      </c>
      <c r="H18" s="1">
        <f>ABS(H52-H157)</f>
        <v>993.54738835659327</v>
      </c>
      <c r="I18" s="1">
        <f>ABS(I52-I157)</f>
        <v>2061.8095705182773</v>
      </c>
      <c r="J18" s="1">
        <f>ABS(J52-J157)</f>
        <v>885.97839814673671</v>
      </c>
      <c r="K18" s="1">
        <f>ABS(K52-K157)</f>
        <v>723.22781492416857</v>
      </c>
      <c r="L18" s="1">
        <f>ABS(L52-L157)</f>
        <v>797.23369662458049</v>
      </c>
      <c r="M18" s="1">
        <f>ABS(M52-M157)</f>
        <v>290.71465928914768</v>
      </c>
      <c r="N18" s="1">
        <f>ABS(N52-N157)</f>
        <v>861.31698952142892</v>
      </c>
      <c r="O18" s="1">
        <f>ABS(O52-O157)</f>
        <v>1084.403247488943</v>
      </c>
      <c r="P18" s="1">
        <f>ABS(P52-P157)</f>
        <v>930.14916850718623</v>
      </c>
      <c r="Q18" s="1">
        <f>ABS(Q52-Q157)</f>
        <v>987.86994669674777</v>
      </c>
      <c r="R18" s="1">
        <f>ABS(R52-R157)</f>
        <v>534.70685397878742</v>
      </c>
      <c r="S18" s="1">
        <f>ABS(S52-S157)</f>
        <v>790.5986304058315</v>
      </c>
      <c r="T18" s="1">
        <f>ABS(T52-T157)</f>
        <v>698.90781690687504</v>
      </c>
      <c r="U18" s="1">
        <f>ABS(U52-U157)</f>
        <v>439.75877033098914</v>
      </c>
      <c r="V18" s="1">
        <f>ABS(V52-V157)</f>
        <v>533.919706131373</v>
      </c>
      <c r="W18" s="1">
        <f>ABS(W52-W157)</f>
        <v>1303.5115326586724</v>
      </c>
      <c r="X18" s="1">
        <f>ABS(X52-X157)</f>
        <v>2125.5043445184601</v>
      </c>
      <c r="Y18" s="1">
        <f>ABS(Y52-Y157)</f>
        <v>0</v>
      </c>
      <c r="Z18" s="1">
        <f>ABS(Z52-Z157)</f>
        <v>119.98386669093406</v>
      </c>
      <c r="AA18" s="1">
        <f>ABS(AA52-AA157)</f>
        <v>1052.122860970547</v>
      </c>
      <c r="AB18" s="1">
        <f>ABS(AB52-AB157)</f>
        <v>1181.417241474398</v>
      </c>
      <c r="AC18" s="1">
        <f>ABS(AC52-AC157)</f>
        <v>300.1981941460167</v>
      </c>
      <c r="AD18" s="1">
        <f>ABS(AD52-AD157)</f>
        <v>637.01077540771939</v>
      </c>
      <c r="AE18" s="1">
        <f>ABS(AE52-AE157)</f>
        <v>804.33347123436124</v>
      </c>
      <c r="AF18" s="1">
        <f>ABS(AF52-AF157)</f>
        <v>405.10325877026662</v>
      </c>
      <c r="AG18" s="1">
        <f>ABS(AG52-AG157)</f>
        <v>207.12648217135165</v>
      </c>
      <c r="AH18" s="1">
        <f>ABS(AH52-AH157)</f>
        <v>758.81694394586066</v>
      </c>
      <c r="AI18" s="1">
        <f>ABS(AI52-AI157)</f>
        <v>59.745488865156858</v>
      </c>
      <c r="AJ18" s="1">
        <f>ABS(AJ52-AJ157)</f>
        <v>591.4458807193696</v>
      </c>
      <c r="AK18" s="1">
        <f>ABS(AK52-AK157)</f>
        <v>74.985439269170797</v>
      </c>
      <c r="AL18" s="1">
        <f>ABS(AL52-AL157)</f>
        <v>826.15078295643912</v>
      </c>
      <c r="AM18" s="1">
        <f>ABS(AM52-AM157)</f>
        <v>821.61834037089488</v>
      </c>
      <c r="AN18" s="1">
        <f>ABS(AN52-AN157)</f>
        <v>1215.717509841407</v>
      </c>
      <c r="AO18" s="1">
        <f>ABS(AO52-AO157)</f>
        <v>2508.972665369276</v>
      </c>
      <c r="AP18" s="1">
        <f>ABS(AP52-AP157)</f>
        <v>863.01490245406285</v>
      </c>
      <c r="AQ18" s="1">
        <f>ABS(AQ52-AQ157)</f>
        <v>719.17773150641642</v>
      </c>
      <c r="AR18" s="1">
        <f>ABS(AR52-AR157)</f>
        <v>659.46990528426022</v>
      </c>
      <c r="AS18" s="1">
        <f>ABS(AS52-AS157)</f>
        <v>49.678529989623712</v>
      </c>
      <c r="AT18" s="1">
        <f>ABS(AT52-AT157)</f>
        <v>896.01751393299674</v>
      </c>
      <c r="AU18" s="1">
        <f>ABS(AU52-AU157)</f>
        <v>1049.2130596252339</v>
      </c>
      <c r="AV18" s="1">
        <f>ABS(AV52-AV157)</f>
        <v>1784.1539392410509</v>
      </c>
      <c r="AW18" s="1">
        <f>ABS(AW52-AW157)</f>
        <v>1256.7242354367093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 t="str">
        <f>IF(LARGE($B$18:$AW$18,1)=E18,90000,IF(LARGE($B$18:$AW$18,2)=E18,90000,IF(LARGE($B$18:$AW$18,3)=E18,90000,"")))</f>
        <v/>
      </c>
      <c r="F19" s="1" t="str">
        <f>IF(LARGE($B$18:$AW$18,1)=F18,90000,IF(LARGE($B$18:$AW$18,2)=F18,90000,IF(LARGE($B$18:$AW$18,3)=F18,90000,"")))</f>
        <v/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>
        <f>IF(LARGE($B$18:$AW$18,1)=I18,90000,IF(LARGE($B$18:$AW$18,2)=I18,90000,IF(LARGE($B$18:$AW$18,3)=I18,90000,"")))</f>
        <v>90000</v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 t="str">
        <f>IF(LARGE($B$18:$AW$18,1)=Q18,90000,IF(LARGE($B$18:$AW$18,2)=Q18,90000,IF(LARGE($B$18:$AW$18,3)=Q18,90000,"")))</f>
        <v/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>
        <f>IF(LARGE($B$18:$AW$18,1)=X18,90000,IF(LARGE($B$18:$AW$18,2)=X18,90000,IF(LARGE($B$18:$AW$18,3)=X18,90000,"")))</f>
        <v>90000</v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 t="str">
        <f>IF(LARGE($B$18:$AW$18,1)=AB18,90000,IF(LARGE($B$18:$AW$18,2)=AB18,90000,IF(LARGE($B$18:$AW$18,3)=AB18,90000,"")))</f>
        <v/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 t="str">
        <f>IF(LARGE($B$18:$AW$18,1)=AE18,90000,IF(LARGE($B$18:$AW$18,2)=AE18,90000,IF(LARGE($B$18:$AW$18,3)=AE18,90000,"")))</f>
        <v/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 t="str">
        <f>IF(LARGE($B$18:$AW$18,1)=AH18,90000,IF(LARGE($B$18:$AW$18,2)=AH18,90000,IF(LARGE($B$18:$AW$18,3)=AH18,90000,"")))</f>
        <v/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>
        <f>IF(LARGE($B$18:$AW$18,1)=AO18,90000,IF(LARGE($B$18:$AW$18,2)=AO18,90000,IF(LARGE($B$18:$AW$18,3)=AO18,90000,"")))</f>
        <v>90000</v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50.5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hidden="1" x14ac:dyDescent="0.35">
      <c r="A24" s="36" t="s">
        <v>113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hidden="1" x14ac:dyDescent="0.35">
      <c r="A25" s="26" t="s">
        <v>354</v>
      </c>
      <c r="B25" s="218">
        <f>'Reforecast IFS'!$P$46</f>
        <v>1478.636370495841</v>
      </c>
      <c r="C25" s="218">
        <f>'Reforecast IFS'!$P$47</f>
        <v>1798.3815890886519</v>
      </c>
      <c r="D25" s="218">
        <f>'Reforecast IFS'!$P$48</f>
        <v>2025.0000184034759</v>
      </c>
      <c r="E25" s="218">
        <f>'Reforecast IFS'!$P$49+'Reforecast IFS'!$P$50</f>
        <v>2281.315355345364</v>
      </c>
      <c r="F25" s="218">
        <f>'Reforecast IFS'!$P$53</f>
        <v>740.04419725237881</v>
      </c>
      <c r="G25" s="218">
        <f>'Reforecast IFS'!$P$54</f>
        <v>1233.4069954206318</v>
      </c>
      <c r="H25" s="218">
        <f>'Reforecast IFS'!$P$55</f>
        <v>2127.5088671603517</v>
      </c>
      <c r="I25" s="218">
        <f>'Reforecast IFS'!$P$56+'Reforecast IFS'!$P$57</f>
        <v>3482.3732734999708</v>
      </c>
      <c r="J25" s="218">
        <f>'Reforecast IFS'!$P$60</f>
        <v>2114.775252067057</v>
      </c>
      <c r="K25" s="218">
        <f>'Reforecast IFS'!$P$61</f>
        <v>1836.7094442428379</v>
      </c>
      <c r="L25" s="218">
        <f>'Reforecast IFS'!$P$62</f>
        <v>1887.800141242938</v>
      </c>
      <c r="M25" s="218">
        <f>'Reforecast IFS'!$P$63+'Reforecast IFS'!$P$64</f>
        <v>1744.0484957805004</v>
      </c>
      <c r="N25" s="218">
        <f>'Reforecast IFS'!$P$67</f>
        <v>1674.4467396482105</v>
      </c>
      <c r="O25" s="218">
        <f>'Reforecast IFS'!$P$68</f>
        <v>2040.9964696402419</v>
      </c>
      <c r="P25" s="218">
        <f>'Reforecast IFS'!$P$69</f>
        <v>1961.2547097432887</v>
      </c>
      <c r="Q25" s="218">
        <f>'Reforecast IFS'!$P$70+'Reforecast IFS'!$P$71</f>
        <v>1906.6354143015922</v>
      </c>
      <c r="R25" s="218">
        <f>'Reforecast IFS'!$P$74+'Reforecast IFS'!$P$75</f>
        <v>1603.4095560038991</v>
      </c>
      <c r="S25" s="218">
        <f>'Reforecast IFS'!$P$76</f>
        <v>2088.7444862785323</v>
      </c>
      <c r="T25" s="218">
        <f>'Reforecast IFS'!$P$77</f>
        <v>2002.9636252888474</v>
      </c>
      <c r="U25" s="218">
        <f>'Reforecast IFS'!$P$78</f>
        <v>1888.2156657620535</v>
      </c>
      <c r="V25" s="218">
        <f>'Reforecast IFS'!$P$81</f>
        <v>1367.0999528814045</v>
      </c>
      <c r="W25" s="218">
        <f>'Reforecast IFS'!$P$82</f>
        <v>2646.8683205976545</v>
      </c>
      <c r="X25" s="218">
        <f>'Reforecast IFS'!$P$83</f>
        <v>3569.3650598542731</v>
      </c>
      <c r="Y25" s="218">
        <f>'Reforecast IFS'!$P$84+'Reforecast IFS'!$P$85</f>
        <v>0</v>
      </c>
      <c r="Z25" s="218">
        <f>'Reforecast IFS'!$P$88+'Reforecast IFS'!$P$89</f>
        <v>1211.4388204420541</v>
      </c>
      <c r="AA25" s="218">
        <f>'Reforecast IFS'!$P$90</f>
        <v>2071.0020881864216</v>
      </c>
      <c r="AB25" s="218">
        <f>'Reforecast IFS'!$P$91</f>
        <v>2504.2554461101827</v>
      </c>
      <c r="AC25" s="218">
        <f>'Reforecast IFS'!$P$92</f>
        <v>1796.6369785946763</v>
      </c>
      <c r="AD25" s="218">
        <f>'Reforecast IFS'!$P$95+'Reforecast IFS'!$P$96</f>
        <v>1822.2912929856466</v>
      </c>
      <c r="AE25" s="218">
        <f>'Reforecast IFS'!$P$97</f>
        <v>2073.8313774384064</v>
      </c>
      <c r="AF25" s="218">
        <f>'Reforecast IFS'!$P$98</f>
        <v>2038.4259722168376</v>
      </c>
      <c r="AG25" s="218">
        <f>'Reforecast IFS'!$P$99</f>
        <v>1648.7846906924433</v>
      </c>
      <c r="AH25" s="218">
        <f>'Reforecast IFS'!$P$102+'Reforecast IFS'!$P$103</f>
        <v>3900.1123284741325</v>
      </c>
      <c r="AI25" s="218">
        <f>'Reforecast IFS'!$P$104</f>
        <v>2029.1984094057914</v>
      </c>
      <c r="AJ25" s="218">
        <f>'Reforecast IFS'!$P$105</f>
        <v>1181.44471103815</v>
      </c>
      <c r="AK25" s="218">
        <f>'Reforecast IFS'!$P$106</f>
        <v>472.57788441525992</v>
      </c>
      <c r="AL25" s="218">
        <f>'Reforecast IFS'!$P$109</f>
        <v>1017.19102067969</v>
      </c>
      <c r="AM25" s="218">
        <f>'Reforecast IFS'!$P$110</f>
        <v>1017.19102067969</v>
      </c>
      <c r="AN25" s="218">
        <f>'Reforecast IFS'!$P$111</f>
        <v>1691.7734866963754</v>
      </c>
      <c r="AO25" s="218">
        <f>'Reforecast IFS'!$P$112+'Reforecast IFS'!$P$113</f>
        <v>3857.1778052775771</v>
      </c>
      <c r="AP25" s="218">
        <f>'Reforecast IFS'!$P$116+'Reforecast IFS'!$P$117</f>
        <v>1483.4900670192419</v>
      </c>
      <c r="AQ25" s="218">
        <f>'Reforecast IFS'!$P$118</f>
        <v>1881.6026764270262</v>
      </c>
      <c r="AR25" s="218">
        <f>'Reforecast IFS'!$P$119</f>
        <v>2006.9411321641455</v>
      </c>
      <c r="AS25" s="218">
        <f>'Reforecast IFS'!$P$120</f>
        <v>2211.2994577229188</v>
      </c>
      <c r="AT25" s="218">
        <f>'Reforecast IFS'!$P$123</f>
        <v>1697.7106309307842</v>
      </c>
      <c r="AU25" s="218">
        <f>'Reforecast IFS'!$P$124</f>
        <v>1503.8344609522376</v>
      </c>
      <c r="AV25" s="218">
        <f>'Reforecast IFS'!$P$125</f>
        <v>2093.4573748920575</v>
      </c>
      <c r="AW25" s="218">
        <f>'Reforecast IFS'!$P$126+'Reforecast IFS'!$P$127</f>
        <v>2288.3308665582535</v>
      </c>
      <c r="AX25" s="28"/>
      <c r="AY25" s="12"/>
    </row>
    <row r="26" spans="1:51" s="26" customFormat="1" hidden="1" x14ac:dyDescent="0.35">
      <c r="A26" s="26" t="s">
        <v>355</v>
      </c>
      <c r="B26" s="218">
        <f>'Reforecast IFS'!$O$46</f>
        <v>0</v>
      </c>
      <c r="C26" s="218">
        <f>'Reforecast IFS'!$O$47</f>
        <v>0</v>
      </c>
      <c r="D26" s="218">
        <f>'Reforecast IFS'!$O$48</f>
        <v>0</v>
      </c>
      <c r="E26" s="218">
        <f>'Reforecast IFS'!O70+'Reforecast IFS'!$O$50</f>
        <v>0</v>
      </c>
      <c r="F26" s="218">
        <f>'Reforecast IFS'!$O$53</f>
        <v>0</v>
      </c>
      <c r="G26" s="218">
        <f>'Reforecast IFS'!$O$54</f>
        <v>0</v>
      </c>
      <c r="H26" s="218">
        <f>'Reforecast IFS'!$O$55</f>
        <v>0</v>
      </c>
      <c r="I26" s="218">
        <f>'Reforecast IFS'!$O$56+'Reforecast IFS'!$O$57</f>
        <v>0</v>
      </c>
      <c r="J26" s="218">
        <f>'Reforecast IFS'!$O$60</f>
        <v>0</v>
      </c>
      <c r="K26" s="218">
        <f>'Reforecast IFS'!$O$61</f>
        <v>0</v>
      </c>
      <c r="L26" s="218">
        <f>'Reforecast IFS'!$O$62</f>
        <v>0</v>
      </c>
      <c r="M26" s="218">
        <f>'Reforecast IFS'!$O$63+'Reforecast IFS'!$O$64</f>
        <v>0</v>
      </c>
      <c r="N26" s="218">
        <f>'Reforecast IFS'!$O$67</f>
        <v>0</v>
      </c>
      <c r="O26" s="218">
        <f>'Reforecast IFS'!$O$68</f>
        <v>0</v>
      </c>
      <c r="P26" s="218">
        <f>'Reforecast IFS'!$O$69</f>
        <v>0</v>
      </c>
      <c r="Q26" s="218">
        <f>'Reforecast IFS'!$O$70+'Reforecast IFS'!$O$71</f>
        <v>0</v>
      </c>
      <c r="R26" s="218">
        <f>'Reforecast IFS'!$O$74+'Reforecast IFS'!$O$75</f>
        <v>0</v>
      </c>
      <c r="S26" s="218">
        <f>'Reforecast IFS'!$O$76</f>
        <v>0</v>
      </c>
      <c r="T26" s="218">
        <f>'Reforecast IFS'!$O$77</f>
        <v>0</v>
      </c>
      <c r="U26" s="218">
        <f>+'Reforecast IFS'!$O$78</f>
        <v>0</v>
      </c>
      <c r="V26" s="218">
        <f>'Reforecast IFS'!$O$81</f>
        <v>0</v>
      </c>
      <c r="W26" s="218">
        <f>'Reforecast IFS'!$O$82</f>
        <v>0</v>
      </c>
      <c r="X26" s="218">
        <f>'Reforecast IFS'!$O$83</f>
        <v>0</v>
      </c>
      <c r="Y26" s="218">
        <f>'Reforecast IFS'!$O$84+'Reforecast IFS'!$O$85</f>
        <v>0</v>
      </c>
      <c r="Z26" s="218">
        <f>'Reforecast IFS'!$O$88+'Reforecast IFS'!$O$89</f>
        <v>0</v>
      </c>
      <c r="AA26" s="218">
        <f>'Reforecast IFS'!$O$90</f>
        <v>0</v>
      </c>
      <c r="AB26" s="218">
        <f>'Reforecast IFS'!$O$91</f>
        <v>0</v>
      </c>
      <c r="AC26" s="218">
        <f>'Reforecast IFS'!$O$92</f>
        <v>0</v>
      </c>
      <c r="AD26" s="218">
        <f>'Reforecast IFS'!$O$95+'Reforecast IFS'!$O$96</f>
        <v>0</v>
      </c>
      <c r="AE26" s="218">
        <f>'Reforecast IFS'!$O$97</f>
        <v>0</v>
      </c>
      <c r="AF26" s="218">
        <f>'Reforecast IFS'!$O$98</f>
        <v>0</v>
      </c>
      <c r="AG26" s="218">
        <f>'Reforecast IFS'!$O$99</f>
        <v>0</v>
      </c>
      <c r="AH26" s="218">
        <f>'Reforecast IFS'!$O$102+'Reforecast IFS'!$O$103</f>
        <v>0</v>
      </c>
      <c r="AI26" s="218">
        <f>'Reforecast IFS'!$O$104</f>
        <v>0</v>
      </c>
      <c r="AJ26" s="218">
        <f>'Reforecast IFS'!$O$105</f>
        <v>0</v>
      </c>
      <c r="AK26" s="218">
        <f>'Reforecast IFS'!$O$106</f>
        <v>0</v>
      </c>
      <c r="AL26" s="218">
        <f>'Reforecast IFS'!$O$109</f>
        <v>0</v>
      </c>
      <c r="AM26" s="218">
        <f>'Reforecast IFS'!$O$110</f>
        <v>0</v>
      </c>
      <c r="AN26" s="218">
        <f>'Reforecast IFS'!$O$111</f>
        <v>0</v>
      </c>
      <c r="AO26" s="218">
        <f>'Reforecast IFS'!$O$112+'Reforecast IFS'!$O$113</f>
        <v>0</v>
      </c>
      <c r="AP26" s="218">
        <f>'Reforecast IFS'!$O$116+'Reforecast IFS'!$O$117</f>
        <v>0</v>
      </c>
      <c r="AQ26" s="218">
        <f>'Reforecast IFS'!$O$118</f>
        <v>0</v>
      </c>
      <c r="AR26" s="218">
        <f>'Reforecast IFS'!$O$119</f>
        <v>0</v>
      </c>
      <c r="AS26" s="218">
        <f>'Reforecast IFS'!$O$120</f>
        <v>0</v>
      </c>
      <c r="AT26" s="218">
        <f>'Reforecast IFS'!$O$123</f>
        <v>0</v>
      </c>
      <c r="AU26" s="218">
        <f>'Reforecast IFS'!$O$124</f>
        <v>0</v>
      </c>
      <c r="AV26" s="218">
        <f>'Reforecast IFS'!$O$125</f>
        <v>0</v>
      </c>
      <c r="AW26" s="218">
        <f>'Reforecast IFS'!$O$126+'Reforecast IFS'!$O$127</f>
        <v>0</v>
      </c>
      <c r="AX26" s="28"/>
      <c r="AY26" s="12"/>
    </row>
    <row r="27" spans="1:51" s="26" customFormat="1" hidden="1" x14ac:dyDescent="0.35">
      <c r="A27" s="26" t="s">
        <v>185</v>
      </c>
      <c r="B27" s="218">
        <f>'Reforecast IFS'!$R$46</f>
        <v>0</v>
      </c>
      <c r="C27" s="218">
        <f>'Reforecast IFS'!$R$47</f>
        <v>0</v>
      </c>
      <c r="D27" s="218">
        <f>'Reforecast IFS'!$R$48</f>
        <v>0</v>
      </c>
      <c r="E27" s="218">
        <f>'Reforecast IFS'!$R$49+'Reforecast IFS'!$R$50</f>
        <v>0</v>
      </c>
      <c r="F27" s="218">
        <f>'Reforecast IFS'!$R$53</f>
        <v>0</v>
      </c>
      <c r="G27" s="218">
        <f>'Reforecast IFS'!$R$54</f>
        <v>0</v>
      </c>
      <c r="H27" s="218">
        <f>'Reforecast IFS'!$R$55</f>
        <v>0</v>
      </c>
      <c r="I27" s="218">
        <f>'Reforecast IFS'!$R$56+'Reforecast IFS'!$R$57</f>
        <v>0</v>
      </c>
      <c r="J27" s="218">
        <f>'Reforecast IFS'!$R$60</f>
        <v>0</v>
      </c>
      <c r="K27" s="218">
        <f>'Reforecast IFS'!$R$61</f>
        <v>0</v>
      </c>
      <c r="L27" s="218">
        <f>'Reforecast IFS'!$R$62</f>
        <v>0</v>
      </c>
      <c r="M27" s="218">
        <f>'Reforecast IFS'!$R$63+'Reforecast IFS'!$R$64</f>
        <v>0</v>
      </c>
      <c r="N27" s="218">
        <f>'Reforecast IFS'!$R$67</f>
        <v>0</v>
      </c>
      <c r="O27" s="218">
        <f>'Reforecast IFS'!$R$68</f>
        <v>0</v>
      </c>
      <c r="P27" s="218">
        <f>'Reforecast IFS'!$R$69</f>
        <v>0</v>
      </c>
      <c r="Q27" s="218">
        <f>'Reforecast IFS'!$R$70+'Reforecast IFS'!$R$71</f>
        <v>0</v>
      </c>
      <c r="R27" s="218">
        <f>'Reforecast IFS'!$R$74+'Reforecast IFS'!$R$75</f>
        <v>0</v>
      </c>
      <c r="S27" s="218">
        <f>'Reforecast IFS'!$R$76</f>
        <v>0</v>
      </c>
      <c r="T27" s="218">
        <f>'Reforecast IFS'!$R$77</f>
        <v>0</v>
      </c>
      <c r="U27" s="218">
        <f>'Reforecast IFS'!$R$78</f>
        <v>0</v>
      </c>
      <c r="V27" s="218">
        <f>'Reforecast IFS'!$R$81</f>
        <v>0</v>
      </c>
      <c r="W27" s="218">
        <f>'Reforecast IFS'!$R$82</f>
        <v>0</v>
      </c>
      <c r="X27" s="218">
        <f>'Reforecast IFS'!$R$83</f>
        <v>0</v>
      </c>
      <c r="Y27" s="218">
        <f>'Reforecast IFS'!$R$84+'Reforecast IFS'!$R$85</f>
        <v>0</v>
      </c>
      <c r="Z27" s="218">
        <f>'Reforecast IFS'!$R$88+'Reforecast IFS'!$R$89</f>
        <v>0</v>
      </c>
      <c r="AA27" s="218">
        <f>'Reforecast IFS'!$R$90</f>
        <v>0</v>
      </c>
      <c r="AB27" s="218">
        <f>'Reforecast IFS'!$R$91</f>
        <v>0</v>
      </c>
      <c r="AC27" s="218">
        <f>'Reforecast IFS'!$R$92</f>
        <v>0</v>
      </c>
      <c r="AD27" s="218">
        <f>'Reforecast IFS'!$R$95+'Reforecast IFS'!$R$96</f>
        <v>0</v>
      </c>
      <c r="AE27" s="218">
        <f>'Reforecast IFS'!$R$97</f>
        <v>0</v>
      </c>
      <c r="AF27" s="218">
        <f>'Reforecast IFS'!$R$98</f>
        <v>0</v>
      </c>
      <c r="AG27" s="218">
        <f>'Reforecast IFS'!$R$99</f>
        <v>0</v>
      </c>
      <c r="AH27" s="218">
        <f>'Reforecast IFS'!$R$102+'Reforecast IFS'!$R$103</f>
        <v>0</v>
      </c>
      <c r="AI27" s="218">
        <f>'Reforecast IFS'!$R$104</f>
        <v>0</v>
      </c>
      <c r="AJ27" s="218">
        <f>'Reforecast IFS'!$R$105</f>
        <v>0</v>
      </c>
      <c r="AK27" s="218">
        <f>'Reforecast IFS'!$R$106</f>
        <v>0</v>
      </c>
      <c r="AL27" s="218">
        <f>'Reforecast IFS'!$R$109</f>
        <v>0</v>
      </c>
      <c r="AM27" s="218">
        <f>'Reforecast IFS'!$R$110</f>
        <v>0</v>
      </c>
      <c r="AN27" s="218">
        <f>'Reforecast IFS'!$R$111</f>
        <v>0</v>
      </c>
      <c r="AO27" s="218">
        <f>'Reforecast IFS'!$R$112+'Reforecast IFS'!$R$113</f>
        <v>0</v>
      </c>
      <c r="AP27" s="218">
        <f>'Reforecast IFS'!$R$116+'Reforecast IFS'!$R$117</f>
        <v>0</v>
      </c>
      <c r="AQ27" s="218">
        <f>'Reforecast IFS'!$R$118</f>
        <v>0</v>
      </c>
      <c r="AR27" s="218">
        <f>'Reforecast IFS'!$R$119</f>
        <v>0</v>
      </c>
      <c r="AS27" s="218">
        <f>'Reforecast IFS'!$R$120</f>
        <v>0</v>
      </c>
      <c r="AT27" s="218">
        <f>'Reforecast IFS'!$R$123</f>
        <v>0</v>
      </c>
      <c r="AU27" s="218">
        <f>'Reforecast IFS'!$R$124</f>
        <v>0</v>
      </c>
      <c r="AV27" s="218">
        <f>'Reforecast IFS'!$R$125</f>
        <v>0</v>
      </c>
      <c r="AW27" s="218">
        <f>'Reforecast IFS'!$R$126+'Reforecast IFS'!$R$127</f>
        <v>0</v>
      </c>
      <c r="AX27" s="28"/>
      <c r="AY27" s="12"/>
    </row>
    <row r="28" spans="1:51" s="26" customFormat="1" hidden="1" x14ac:dyDescent="0.35">
      <c r="A28" s="26" t="s">
        <v>186</v>
      </c>
      <c r="B28" s="218">
        <f>'Reforecast IFS'!$S$46</f>
        <v>184.83711225856305</v>
      </c>
      <c r="C28" s="218">
        <f>'Reforecast IFS'!$S$47</f>
        <v>328.69960797095052</v>
      </c>
      <c r="D28" s="218">
        <f>'Reforecast IFS'!$S$48</f>
        <v>768.18622076374049</v>
      </c>
      <c r="E28" s="218">
        <f>'Reforecast IFS'!$S$49+'Reforecast IFS'!$S$50</f>
        <v>891.87705900674587</v>
      </c>
      <c r="F28" s="218">
        <f>'Reforecast IFS'!$S$53</f>
        <v>252.11899163253713</v>
      </c>
      <c r="G28" s="218">
        <f>'Reforecast IFS'!$S$54</f>
        <v>420.19831938756198</v>
      </c>
      <c r="H28" s="218">
        <f>'Reforecast IFS'!$S$55</f>
        <v>654.87677708232889</v>
      </c>
      <c r="I28" s="218">
        <f>'Reforecast IFS'!$S$56+'Reforecast IFS'!$S$57</f>
        <v>1010.2059118975722</v>
      </c>
      <c r="J28" s="218">
        <f>'Reforecast IFS'!$S$60</f>
        <v>519.53613652237186</v>
      </c>
      <c r="K28" s="218">
        <f>'Reforecast IFS'!$S$61</f>
        <v>509.0960478502318</v>
      </c>
      <c r="L28" s="218">
        <f>'Reforecast IFS'!$S$62</f>
        <v>563.45006086899161</v>
      </c>
      <c r="M28" s="218">
        <f>'Reforecast IFS'!$S$63+'Reforecast IFS'!$S$64</f>
        <v>542.51775475840452</v>
      </c>
      <c r="N28" s="218">
        <f>'Reforecast IFS'!$S$67</f>
        <v>369.08250045964365</v>
      </c>
      <c r="O28" s="218">
        <f>'Reforecast IFS'!$S$68</f>
        <v>581.98564441993062</v>
      </c>
      <c r="P28" s="218">
        <f>'Reforecast IFS'!$S$69</f>
        <v>889.27332965618757</v>
      </c>
      <c r="Q28" s="218">
        <f>'Reforecast IFS'!$S$70+'Reforecast IFS'!$S$71</f>
        <v>980.65852546423787</v>
      </c>
      <c r="R28" s="218">
        <f>'Reforecast IFS'!$S$74+'Reforecast IFS'!$S$75</f>
        <v>890.1258438789846</v>
      </c>
      <c r="S28" s="218">
        <f>'Reforecast IFS'!$S$76</f>
        <v>803.35777717300959</v>
      </c>
      <c r="T28" s="218">
        <f>'Reforecast IFS'!$S$77</f>
        <v>608.51427011989585</v>
      </c>
      <c r="U28" s="218">
        <f>'Reforecast IFS'!$S$78</f>
        <v>495.60210882811032</v>
      </c>
      <c r="V28" s="218">
        <f>'Reforecast IFS'!$S$81</f>
        <v>218.06258643928524</v>
      </c>
      <c r="W28" s="218">
        <f>'Reforecast IFS'!$S$82</f>
        <v>767.34248104131598</v>
      </c>
      <c r="X28" s="218">
        <f>'Reforecast IFS'!$S$83</f>
        <v>1328.5949325193992</v>
      </c>
      <c r="Y28" s="218">
        <f>'Reforecast IFS'!$S$84+'Reforecast IFS'!$S$85</f>
        <v>0</v>
      </c>
      <c r="Z28" s="218">
        <f>'Reforecast IFS'!$S$88+'Reforecast IFS'!$S$89</f>
        <v>560.08193309722822</v>
      </c>
      <c r="AA28" s="218">
        <f>'Reforecast IFS'!$S$90</f>
        <v>850.17139507057584</v>
      </c>
      <c r="AB28" s="218">
        <f>'Reforecast IFS'!$S$91</f>
        <v>1155.3649550701602</v>
      </c>
      <c r="AC28" s="218">
        <f>'Reforecast IFS'!$S$92</f>
        <v>918.38171676203581</v>
      </c>
      <c r="AD28" s="218">
        <f>'Reforecast IFS'!$S$95+'Reforecast IFS'!$S$96</f>
        <v>942.12012718600874</v>
      </c>
      <c r="AE28" s="218">
        <f>'Reforecast IFS'!$S$97</f>
        <v>1033.4574244833061</v>
      </c>
      <c r="AF28" s="218">
        <f>'Reforecast IFS'!$S$98</f>
        <v>932.31090922855719</v>
      </c>
      <c r="AG28" s="218">
        <f>'Reforecast IFS'!$S$99</f>
        <v>576.11153910212875</v>
      </c>
      <c r="AH28" s="218">
        <f>'Reforecast IFS'!$S$102</f>
        <v>755.53552378920426</v>
      </c>
      <c r="AI28" s="218">
        <f>'Reforecast IFS'!$S$103</f>
        <v>853.19820780883231</v>
      </c>
      <c r="AJ28" s="218">
        <f>'Reforecast IFS'!$S$104</f>
        <v>686.50757414124189</v>
      </c>
      <c r="AK28" s="218">
        <f>'Reforecast IFS'!$S$105+'Reforecast IFS'!$S$106</f>
        <v>510.15869426072152</v>
      </c>
      <c r="AL28" s="218">
        <f>'Reforecast IFS'!$S$109+'Reforecast IFS'!$S$110</f>
        <v>444.63067623546806</v>
      </c>
      <c r="AM28" s="218">
        <f>'Reforecast IFS'!$S$111</f>
        <v>408.92910388123408</v>
      </c>
      <c r="AN28" s="218">
        <f>'Reforecast IFS'!$S$112</f>
        <v>790.98090694000098</v>
      </c>
      <c r="AO28" s="218">
        <f>'Reforecast IFS'!$S$113</f>
        <v>825.45931294329682</v>
      </c>
      <c r="AP28" s="218">
        <f>'Reforecast IFS'!$S$116+'Reforecast IFS'!$S$117</f>
        <v>667.01862857249637</v>
      </c>
      <c r="AQ28" s="218">
        <f>'Reforecast IFS'!$S$118</f>
        <v>570.42200381493467</v>
      </c>
      <c r="AR28" s="218">
        <f>'Reforecast IFS'!$S$119</f>
        <v>544.21107772561561</v>
      </c>
      <c r="AS28" s="218">
        <f>'Reforecast IFS'!$S$120</f>
        <v>469.94828988695343</v>
      </c>
      <c r="AT28" s="218">
        <f>'Reforecast IFS'!$S$123</f>
        <v>525.94216582064314</v>
      </c>
      <c r="AU28" s="218">
        <f>'Reforecast IFS'!$S$124</f>
        <v>357.34558375634543</v>
      </c>
      <c r="AV28" s="218">
        <f>'Reforecast IFS'!$S$125</f>
        <v>744.73986463620975</v>
      </c>
      <c r="AW28" s="218">
        <f>'Reforecast IFS'!$S$126+'Reforecast IFS'!$S$127</f>
        <v>498.77238578680192</v>
      </c>
      <c r="AX28" s="28"/>
      <c r="AY28" s="29"/>
    </row>
    <row r="29" spans="1:51" s="26" customFormat="1" hidden="1" x14ac:dyDescent="0.35"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8"/>
      <c r="AY29" s="29"/>
    </row>
    <row r="30" spans="1:51" s="26" customFormat="1" hidden="1" x14ac:dyDescent="0.35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8"/>
      <c r="AY30" s="29"/>
    </row>
    <row r="31" spans="1:51" s="26" customFormat="1" hidden="1" x14ac:dyDescent="0.35">
      <c r="B31" s="218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8"/>
      <c r="AY31" s="29"/>
    </row>
    <row r="32" spans="1:51" s="26" customFormat="1" hidden="1" x14ac:dyDescent="0.35">
      <c r="B32" s="218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8"/>
      <c r="AY32" s="29"/>
    </row>
    <row r="33" spans="1:51" s="26" customFormat="1" hidden="1" x14ac:dyDescent="0.35"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8"/>
      <c r="AY33" s="29"/>
    </row>
    <row r="34" spans="1:51" s="26" customFormat="1" hidden="1" x14ac:dyDescent="0.35">
      <c r="B34" s="218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8"/>
      <c r="AY34" s="29"/>
    </row>
    <row r="35" spans="1:51" s="26" customFormat="1" hidden="1" x14ac:dyDescent="0.35"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8"/>
      <c r="AY35" s="29"/>
    </row>
    <row r="36" spans="1:51" s="26" customFormat="1" hidden="1" x14ac:dyDescent="0.35"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8"/>
      <c r="AY36" s="29"/>
    </row>
    <row r="37" spans="1:51" s="26" customFormat="1" hidden="1" x14ac:dyDescent="0.35"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8"/>
      <c r="AY37" s="29"/>
    </row>
    <row r="38" spans="1:51" s="26" customFormat="1" hidden="1" x14ac:dyDescent="0.35"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8"/>
      <c r="AY38" s="29"/>
    </row>
    <row r="39" spans="1:51" s="26" customFormat="1" hidden="1" x14ac:dyDescent="0.35"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8"/>
      <c r="AY39" s="29"/>
    </row>
    <row r="40" spans="1:51" s="26" customFormat="1" hidden="1" x14ac:dyDescent="0.35">
      <c r="A40" s="36"/>
      <c r="B40" s="37"/>
      <c r="C40" s="12"/>
      <c r="D40" s="12"/>
      <c r="E40" s="12"/>
      <c r="F40" s="37"/>
      <c r="G40" s="12"/>
      <c r="H40" s="12"/>
      <c r="I40" s="13"/>
      <c r="J40" s="37"/>
      <c r="K40" s="12"/>
      <c r="L40" s="12"/>
      <c r="M40" s="13"/>
      <c r="N40" s="37"/>
      <c r="O40" s="12"/>
      <c r="P40" s="12"/>
      <c r="Q40" s="12"/>
      <c r="R40" s="37"/>
      <c r="S40" s="12"/>
      <c r="T40" s="12"/>
      <c r="U40" s="13"/>
      <c r="V40" s="37"/>
      <c r="W40" s="12"/>
      <c r="X40" s="12"/>
      <c r="Y40" s="13"/>
      <c r="Z40" s="37"/>
      <c r="AA40" s="12"/>
      <c r="AB40" s="12"/>
      <c r="AC40" s="12"/>
      <c r="AD40" s="37"/>
      <c r="AE40" s="12"/>
      <c r="AF40" s="12"/>
      <c r="AG40" s="13"/>
      <c r="AH40" s="37"/>
      <c r="AI40" s="12"/>
      <c r="AJ40" s="12"/>
      <c r="AK40" s="13"/>
      <c r="AL40" s="37"/>
      <c r="AM40" s="12"/>
      <c r="AN40" s="12"/>
      <c r="AO40" s="13"/>
      <c r="AP40" s="37"/>
      <c r="AQ40" s="12"/>
      <c r="AR40" s="12"/>
      <c r="AS40" s="13"/>
      <c r="AT40" s="37"/>
      <c r="AU40" s="12"/>
      <c r="AV40" s="12"/>
      <c r="AW40" s="13"/>
      <c r="AX40" s="28"/>
    </row>
    <row r="41" spans="1:51" s="26" customFormat="1" hidden="1" x14ac:dyDescent="0.35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19"/>
      <c r="AU41" s="219"/>
      <c r="AV41" s="219"/>
      <c r="AW41" s="219"/>
      <c r="AX41" s="28"/>
      <c r="AY41" s="29"/>
    </row>
    <row r="42" spans="1:51" s="26" customFormat="1" hidden="1" x14ac:dyDescent="0.35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19"/>
      <c r="AU42" s="219"/>
      <c r="AV42" s="219"/>
      <c r="AW42" s="219"/>
      <c r="AX42" s="28"/>
    </row>
    <row r="43" spans="1:51" s="26" customFormat="1" hidden="1" x14ac:dyDescent="0.35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8"/>
    </row>
    <row r="44" spans="1:51" s="26" customFormat="1" ht="14" hidden="1" customHeight="1" x14ac:dyDescent="0.35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8"/>
      <c r="AY44" s="29"/>
    </row>
    <row r="45" spans="1:51" s="26" customFormat="1" hidden="1" x14ac:dyDescent="0.35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19"/>
      <c r="AU45" s="219"/>
      <c r="AV45" s="219"/>
      <c r="AW45" s="219"/>
      <c r="AX45" s="28"/>
      <c r="AY45" s="12"/>
    </row>
    <row r="46" spans="1:51" s="26" customFormat="1" hidden="1" x14ac:dyDescent="0.35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69"/>
      <c r="Y46" s="369"/>
      <c r="Z46" s="369"/>
      <c r="AA46" s="369"/>
      <c r="AB46" s="369"/>
      <c r="AC46" s="369"/>
      <c r="AD46" s="369"/>
      <c r="AE46" s="369"/>
      <c r="AF46" s="369"/>
      <c r="AG46" s="369"/>
      <c r="AH46" s="369"/>
      <c r="AI46" s="369"/>
      <c r="AJ46" s="369"/>
      <c r="AK46" s="369"/>
      <c r="AL46" s="369"/>
      <c r="AM46" s="369"/>
      <c r="AN46" s="369"/>
      <c r="AO46" s="369"/>
      <c r="AP46" s="369"/>
      <c r="AQ46" s="369"/>
      <c r="AR46" s="369"/>
      <c r="AS46" s="369"/>
      <c r="AT46" s="369"/>
      <c r="AU46" s="369"/>
      <c r="AV46" s="369"/>
      <c r="AW46" s="369"/>
      <c r="AX46" s="28"/>
      <c r="AY46" s="12"/>
    </row>
    <row r="47" spans="1:51" s="26" customFormat="1" hidden="1" x14ac:dyDescent="0.35">
      <c r="B47" s="369"/>
      <c r="C47" s="369"/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69"/>
      <c r="Y47" s="369"/>
      <c r="Z47" s="369"/>
      <c r="AA47" s="369"/>
      <c r="AB47" s="369"/>
      <c r="AC47" s="369"/>
      <c r="AD47" s="369"/>
      <c r="AE47" s="369"/>
      <c r="AF47" s="369"/>
      <c r="AG47" s="369"/>
      <c r="AH47" s="369"/>
      <c r="AI47" s="369"/>
      <c r="AJ47" s="369"/>
      <c r="AK47" s="369"/>
      <c r="AL47" s="369"/>
      <c r="AM47" s="369"/>
      <c r="AN47" s="369"/>
      <c r="AO47" s="369"/>
      <c r="AP47" s="369"/>
      <c r="AQ47" s="369"/>
      <c r="AR47" s="369"/>
      <c r="AS47" s="369"/>
      <c r="AT47" s="369"/>
      <c r="AU47" s="369"/>
      <c r="AV47" s="369"/>
      <c r="AW47" s="369"/>
      <c r="AX47" s="28"/>
      <c r="AY47" s="12"/>
    </row>
    <row r="48" spans="1:51" s="26" customFormat="1" hidden="1" x14ac:dyDescent="0.35">
      <c r="B48" s="369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69"/>
      <c r="Y48" s="369"/>
      <c r="Z48" s="369"/>
      <c r="AA48" s="369"/>
      <c r="AB48" s="369"/>
      <c r="AC48" s="369"/>
      <c r="AD48" s="369"/>
      <c r="AE48" s="369"/>
      <c r="AF48" s="369"/>
      <c r="AG48" s="369"/>
      <c r="AH48" s="369"/>
      <c r="AI48" s="369"/>
      <c r="AJ48" s="369"/>
      <c r="AK48" s="369"/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28"/>
      <c r="AY48" s="12"/>
    </row>
    <row r="49" spans="1:51" s="26" customFormat="1" hidden="1" x14ac:dyDescent="0.35">
      <c r="B49" s="369"/>
      <c r="C49" s="369"/>
      <c r="D49" s="369"/>
      <c r="E49" s="369"/>
      <c r="F49" s="369"/>
      <c r="G49" s="369"/>
      <c r="H49" s="369"/>
      <c r="I49" s="369"/>
      <c r="J49" s="369"/>
      <c r="K49" s="369"/>
      <c r="L49" s="369"/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69"/>
      <c r="X49" s="369"/>
      <c r="Y49" s="369"/>
      <c r="Z49" s="369"/>
      <c r="AA49" s="369"/>
      <c r="AB49" s="369"/>
      <c r="AC49" s="369"/>
      <c r="AD49" s="369"/>
      <c r="AE49" s="369"/>
      <c r="AF49" s="369"/>
      <c r="AG49" s="369"/>
      <c r="AH49" s="369"/>
      <c r="AI49" s="369"/>
      <c r="AJ49" s="369"/>
      <c r="AK49" s="369"/>
      <c r="AL49" s="369"/>
      <c r="AM49" s="369"/>
      <c r="AN49" s="369"/>
      <c r="AO49" s="369"/>
      <c r="AP49" s="369"/>
      <c r="AQ49" s="369"/>
      <c r="AR49" s="369"/>
      <c r="AS49" s="369"/>
      <c r="AT49" s="369"/>
      <c r="AU49" s="369"/>
      <c r="AV49" s="369"/>
      <c r="AW49" s="369"/>
      <c r="AX49" s="28"/>
      <c r="AY49" s="12"/>
    </row>
    <row r="50" spans="1:51" s="26" customFormat="1" hidden="1" x14ac:dyDescent="0.35">
      <c r="B50" s="369"/>
      <c r="C50" s="369"/>
      <c r="D50" s="369"/>
      <c r="E50" s="369"/>
      <c r="F50" s="369"/>
      <c r="G50" s="369"/>
      <c r="H50" s="369"/>
      <c r="I50" s="369"/>
      <c r="J50" s="369"/>
      <c r="K50" s="369"/>
      <c r="L50" s="369"/>
      <c r="M50" s="369"/>
      <c r="N50" s="369"/>
      <c r="O50" s="369"/>
      <c r="P50" s="369"/>
      <c r="Q50" s="369"/>
      <c r="R50" s="369"/>
      <c r="S50" s="369"/>
      <c r="T50" s="369"/>
      <c r="U50" s="369"/>
      <c r="V50" s="369"/>
      <c r="W50" s="369"/>
      <c r="X50" s="369"/>
      <c r="Y50" s="369"/>
      <c r="Z50" s="369"/>
      <c r="AA50" s="369"/>
      <c r="AB50" s="369"/>
      <c r="AC50" s="369"/>
      <c r="AD50" s="369"/>
      <c r="AE50" s="369"/>
      <c r="AF50" s="369"/>
      <c r="AG50" s="369"/>
      <c r="AH50" s="369"/>
      <c r="AI50" s="369"/>
      <c r="AJ50" s="369"/>
      <c r="AK50" s="369"/>
      <c r="AL50" s="369"/>
      <c r="AM50" s="369"/>
      <c r="AN50" s="369"/>
      <c r="AO50" s="369"/>
      <c r="AP50" s="369"/>
      <c r="AQ50" s="369"/>
      <c r="AR50" s="369"/>
      <c r="AS50" s="369"/>
      <c r="AT50" s="369"/>
      <c r="AU50" s="369"/>
      <c r="AV50" s="369"/>
      <c r="AW50" s="369"/>
      <c r="AX50" s="28"/>
      <c r="AY50" s="12"/>
    </row>
    <row r="51" spans="1:51" hidden="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SUM(B25:B39)</f>
        <v>1663.4734827544041</v>
      </c>
      <c r="C52" s="221">
        <f t="shared" si="0"/>
        <v>2127.0811970596023</v>
      </c>
      <c r="D52" s="221">
        <f t="shared" si="0"/>
        <v>2793.1862391672166</v>
      </c>
      <c r="E52" s="221">
        <f t="shared" si="0"/>
        <v>3173.1924143521101</v>
      </c>
      <c r="F52" s="221">
        <f t="shared" si="0"/>
        <v>992.16318888491594</v>
      </c>
      <c r="G52" s="221">
        <f t="shared" si="0"/>
        <v>1653.6053148081937</v>
      </c>
      <c r="H52" s="221">
        <f t="shared" si="0"/>
        <v>2782.3856442426804</v>
      </c>
      <c r="I52" s="221">
        <f t="shared" si="0"/>
        <v>4492.5791853975425</v>
      </c>
      <c r="J52" s="221">
        <f t="shared" si="0"/>
        <v>2634.311388589429</v>
      </c>
      <c r="K52" s="221">
        <f t="shared" si="0"/>
        <v>2345.8054920930699</v>
      </c>
      <c r="L52" s="221">
        <f t="shared" si="0"/>
        <v>2451.2502021119299</v>
      </c>
      <c r="M52" s="221">
        <f t="shared" si="0"/>
        <v>2286.566250538905</v>
      </c>
      <c r="N52" s="221">
        <f t="shared" si="0"/>
        <v>2043.5292401078541</v>
      </c>
      <c r="O52" s="221">
        <f t="shared" si="0"/>
        <v>2622.9821140601725</v>
      </c>
      <c r="P52" s="221">
        <f t="shared" si="0"/>
        <v>2850.5280393994763</v>
      </c>
      <c r="Q52" s="221">
        <f t="shared" si="0"/>
        <v>2887.2939397658301</v>
      </c>
      <c r="R52" s="221">
        <f t="shared" si="0"/>
        <v>2493.5353998828837</v>
      </c>
      <c r="S52" s="221">
        <f t="shared" si="0"/>
        <v>2892.1022634515421</v>
      </c>
      <c r="T52" s="221">
        <f t="shared" si="0"/>
        <v>2611.4778954087433</v>
      </c>
      <c r="U52" s="221">
        <f t="shared" si="0"/>
        <v>2383.8177745901639</v>
      </c>
      <c r="V52" s="221">
        <f t="shared" si="0"/>
        <v>1585.1625393206898</v>
      </c>
      <c r="W52" s="221">
        <f t="shared" si="0"/>
        <v>3414.2108016389702</v>
      </c>
      <c r="X52" s="221">
        <f t="shared" si="0"/>
        <v>4897.9599923736723</v>
      </c>
      <c r="Y52" s="221">
        <f t="shared" si="0"/>
        <v>0</v>
      </c>
      <c r="Z52" s="221">
        <f t="shared" si="0"/>
        <v>1771.5207535392824</v>
      </c>
      <c r="AA52" s="221">
        <f t="shared" si="0"/>
        <v>2921.1734832569973</v>
      </c>
      <c r="AB52" s="221">
        <f t="shared" si="0"/>
        <v>3659.6204011803429</v>
      </c>
      <c r="AC52" s="221">
        <f t="shared" si="0"/>
        <v>2715.0186953567122</v>
      </c>
      <c r="AD52" s="221">
        <f t="shared" si="0"/>
        <v>2764.4114201716552</v>
      </c>
      <c r="AE52" s="221">
        <f t="shared" si="0"/>
        <v>3107.2888019217125</v>
      </c>
      <c r="AF52" s="221">
        <f t="shared" si="0"/>
        <v>2970.7368814453948</v>
      </c>
      <c r="AG52" s="221">
        <f t="shared" si="0"/>
        <v>2224.8962297945718</v>
      </c>
      <c r="AH52" s="221">
        <f t="shared" si="0"/>
        <v>4655.647852263337</v>
      </c>
      <c r="AI52" s="221">
        <f t="shared" si="0"/>
        <v>2882.3966172146238</v>
      </c>
      <c r="AJ52" s="221">
        <f t="shared" si="0"/>
        <v>1867.9522851793918</v>
      </c>
      <c r="AK52" s="221">
        <f t="shared" si="0"/>
        <v>982.73657867598149</v>
      </c>
      <c r="AL52" s="221">
        <f t="shared" si="0"/>
        <v>1461.8216969151581</v>
      </c>
      <c r="AM52" s="221">
        <f t="shared" si="0"/>
        <v>1426.1201245609241</v>
      </c>
      <c r="AN52" s="221">
        <f t="shared" si="0"/>
        <v>2482.7543936363763</v>
      </c>
      <c r="AO52" s="221">
        <f t="shared" si="0"/>
        <v>4682.6371182208741</v>
      </c>
      <c r="AP52" s="221">
        <f t="shared" si="0"/>
        <v>2150.5086955917382</v>
      </c>
      <c r="AQ52" s="221">
        <f t="shared" si="0"/>
        <v>2452.0246802419606</v>
      </c>
      <c r="AR52" s="221">
        <f t="shared" si="0"/>
        <v>2551.1522098897613</v>
      </c>
      <c r="AS52" s="221">
        <f t="shared" si="0"/>
        <v>2681.247747609872</v>
      </c>
      <c r="AT52" s="221">
        <f t="shared" si="0"/>
        <v>2223.6527967514276</v>
      </c>
      <c r="AU52" s="221">
        <f t="shared" si="0"/>
        <v>1861.180044708583</v>
      </c>
      <c r="AV52" s="221">
        <f t="shared" si="0"/>
        <v>2838.1972395282673</v>
      </c>
      <c r="AW52" s="221">
        <f>SUM(AW25:AW39)</f>
        <v>2787.1032523450554</v>
      </c>
      <c r="AX52" s="12">
        <f>SUM(B52:AW52)</f>
        <v>122199.99999999999</v>
      </c>
      <c r="AY52" s="28"/>
    </row>
    <row r="53" spans="1:51" s="6" customFormat="1" ht="20" hidden="1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hidden="1" x14ac:dyDescent="0.35">
      <c r="A54" s="36" t="s">
        <v>18</v>
      </c>
      <c r="B54" s="39"/>
      <c r="C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hidden="1" x14ac:dyDescent="0.35">
      <c r="A55" s="106" t="s">
        <v>19</v>
      </c>
      <c r="B55" s="105">
        <f>SUM(B56:B68)</f>
        <v>2.9990404509307118</v>
      </c>
      <c r="C55" s="105">
        <f t="shared" ref="C55:AW55" si="1">SUM(C56:C68)</f>
        <v>2.9990404509307105</v>
      </c>
      <c r="D55" s="105">
        <f t="shared" si="1"/>
        <v>2.9990404509307105</v>
      </c>
      <c r="E55" s="105">
        <f t="shared" si="1"/>
        <v>2.9990404509307105</v>
      </c>
      <c r="F55" s="105">
        <f t="shared" si="1"/>
        <v>3.4865493342707441</v>
      </c>
      <c r="G55" s="105">
        <f t="shared" si="1"/>
        <v>3.486549334270745</v>
      </c>
      <c r="H55" s="105">
        <f t="shared" si="1"/>
        <v>3.486549334270745</v>
      </c>
      <c r="I55" s="105">
        <f t="shared" si="1"/>
        <v>3.486549334270745</v>
      </c>
      <c r="J55" s="105">
        <f t="shared" si="1"/>
        <v>3.4551703902623072</v>
      </c>
      <c r="K55" s="105">
        <f t="shared" si="1"/>
        <v>3.4551703902623081</v>
      </c>
      <c r="L55" s="105">
        <f t="shared" si="1"/>
        <v>3.4551703902623081</v>
      </c>
      <c r="M55" s="105">
        <f t="shared" si="1"/>
        <v>3.4551703902623081</v>
      </c>
      <c r="N55" s="105">
        <f t="shared" si="1"/>
        <v>3.342996778115555</v>
      </c>
      <c r="O55" s="105">
        <f t="shared" si="1"/>
        <v>3.3429967781155554</v>
      </c>
      <c r="P55" s="105">
        <f t="shared" si="1"/>
        <v>3.3429967781155554</v>
      </c>
      <c r="Q55" s="105">
        <f t="shared" si="1"/>
        <v>3.3429967781155554</v>
      </c>
      <c r="R55" s="105">
        <f t="shared" si="1"/>
        <v>3.4950612308595561</v>
      </c>
      <c r="S55" s="105">
        <f t="shared" si="1"/>
        <v>3.495061230859553</v>
      </c>
      <c r="T55" s="105">
        <f t="shared" si="1"/>
        <v>3.495061230859553</v>
      </c>
      <c r="U55" s="105">
        <f t="shared" si="1"/>
        <v>3.495061230859553</v>
      </c>
      <c r="V55" s="105">
        <f t="shared" si="1"/>
        <v>3.2678822508536847</v>
      </c>
      <c r="W55" s="105">
        <f t="shared" si="1"/>
        <v>3.267882250853682</v>
      </c>
      <c r="X55" s="105">
        <f t="shared" si="1"/>
        <v>3.267882250853682</v>
      </c>
      <c r="Y55" s="105">
        <f t="shared" si="1"/>
        <v>3.267882250853682</v>
      </c>
      <c r="Z55" s="105">
        <f t="shared" si="1"/>
        <v>3.5673876704849548</v>
      </c>
      <c r="AA55" s="105">
        <f t="shared" si="1"/>
        <v>3.5673876704849539</v>
      </c>
      <c r="AB55" s="105">
        <f t="shared" si="1"/>
        <v>3.5673876704849539</v>
      </c>
      <c r="AC55" s="105">
        <f t="shared" si="1"/>
        <v>3.5673876704849539</v>
      </c>
      <c r="AD55" s="105">
        <f t="shared" si="1"/>
        <v>4.1598521108382975</v>
      </c>
      <c r="AE55" s="105">
        <f t="shared" si="1"/>
        <v>4.1598521108382958</v>
      </c>
      <c r="AF55" s="105">
        <f t="shared" si="1"/>
        <v>4.1598521108382958</v>
      </c>
      <c r="AG55" s="105">
        <f t="shared" si="1"/>
        <v>4.1598521108382958</v>
      </c>
      <c r="AH55" s="105">
        <f t="shared" si="1"/>
        <v>4.4089005164458204</v>
      </c>
      <c r="AI55" s="105">
        <f t="shared" si="1"/>
        <v>4.4089005164458204</v>
      </c>
      <c r="AJ55" s="105">
        <f t="shared" si="1"/>
        <v>4.4089005164458204</v>
      </c>
      <c r="AK55" s="105">
        <f t="shared" si="1"/>
        <v>4.4089005164458204</v>
      </c>
      <c r="AL55" s="105">
        <f t="shared" si="1"/>
        <v>4.2964735532764537</v>
      </c>
      <c r="AM55" s="105">
        <f t="shared" si="1"/>
        <v>4.2964735532764529</v>
      </c>
      <c r="AN55" s="105">
        <f t="shared" si="1"/>
        <v>4.2964735532764529</v>
      </c>
      <c r="AO55" s="105">
        <f t="shared" si="1"/>
        <v>4.2964735532764529</v>
      </c>
      <c r="AP55" s="105">
        <f t="shared" si="1"/>
        <v>4.6098863102211007</v>
      </c>
      <c r="AQ55" s="105">
        <f t="shared" si="1"/>
        <v>4.6098863102210998</v>
      </c>
      <c r="AR55" s="105">
        <f t="shared" si="1"/>
        <v>4.6098863102210998</v>
      </c>
      <c r="AS55" s="105">
        <f t="shared" si="1"/>
        <v>4.6098863102210998</v>
      </c>
      <c r="AT55" s="105">
        <f t="shared" si="1"/>
        <v>4.570694439777494</v>
      </c>
      <c r="AU55" s="105">
        <f t="shared" si="1"/>
        <v>4.5706944397774931</v>
      </c>
      <c r="AV55" s="105">
        <f t="shared" si="1"/>
        <v>4.5706944397774931</v>
      </c>
      <c r="AW55" s="105">
        <f t="shared" si="1"/>
        <v>4.5706944397774931</v>
      </c>
      <c r="AX55" s="30"/>
    </row>
    <row r="56" spans="1:51" s="26" customFormat="1" hidden="1" x14ac:dyDescent="0.35">
      <c r="A56" s="103" t="s">
        <v>24</v>
      </c>
      <c r="B56" s="37">
        <f>'Headcount Source'!E10</f>
        <v>0</v>
      </c>
      <c r="C56" s="37">
        <f>'Headcount Source'!E10</f>
        <v>0</v>
      </c>
      <c r="D56" s="37">
        <f>'Headcount Source'!E10</f>
        <v>0</v>
      </c>
      <c r="E56" s="37">
        <f>'Headcount Source'!E10</f>
        <v>0</v>
      </c>
      <c r="F56" s="37">
        <f>B56*(100%-F$161)</f>
        <v>0</v>
      </c>
      <c r="G56" s="37">
        <f>C56*(100%-G$161)</f>
        <v>0</v>
      </c>
      <c r="H56" s="37">
        <f>D56*(100%-H$161)</f>
        <v>0</v>
      </c>
      <c r="I56" s="37">
        <f>E56*(100%-I$161)</f>
        <v>0</v>
      </c>
      <c r="J56" s="37">
        <f>F56*(100%-J$161)</f>
        <v>0</v>
      </c>
      <c r="K56" s="37">
        <f>G56*(100%-K$161)</f>
        <v>0</v>
      </c>
      <c r="L56" s="37">
        <f>H56*(100%-L$161)</f>
        <v>0</v>
      </c>
      <c r="M56" s="37">
        <f>I56*(100%-M$161)</f>
        <v>0</v>
      </c>
      <c r="N56" s="37">
        <f>J56*(100%-N$161)</f>
        <v>0</v>
      </c>
      <c r="O56" s="37">
        <f>K56*(100%-O$161)</f>
        <v>0</v>
      </c>
      <c r="P56" s="37">
        <f>L56*(100%-P$161)</f>
        <v>0</v>
      </c>
      <c r="Q56" s="37">
        <f>M56*(100%-Q$161)</f>
        <v>0</v>
      </c>
      <c r="R56" s="37">
        <f>N56*(100%-R$161)</f>
        <v>0</v>
      </c>
      <c r="S56" s="37">
        <f>O56*(100%-S$161)</f>
        <v>0</v>
      </c>
      <c r="T56" s="37">
        <f>P56*(100%-T$161)</f>
        <v>0</v>
      </c>
      <c r="U56" s="37">
        <f>Q56*(100%-U$161)</f>
        <v>0</v>
      </c>
      <c r="V56" s="37">
        <f>IF(R56*(100%-V$161)&lt;0,0,R56*(100%-V$161))</f>
        <v>0</v>
      </c>
      <c r="W56" s="37">
        <f>IF(S56*(100%-W$161)&lt;0,0,S56*(100%-W$161))</f>
        <v>0</v>
      </c>
      <c r="X56" s="37">
        <f>IF(T56*(100%-X$161)&lt;0,0,T56*(100%-X$161))</f>
        <v>0</v>
      </c>
      <c r="Y56" s="37">
        <f>IF(U56*(100%-Y$161)&lt;0,0,U56*(100%-Y$161))</f>
        <v>0</v>
      </c>
      <c r="Z56" s="37">
        <f>IF(V56*(100%-Z$161)&lt;0,0,V56*(100%-Z$161))</f>
        <v>0</v>
      </c>
      <c r="AA56" s="37">
        <f>IF(W56*(100%-AA$161)&lt;0,0,W56*(100%-AA$161))</f>
        <v>0</v>
      </c>
      <c r="AB56" s="37">
        <f>IF(X56*(100%-AB$161)&lt;0,0,X56*(100%-AB$161))</f>
        <v>0</v>
      </c>
      <c r="AC56" s="37">
        <f>IF(Y56*(100%-AC$161)&lt;0,0,Y56*(100%-AC$161))</f>
        <v>0</v>
      </c>
      <c r="AD56" s="37">
        <f>Z56*(100%-AD$161)</f>
        <v>0</v>
      </c>
      <c r="AE56" s="37">
        <f>AA56*(100%-AE$161)</f>
        <v>0</v>
      </c>
      <c r="AF56" s="37">
        <f>AB56*(100%-AF$161)</f>
        <v>0</v>
      </c>
      <c r="AG56" s="37">
        <f>AC56*(100%-AG$161)</f>
        <v>0</v>
      </c>
      <c r="AH56" s="37">
        <f>AD56*(100%-AH$161)</f>
        <v>0</v>
      </c>
      <c r="AI56" s="37">
        <f>AE56*(100%-AI$161)</f>
        <v>0</v>
      </c>
      <c r="AJ56" s="37">
        <f>AF56*(100%-AJ$161)</f>
        <v>0</v>
      </c>
      <c r="AK56" s="37">
        <f>AG56*(100%-AK$161)</f>
        <v>0</v>
      </c>
      <c r="AL56" s="37">
        <f>AH56*(100%-AL$161)</f>
        <v>0</v>
      </c>
      <c r="AM56" s="37">
        <f>AI56*(100%-AM$161)</f>
        <v>0</v>
      </c>
      <c r="AN56" s="37">
        <f>AJ56*(100%-AN$161)</f>
        <v>0</v>
      </c>
      <c r="AO56" s="37">
        <f>AK56*(100%-AO$161)</f>
        <v>0</v>
      </c>
      <c r="AP56" s="37">
        <f>AL56*(100%-AP$161)</f>
        <v>0</v>
      </c>
      <c r="AQ56" s="37">
        <f>AM56*(100%-AQ$161)</f>
        <v>0</v>
      </c>
      <c r="AR56" s="37">
        <f>AN56*(100%-AR$161)</f>
        <v>0</v>
      </c>
      <c r="AS56" s="37">
        <f>AO56*(100%-AS$161)</f>
        <v>0</v>
      </c>
      <c r="AT56" s="37">
        <f>AP56*(100%-AT$161)</f>
        <v>0</v>
      </c>
      <c r="AU56" s="37">
        <f>AQ56*(100%-AU$161)</f>
        <v>0</v>
      </c>
      <c r="AV56" s="37">
        <f>AR56*(100%-AV$161)</f>
        <v>0</v>
      </c>
      <c r="AW56" s="37">
        <f>AS56*(100%-AW$161)</f>
        <v>0</v>
      </c>
      <c r="AX56" s="30"/>
    </row>
    <row r="57" spans="1:51" s="26" customFormat="1" hidden="1" x14ac:dyDescent="0.35">
      <c r="A57" s="103" t="s">
        <v>119</v>
      </c>
      <c r="B57" s="368">
        <f>'Sample UI'!B57*(SUM($B$52:$E$52)/SUM('Sample UI'!$B$52:$E$52))</f>
        <v>2.9990404509307118</v>
      </c>
      <c r="C57" s="107">
        <f>'Sample UI'!C57*(SUM($B$52:$E$52)/SUM('Sample UI'!$B$52:$E$52))</f>
        <v>2.9990404509307105</v>
      </c>
      <c r="D57" s="107">
        <f>'Sample UI'!D57*(SUM($B$52:$E$52)/SUM('Sample UI'!$B$52:$E$52))</f>
        <v>2.9990404509307105</v>
      </c>
      <c r="E57" s="107">
        <f>'Sample UI'!E57*(SUM($B$52:$E$52)/SUM('Sample UI'!$B$52:$E$52))</f>
        <v>2.9990404509307105</v>
      </c>
      <c r="F57" s="37">
        <f>IF(B57*(100%-F$161)&lt;0,0,B57*(100%-F$161))</f>
        <v>2.9600529250686125</v>
      </c>
      <c r="G57" s="37">
        <f>IF(C57*(100%-G$161)&lt;0,0,C57*(100%-G$161))</f>
        <v>2.9600529250686112</v>
      </c>
      <c r="H57" s="37">
        <f>IF(D57*(100%-H$161)&lt;0,0,D57*(100%-H$161))</f>
        <v>2.9600529250686112</v>
      </c>
      <c r="I57" s="37">
        <f>IF(E57*(100%-I$161)&lt;0,0,E57*(100%-I$161))</f>
        <v>2.9600529250686112</v>
      </c>
      <c r="J57" s="37">
        <f>IF(F57*(100%-J$161)&lt;0,0,F57*(100%-J$161))</f>
        <v>2.9334124487429949</v>
      </c>
      <c r="K57" s="37">
        <f>IF(G57*(100%-K$161)&lt;0,0,G57*(100%-K$161))</f>
        <v>2.9334124487429936</v>
      </c>
      <c r="L57" s="37">
        <f>IF(H57*(100%-L$161)&lt;0,0,H57*(100%-L$161))</f>
        <v>2.9334124487429936</v>
      </c>
      <c r="M57" s="37">
        <f>IF(I57*(100%-M$161)&lt;0,0,I57*(100%-M$161))</f>
        <v>2.9334124487429936</v>
      </c>
      <c r="N57" s="37">
        <f>IF(J57*(100%-N$161)&lt;0,0,J57*(100%-N$161))</f>
        <v>2.8307430130369902</v>
      </c>
      <c r="O57" s="37">
        <f>IF(K57*(100%-O$161)&lt;0,0,K57*(100%-O$161))</f>
        <v>2.8307430130369888</v>
      </c>
      <c r="P57" s="37">
        <f>IF(L57*(100%-P$161)&lt;0,0,L57*(100%-P$161))</f>
        <v>2.8307430130369888</v>
      </c>
      <c r="Q57" s="37">
        <f>IF(M57*(100%-Q$161)&lt;0,0,M57*(100%-Q$161))</f>
        <v>2.8307430130369888</v>
      </c>
      <c r="R57" s="37">
        <f>IF(N57*(100%-R$161)&lt;0,0,N57*(100%-R$161))</f>
        <v>2.7628051807241025</v>
      </c>
      <c r="S57" s="37">
        <f>IF(O57*(100%-S$161)&lt;0,0,O57*(100%-S$161))</f>
        <v>2.7628051807241012</v>
      </c>
      <c r="T57" s="37">
        <f>IF(P57*(100%-T$161)&lt;0,0,P57*(100%-T$161))</f>
        <v>2.7628051807241012</v>
      </c>
      <c r="U57" s="37">
        <f>IF(Q57*(100%-U$161)&lt;0,0,Q57*(100%-U$161))</f>
        <v>2.7628051807241012</v>
      </c>
      <c r="V57" s="37">
        <f>IF(R57*(100%-V$161)&lt;0,0,R57*(100%-V$161))</f>
        <v>2.5832228439770359</v>
      </c>
      <c r="W57" s="37">
        <f>IF(S57*(100%-W$161)&lt;0,0,S57*(100%-W$161))</f>
        <v>2.5832228439770346</v>
      </c>
      <c r="X57" s="37">
        <f>IF(T57*(100%-X$161)&lt;0,0,T57*(100%-X$161))</f>
        <v>2.5832228439770346</v>
      </c>
      <c r="Y57" s="37">
        <f>IF(U57*(100%-Y$161)&lt;0,0,U57*(100%-Y$161))</f>
        <v>2.5832228439770346</v>
      </c>
      <c r="Z57" s="37">
        <f>IF(V57*(100%-Z$161)&lt;0,0,V57*(100%-Z$161))</f>
        <v>2.5263919414095413</v>
      </c>
      <c r="AA57" s="37">
        <f>IF(W57*(100%-AA$161)&lt;0,0,W57*(100%-AA$161))</f>
        <v>2.5263919414095399</v>
      </c>
      <c r="AB57" s="37">
        <f>IF(X57*(100%-AB$161)&lt;0,0,X57*(100%-AB$161))</f>
        <v>2.5263919414095399</v>
      </c>
      <c r="AC57" s="37">
        <f>IF(Y57*(100%-AC$161)&lt;0,0,Y57*(100%-AC$161))</f>
        <v>2.5263919414095399</v>
      </c>
      <c r="AD57" s="37">
        <f>IF(Z57*(100%-AD$161)&lt;0,0,Z57*(100%-AD$161))</f>
        <v>2.427862655694569</v>
      </c>
      <c r="AE57" s="37">
        <f>IF(AA57*(100%-AE$161)&lt;0,0,AA57*(100%-AE$161))</f>
        <v>2.4278626556945677</v>
      </c>
      <c r="AF57" s="37">
        <f>IF(AB57*(100%-AF$161)&lt;0,0,AB57*(100%-AF$161))</f>
        <v>2.4278626556945677</v>
      </c>
      <c r="AG57" s="37">
        <f>IF(AC57*(100%-AG$161)&lt;0,0,AC57*(100%-AG$161))</f>
        <v>2.4278626556945677</v>
      </c>
      <c r="AH57" s="37">
        <f>IF(AD57*(100%-AH$161)&lt;0,0,AD57*(100%-AH$161))</f>
        <v>2.3623103639908156</v>
      </c>
      <c r="AI57" s="37">
        <f>IF(AE57*(100%-AI$161)&lt;0,0,AE57*(100%-AI$161))</f>
        <v>2.3623103639908143</v>
      </c>
      <c r="AJ57" s="37">
        <f>IF(AF57*(100%-AJ$161)&lt;0,0,AF57*(100%-AJ$161))</f>
        <v>2.3623103639908143</v>
      </c>
      <c r="AK57" s="37">
        <f>IF(AG57*(100%-AK$161)&lt;0,0,AG57*(100%-AK$161))</f>
        <v>2.3623103639908143</v>
      </c>
      <c r="AL57" s="37">
        <f>IF(AH57*(100%-AL$161)&lt;0,0,AH57*(100%-AL$161))</f>
        <v>2.3020714497090498</v>
      </c>
      <c r="AM57" s="37">
        <f>IF(AI57*(100%-AM$161)&lt;0,0,AI57*(100%-AM$161))</f>
        <v>2.3020714497090484</v>
      </c>
      <c r="AN57" s="37">
        <f>IF(AJ57*(100%-AN$161)&lt;0,0,AJ57*(100%-AN$161))</f>
        <v>2.3020714497090484</v>
      </c>
      <c r="AO57" s="37">
        <f>IF(AK57*(100%-AO$161)&lt;0,0,AK57*(100%-AO$161))</f>
        <v>2.3020714497090484</v>
      </c>
      <c r="AP57" s="37">
        <f>IF(AL57*(100%-AP$161)&lt;0,0,AL57*(100%-AP$161))</f>
        <v>2.2629401485854603</v>
      </c>
      <c r="AQ57" s="37">
        <f>IF(AM57*(100%-AQ$161)&lt;0,0,AM57*(100%-AQ$161))</f>
        <v>2.262940148585459</v>
      </c>
      <c r="AR57" s="37">
        <f>IF(AN57*(100%-AR$161)&lt;0,0,AN57*(100%-AR$161))</f>
        <v>2.262940148585459</v>
      </c>
      <c r="AS57" s="37">
        <f>IF(AO57*(100%-AS$161)&lt;0,0,AO57*(100%-AS$161))</f>
        <v>2.262940148585459</v>
      </c>
      <c r="AT57" s="37">
        <f>IF(AP57*(100%-AT$161)&lt;0,0,AP57*(100%-AT$161))</f>
        <v>2.2437013103242314</v>
      </c>
      <c r="AU57" s="37">
        <f>IF(AQ57*(100%-AU$161)&lt;0,0,AQ57*(100%-AU$161))</f>
        <v>2.24370131032423</v>
      </c>
      <c r="AV57" s="37">
        <f>IF(AR57*(100%-AV$161)&lt;0,0,AR57*(100%-AV$161))</f>
        <v>2.24370131032423</v>
      </c>
      <c r="AW57" s="37">
        <f>IF(AS57*(100%-AW$161)&lt;0,0,AS57*(100%-AW$161))</f>
        <v>2.24370131032423</v>
      </c>
      <c r="AX57" s="30"/>
    </row>
    <row r="58" spans="1:51" s="26" customFormat="1" hidden="1" x14ac:dyDescent="0.35">
      <c r="A58" s="103" t="s">
        <v>120</v>
      </c>
      <c r="B58" s="37"/>
      <c r="C58" s="12"/>
      <c r="D58" s="12"/>
      <c r="E58" s="12"/>
      <c r="F58" s="107">
        <f>'Sample UI'!F58*(SUM('FY20 - IFS UI'!$F$52:$I$52)/(SUM('Sample UI'!$F$52:$I$52)))</f>
        <v>0.52649640920213159</v>
      </c>
      <c r="G58" s="107">
        <f>'Sample UI'!G58*(SUM('FY20 - IFS UI'!$F$52:$I$52)/(SUM('Sample UI'!$F$52:$I$52)))</f>
        <v>0.5264964092021337</v>
      </c>
      <c r="H58" s="107">
        <f>'Sample UI'!H58*(SUM('FY20 - IFS UI'!$F$52:$I$52)/(SUM('Sample UI'!$F$52:$I$52)))</f>
        <v>0.5264964092021337</v>
      </c>
      <c r="I58" s="107">
        <f>'Sample UI'!I58*(SUM('FY20 - IFS UI'!$F$52:$I$52)/(SUM('Sample UI'!$F$52:$I$52)))</f>
        <v>0.5264964092021337</v>
      </c>
      <c r="J58" s="37">
        <f>IF(F58*(100%-J$161)&lt;0,0,F58*(100%-J$161))</f>
        <v>0.52175794151931243</v>
      </c>
      <c r="K58" s="37">
        <f>IF(G58*(100%-K$161)&lt;0,0,G58*(100%-K$161))</f>
        <v>0.52175794151931454</v>
      </c>
      <c r="L58" s="37">
        <f>IF(H58*(100%-L$161)&lt;0,0,H58*(100%-L$161))</f>
        <v>0.52175794151931454</v>
      </c>
      <c r="M58" s="37">
        <f>IF(I58*(100%-M$161)&lt;0,0,I58*(100%-M$161))</f>
        <v>0.52175794151931454</v>
      </c>
      <c r="N58" s="37">
        <f>IF(J58*(100%-N$161)&lt;0,0,J58*(100%-N$161))</f>
        <v>0.5034964135661365</v>
      </c>
      <c r="O58" s="37">
        <f>IF(K58*(100%-O$161)&lt;0,0,K58*(100%-O$161))</f>
        <v>0.5034964135661385</v>
      </c>
      <c r="P58" s="37">
        <f>IF(L58*(100%-P$161)&lt;0,0,L58*(100%-P$161))</f>
        <v>0.5034964135661385</v>
      </c>
      <c r="Q58" s="37">
        <f>IF(M58*(100%-Q$161)&lt;0,0,M58*(100%-Q$161))</f>
        <v>0.5034964135661385</v>
      </c>
      <c r="R58" s="37">
        <f>IF(N58*(100%-R$161)&lt;0,0,N58*(100%-R$161))</f>
        <v>0.49141249964054923</v>
      </c>
      <c r="S58" s="37">
        <f>IF(O58*(100%-S$161)&lt;0,0,O58*(100%-S$161))</f>
        <v>0.49141249964055117</v>
      </c>
      <c r="T58" s="37">
        <f>IF(P58*(100%-T$161)&lt;0,0,P58*(100%-T$161))</f>
        <v>0.49141249964055117</v>
      </c>
      <c r="U58" s="37">
        <f>IF(Q58*(100%-U$161)&lt;0,0,Q58*(100%-U$161))</f>
        <v>0.49141249964055117</v>
      </c>
      <c r="V58" s="37">
        <f>IF(R58*(100%-V$161)&lt;0,0,R58*(100%-V$161))</f>
        <v>0.45947068716391354</v>
      </c>
      <c r="W58" s="37">
        <f>IF(S58*(100%-W$161)&lt;0,0,S58*(100%-W$161))</f>
        <v>0.45947068716391537</v>
      </c>
      <c r="X58" s="37">
        <f>IF(T58*(100%-X$161)&lt;0,0,T58*(100%-X$161))</f>
        <v>0.45947068716391537</v>
      </c>
      <c r="Y58" s="37">
        <f>IF(U58*(100%-Y$161)&lt;0,0,U58*(100%-Y$161))</f>
        <v>0.45947068716391537</v>
      </c>
      <c r="Z58" s="37">
        <f>IF(V58*(100%-Z$161)&lt;0,0,V58*(100%-Z$161))</f>
        <v>0.44936233204630743</v>
      </c>
      <c r="AA58" s="37">
        <f>IF(W58*(100%-AA$161)&lt;0,0,W58*(100%-AA$161))</f>
        <v>0.44936233204630921</v>
      </c>
      <c r="AB58" s="37">
        <f>IF(X58*(100%-AB$161)&lt;0,0,X58*(100%-AB$161))</f>
        <v>0.44936233204630921</v>
      </c>
      <c r="AC58" s="37">
        <f>IF(Y58*(100%-AC$161)&lt;0,0,Y58*(100%-AC$161))</f>
        <v>0.44936233204630921</v>
      </c>
      <c r="AD58" s="37">
        <f>IF(Z58*(100%-AD$161)&lt;0,0,Z58*(100%-AD$161))</f>
        <v>0.43183720109650142</v>
      </c>
      <c r="AE58" s="37">
        <f>IF(AA58*(100%-AE$161)&lt;0,0,AA58*(100%-AE$161))</f>
        <v>0.43183720109650314</v>
      </c>
      <c r="AF58" s="37">
        <f>IF(AB58*(100%-AF$161)&lt;0,0,AB58*(100%-AF$161))</f>
        <v>0.43183720109650314</v>
      </c>
      <c r="AG58" s="37">
        <f>IF(AC58*(100%-AG$161)&lt;0,0,AC58*(100%-AG$161))</f>
        <v>0.43183720109650314</v>
      </c>
      <c r="AH58" s="37">
        <f>IF(AD58*(100%-AH$161)&lt;0,0,AD58*(100%-AH$161))</f>
        <v>0.42017759666689586</v>
      </c>
      <c r="AI58" s="37">
        <f>IF(AE58*(100%-AI$161)&lt;0,0,AE58*(100%-AI$161))</f>
        <v>0.42017759666689752</v>
      </c>
      <c r="AJ58" s="37">
        <f>IF(AF58*(100%-AJ$161)&lt;0,0,AF58*(100%-AJ$161))</f>
        <v>0.42017759666689752</v>
      </c>
      <c r="AK58" s="37">
        <f>IF(AG58*(100%-AK$161)&lt;0,0,AG58*(100%-AK$161))</f>
        <v>0.42017759666689752</v>
      </c>
      <c r="AL58" s="37">
        <f>IF(AH58*(100%-AL$161)&lt;0,0,AH58*(100%-AL$161))</f>
        <v>0.40946306795189003</v>
      </c>
      <c r="AM58" s="37">
        <f>IF(AI58*(100%-AM$161)&lt;0,0,AI58*(100%-AM$161))</f>
        <v>0.40946306795189163</v>
      </c>
      <c r="AN58" s="37">
        <f>IF(AJ58*(100%-AN$161)&lt;0,0,AJ58*(100%-AN$161))</f>
        <v>0.40946306795189163</v>
      </c>
      <c r="AO58" s="37">
        <f>IF(AK58*(100%-AO$161)&lt;0,0,AK58*(100%-AO$161))</f>
        <v>0.40946306795189163</v>
      </c>
      <c r="AP58" s="37">
        <f>IF(AL58*(100%-AP$161)&lt;0,0,AL58*(100%-AP$161))</f>
        <v>0.40250289188392341</v>
      </c>
      <c r="AQ58" s="37">
        <f>IF(AM58*(100%-AQ$161)&lt;0,0,AM58*(100%-AQ$161))</f>
        <v>0.40250289188392496</v>
      </c>
      <c r="AR58" s="37">
        <f>IF(AN58*(100%-AR$161)&lt;0,0,AN58*(100%-AR$161))</f>
        <v>0.40250289188392496</v>
      </c>
      <c r="AS58" s="37">
        <f>IF(AO58*(100%-AS$161)&lt;0,0,AO58*(100%-AS$161))</f>
        <v>0.40250289188392496</v>
      </c>
      <c r="AT58" s="37">
        <f>IF(AP58*(100%-AT$161)&lt;0,0,AP58*(100%-AT$161))</f>
        <v>0.39908093304799386</v>
      </c>
      <c r="AU58" s="37">
        <f>IF(AQ58*(100%-AU$161)&lt;0,0,AQ58*(100%-AU$161))</f>
        <v>0.39908093304799541</v>
      </c>
      <c r="AV58" s="37">
        <f>IF(AR58*(100%-AV$161)&lt;0,0,AR58*(100%-AV$161))</f>
        <v>0.39908093304799541</v>
      </c>
      <c r="AW58" s="37">
        <f>IF(AS58*(100%-AW$161)&lt;0,0,AS58*(100%-AW$161))</f>
        <v>0.39908093304799541</v>
      </c>
      <c r="AX58" s="30"/>
    </row>
    <row r="59" spans="1:51" s="26" customFormat="1" hidden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IFS UI'!$J$52:$M$52)/SUM('Sample UI'!$J$52:$M$52))</f>
        <v>0</v>
      </c>
      <c r="K59" s="107">
        <f>'Sample UI'!K59*(SUM('FY20 - IFS UI'!$J$52:$M$52)/SUM('Sample UI'!$J$52:$M$52))</f>
        <v>0</v>
      </c>
      <c r="L59" s="107">
        <f>'Sample UI'!L59*(SUM('FY20 - IFS UI'!$J$52:$M$52)/SUM('Sample UI'!$J$52:$M$52))</f>
        <v>0</v>
      </c>
      <c r="M59" s="107">
        <f>'Sample UI'!M59*(SUM('FY20 - IFS UI'!$J$52:$M$52)/SUM('Sample UI'!$J$52:$M$52))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hidden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IFS UI'!$N$52:$Q$52)/SUM('Sample UI'!$N$52:$Q$52))</f>
        <v>8.757351512428322E-3</v>
      </c>
      <c r="O60" s="107">
        <f>'Sample UI'!O60*(SUM('FY20 - IFS UI'!$N$52:$Q$52)/SUM('Sample UI'!$N$52:$Q$52))</f>
        <v>8.757351512428322E-3</v>
      </c>
      <c r="P60" s="107">
        <f>'Sample UI'!P60*(SUM('FY20 - IFS UI'!$N$52:$Q$52)/SUM('Sample UI'!$N$52:$Q$52))</f>
        <v>8.757351512428322E-3</v>
      </c>
      <c r="Q60" s="107">
        <f>'Sample UI'!Q60*(SUM('FY20 - IFS UI'!$N$52:$Q$52)/SUM('Sample UI'!$N$52:$Q$52))</f>
        <v>8.757351512428322E-3</v>
      </c>
      <c r="R60" s="37">
        <f>IF(N60*(100%-R$161)&lt;0,0,N60*(100%-R$161))</f>
        <v>8.5471750761300421E-3</v>
      </c>
      <c r="S60" s="37">
        <f>IF(O60*(100%-S$161)&lt;0,0,O60*(100%-S$161))</f>
        <v>8.5471750761300421E-3</v>
      </c>
      <c r="T60" s="37">
        <f>IF(P60*(100%-T$161)&lt;0,0,P60*(100%-T$161))</f>
        <v>8.5471750761300421E-3</v>
      </c>
      <c r="U60" s="37">
        <f>IF(Q60*(100%-U$161)&lt;0,0,Q60*(100%-U$161))</f>
        <v>8.5471750761300421E-3</v>
      </c>
      <c r="V60" s="37">
        <f>IF(R60*(100%-V$161)&lt;0,0,R60*(100%-V$161))</f>
        <v>7.9916086961815905E-3</v>
      </c>
      <c r="W60" s="37">
        <f>IF(S60*(100%-W$161)&lt;0,0,S60*(100%-W$161))</f>
        <v>7.9916086961815905E-3</v>
      </c>
      <c r="X60" s="37">
        <f>IF(T60*(100%-X$161)&lt;0,0,T60*(100%-X$161))</f>
        <v>7.9916086961815905E-3</v>
      </c>
      <c r="Y60" s="37">
        <f>IF(U60*(100%-Y$161)&lt;0,0,U60*(100%-Y$161))</f>
        <v>7.9916086961815905E-3</v>
      </c>
      <c r="Z60" s="37">
        <f>IF(V60*(100%-Z$161)&lt;0,0,V60*(100%-Z$161))</f>
        <v>7.815793304865596E-3</v>
      </c>
      <c r="AA60" s="37">
        <f>IF(W60*(100%-AA$161)&lt;0,0,W60*(100%-AA$161))</f>
        <v>7.815793304865596E-3</v>
      </c>
      <c r="AB60" s="37">
        <f>IF(X60*(100%-AB$161)&lt;0,0,X60*(100%-AB$161))</f>
        <v>7.815793304865596E-3</v>
      </c>
      <c r="AC60" s="37">
        <f>IF(Y60*(100%-AC$161)&lt;0,0,Y60*(100%-AC$161))</f>
        <v>7.815793304865596E-3</v>
      </c>
      <c r="AD60" s="37">
        <f>IF(Z60*(100%-AD$161)&lt;0,0,Z60*(100%-AD$161))</f>
        <v>7.5109773659758376E-3</v>
      </c>
      <c r="AE60" s="37">
        <f>IF(AA60*(100%-AE$161)&lt;0,0,AA60*(100%-AE$161))</f>
        <v>7.5109773659758376E-3</v>
      </c>
      <c r="AF60" s="37">
        <f>IF(AB60*(100%-AF$161)&lt;0,0,AB60*(100%-AF$161))</f>
        <v>7.5109773659758376E-3</v>
      </c>
      <c r="AG60" s="37">
        <f>IF(AC60*(100%-AG$161)&lt;0,0,AC60*(100%-AG$161))</f>
        <v>7.5109773659758376E-3</v>
      </c>
      <c r="AH60" s="37">
        <f>IF(AD60*(100%-AH$161)&lt;0,0,AD60*(100%-AH$161))</f>
        <v>7.3081809770944896E-3</v>
      </c>
      <c r="AI60" s="37">
        <f>IF(AE60*(100%-AI$161)&lt;0,0,AE60*(100%-AI$161))</f>
        <v>7.3081809770944896E-3</v>
      </c>
      <c r="AJ60" s="37">
        <f>IF(AF60*(100%-AJ$161)&lt;0,0,AF60*(100%-AJ$161))</f>
        <v>7.3081809770944896E-3</v>
      </c>
      <c r="AK60" s="37">
        <f>IF(AG60*(100%-AK$161)&lt;0,0,AG60*(100%-AK$161))</f>
        <v>7.3081809770944896E-3</v>
      </c>
      <c r="AL60" s="37">
        <f>IF(AH60*(100%-AL$161)&lt;0,0,AH60*(100%-AL$161))</f>
        <v>7.1218223621785804E-3</v>
      </c>
      <c r="AM60" s="37">
        <f>IF(AI60*(100%-AM$161)&lt;0,0,AI60*(100%-AM$161))</f>
        <v>7.1218223621785804E-3</v>
      </c>
      <c r="AN60" s="37">
        <f>IF(AJ60*(100%-AN$161)&lt;0,0,AJ60*(100%-AN$161))</f>
        <v>7.1218223621785804E-3</v>
      </c>
      <c r="AO60" s="37">
        <f>IF(AK60*(100%-AO$161)&lt;0,0,AK60*(100%-AO$161))</f>
        <v>7.1218223621785804E-3</v>
      </c>
      <c r="AP60" s="37">
        <f>IF(AL60*(100%-AP$161)&lt;0,0,AL60*(100%-AP$161))</f>
        <v>7.0007634891195601E-3</v>
      </c>
      <c r="AQ60" s="37">
        <f>IF(AM60*(100%-AQ$161)&lt;0,0,AM60*(100%-AQ$161))</f>
        <v>7.0007634891195601E-3</v>
      </c>
      <c r="AR60" s="37">
        <f>IF(AN60*(100%-AR$161)&lt;0,0,AN60*(100%-AR$161))</f>
        <v>7.0007634891195601E-3</v>
      </c>
      <c r="AS60" s="37">
        <f>IF(AO60*(100%-AS$161)&lt;0,0,AO60*(100%-AS$161))</f>
        <v>7.0007634891195601E-3</v>
      </c>
      <c r="AT60" s="37">
        <f>IF(AP60*(100%-AT$161)&lt;0,0,AP60*(100%-AT$161))</f>
        <v>6.9412450981641127E-3</v>
      </c>
      <c r="AU60" s="37">
        <f>IF(AQ60*(100%-AU$161)&lt;0,0,AQ60*(100%-AU$161))</f>
        <v>6.9412450981641127E-3</v>
      </c>
      <c r="AV60" s="37">
        <f>IF(AR60*(100%-AV$161)&lt;0,0,AR60*(100%-AV$161))</f>
        <v>6.9412450981641127E-3</v>
      </c>
      <c r="AW60" s="37">
        <f>IF(AS60*(100%-AW$161)&lt;0,0,AS60*(100%-AW$161))</f>
        <v>6.9412450981641127E-3</v>
      </c>
      <c r="AX60" s="30"/>
    </row>
    <row r="61" spans="1:51" s="26" customFormat="1" hidden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IFS UI'!$R$52:$U$52)/SUM('Sample UI'!$R$52:$U$52))</f>
        <v>0.2322963754187739</v>
      </c>
      <c r="S61" s="107">
        <f>'Sample UI'!S61*(SUM('FY20 - IFS UI'!$R$52:$U$52)/SUM('Sample UI'!$R$52:$U$52))</f>
        <v>0.23229637541877055</v>
      </c>
      <c r="T61" s="107">
        <f>'Sample UI'!T61*(SUM('FY20 - IFS UI'!$R$52:$U$52)/SUM('Sample UI'!$R$52:$U$52))</f>
        <v>0.23229637541877055</v>
      </c>
      <c r="U61" s="107">
        <f>'Sample UI'!U61*(SUM('FY20 - IFS UI'!$R$52:$U$52)/SUM('Sample UI'!$R$52:$U$52))</f>
        <v>0.23229637541877055</v>
      </c>
      <c r="V61" s="37">
        <f>IF(R61*(100%-V$161)&lt;0,0,R61*(100%-V$161))</f>
        <v>0.21719711101655362</v>
      </c>
      <c r="W61" s="37">
        <f>IF(S61*(100%-W$161)&lt;0,0,S61*(100%-W$161))</f>
        <v>0.21719711101655048</v>
      </c>
      <c r="X61" s="37">
        <f>IF(T61*(100%-X$161)&lt;0,0,T61*(100%-X$161))</f>
        <v>0.21719711101655048</v>
      </c>
      <c r="Y61" s="37">
        <f>IF(U61*(100%-Y$161)&lt;0,0,U61*(100%-Y$161))</f>
        <v>0.21719711101655048</v>
      </c>
      <c r="Z61" s="37">
        <f>IF(V61*(100%-Z$161)&lt;0,0,V61*(100%-Z$161))</f>
        <v>0.21241877457418942</v>
      </c>
      <c r="AA61" s="37">
        <f>IF(W61*(100%-AA$161)&lt;0,0,W61*(100%-AA$161))</f>
        <v>0.21241877457418637</v>
      </c>
      <c r="AB61" s="37">
        <f>IF(X61*(100%-AB$161)&lt;0,0,X61*(100%-AB$161))</f>
        <v>0.21241877457418637</v>
      </c>
      <c r="AC61" s="37">
        <f>IF(Y61*(100%-AC$161)&lt;0,0,Y61*(100%-AC$161))</f>
        <v>0.21241877457418637</v>
      </c>
      <c r="AD61" s="37">
        <f>IF(Z61*(100%-AD$161)&lt;0,0,Z61*(100%-AD$161))</f>
        <v>0.20413444236579603</v>
      </c>
      <c r="AE61" s="37">
        <f>IF(AA61*(100%-AE$161)&lt;0,0,AA61*(100%-AE$161))</f>
        <v>0.20413444236579309</v>
      </c>
      <c r="AF61" s="37">
        <f>IF(AB61*(100%-AF$161)&lt;0,0,AB61*(100%-AF$161))</f>
        <v>0.20413444236579309</v>
      </c>
      <c r="AG61" s="37">
        <f>IF(AC61*(100%-AG$161)&lt;0,0,AC61*(100%-AG$161))</f>
        <v>0.20413444236579309</v>
      </c>
      <c r="AH61" s="37">
        <f>IF(AD61*(100%-AH$161)&lt;0,0,AD61*(100%-AH$161))</f>
        <v>0.19862281242191954</v>
      </c>
      <c r="AI61" s="37">
        <f>IF(AE61*(100%-AI$161)&lt;0,0,AE61*(100%-AI$161))</f>
        <v>0.19862281242191668</v>
      </c>
      <c r="AJ61" s="37">
        <f>IF(AF61*(100%-AJ$161)&lt;0,0,AF61*(100%-AJ$161))</f>
        <v>0.19862281242191668</v>
      </c>
      <c r="AK61" s="37">
        <f>IF(AG61*(100%-AK$161)&lt;0,0,AG61*(100%-AK$161))</f>
        <v>0.19862281242191668</v>
      </c>
      <c r="AL61" s="37">
        <f>IF(AH61*(100%-AL$161)&lt;0,0,AH61*(100%-AL$161))</f>
        <v>0.19355793070516059</v>
      </c>
      <c r="AM61" s="37">
        <f>IF(AI61*(100%-AM$161)&lt;0,0,AI61*(100%-AM$161))</f>
        <v>0.19355793070515781</v>
      </c>
      <c r="AN61" s="37">
        <f>IF(AJ61*(100%-AN$161)&lt;0,0,AJ61*(100%-AN$161))</f>
        <v>0.19355793070515781</v>
      </c>
      <c r="AO61" s="37">
        <f>IF(AK61*(100%-AO$161)&lt;0,0,AK61*(100%-AO$161))</f>
        <v>0.19355793070515781</v>
      </c>
      <c r="AP61" s="37">
        <f>IF(AL61*(100%-AP$161)&lt;0,0,AL61*(100%-AP$161))</f>
        <v>0.19026777493165506</v>
      </c>
      <c r="AQ61" s="37">
        <f>IF(AM61*(100%-AQ$161)&lt;0,0,AM61*(100%-AQ$161))</f>
        <v>0.19026777493165231</v>
      </c>
      <c r="AR61" s="37">
        <f>IF(AN61*(100%-AR$161)&lt;0,0,AN61*(100%-AR$161))</f>
        <v>0.19026777493165231</v>
      </c>
      <c r="AS61" s="37">
        <f>IF(AO61*(100%-AS$161)&lt;0,0,AO61*(100%-AS$161))</f>
        <v>0.19026777493165231</v>
      </c>
      <c r="AT61" s="37">
        <f>IF(AP61*(100%-AT$161)&lt;0,0,AP61*(100%-AT$161))</f>
        <v>0.18865017538951862</v>
      </c>
      <c r="AU61" s="37">
        <f>IF(AQ61*(100%-AU$161)&lt;0,0,AQ61*(100%-AU$161))</f>
        <v>0.1886501753895159</v>
      </c>
      <c r="AV61" s="37">
        <f>IF(AR61*(100%-AV$161)&lt;0,0,AR61*(100%-AV$161))</f>
        <v>0.1886501753895159</v>
      </c>
      <c r="AW61" s="37">
        <f>IF(AS61*(100%-AW$161)&lt;0,0,AS61*(100%-AW$161))</f>
        <v>0.1886501753895159</v>
      </c>
      <c r="AX61" s="30"/>
    </row>
    <row r="62" spans="1:51" s="26" customFormat="1" hidden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IFS UI'!$V$52:$Y$52)/SUM('Sample UI'!$V$52:$Y$52))</f>
        <v>0</v>
      </c>
      <c r="W62" s="107">
        <f>'Sample UI'!W62*(SUM('FY20 - IFS UI'!$V$52:$Y$52)/SUM('Sample UI'!$V$52:$Y$52))</f>
        <v>0</v>
      </c>
      <c r="X62" s="107">
        <f>'Sample UI'!X62*(SUM('FY20 - IFS UI'!$V$52:$Y$52)/SUM('Sample UI'!$V$52:$Y$52))</f>
        <v>0</v>
      </c>
      <c r="Y62" s="107">
        <f>'Sample UI'!Y62*(SUM('FY20 - IFS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hidden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IFS UI'!$Z$52:$AC$52)/SUM('Sample UI'!$Z$52:$AC$52))</f>
        <v>0.37139882915005074</v>
      </c>
      <c r="AA63" s="107">
        <f>'Sample UI'!AA63*(SUM('FY20 - IFS UI'!$Z$52:$AC$52)/SUM('Sample UI'!$Z$52:$AC$52))</f>
        <v>0.37139882915005212</v>
      </c>
      <c r="AB63" s="107">
        <f>'Sample UI'!AB63*(SUM('FY20 - IFS UI'!$Z$52:$AC$52)/SUM('Sample UI'!$Z$52:$AC$52))</f>
        <v>0.37139882915005212</v>
      </c>
      <c r="AC63" s="107">
        <f>'Sample UI'!AC63*(SUM('FY20 - IFS UI'!$Z$52:$AC$52)/SUM('Sample UI'!$Z$52:$AC$52))</f>
        <v>0.37139882915005212</v>
      </c>
      <c r="AD63" s="37">
        <f>IF(Z63*(100%-AD$161)&lt;0,0,Z63*(100%-AD$161))</f>
        <v>0.35691427481319876</v>
      </c>
      <c r="AE63" s="37">
        <f>IF(AA63*(100%-AE$161)&lt;0,0,AA63*(100%-AE$161))</f>
        <v>0.35691427481320009</v>
      </c>
      <c r="AF63" s="37">
        <f>IF(AB63*(100%-AF$161)&lt;0,0,AB63*(100%-AF$161))</f>
        <v>0.35691427481320009</v>
      </c>
      <c r="AG63" s="37">
        <f>IF(AC63*(100%-AG$161)&lt;0,0,AC63*(100%-AG$161))</f>
        <v>0.35691427481320009</v>
      </c>
      <c r="AH63" s="37">
        <f>IF(AD63*(100%-AH$161)&lt;0,0,AD63*(100%-AH$161))</f>
        <v>0.34727758939324238</v>
      </c>
      <c r="AI63" s="37">
        <f>IF(AE63*(100%-AI$161)&lt;0,0,AE63*(100%-AI$161))</f>
        <v>0.34727758939324366</v>
      </c>
      <c r="AJ63" s="37">
        <f>IF(AF63*(100%-AJ$161)&lt;0,0,AF63*(100%-AJ$161))</f>
        <v>0.34727758939324366</v>
      </c>
      <c r="AK63" s="37">
        <f>IF(AG63*(100%-AK$161)&lt;0,0,AG63*(100%-AK$161))</f>
        <v>0.34727758939324366</v>
      </c>
      <c r="AL63" s="37">
        <f>IF(AH63*(100%-AL$161)&lt;0,0,AH63*(100%-AL$161))</f>
        <v>0.33842201086371471</v>
      </c>
      <c r="AM63" s="37">
        <f>IF(AI63*(100%-AM$161)&lt;0,0,AI63*(100%-AM$161))</f>
        <v>0.33842201086371598</v>
      </c>
      <c r="AN63" s="37">
        <f>IF(AJ63*(100%-AN$161)&lt;0,0,AJ63*(100%-AN$161))</f>
        <v>0.33842201086371598</v>
      </c>
      <c r="AO63" s="37">
        <f>IF(AK63*(100%-AO$161)&lt;0,0,AK63*(100%-AO$161))</f>
        <v>0.33842201086371598</v>
      </c>
      <c r="AP63" s="37">
        <f>IF(AL63*(100%-AP$161)&lt;0,0,AL63*(100%-AP$161))</f>
        <v>0.33266941199645</v>
      </c>
      <c r="AQ63" s="37">
        <f>IF(AM63*(100%-AQ$161)&lt;0,0,AM63*(100%-AQ$161))</f>
        <v>0.33266941199645128</v>
      </c>
      <c r="AR63" s="37">
        <f>IF(AN63*(100%-AR$161)&lt;0,0,AN63*(100%-AR$161))</f>
        <v>0.33266941199645128</v>
      </c>
      <c r="AS63" s="37">
        <f>IF(AO63*(100%-AS$161)&lt;0,0,AO63*(100%-AS$161))</f>
        <v>0.33266941199645128</v>
      </c>
      <c r="AT63" s="37">
        <f>IF(AP63*(100%-AT$161)&lt;0,0,AP63*(100%-AT$161))</f>
        <v>0.32984115645647982</v>
      </c>
      <c r="AU63" s="37">
        <f>IF(AQ63*(100%-AU$161)&lt;0,0,AQ63*(100%-AU$161))</f>
        <v>0.32984115645648104</v>
      </c>
      <c r="AV63" s="37">
        <f>IF(AR63*(100%-AV$161)&lt;0,0,AR63*(100%-AV$161))</f>
        <v>0.32984115645648104</v>
      </c>
      <c r="AW63" s="37">
        <f>IF(AS63*(100%-AW$161)&lt;0,0,AS63*(100%-AW$161))</f>
        <v>0.32984115645648104</v>
      </c>
      <c r="AX63" s="30"/>
    </row>
    <row r="64" spans="1:51" s="26" customFormat="1" hidden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IFS UI'!$AD$52:$AG$52)/SUM('Sample UI'!$AD$52:$AG$53))</f>
        <v>0.73159255950225577</v>
      </c>
      <c r="AE64" s="107">
        <f>'Sample UI'!AE64*(SUM('FY20 - IFS UI'!$AD$52:$AG$52)/SUM('Sample UI'!$AD$52:$AG$53))</f>
        <v>0.73159255950225577</v>
      </c>
      <c r="AF64" s="107">
        <f>'Sample UI'!AF64*(SUM('FY20 - IFS UI'!$AD$52:$AG$52)/SUM('Sample UI'!$AD$52:$AG$53))</f>
        <v>0.73159255950225577</v>
      </c>
      <c r="AG64" s="107">
        <f>'Sample UI'!AG64*(SUM('FY20 - IFS UI'!$AD$52:$AG$52)/SUM('Sample UI'!$AD$52:$AG$53))</f>
        <v>0.73159255950225577</v>
      </c>
      <c r="AH64" s="37">
        <f>IF(AD64*(100%-AH$161)&lt;0,0,AD64*(100%-AH$161))</f>
        <v>0.71183956039569485</v>
      </c>
      <c r="AI64" s="37">
        <f>IF(AE64*(100%-AI$161)&lt;0,0,AE64*(100%-AI$161))</f>
        <v>0.71183956039569485</v>
      </c>
      <c r="AJ64" s="37">
        <f>IF(AF64*(100%-AJ$161)&lt;0,0,AF64*(100%-AJ$161))</f>
        <v>0.71183956039569485</v>
      </c>
      <c r="AK64" s="37">
        <f>IF(AG64*(100%-AK$161)&lt;0,0,AG64*(100%-AK$161))</f>
        <v>0.71183956039569485</v>
      </c>
      <c r="AL64" s="37">
        <f>IF(AH64*(100%-AL$161)&lt;0,0,AH64*(100%-AL$161))</f>
        <v>0.69368765160560464</v>
      </c>
      <c r="AM64" s="37">
        <f>IF(AI64*(100%-AM$161)&lt;0,0,AI64*(100%-AM$161))</f>
        <v>0.69368765160560464</v>
      </c>
      <c r="AN64" s="37">
        <f>IF(AJ64*(100%-AN$161)&lt;0,0,AJ64*(100%-AN$161))</f>
        <v>0.69368765160560464</v>
      </c>
      <c r="AO64" s="37">
        <f>IF(AK64*(100%-AO$161)&lt;0,0,AK64*(100%-AO$161))</f>
        <v>0.69368765160560464</v>
      </c>
      <c r="AP64" s="37">
        <f>IF(AL64*(100%-AP$161)&lt;0,0,AL64*(100%-AP$161))</f>
        <v>0.68189614079731709</v>
      </c>
      <c r="AQ64" s="37">
        <f>IF(AM64*(100%-AQ$161)&lt;0,0,AM64*(100%-AQ$161))</f>
        <v>0.68189614079731709</v>
      </c>
      <c r="AR64" s="37">
        <f>IF(AN64*(100%-AR$161)&lt;0,0,AN64*(100%-AR$161))</f>
        <v>0.68189614079731709</v>
      </c>
      <c r="AS64" s="37">
        <f>IF(AO64*(100%-AS$161)&lt;0,0,AO64*(100%-AS$161))</f>
        <v>0.68189614079731709</v>
      </c>
      <c r="AT64" s="37">
        <f>IF(AP64*(100%-AT$161)&lt;0,0,AP64*(100%-AT$161))</f>
        <v>0.67609886437710054</v>
      </c>
      <c r="AU64" s="37">
        <f>IF(AQ64*(100%-AU$161)&lt;0,0,AQ64*(100%-AU$161))</f>
        <v>0.67609886437710054</v>
      </c>
      <c r="AV64" s="37">
        <f>IF(AR64*(100%-AV$161)&lt;0,0,AR64*(100%-AV$161))</f>
        <v>0.67609886437710054</v>
      </c>
      <c r="AW64" s="37">
        <f>IF(AS64*(100%-AW$161)&lt;0,0,AS64*(100%-AW$161))</f>
        <v>0.67609886437710054</v>
      </c>
      <c r="AX64" s="30"/>
    </row>
    <row r="65" spans="1:50" s="26" customFormat="1" hidden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IFS UI'!$AH$52:$AK$52)/SUM('Sample UI'!$AH$52:$AK$52))</f>
        <v>0.36136441260015895</v>
      </c>
      <c r="AI65" s="107">
        <f>'Sample UI'!AI65*(SUM('FY20 - IFS UI'!$AH$52:$AK$52)/SUM('Sample UI'!$AH$52:$AK$52))</f>
        <v>0.36136441260015895</v>
      </c>
      <c r="AJ65" s="107">
        <f>'Sample UI'!AJ65*(SUM('FY20 - IFS UI'!$AH$52:$AK$52)/SUM('Sample UI'!$AH$52:$AK$52))</f>
        <v>0.36136441260015895</v>
      </c>
      <c r="AK65" s="107">
        <f>'Sample UI'!AK65*(SUM('FY20 - IFS UI'!$AH$52:$AK$52)/SUM('Sample UI'!$AH$52:$AK$52))</f>
        <v>0.36136441260015895</v>
      </c>
      <c r="AL65" s="37">
        <f>IF(AH65*(100%-AL$161)&lt;0,0,AH65*(100%-AL$161))</f>
        <v>0.35214962007885492</v>
      </c>
      <c r="AM65" s="37">
        <f>IF(AI65*(100%-AM$161)&lt;0,0,AI65*(100%-AM$161))</f>
        <v>0.35214962007885492</v>
      </c>
      <c r="AN65" s="37">
        <f>IF(AJ65*(100%-AN$161)&lt;0,0,AJ65*(100%-AN$161))</f>
        <v>0.35214962007885492</v>
      </c>
      <c r="AO65" s="37">
        <f>IF(AK65*(100%-AO$161)&lt;0,0,AK65*(100%-AO$161))</f>
        <v>0.35214962007885492</v>
      </c>
      <c r="AP65" s="37">
        <f>IF(AL65*(100%-AP$161)&lt;0,0,AL65*(100%-AP$161))</f>
        <v>0.34616367519186853</v>
      </c>
      <c r="AQ65" s="37">
        <f>IF(AM65*(100%-AQ$161)&lt;0,0,AM65*(100%-AQ$161))</f>
        <v>0.34616367519186853</v>
      </c>
      <c r="AR65" s="37">
        <f>IF(AN65*(100%-AR$161)&lt;0,0,AN65*(100%-AR$161))</f>
        <v>0.34616367519186853</v>
      </c>
      <c r="AS65" s="37">
        <f>IF(AO65*(100%-AS$161)&lt;0,0,AO65*(100%-AS$161))</f>
        <v>0.34616367519186853</v>
      </c>
      <c r="AT65" s="37">
        <f>IF(AP65*(100%-AT$161)&lt;0,0,AP65*(100%-AT$161))</f>
        <v>0.34322069547448986</v>
      </c>
      <c r="AU65" s="37">
        <f>IF(AQ65*(100%-AU$161)&lt;0,0,AQ65*(100%-AU$161))</f>
        <v>0.34322069547448986</v>
      </c>
      <c r="AV65" s="37">
        <f>IF(AR65*(100%-AV$161)&lt;0,0,AR65*(100%-AV$161))</f>
        <v>0.34322069547448986</v>
      </c>
      <c r="AW65" s="37">
        <f>IF(AS65*(100%-AW$161)&lt;0,0,AS65*(100%-AW$161))</f>
        <v>0.34322069547448986</v>
      </c>
      <c r="AX65" s="30"/>
    </row>
    <row r="66" spans="1:50" s="26" customFormat="1" hidden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IFS UI'!$AL$52:$AO$52)/SUM('Sample UI'!$AL$52:$AO$52))</f>
        <v>0</v>
      </c>
      <c r="AM66" s="107">
        <f>'Sample UI'!AM66*(SUM('FY20 - IFS UI'!$AL$52:$AO$52)/SUM('Sample UI'!$AL$52:$AO$52))</f>
        <v>0</v>
      </c>
      <c r="AN66" s="107">
        <f>'Sample UI'!AN66*(SUM('FY20 - IFS UI'!$AL$52:$AO$52)/SUM('Sample UI'!$AL$52:$AO$52))</f>
        <v>0</v>
      </c>
      <c r="AO66" s="107">
        <f>'Sample UI'!AO66*(SUM('FY20 - IFS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hidden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IFS UI'!$AP$52:$AS$52)/SUM('Sample UI'!$AP$52:$AS$52))</f>
        <v>0.3864455033453067</v>
      </c>
      <c r="AQ67" s="107">
        <f>'Sample UI'!AQ67*(SUM('FY20 - IFS UI'!$AP$52:$AS$52)/SUM('Sample UI'!$AP$52:$AS$52))</f>
        <v>0.3864455033453067</v>
      </c>
      <c r="AR67" s="107">
        <f>'Sample UI'!AR67*(SUM('FY20 - IFS UI'!$AP$52:$AS$52)/SUM('Sample UI'!$AP$52:$AS$52))</f>
        <v>0.3864455033453067</v>
      </c>
      <c r="AS67" s="107">
        <f>'Sample UI'!AS67*(SUM('FY20 - IFS UI'!$AP$52:$AS$52)/SUM('Sample UI'!$AP$52:$AS$52))</f>
        <v>0.3864455033453067</v>
      </c>
      <c r="AT67" s="37">
        <f>IF(AP67*(100%-AT$161)&lt;0,0,AP67*(100%-AT$161))</f>
        <v>0.38316005960951594</v>
      </c>
      <c r="AU67" s="37">
        <f>IF(AQ67*(100%-AU$161)&lt;0,0,AQ67*(100%-AU$161))</f>
        <v>0.38316005960951594</v>
      </c>
      <c r="AV67" s="37">
        <f>IF(AR67*(100%-AV$161)&lt;0,0,AR67*(100%-AV$161))</f>
        <v>0.38316005960951594</v>
      </c>
      <c r="AW67" s="37">
        <f>IF(AS67*(100%-AW$161)&lt;0,0,AS67*(100%-AW$161))</f>
        <v>0.38316005960951594</v>
      </c>
      <c r="AX67" s="30"/>
    </row>
    <row r="68" spans="1:50" s="26" customFormat="1" hidden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IFS UI'!$AT$52:$AW$52)/SUM('Sample UI'!$AT$52:$AW$52))</f>
        <v>0</v>
      </c>
      <c r="AU68" s="107">
        <f>'Sample UI'!AU68*(SUM('FY20 - IFS UI'!$AT$52:$AW$52)/SUM('Sample UI'!$AT$52:$AW$52))</f>
        <v>0</v>
      </c>
      <c r="AV68" s="107">
        <f>'Sample UI'!AV68*(SUM('FY20 - IFS UI'!$AT$52:$AW$52)/SUM('Sample UI'!$AT$52:$AW$52))</f>
        <v>0</v>
      </c>
      <c r="AW68" s="107">
        <f>'Sample UI'!AW68*(SUM('FY20 - IFS UI'!$AT$52:$AW$52)/SUM('Sample UI'!$AT$52:$AW$52))</f>
        <v>0</v>
      </c>
      <c r="AX68" s="30"/>
    </row>
    <row r="69" spans="1:50" s="26" customFormat="1" hidden="1" x14ac:dyDescent="0.35">
      <c r="A69" s="106" t="s">
        <v>20</v>
      </c>
      <c r="B69" s="105">
        <f>SUM(B70:B82)</f>
        <v>4.8708547871225996</v>
      </c>
      <c r="C69" s="105">
        <f t="shared" ref="C69:AW69" si="2">SUM(C70:C82)</f>
        <v>4.8708547871225978</v>
      </c>
      <c r="D69" s="105">
        <f t="shared" si="2"/>
        <v>4.8708547871225978</v>
      </c>
      <c r="E69" s="105">
        <f t="shared" si="2"/>
        <v>4.8708547871225978</v>
      </c>
      <c r="F69" s="105">
        <f t="shared" si="2"/>
        <v>5.4656541863926709</v>
      </c>
      <c r="G69" s="105">
        <f t="shared" si="2"/>
        <v>5.4656541863926709</v>
      </c>
      <c r="H69" s="105">
        <f t="shared" si="2"/>
        <v>5.4656541863926709</v>
      </c>
      <c r="I69" s="105">
        <f t="shared" si="2"/>
        <v>5.4656541863926709</v>
      </c>
      <c r="J69" s="105">
        <f t="shared" si="2"/>
        <v>5.4164632987151373</v>
      </c>
      <c r="K69" s="105">
        <f t="shared" si="2"/>
        <v>5.4164632987151364</v>
      </c>
      <c r="L69" s="105">
        <f t="shared" si="2"/>
        <v>5.4164632987151364</v>
      </c>
      <c r="M69" s="105">
        <f t="shared" si="2"/>
        <v>5.4164632987151364</v>
      </c>
      <c r="N69" s="105">
        <f t="shared" si="2"/>
        <v>5.2378337726506441</v>
      </c>
      <c r="O69" s="105">
        <f t="shared" si="2"/>
        <v>5.2378337726506423</v>
      </c>
      <c r="P69" s="105">
        <f t="shared" si="2"/>
        <v>5.2378337726506423</v>
      </c>
      <c r="Q69" s="105">
        <f t="shared" si="2"/>
        <v>5.2378337726506423</v>
      </c>
      <c r="R69" s="105">
        <f t="shared" si="2"/>
        <v>5.4024962313804945</v>
      </c>
      <c r="S69" s="105">
        <f t="shared" si="2"/>
        <v>5.4024962313804918</v>
      </c>
      <c r="T69" s="105">
        <f t="shared" si="2"/>
        <v>5.4024962313804918</v>
      </c>
      <c r="U69" s="105">
        <f t="shared" si="2"/>
        <v>5.4024962313804918</v>
      </c>
      <c r="V69" s="105">
        <f t="shared" si="2"/>
        <v>5.0513339763407625</v>
      </c>
      <c r="W69" s="105">
        <f t="shared" si="2"/>
        <v>5.051333976340759</v>
      </c>
      <c r="X69" s="105">
        <f t="shared" si="2"/>
        <v>5.051333976340759</v>
      </c>
      <c r="Y69" s="105">
        <f t="shared" si="2"/>
        <v>5.051333976340759</v>
      </c>
      <c r="Z69" s="105">
        <f t="shared" si="2"/>
        <v>5.4044531652988281</v>
      </c>
      <c r="AA69" s="105">
        <f t="shared" si="2"/>
        <v>5.4044531652988272</v>
      </c>
      <c r="AB69" s="105">
        <f t="shared" si="2"/>
        <v>5.4044531652988272</v>
      </c>
      <c r="AC69" s="105">
        <f t="shared" si="2"/>
        <v>5.4044531652988272</v>
      </c>
      <c r="AD69" s="105">
        <f t="shared" si="2"/>
        <v>6.1081701912299939</v>
      </c>
      <c r="AE69" s="105">
        <f t="shared" si="2"/>
        <v>6.1081701912299913</v>
      </c>
      <c r="AF69" s="105">
        <f t="shared" si="2"/>
        <v>6.1081701912299913</v>
      </c>
      <c r="AG69" s="105">
        <f t="shared" si="2"/>
        <v>6.1081701912299913</v>
      </c>
      <c r="AH69" s="105">
        <f t="shared" si="2"/>
        <v>6.3949551118169845</v>
      </c>
      <c r="AI69" s="105">
        <f t="shared" si="2"/>
        <v>6.394955111816981</v>
      </c>
      <c r="AJ69" s="105">
        <f t="shared" si="2"/>
        <v>6.394955111816981</v>
      </c>
      <c r="AK69" s="105">
        <f t="shared" si="2"/>
        <v>6.394955111816981</v>
      </c>
      <c r="AL69" s="105">
        <f t="shared" si="2"/>
        <v>6.2318837564656526</v>
      </c>
      <c r="AM69" s="105">
        <f t="shared" si="2"/>
        <v>6.2318837564656491</v>
      </c>
      <c r="AN69" s="105">
        <f t="shared" si="2"/>
        <v>6.2318837564656491</v>
      </c>
      <c r="AO69" s="105">
        <f t="shared" si="2"/>
        <v>6.2318837564656491</v>
      </c>
      <c r="AP69" s="105">
        <f t="shared" si="2"/>
        <v>6.6090092059897527</v>
      </c>
      <c r="AQ69" s="105">
        <f t="shared" si="2"/>
        <v>6.6090092059897509</v>
      </c>
      <c r="AR69" s="105">
        <f t="shared" si="2"/>
        <v>6.6090092059897509</v>
      </c>
      <c r="AS69" s="105">
        <f t="shared" si="2"/>
        <v>6.6090092059897509</v>
      </c>
      <c r="AT69" s="105">
        <f t="shared" si="2"/>
        <v>6.5528213924231897</v>
      </c>
      <c r="AU69" s="105">
        <f t="shared" si="2"/>
        <v>6.5528213924231888</v>
      </c>
      <c r="AV69" s="105">
        <f t="shared" si="2"/>
        <v>6.5528213924231888</v>
      </c>
      <c r="AW69" s="105">
        <f t="shared" si="2"/>
        <v>6.5528213924231888</v>
      </c>
      <c r="AX69" s="30"/>
    </row>
    <row r="70" spans="1:50" s="26" customFormat="1" hidden="1" x14ac:dyDescent="0.35">
      <c r="A70" s="103" t="s">
        <v>24</v>
      </c>
      <c r="B70" s="37">
        <f>'Headcount Source'!E9</f>
        <v>0</v>
      </c>
      <c r="C70" s="37">
        <f>'Headcount Source'!E9</f>
        <v>0</v>
      </c>
      <c r="D70" s="37">
        <f>'Headcount Source'!E9</f>
        <v>0</v>
      </c>
      <c r="E70" s="37">
        <f>'Headcount Source'!E9</f>
        <v>0</v>
      </c>
      <c r="F70" s="37">
        <f>B70*(100%-F$161)</f>
        <v>0</v>
      </c>
      <c r="G70" s="37">
        <f>C70*(100%-G$161)</f>
        <v>0</v>
      </c>
      <c r="H70" s="37">
        <f>D70*(100%-H$161)</f>
        <v>0</v>
      </c>
      <c r="I70" s="37">
        <f>E70*(100%-I$161)</f>
        <v>0</v>
      </c>
      <c r="J70" s="37">
        <f>F70*(100%-J$161)</f>
        <v>0</v>
      </c>
      <c r="K70" s="37">
        <f>G70*(100%-K$161)</f>
        <v>0</v>
      </c>
      <c r="L70" s="37">
        <f>H70*(100%-L$161)</f>
        <v>0</v>
      </c>
      <c r="M70" s="37">
        <f>I70*(100%-M$161)</f>
        <v>0</v>
      </c>
      <c r="N70" s="37">
        <f>J70*(100%-N$161)</f>
        <v>0</v>
      </c>
      <c r="O70" s="37">
        <f>K70*(100%-O$161)</f>
        <v>0</v>
      </c>
      <c r="P70" s="37">
        <f>L70*(100%-P$161)</f>
        <v>0</v>
      </c>
      <c r="Q70" s="37">
        <f>M70*(100%-Q$161)</f>
        <v>0</v>
      </c>
      <c r="R70" s="37">
        <f>N70*(100%-R$161)</f>
        <v>0</v>
      </c>
      <c r="S70" s="37">
        <f>O70*(100%-S$161)</f>
        <v>0</v>
      </c>
      <c r="T70" s="37">
        <f>P70*(100%-T$161)</f>
        <v>0</v>
      </c>
      <c r="U70" s="37">
        <f>Q70*(100%-U$161)</f>
        <v>0</v>
      </c>
      <c r="V70" s="37">
        <f>IF(R70*(100%-V$161)&lt;0,0,R70*(100%-V$161))</f>
        <v>0</v>
      </c>
      <c r="W70" s="37">
        <f>IF(S70*(100%-W$161)&lt;0,0,S70*(100%-W$161))</f>
        <v>0</v>
      </c>
      <c r="X70" s="37">
        <f>IF(T70*(100%-X$161)&lt;0,0,T70*(100%-X$161))</f>
        <v>0</v>
      </c>
      <c r="Y70" s="37">
        <f>IF(U70*(100%-Y$161)&lt;0,0,U70*(100%-Y$161))</f>
        <v>0</v>
      </c>
      <c r="Z70" s="37">
        <f>IF(V70*(100%-Z$161)&lt;0,0,V70*(100%-Z$161))</f>
        <v>0</v>
      </c>
      <c r="AA70" s="37">
        <f>IF(W70*(100%-AA$161)&lt;0,0,W70*(100%-AA$161))</f>
        <v>0</v>
      </c>
      <c r="AB70" s="37">
        <f>IF(X70*(100%-AB$161)&lt;0,0,X70*(100%-AB$161))</f>
        <v>0</v>
      </c>
      <c r="AC70" s="37">
        <f>IF(Y70*(100%-AC$161)&lt;0,0,Y70*(100%-AC$161))</f>
        <v>0</v>
      </c>
      <c r="AD70" s="37">
        <f>Z70*(100%-AD$161)</f>
        <v>0</v>
      </c>
      <c r="AE70" s="37">
        <f>AA70*(100%-AE$161)</f>
        <v>0</v>
      </c>
      <c r="AF70" s="37">
        <f>AB70*(100%-AF$161)</f>
        <v>0</v>
      </c>
      <c r="AG70" s="37">
        <f>AC70*(100%-AG$161)</f>
        <v>0</v>
      </c>
      <c r="AH70" s="37">
        <f>AD70*(100%-AH$161)</f>
        <v>0</v>
      </c>
      <c r="AI70" s="37">
        <f>AE70*(100%-AI$161)</f>
        <v>0</v>
      </c>
      <c r="AJ70" s="37">
        <f>AF70*(100%-AJ$161)</f>
        <v>0</v>
      </c>
      <c r="AK70" s="37">
        <f>AG70*(100%-AK$161)</f>
        <v>0</v>
      </c>
      <c r="AL70" s="37">
        <f>AH70*(100%-AL$161)</f>
        <v>0</v>
      </c>
      <c r="AM70" s="37">
        <f>AI70*(100%-AM$161)</f>
        <v>0</v>
      </c>
      <c r="AN70" s="37">
        <f>AJ70*(100%-AN$161)</f>
        <v>0</v>
      </c>
      <c r="AO70" s="37">
        <f>AK70*(100%-AO$161)</f>
        <v>0</v>
      </c>
      <c r="AP70" s="37">
        <f>AL70*(100%-AP$161)</f>
        <v>0</v>
      </c>
      <c r="AQ70" s="37">
        <f>AM70*(100%-AQ$161)</f>
        <v>0</v>
      </c>
      <c r="AR70" s="37">
        <f>AN70*(100%-AR$161)</f>
        <v>0</v>
      </c>
      <c r="AS70" s="37">
        <f>AO70*(100%-AS$161)</f>
        <v>0</v>
      </c>
      <c r="AT70" s="37">
        <f>AP70*(100%-AT$161)</f>
        <v>0</v>
      </c>
      <c r="AU70" s="37">
        <f>AQ70*(100%-AU$161)</f>
        <v>0</v>
      </c>
      <c r="AV70" s="37">
        <f>AR70*(100%-AV$161)</f>
        <v>0</v>
      </c>
      <c r="AW70" s="37">
        <f>AS70*(100%-AW$161)</f>
        <v>0</v>
      </c>
      <c r="AX70" s="30"/>
    </row>
    <row r="71" spans="1:50" s="26" customFormat="1" hidden="1" x14ac:dyDescent="0.35">
      <c r="A71" s="103" t="s">
        <v>119</v>
      </c>
      <c r="B71" s="368">
        <f>'Sample UI'!B71*(SUM($B$52:$E$52)/SUM('Sample UI'!$B$52:$E$52))</f>
        <v>4.8708547871225996</v>
      </c>
      <c r="C71" s="107">
        <f>'Sample UI'!C71*(SUM($B$52:$E$52)/SUM('Sample UI'!$B$52:$E$52))</f>
        <v>4.8708547871225978</v>
      </c>
      <c r="D71" s="107">
        <f>'Sample UI'!D71*(SUM($B$52:$E$52)/SUM('Sample UI'!$B$52:$E$52))</f>
        <v>4.8708547871225978</v>
      </c>
      <c r="E71" s="107">
        <f>'Sample UI'!E71*(SUM($B$52:$E$52)/SUM('Sample UI'!$B$52:$E$52))</f>
        <v>4.8708547871225978</v>
      </c>
      <c r="F71" s="37">
        <f>IF(B71*(100%-F$161)&lt;0,0,B71*(100%-F$161))</f>
        <v>4.8075336748900055</v>
      </c>
      <c r="G71" s="37">
        <f>IF(C71*(100%-G$161)&lt;0,0,C71*(100%-G$161))</f>
        <v>4.8075336748900037</v>
      </c>
      <c r="H71" s="37">
        <f>IF(D71*(100%-H$161)&lt;0,0,D71*(100%-H$161))</f>
        <v>4.8075336748900037</v>
      </c>
      <c r="I71" s="37">
        <f>IF(E71*(100%-I$161)&lt;0,0,E71*(100%-I$161))</f>
        <v>4.8075336748900037</v>
      </c>
      <c r="J71" s="37">
        <f>IF(F71*(100%-J$161)&lt;0,0,F71*(100%-J$161))</f>
        <v>4.7642658718159954</v>
      </c>
      <c r="K71" s="37">
        <f>IF(G71*(100%-K$161)&lt;0,0,G71*(100%-K$161))</f>
        <v>4.7642658718159936</v>
      </c>
      <c r="L71" s="37">
        <f>IF(H71*(100%-L$161)&lt;0,0,H71*(100%-L$161))</f>
        <v>4.7642658718159936</v>
      </c>
      <c r="M71" s="37">
        <f>IF(I71*(100%-M$161)&lt;0,0,I71*(100%-M$161))</f>
        <v>4.7642658718159936</v>
      </c>
      <c r="N71" s="37">
        <f>IF(J71*(100%-N$161)&lt;0,0,J71*(100%-N$161))</f>
        <v>4.5975165663024358</v>
      </c>
      <c r="O71" s="37">
        <f>IF(K71*(100%-O$161)&lt;0,0,K71*(100%-O$161))</f>
        <v>4.597516566302434</v>
      </c>
      <c r="P71" s="37">
        <f>IF(L71*(100%-P$161)&lt;0,0,L71*(100%-P$161))</f>
        <v>4.597516566302434</v>
      </c>
      <c r="Q71" s="37">
        <f>IF(M71*(100%-Q$161)&lt;0,0,M71*(100%-Q$161))</f>
        <v>4.597516566302434</v>
      </c>
      <c r="R71" s="37">
        <f>IF(N71*(100%-R$161)&lt;0,0,N71*(100%-R$161))</f>
        <v>4.4871761687111773</v>
      </c>
      <c r="S71" s="37">
        <f>IF(O71*(100%-S$161)&lt;0,0,O71*(100%-S$161))</f>
        <v>4.4871761687111755</v>
      </c>
      <c r="T71" s="37">
        <f>IF(P71*(100%-T$161)&lt;0,0,P71*(100%-T$161))</f>
        <v>4.4871761687111755</v>
      </c>
      <c r="U71" s="37">
        <f>IF(Q71*(100%-U$161)&lt;0,0,Q71*(100%-U$161))</f>
        <v>4.4871761687111755</v>
      </c>
      <c r="V71" s="37">
        <f>IF(R71*(100%-V$161)&lt;0,0,R71*(100%-V$161))</f>
        <v>4.195509717744951</v>
      </c>
      <c r="W71" s="37">
        <f>IF(S71*(100%-W$161)&lt;0,0,S71*(100%-W$161))</f>
        <v>4.1955097177449492</v>
      </c>
      <c r="X71" s="37">
        <f>IF(T71*(100%-X$161)&lt;0,0,T71*(100%-X$161))</f>
        <v>4.1955097177449492</v>
      </c>
      <c r="Y71" s="37">
        <f>IF(U71*(100%-Y$161)&lt;0,0,U71*(100%-Y$161))</f>
        <v>4.1955097177449492</v>
      </c>
      <c r="Z71" s="37">
        <f>IF(V71*(100%-Z$161)&lt;0,0,V71*(100%-Z$161))</f>
        <v>4.103208503954562</v>
      </c>
      <c r="AA71" s="37">
        <f>IF(W71*(100%-AA$161)&lt;0,0,W71*(100%-AA$161))</f>
        <v>4.1032085039545603</v>
      </c>
      <c r="AB71" s="37">
        <f>IF(X71*(100%-AB$161)&lt;0,0,X71*(100%-AB$161))</f>
        <v>4.1032085039545603</v>
      </c>
      <c r="AC71" s="37">
        <f>IF(Y71*(100%-AC$161)&lt;0,0,Y71*(100%-AC$161))</f>
        <v>4.1032085039545603</v>
      </c>
      <c r="AD71" s="37">
        <f>IF(Z71*(100%-AD$161)&lt;0,0,Z71*(100%-AD$161))</f>
        <v>3.943183372300334</v>
      </c>
      <c r="AE71" s="37">
        <f>IF(AA71*(100%-AE$161)&lt;0,0,AA71*(100%-AE$161))</f>
        <v>3.9431833723003322</v>
      </c>
      <c r="AF71" s="37">
        <f>IF(AB71*(100%-AF$161)&lt;0,0,AB71*(100%-AF$161))</f>
        <v>3.9431833723003322</v>
      </c>
      <c r="AG71" s="37">
        <f>IF(AC71*(100%-AG$161)&lt;0,0,AC71*(100%-AG$161))</f>
        <v>3.9431833723003322</v>
      </c>
      <c r="AH71" s="37">
        <f>IF(AD71*(100%-AH$161)&lt;0,0,AD71*(100%-AH$161))</f>
        <v>3.8367174212482249</v>
      </c>
      <c r="AI71" s="37">
        <f>IF(AE71*(100%-AI$161)&lt;0,0,AE71*(100%-AI$161))</f>
        <v>3.8367174212482231</v>
      </c>
      <c r="AJ71" s="37">
        <f>IF(AF71*(100%-AJ$161)&lt;0,0,AF71*(100%-AJ$161))</f>
        <v>3.8367174212482231</v>
      </c>
      <c r="AK71" s="37">
        <f>IF(AG71*(100%-AK$161)&lt;0,0,AG71*(100%-AK$161))</f>
        <v>3.8367174212482231</v>
      </c>
      <c r="AL71" s="37">
        <f>IF(AH71*(100%-AL$161)&lt;0,0,AH71*(100%-AL$161))</f>
        <v>3.7388811270063953</v>
      </c>
      <c r="AM71" s="37">
        <f>IF(AI71*(100%-AM$161)&lt;0,0,AI71*(100%-AM$161))</f>
        <v>3.7388811270063935</v>
      </c>
      <c r="AN71" s="37">
        <f>IF(AJ71*(100%-AN$161)&lt;0,0,AJ71*(100%-AN$161))</f>
        <v>3.7388811270063935</v>
      </c>
      <c r="AO71" s="37">
        <f>IF(AK71*(100%-AO$161)&lt;0,0,AK71*(100%-AO$161))</f>
        <v>3.7388811270063935</v>
      </c>
      <c r="AP71" s="37">
        <f>IF(AL71*(100%-AP$161)&lt;0,0,AL71*(100%-AP$161))</f>
        <v>3.6753265039452025</v>
      </c>
      <c r="AQ71" s="37">
        <f>IF(AM71*(100%-AQ$161)&lt;0,0,AM71*(100%-AQ$161))</f>
        <v>3.6753265039452008</v>
      </c>
      <c r="AR71" s="37">
        <f>IF(AN71*(100%-AR$161)&lt;0,0,AN71*(100%-AR$161))</f>
        <v>3.6753265039452008</v>
      </c>
      <c r="AS71" s="37">
        <f>IF(AO71*(100%-AS$161)&lt;0,0,AO71*(100%-AS$161))</f>
        <v>3.6753265039452008</v>
      </c>
      <c r="AT71" s="37">
        <f>IF(AP71*(100%-AT$161)&lt;0,0,AP71*(100%-AT$161))</f>
        <v>3.644079980606612</v>
      </c>
      <c r="AU71" s="37">
        <f>IF(AQ71*(100%-AU$161)&lt;0,0,AQ71*(100%-AU$161))</f>
        <v>3.6440799806066102</v>
      </c>
      <c r="AV71" s="37">
        <f>IF(AR71*(100%-AV$161)&lt;0,0,AR71*(100%-AV$161))</f>
        <v>3.6440799806066102</v>
      </c>
      <c r="AW71" s="37">
        <f>IF(AS71*(100%-AW$161)&lt;0,0,AS71*(100%-AW$161))</f>
        <v>3.6440799806066102</v>
      </c>
      <c r="AX71" s="30"/>
    </row>
    <row r="72" spans="1:50" s="26" customFormat="1" hidden="1" x14ac:dyDescent="0.35">
      <c r="A72" s="103" t="s">
        <v>120</v>
      </c>
      <c r="B72" s="37"/>
      <c r="C72" s="12"/>
      <c r="D72" s="12"/>
      <c r="E72" s="12"/>
      <c r="F72" s="107">
        <f>'Sample UI'!F72*(SUM('FY20 - IFS UI'!$F$52:$I$52)/(SUM('Sample UI'!$F$52:$I$52)))</f>
        <v>0.65812051150266582</v>
      </c>
      <c r="G72" s="107">
        <f>'Sample UI'!G72*(SUM('FY20 - IFS UI'!$F$52:$I$52)/(SUM('Sample UI'!$F$52:$I$52)))</f>
        <v>0.65812051150266682</v>
      </c>
      <c r="H72" s="107">
        <f>'Sample UI'!H72*(SUM('FY20 - IFS UI'!$F$52:$I$52)/(SUM('Sample UI'!$F$52:$I$52)))</f>
        <v>0.65812051150266682</v>
      </c>
      <c r="I72" s="107">
        <f>'Sample UI'!I72*(SUM('FY20 - IFS UI'!$F$52:$I$52)/(SUM('Sample UI'!$F$52:$I$52)))</f>
        <v>0.65812051150266682</v>
      </c>
      <c r="J72" s="37">
        <f>IF(F72*(100%-J$161)&lt;0,0,F72*(100%-J$161))</f>
        <v>0.65219742689914184</v>
      </c>
      <c r="K72" s="37">
        <f>IF(G72*(100%-K$161)&lt;0,0,G72*(100%-K$161))</f>
        <v>0.65219742689914284</v>
      </c>
      <c r="L72" s="37">
        <f>IF(H72*(100%-L$161)&lt;0,0,H72*(100%-L$161))</f>
        <v>0.65219742689914284</v>
      </c>
      <c r="M72" s="37">
        <f>IF(I72*(100%-M$161)&lt;0,0,I72*(100%-M$161))</f>
        <v>0.65219742689914284</v>
      </c>
      <c r="N72" s="37">
        <f>IF(J72*(100%-N$161)&lt;0,0,J72*(100%-N$161))</f>
        <v>0.62937051695767188</v>
      </c>
      <c r="O72" s="37">
        <f>IF(K72*(100%-O$161)&lt;0,0,K72*(100%-O$161))</f>
        <v>0.62937051695767277</v>
      </c>
      <c r="P72" s="37">
        <f>IF(L72*(100%-P$161)&lt;0,0,L72*(100%-P$161))</f>
        <v>0.62937051695767277</v>
      </c>
      <c r="Q72" s="37">
        <f>IF(M72*(100%-Q$161)&lt;0,0,M72*(100%-Q$161))</f>
        <v>0.62937051695767277</v>
      </c>
      <c r="R72" s="37">
        <f>IF(N72*(100%-R$161)&lt;0,0,N72*(100%-R$161))</f>
        <v>0.61426562455068778</v>
      </c>
      <c r="S72" s="37">
        <f>IF(O72*(100%-S$161)&lt;0,0,O72*(100%-S$161))</f>
        <v>0.61426562455068856</v>
      </c>
      <c r="T72" s="37">
        <f>IF(P72*(100%-T$161)&lt;0,0,P72*(100%-T$161))</f>
        <v>0.61426562455068856</v>
      </c>
      <c r="U72" s="37">
        <f>IF(Q72*(100%-U$161)&lt;0,0,Q72*(100%-U$161))</f>
        <v>0.61426562455068856</v>
      </c>
      <c r="V72" s="37">
        <f>IF(R72*(100%-V$161)&lt;0,0,R72*(100%-V$161))</f>
        <v>0.57433835895489316</v>
      </c>
      <c r="W72" s="37">
        <f>IF(S72*(100%-W$161)&lt;0,0,S72*(100%-W$161))</f>
        <v>0.57433835895489382</v>
      </c>
      <c r="X72" s="37">
        <f>IF(T72*(100%-X$161)&lt;0,0,T72*(100%-X$161))</f>
        <v>0.57433835895489382</v>
      </c>
      <c r="Y72" s="37">
        <f>IF(U72*(100%-Y$161)&lt;0,0,U72*(100%-Y$161))</f>
        <v>0.57433835895489382</v>
      </c>
      <c r="Z72" s="37">
        <f>IF(V72*(100%-Z$161)&lt;0,0,V72*(100%-Z$161))</f>
        <v>0.5617029150578855</v>
      </c>
      <c r="AA72" s="37">
        <f>IF(W72*(100%-AA$161)&lt;0,0,W72*(100%-AA$161))</f>
        <v>0.56170291505788617</v>
      </c>
      <c r="AB72" s="37">
        <f>IF(X72*(100%-AB$161)&lt;0,0,X72*(100%-AB$161))</f>
        <v>0.56170291505788617</v>
      </c>
      <c r="AC72" s="37">
        <f>IF(Y72*(100%-AC$161)&lt;0,0,Y72*(100%-AC$161))</f>
        <v>0.56170291505788617</v>
      </c>
      <c r="AD72" s="37">
        <f>IF(Z72*(100%-AD$161)&lt;0,0,Z72*(100%-AD$161))</f>
        <v>0.53979650137062796</v>
      </c>
      <c r="AE72" s="37">
        <f>IF(AA72*(100%-AE$161)&lt;0,0,AA72*(100%-AE$161))</f>
        <v>0.53979650137062862</v>
      </c>
      <c r="AF72" s="37">
        <f>IF(AB72*(100%-AF$161)&lt;0,0,AB72*(100%-AF$161))</f>
        <v>0.53979650137062862</v>
      </c>
      <c r="AG72" s="37">
        <f>IF(AC72*(100%-AG$161)&lt;0,0,AC72*(100%-AG$161))</f>
        <v>0.53979650137062862</v>
      </c>
      <c r="AH72" s="37">
        <f>IF(AD72*(100%-AH$161)&lt;0,0,AD72*(100%-AH$161))</f>
        <v>0.52522199583362095</v>
      </c>
      <c r="AI72" s="37">
        <f>IF(AE72*(100%-AI$161)&lt;0,0,AE72*(100%-AI$161))</f>
        <v>0.52522199583362161</v>
      </c>
      <c r="AJ72" s="37">
        <f>IF(AF72*(100%-AJ$161)&lt;0,0,AF72*(100%-AJ$161))</f>
        <v>0.52522199583362161</v>
      </c>
      <c r="AK72" s="37">
        <f>IF(AG72*(100%-AK$161)&lt;0,0,AG72*(100%-AK$161))</f>
        <v>0.52522199583362161</v>
      </c>
      <c r="AL72" s="37">
        <f>IF(AH72*(100%-AL$161)&lt;0,0,AH72*(100%-AL$161))</f>
        <v>0.51182883493986364</v>
      </c>
      <c r="AM72" s="37">
        <f>IF(AI72*(100%-AM$161)&lt;0,0,AI72*(100%-AM$161))</f>
        <v>0.51182883493986431</v>
      </c>
      <c r="AN72" s="37">
        <f>IF(AJ72*(100%-AN$161)&lt;0,0,AJ72*(100%-AN$161))</f>
        <v>0.51182883493986431</v>
      </c>
      <c r="AO72" s="37">
        <f>IF(AK72*(100%-AO$161)&lt;0,0,AK72*(100%-AO$161))</f>
        <v>0.51182883493986431</v>
      </c>
      <c r="AP72" s="37">
        <f>IF(AL72*(100%-AP$161)&lt;0,0,AL72*(100%-AP$161))</f>
        <v>0.50312861485490534</v>
      </c>
      <c r="AQ72" s="37">
        <f>IF(AM72*(100%-AQ$161)&lt;0,0,AM72*(100%-AQ$161))</f>
        <v>0.50312861485490601</v>
      </c>
      <c r="AR72" s="37">
        <f>IF(AN72*(100%-AR$161)&lt;0,0,AN72*(100%-AR$161))</f>
        <v>0.50312861485490601</v>
      </c>
      <c r="AS72" s="37">
        <f>IF(AO72*(100%-AS$161)&lt;0,0,AO72*(100%-AS$161))</f>
        <v>0.50312861485490601</v>
      </c>
      <c r="AT72" s="37">
        <f>IF(AP72*(100%-AT$161)&lt;0,0,AP72*(100%-AT$161))</f>
        <v>0.49885116630999343</v>
      </c>
      <c r="AU72" s="37">
        <f>IF(AQ72*(100%-AU$161)&lt;0,0,AQ72*(100%-AU$161))</f>
        <v>0.4988511663099941</v>
      </c>
      <c r="AV72" s="37">
        <f>IF(AR72*(100%-AV$161)&lt;0,0,AR72*(100%-AV$161))</f>
        <v>0.4988511663099941</v>
      </c>
      <c r="AW72" s="37">
        <f>IF(AS72*(100%-AW$161)&lt;0,0,AS72*(100%-AW$161))</f>
        <v>0.4988511663099941</v>
      </c>
      <c r="AX72" s="30"/>
    </row>
    <row r="73" spans="1:50" s="26" customFormat="1" hidden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IFS UI'!$J$52:$M$52)/SUM('Sample UI'!$J$52:$M$52))</f>
        <v>0</v>
      </c>
      <c r="K73" s="107">
        <f>'Sample UI'!K73*(SUM('FY20 - IFS UI'!$J$52:$M$52)/SUM('Sample UI'!$J$52:$M$52))</f>
        <v>0</v>
      </c>
      <c r="L73" s="107">
        <f>'Sample UI'!L73*(SUM('FY20 - IFS UI'!$J$52:$M$52)/SUM('Sample UI'!$J$52:$M$52))</f>
        <v>0</v>
      </c>
      <c r="M73" s="107">
        <f>'Sample UI'!M73*(SUM('FY20 - IFS UI'!$J$52:$M$52)/SUM('Sample UI'!$J$52:$M$52))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hidden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IFS UI'!$N$52:$Q$52)/SUM('Sample UI'!$N$52:$Q$52))</f>
        <v>1.0946689390536241E-2</v>
      </c>
      <c r="O74" s="107">
        <f>'Sample UI'!O74*(SUM('FY20 - IFS UI'!$N$52:$Q$52)/SUM('Sample UI'!$N$52:$Q$52))</f>
        <v>1.0946689390535122E-2</v>
      </c>
      <c r="P74" s="107">
        <f>'Sample UI'!P74*(SUM('FY20 - IFS UI'!$N$52:$Q$52)/SUM('Sample UI'!$N$52:$Q$52))</f>
        <v>1.0946689390535122E-2</v>
      </c>
      <c r="Q74" s="107">
        <f>'Sample UI'!Q74*(SUM('FY20 - IFS UI'!$N$52:$Q$52)/SUM('Sample UI'!$N$52:$Q$52))</f>
        <v>1.0946689390535122E-2</v>
      </c>
      <c r="R74" s="37">
        <f>IF(N74*(100%-R$161)&lt;0,0,N74*(100%-R$161))</f>
        <v>1.0683968845163372E-2</v>
      </c>
      <c r="S74" s="37">
        <f>IF(O74*(100%-S$161)&lt;0,0,O74*(100%-S$161))</f>
        <v>1.0683968845162279E-2</v>
      </c>
      <c r="T74" s="37">
        <f>IF(P74*(100%-T$161)&lt;0,0,P74*(100%-T$161))</f>
        <v>1.0683968845162279E-2</v>
      </c>
      <c r="U74" s="37">
        <f>IF(Q74*(100%-U$161)&lt;0,0,Q74*(100%-U$161))</f>
        <v>1.0683968845162279E-2</v>
      </c>
      <c r="V74" s="37">
        <f>IF(R74*(100%-V$161)&lt;0,0,R74*(100%-V$161))</f>
        <v>9.9895108702277528E-3</v>
      </c>
      <c r="W74" s="37">
        <f>IF(S74*(100%-W$161)&lt;0,0,S74*(100%-W$161))</f>
        <v>9.989510870226731E-3</v>
      </c>
      <c r="X74" s="37">
        <f>IF(T74*(100%-X$161)&lt;0,0,T74*(100%-X$161))</f>
        <v>9.989510870226731E-3</v>
      </c>
      <c r="Y74" s="37">
        <f>IF(U74*(100%-Y$161)&lt;0,0,U74*(100%-Y$161))</f>
        <v>9.989510870226731E-3</v>
      </c>
      <c r="Z74" s="37">
        <f>IF(V74*(100%-Z$161)&lt;0,0,V74*(100%-Z$161))</f>
        <v>9.7697416310827418E-3</v>
      </c>
      <c r="AA74" s="37">
        <f>IF(W74*(100%-AA$161)&lt;0,0,W74*(100%-AA$161))</f>
        <v>9.7697416310817426E-3</v>
      </c>
      <c r="AB74" s="37">
        <f>IF(X74*(100%-AB$161)&lt;0,0,X74*(100%-AB$161))</f>
        <v>9.7697416310817426E-3</v>
      </c>
      <c r="AC74" s="37">
        <f>IF(Y74*(100%-AC$161)&lt;0,0,Y74*(100%-AC$161))</f>
        <v>9.7697416310817426E-3</v>
      </c>
      <c r="AD74" s="37">
        <f>IF(Z74*(100%-AD$161)&lt;0,0,Z74*(100%-AD$161))</f>
        <v>9.3887217074705154E-3</v>
      </c>
      <c r="AE74" s="37">
        <f>IF(AA74*(100%-AE$161)&lt;0,0,AA74*(100%-AE$161))</f>
        <v>9.3887217074695543E-3</v>
      </c>
      <c r="AF74" s="37">
        <f>IF(AB74*(100%-AF$161)&lt;0,0,AB74*(100%-AF$161))</f>
        <v>9.3887217074695543E-3</v>
      </c>
      <c r="AG74" s="37">
        <f>IF(AC74*(100%-AG$161)&lt;0,0,AC74*(100%-AG$161))</f>
        <v>9.3887217074695543E-3</v>
      </c>
      <c r="AH74" s="37">
        <f>IF(AD74*(100%-AH$161)&lt;0,0,AD74*(100%-AH$161))</f>
        <v>9.1352262213688119E-3</v>
      </c>
      <c r="AI74" s="37">
        <f>IF(AE74*(100%-AI$161)&lt;0,0,AE74*(100%-AI$161))</f>
        <v>9.1352262213678769E-3</v>
      </c>
      <c r="AJ74" s="37">
        <f>IF(AF74*(100%-AJ$161)&lt;0,0,AF74*(100%-AJ$161))</f>
        <v>9.1352262213678769E-3</v>
      </c>
      <c r="AK74" s="37">
        <f>IF(AG74*(100%-AK$161)&lt;0,0,AG74*(100%-AK$161))</f>
        <v>9.1352262213678769E-3</v>
      </c>
      <c r="AL74" s="37">
        <f>IF(AH74*(100%-AL$161)&lt;0,0,AH74*(100%-AL$161))</f>
        <v>8.9022779527239068E-3</v>
      </c>
      <c r="AM74" s="37">
        <f>IF(AI74*(100%-AM$161)&lt;0,0,AI74*(100%-AM$161))</f>
        <v>8.9022779527229961E-3</v>
      </c>
      <c r="AN74" s="37">
        <f>IF(AJ74*(100%-AN$161)&lt;0,0,AJ74*(100%-AN$161))</f>
        <v>8.9022779527229961E-3</v>
      </c>
      <c r="AO74" s="37">
        <f>IF(AK74*(100%-AO$161)&lt;0,0,AK74*(100%-AO$161))</f>
        <v>8.9022779527229961E-3</v>
      </c>
      <c r="AP74" s="37">
        <f>IF(AL74*(100%-AP$161)&lt;0,0,AL74*(100%-AP$161))</f>
        <v>8.7509543614001199E-3</v>
      </c>
      <c r="AQ74" s="37">
        <f>IF(AM74*(100%-AQ$161)&lt;0,0,AM74*(100%-AQ$161))</f>
        <v>8.7509543613992248E-3</v>
      </c>
      <c r="AR74" s="37">
        <f>IF(AN74*(100%-AR$161)&lt;0,0,AN74*(100%-AR$161))</f>
        <v>8.7509543613992248E-3</v>
      </c>
      <c r="AS74" s="37">
        <f>IF(AO74*(100%-AS$161)&lt;0,0,AO74*(100%-AS$161))</f>
        <v>8.7509543613992248E-3</v>
      </c>
      <c r="AT74" s="37">
        <f>IF(AP74*(100%-AT$161)&lt;0,0,AP74*(100%-AT$161))</f>
        <v>8.6765563727058057E-3</v>
      </c>
      <c r="AU74" s="37">
        <f>IF(AQ74*(100%-AU$161)&lt;0,0,AQ74*(100%-AU$161))</f>
        <v>8.6765563727049175E-3</v>
      </c>
      <c r="AV74" s="37">
        <f>IF(AR74*(100%-AV$161)&lt;0,0,AR74*(100%-AV$161))</f>
        <v>8.6765563727049175E-3</v>
      </c>
      <c r="AW74" s="37">
        <f>IF(AS74*(100%-AW$161)&lt;0,0,AS74*(100%-AW$161))</f>
        <v>8.6765563727049175E-3</v>
      </c>
      <c r="AX74" s="30"/>
    </row>
    <row r="75" spans="1:50" s="26" customFormat="1" hidden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IFS UI'!$R$52:$U$52)/SUM('Sample UI'!$R$52:$U$52))</f>
        <v>0.29037046927346599</v>
      </c>
      <c r="S75" s="107">
        <f>'Sample UI'!S75*(SUM('FY20 - IFS UI'!$R$52:$U$52)/SUM('Sample UI'!$R$52:$U$52))</f>
        <v>0.29037046927346488</v>
      </c>
      <c r="T75" s="107">
        <f>'Sample UI'!T75*(SUM('FY20 - IFS UI'!$R$52:$U$52)/SUM('Sample UI'!$R$52:$U$52))</f>
        <v>0.29037046927346488</v>
      </c>
      <c r="U75" s="107">
        <f>'Sample UI'!U75*(SUM('FY20 - IFS UI'!$R$52:$U$52)/SUM('Sample UI'!$R$52:$U$52))</f>
        <v>0.29037046927346488</v>
      </c>
      <c r="V75" s="37">
        <f>IF(R75*(100%-V$161)&lt;0,0,R75*(100%-V$161))</f>
        <v>0.27149638877069071</v>
      </c>
      <c r="W75" s="37">
        <f>IF(S75*(100%-W$161)&lt;0,0,S75*(100%-W$161))</f>
        <v>0.27149638877068966</v>
      </c>
      <c r="X75" s="37">
        <f>IF(T75*(100%-X$161)&lt;0,0,T75*(100%-X$161))</f>
        <v>0.27149638877068966</v>
      </c>
      <c r="Y75" s="37">
        <f>IF(U75*(100%-Y$161)&lt;0,0,U75*(100%-Y$161))</f>
        <v>0.27149638877068966</v>
      </c>
      <c r="Z75" s="37">
        <f>IF(V75*(100%-Z$161)&lt;0,0,V75*(100%-Z$161))</f>
        <v>0.26552346821773554</v>
      </c>
      <c r="AA75" s="37">
        <f>IF(W75*(100%-AA$161)&lt;0,0,W75*(100%-AA$161))</f>
        <v>0.26552346821773448</v>
      </c>
      <c r="AB75" s="37">
        <f>IF(X75*(100%-AB$161)&lt;0,0,X75*(100%-AB$161))</f>
        <v>0.26552346821773448</v>
      </c>
      <c r="AC75" s="37">
        <f>IF(Y75*(100%-AC$161)&lt;0,0,Y75*(100%-AC$161))</f>
        <v>0.26552346821773448</v>
      </c>
      <c r="AD75" s="37">
        <f>IF(Z75*(100%-AD$161)&lt;0,0,Z75*(100%-AD$161))</f>
        <v>0.25516805295724382</v>
      </c>
      <c r="AE75" s="37">
        <f>IF(AA75*(100%-AE$161)&lt;0,0,AA75*(100%-AE$161))</f>
        <v>0.25516805295724282</v>
      </c>
      <c r="AF75" s="37">
        <f>IF(AB75*(100%-AF$161)&lt;0,0,AB75*(100%-AF$161))</f>
        <v>0.25516805295724282</v>
      </c>
      <c r="AG75" s="37">
        <f>IF(AC75*(100%-AG$161)&lt;0,0,AC75*(100%-AG$161))</f>
        <v>0.25516805295724282</v>
      </c>
      <c r="AH75" s="37">
        <f>IF(AD75*(100%-AH$161)&lt;0,0,AD75*(100%-AH$161))</f>
        <v>0.24827851552739824</v>
      </c>
      <c r="AI75" s="37">
        <f>IF(AE75*(100%-AI$161)&lt;0,0,AE75*(100%-AI$161))</f>
        <v>0.24827851552739727</v>
      </c>
      <c r="AJ75" s="37">
        <f>IF(AF75*(100%-AJ$161)&lt;0,0,AF75*(100%-AJ$161))</f>
        <v>0.24827851552739727</v>
      </c>
      <c r="AK75" s="37">
        <f>IF(AG75*(100%-AK$161)&lt;0,0,AG75*(100%-AK$161))</f>
        <v>0.24827851552739727</v>
      </c>
      <c r="AL75" s="37">
        <f>IF(AH75*(100%-AL$161)&lt;0,0,AH75*(100%-AL$161))</f>
        <v>0.24194741338144959</v>
      </c>
      <c r="AM75" s="37">
        <f>IF(AI75*(100%-AM$161)&lt;0,0,AI75*(100%-AM$161))</f>
        <v>0.24194741338144865</v>
      </c>
      <c r="AN75" s="37">
        <f>IF(AJ75*(100%-AN$161)&lt;0,0,AJ75*(100%-AN$161))</f>
        <v>0.24194741338144865</v>
      </c>
      <c r="AO75" s="37">
        <f>IF(AK75*(100%-AO$161)&lt;0,0,AK75*(100%-AO$161))</f>
        <v>0.24194741338144865</v>
      </c>
      <c r="AP75" s="37">
        <f>IF(AL75*(100%-AP$161)&lt;0,0,AL75*(100%-AP$161))</f>
        <v>0.23783471866456771</v>
      </c>
      <c r="AQ75" s="37">
        <f>IF(AM75*(100%-AQ$161)&lt;0,0,AM75*(100%-AQ$161))</f>
        <v>0.23783471866456676</v>
      </c>
      <c r="AR75" s="37">
        <f>IF(AN75*(100%-AR$161)&lt;0,0,AN75*(100%-AR$161))</f>
        <v>0.23783471866456676</v>
      </c>
      <c r="AS75" s="37">
        <f>IF(AO75*(100%-AS$161)&lt;0,0,AO75*(100%-AS$161))</f>
        <v>0.23783471866456676</v>
      </c>
      <c r="AT75" s="37">
        <f>IF(AP75*(100%-AT$161)&lt;0,0,AP75*(100%-AT$161))</f>
        <v>0.23581271923689717</v>
      </c>
      <c r="AU75" s="37">
        <f>IF(AQ75*(100%-AU$161)&lt;0,0,AQ75*(100%-AU$161))</f>
        <v>0.23581271923689623</v>
      </c>
      <c r="AV75" s="37">
        <f>IF(AR75*(100%-AV$161)&lt;0,0,AR75*(100%-AV$161))</f>
        <v>0.23581271923689623</v>
      </c>
      <c r="AW75" s="37">
        <f>IF(AS75*(100%-AW$161)&lt;0,0,AS75*(100%-AW$161))</f>
        <v>0.23581271923689623</v>
      </c>
      <c r="AX75" s="30"/>
    </row>
    <row r="76" spans="1:50" s="26" customFormat="1" hidden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IFS UI'!$V$52:$Y$52)/SUM('Sample UI'!$V$52:$Y$52))</f>
        <v>0</v>
      </c>
      <c r="W76" s="107">
        <f>'Sample UI'!W76*(SUM('FY20 - IFS UI'!$V$52:$Y$52)/SUM('Sample UI'!$V$52:$Y$52))</f>
        <v>0</v>
      </c>
      <c r="X76" s="107">
        <f>'Sample UI'!X76*(SUM('FY20 - IFS UI'!$V$52:$Y$52)/SUM('Sample UI'!$V$52:$Y$52))</f>
        <v>0</v>
      </c>
      <c r="Y76" s="107">
        <f>'Sample UI'!Y76*(SUM('FY20 - IFS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hidden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IFS UI'!$Z$52:$AC$52)/SUM('Sample UI'!$Z$52:$AC$52))</f>
        <v>0.46424853643756175</v>
      </c>
      <c r="AA77" s="107">
        <f>'Sample UI'!AA77*(SUM('FY20 - IFS UI'!$Z$52:$AC$52)/SUM('Sample UI'!$Z$52:$AC$52))</f>
        <v>0.46424853643756459</v>
      </c>
      <c r="AB77" s="107">
        <f>'Sample UI'!AB77*(SUM('FY20 - IFS UI'!$Z$52:$AC$52)/SUM('Sample UI'!$Z$52:$AC$52))</f>
        <v>0.46424853643756459</v>
      </c>
      <c r="AC77" s="107">
        <f>'Sample UI'!AC77*(SUM('FY20 - IFS UI'!$Z$52:$AC$52)/SUM('Sample UI'!$Z$52:$AC$52))</f>
        <v>0.46424853643756459</v>
      </c>
      <c r="AD77" s="37">
        <f>IF(Z77*(100%-AD$161)&lt;0,0,Z77*(100%-AD$161))</f>
        <v>0.44614284351649686</v>
      </c>
      <c r="AE77" s="37">
        <f>IF(AA77*(100%-AE$161)&lt;0,0,AA77*(100%-AE$161))</f>
        <v>0.44614284351649958</v>
      </c>
      <c r="AF77" s="37">
        <f>IF(AB77*(100%-AF$161)&lt;0,0,AB77*(100%-AF$161))</f>
        <v>0.44614284351649958</v>
      </c>
      <c r="AG77" s="37">
        <f>IF(AC77*(100%-AG$161)&lt;0,0,AC77*(100%-AG$161))</f>
        <v>0.44614284351649958</v>
      </c>
      <c r="AH77" s="37">
        <f>IF(AD77*(100%-AH$161)&lt;0,0,AD77*(100%-AH$161))</f>
        <v>0.43409698674155145</v>
      </c>
      <c r="AI77" s="37">
        <f>IF(AE77*(100%-AI$161)&lt;0,0,AE77*(100%-AI$161))</f>
        <v>0.43409698674155406</v>
      </c>
      <c r="AJ77" s="37">
        <f>IF(AF77*(100%-AJ$161)&lt;0,0,AF77*(100%-AJ$161))</f>
        <v>0.43409698674155406</v>
      </c>
      <c r="AK77" s="37">
        <f>IF(AG77*(100%-AK$161)&lt;0,0,AG77*(100%-AK$161))</f>
        <v>0.43409698674155406</v>
      </c>
      <c r="AL77" s="37">
        <f>IF(AH77*(100%-AL$161)&lt;0,0,AH77*(100%-AL$161))</f>
        <v>0.42302751357964191</v>
      </c>
      <c r="AM77" s="37">
        <f>IF(AI77*(100%-AM$161)&lt;0,0,AI77*(100%-AM$161))</f>
        <v>0.42302751357964447</v>
      </c>
      <c r="AN77" s="37">
        <f>IF(AJ77*(100%-AN$161)&lt;0,0,AJ77*(100%-AN$161))</f>
        <v>0.42302751357964447</v>
      </c>
      <c r="AO77" s="37">
        <f>IF(AK77*(100%-AO$161)&lt;0,0,AK77*(100%-AO$161))</f>
        <v>0.42302751357964447</v>
      </c>
      <c r="AP77" s="37">
        <f>IF(AL77*(100%-AP$161)&lt;0,0,AL77*(100%-AP$161))</f>
        <v>0.41583676499556105</v>
      </c>
      <c r="AQ77" s="37">
        <f>IF(AM77*(100%-AQ$161)&lt;0,0,AM77*(100%-AQ$161))</f>
        <v>0.4158367649955636</v>
      </c>
      <c r="AR77" s="37">
        <f>IF(AN77*(100%-AR$161)&lt;0,0,AN77*(100%-AR$161))</f>
        <v>0.4158367649955636</v>
      </c>
      <c r="AS77" s="37">
        <f>IF(AO77*(100%-AS$161)&lt;0,0,AO77*(100%-AS$161))</f>
        <v>0.4158367649955636</v>
      </c>
      <c r="AT77" s="37">
        <f>IF(AP77*(100%-AT$161)&lt;0,0,AP77*(100%-AT$161))</f>
        <v>0.41230144557059833</v>
      </c>
      <c r="AU77" s="37">
        <f>IF(AQ77*(100%-AU$161)&lt;0,0,AQ77*(100%-AU$161))</f>
        <v>0.41230144557060083</v>
      </c>
      <c r="AV77" s="37">
        <f>IF(AR77*(100%-AV$161)&lt;0,0,AR77*(100%-AV$161))</f>
        <v>0.41230144557060083</v>
      </c>
      <c r="AW77" s="37">
        <f>IF(AS77*(100%-AW$161)&lt;0,0,AS77*(100%-AW$161))</f>
        <v>0.41230144557060083</v>
      </c>
      <c r="AX77" s="30"/>
    </row>
    <row r="78" spans="1:50" s="26" customFormat="1" hidden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IFS UI'!$AD$52:$AG$52)/SUM('Sample UI'!$AD$52:$AG$53))</f>
        <v>0.91449069937782157</v>
      </c>
      <c r="AE78" s="107">
        <f>'Sample UI'!AE78*(SUM('FY20 - IFS UI'!$AD$52:$AG$52)/SUM('Sample UI'!$AD$52:$AG$53))</f>
        <v>0.91449069937781979</v>
      </c>
      <c r="AF78" s="107">
        <f>'Sample UI'!AF78*(SUM('FY20 - IFS UI'!$AD$52:$AG$52)/SUM('Sample UI'!$AD$52:$AG$53))</f>
        <v>0.91449069937781979</v>
      </c>
      <c r="AG78" s="107">
        <f>'Sample UI'!AG78*(SUM('FY20 - IFS UI'!$AD$52:$AG$52)/SUM('Sample UI'!$AD$52:$AG$53))</f>
        <v>0.91449069937781979</v>
      </c>
      <c r="AH78" s="37">
        <f>IF(AD78*(100%-AH$161)&lt;0,0,AD78*(100%-AH$161))</f>
        <v>0.88979945049462039</v>
      </c>
      <c r="AI78" s="37">
        <f>IF(AE78*(100%-AI$161)&lt;0,0,AE78*(100%-AI$161))</f>
        <v>0.88979945049461862</v>
      </c>
      <c r="AJ78" s="37">
        <f>IF(AF78*(100%-AJ$161)&lt;0,0,AF78*(100%-AJ$161))</f>
        <v>0.88979945049461862</v>
      </c>
      <c r="AK78" s="37">
        <f>IF(AG78*(100%-AK$161)&lt;0,0,AG78*(100%-AK$161))</f>
        <v>0.88979945049461862</v>
      </c>
      <c r="AL78" s="37">
        <f>IF(AH78*(100%-AL$161)&lt;0,0,AH78*(100%-AL$161))</f>
        <v>0.8671095645070076</v>
      </c>
      <c r="AM78" s="37">
        <f>IF(AI78*(100%-AM$161)&lt;0,0,AI78*(100%-AM$161))</f>
        <v>0.86710956450700583</v>
      </c>
      <c r="AN78" s="37">
        <f>IF(AJ78*(100%-AN$161)&lt;0,0,AJ78*(100%-AN$161))</f>
        <v>0.86710956450700583</v>
      </c>
      <c r="AO78" s="37">
        <f>IF(AK78*(100%-AO$161)&lt;0,0,AK78*(100%-AO$161))</f>
        <v>0.86710956450700583</v>
      </c>
      <c r="AP78" s="37">
        <f>IF(AL78*(100%-AP$161)&lt;0,0,AL78*(100%-AP$161))</f>
        <v>0.85237017599664811</v>
      </c>
      <c r="AQ78" s="37">
        <f>IF(AM78*(100%-AQ$161)&lt;0,0,AM78*(100%-AQ$161))</f>
        <v>0.85237017599664633</v>
      </c>
      <c r="AR78" s="37">
        <f>IF(AN78*(100%-AR$161)&lt;0,0,AN78*(100%-AR$161))</f>
        <v>0.85237017599664633</v>
      </c>
      <c r="AS78" s="37">
        <f>IF(AO78*(100%-AS$161)&lt;0,0,AO78*(100%-AS$161))</f>
        <v>0.85237017599664633</v>
      </c>
      <c r="AT78" s="37">
        <f>IF(AP78*(100%-AT$161)&lt;0,0,AP78*(100%-AT$161))</f>
        <v>0.84512358047137748</v>
      </c>
      <c r="AU78" s="37">
        <f>IF(AQ78*(100%-AU$161)&lt;0,0,AQ78*(100%-AU$161))</f>
        <v>0.8451235804713757</v>
      </c>
      <c r="AV78" s="37">
        <f>IF(AR78*(100%-AV$161)&lt;0,0,AR78*(100%-AV$161))</f>
        <v>0.8451235804713757</v>
      </c>
      <c r="AW78" s="37">
        <f>IF(AS78*(100%-AW$161)&lt;0,0,AS78*(100%-AW$161))</f>
        <v>0.8451235804713757</v>
      </c>
      <c r="AX78" s="30"/>
    </row>
    <row r="79" spans="1:50" s="26" customFormat="1" hidden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IFS UI'!$AH$52:$AK$52)/SUM('Sample UI'!$AH$52:$AK$52))</f>
        <v>0.45170551575019985</v>
      </c>
      <c r="AI79" s="107">
        <f>'Sample UI'!AI79*(SUM('FY20 - IFS UI'!$AH$52:$AK$52)/SUM('Sample UI'!$AH$52:$AK$52))</f>
        <v>0.4517055157501989</v>
      </c>
      <c r="AJ79" s="107">
        <f>'Sample UI'!AJ79*(SUM('FY20 - IFS UI'!$AH$52:$AK$52)/SUM('Sample UI'!$AH$52:$AK$52))</f>
        <v>0.4517055157501989</v>
      </c>
      <c r="AK79" s="107">
        <f>'Sample UI'!AK79*(SUM('FY20 - IFS UI'!$AH$52:$AK$52)/SUM('Sample UI'!$AH$52:$AK$52))</f>
        <v>0.4517055157501989</v>
      </c>
      <c r="AL79" s="37">
        <f>IF(AH79*(100%-AL$161)&lt;0,0,AH79*(100%-AL$161))</f>
        <v>0.44018702509856977</v>
      </c>
      <c r="AM79" s="37">
        <f>IF(AI79*(100%-AM$161)&lt;0,0,AI79*(100%-AM$161))</f>
        <v>0.44018702509856883</v>
      </c>
      <c r="AN79" s="37">
        <f>IF(AJ79*(100%-AN$161)&lt;0,0,AJ79*(100%-AN$161))</f>
        <v>0.44018702509856883</v>
      </c>
      <c r="AO79" s="37">
        <f>IF(AK79*(100%-AO$161)&lt;0,0,AK79*(100%-AO$161))</f>
        <v>0.44018702509856883</v>
      </c>
      <c r="AP79" s="37">
        <f>IF(AL79*(100%-AP$161)&lt;0,0,AL79*(100%-AP$161))</f>
        <v>0.43270459398983674</v>
      </c>
      <c r="AQ79" s="37">
        <f>IF(AM79*(100%-AQ$161)&lt;0,0,AM79*(100%-AQ$161))</f>
        <v>0.4327045939898358</v>
      </c>
      <c r="AR79" s="37">
        <f>IF(AN79*(100%-AR$161)&lt;0,0,AN79*(100%-AR$161))</f>
        <v>0.4327045939898358</v>
      </c>
      <c r="AS79" s="37">
        <f>IF(AO79*(100%-AS$161)&lt;0,0,AO79*(100%-AS$161))</f>
        <v>0.4327045939898358</v>
      </c>
      <c r="AT79" s="37">
        <f>IF(AP79*(100%-AT$161)&lt;0,0,AP79*(100%-AT$161))</f>
        <v>0.42902586934311338</v>
      </c>
      <c r="AU79" s="37">
        <f>IF(AQ79*(100%-AU$161)&lt;0,0,AQ79*(100%-AU$161))</f>
        <v>0.42902586934311243</v>
      </c>
      <c r="AV79" s="37">
        <f>IF(AR79*(100%-AV$161)&lt;0,0,AR79*(100%-AV$161))</f>
        <v>0.42902586934311243</v>
      </c>
      <c r="AW79" s="37">
        <f>IF(AS79*(100%-AW$161)&lt;0,0,AS79*(100%-AW$161))</f>
        <v>0.42902586934311243</v>
      </c>
      <c r="AX79" s="30"/>
    </row>
    <row r="80" spans="1:50" s="26" customFormat="1" hidden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IFS UI'!$AL$52:$AO$52)/SUM('Sample UI'!$AL$52:$AO$52))</f>
        <v>0</v>
      </c>
      <c r="AM80" s="107">
        <f>'Sample UI'!AM80*(SUM('FY20 - IFS UI'!$AL$52:$AO$52)/SUM('Sample UI'!$AL$52:$AO$52))</f>
        <v>0</v>
      </c>
      <c r="AN80" s="107">
        <f>'Sample UI'!AN80*(SUM('FY20 - IFS UI'!$AL$52:$AO$52)/SUM('Sample UI'!$AL$52:$AO$52))</f>
        <v>0</v>
      </c>
      <c r="AO80" s="107">
        <f>'Sample UI'!AO80*(SUM('FY20 - IFS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hidden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IFS UI'!$AP$52:$AS$52)/SUM('Sample UI'!$AP$52:$AS$52))</f>
        <v>0.48305687918163165</v>
      </c>
      <c r="AQ81" s="107">
        <f>'Sample UI'!AQ81*(SUM('FY20 - IFS UI'!$AP$52:$AS$52)/SUM('Sample UI'!$AP$52:$AS$52))</f>
        <v>0.48305687918163281</v>
      </c>
      <c r="AR81" s="107">
        <f>'Sample UI'!AR81*(SUM('FY20 - IFS UI'!$AP$52:$AS$52)/SUM('Sample UI'!$AP$52:$AS$52))</f>
        <v>0.48305687918163281</v>
      </c>
      <c r="AS81" s="107">
        <f>'Sample UI'!AS81*(SUM('FY20 - IFS UI'!$AP$52:$AS$52)/SUM('Sample UI'!$AP$52:$AS$52))</f>
        <v>0.48305687918163281</v>
      </c>
      <c r="AT81" s="37">
        <f>IF(AP81*(100%-AT$161)&lt;0,0,AP81*(100%-AT$161))</f>
        <v>0.4789500745118932</v>
      </c>
      <c r="AU81" s="37">
        <f>IF(AQ81*(100%-AU$161)&lt;0,0,AQ81*(100%-AU$161))</f>
        <v>0.47895007451189436</v>
      </c>
      <c r="AV81" s="37">
        <f>IF(AR81*(100%-AV$161)&lt;0,0,AR81*(100%-AV$161))</f>
        <v>0.47895007451189436</v>
      </c>
      <c r="AW81" s="37">
        <f>IF(AS81*(100%-AW$161)&lt;0,0,AS81*(100%-AW$161))</f>
        <v>0.47895007451189436</v>
      </c>
      <c r="AX81" s="30"/>
    </row>
    <row r="82" spans="1:50" s="26" customFormat="1" hidden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IFS UI'!$AT$52:$AW$52)/SUM('Sample UI'!$AT$52:$AW$52))</f>
        <v>0</v>
      </c>
      <c r="AU82" s="107">
        <f>'Sample UI'!AU82*(SUM('FY20 - IFS UI'!$AT$52:$AW$52)/SUM('Sample UI'!$AT$52:$AW$52))</f>
        <v>0</v>
      </c>
      <c r="AV82" s="107">
        <f>'Sample UI'!AV82*(SUM('FY20 - IFS UI'!$AT$52:$AW$52)/SUM('Sample UI'!$AT$52:$AW$52))</f>
        <v>0</v>
      </c>
      <c r="AW82" s="107">
        <f>'Sample UI'!AW82*(SUM('FY20 - IFS UI'!$AT$52:$AW$52)/SUM('Sample UI'!$AT$52:$AW$52))</f>
        <v>0</v>
      </c>
      <c r="AX82" s="30"/>
    </row>
    <row r="83" spans="1:50" s="26" customFormat="1" hidden="1" x14ac:dyDescent="0.35">
      <c r="A83" s="106" t="s">
        <v>21</v>
      </c>
      <c r="B83" s="105">
        <f>SUM(B84:B96)</f>
        <v>2.2600048819529217</v>
      </c>
      <c r="C83" s="105">
        <f t="shared" ref="C83:AW83" si="3">SUM(C84:C96)</f>
        <v>2.2600048819529204</v>
      </c>
      <c r="D83" s="105">
        <f t="shared" si="3"/>
        <v>2.2600048819529204</v>
      </c>
      <c r="E83" s="105">
        <f t="shared" si="3"/>
        <v>2.2600048819529204</v>
      </c>
      <c r="F83" s="105">
        <f t="shared" si="3"/>
        <v>2.8887453299901997</v>
      </c>
      <c r="G83" s="105">
        <f t="shared" si="3"/>
        <v>2.8887453299901993</v>
      </c>
      <c r="H83" s="105">
        <f t="shared" si="3"/>
        <v>2.8887453299901993</v>
      </c>
      <c r="I83" s="105">
        <f t="shared" si="3"/>
        <v>2.8887453299901993</v>
      </c>
      <c r="J83" s="105">
        <f t="shared" si="3"/>
        <v>2.8627466220202882</v>
      </c>
      <c r="K83" s="105">
        <f t="shared" si="3"/>
        <v>2.8627466220202877</v>
      </c>
      <c r="L83" s="105">
        <f t="shared" si="3"/>
        <v>2.8627466220202877</v>
      </c>
      <c r="M83" s="105">
        <f t="shared" si="3"/>
        <v>2.8627466220202877</v>
      </c>
      <c r="N83" s="105">
        <f t="shared" si="3"/>
        <v>2.7734971796401129</v>
      </c>
      <c r="O83" s="105">
        <f t="shared" si="3"/>
        <v>2.7734971796401124</v>
      </c>
      <c r="P83" s="105">
        <f t="shared" si="3"/>
        <v>2.7734971796401124</v>
      </c>
      <c r="Q83" s="105">
        <f t="shared" si="3"/>
        <v>2.7734971796401124</v>
      </c>
      <c r="R83" s="105">
        <f t="shared" si="3"/>
        <v>2.9973037166022158</v>
      </c>
      <c r="S83" s="105">
        <f t="shared" si="3"/>
        <v>2.9973037166022141</v>
      </c>
      <c r="T83" s="105">
        <f t="shared" si="3"/>
        <v>2.9973037166022141</v>
      </c>
      <c r="U83" s="105">
        <f t="shared" si="3"/>
        <v>2.9973037166022141</v>
      </c>
      <c r="V83" s="105">
        <f t="shared" si="3"/>
        <v>2.8024789750230719</v>
      </c>
      <c r="W83" s="105">
        <f t="shared" si="3"/>
        <v>2.8024789750230705</v>
      </c>
      <c r="X83" s="105">
        <f t="shared" si="3"/>
        <v>2.8024789750230705</v>
      </c>
      <c r="Y83" s="105">
        <f t="shared" si="3"/>
        <v>2.8024789750230705</v>
      </c>
      <c r="Z83" s="105">
        <f t="shared" si="3"/>
        <v>3.2050729740101267</v>
      </c>
      <c r="AA83" s="105">
        <f t="shared" si="3"/>
        <v>3.2050729740101267</v>
      </c>
      <c r="AB83" s="105">
        <f t="shared" si="3"/>
        <v>3.2050729740101267</v>
      </c>
      <c r="AC83" s="105">
        <f t="shared" si="3"/>
        <v>3.2050729740101267</v>
      </c>
      <c r="AD83" s="105">
        <f t="shared" si="3"/>
        <v>3.9945658274015527</v>
      </c>
      <c r="AE83" s="105">
        <f t="shared" si="3"/>
        <v>3.9945658274015523</v>
      </c>
      <c r="AF83" s="105">
        <f t="shared" si="3"/>
        <v>3.9945658274015523</v>
      </c>
      <c r="AG83" s="105">
        <f t="shared" si="3"/>
        <v>3.9945658274015523</v>
      </c>
      <c r="AH83" s="105">
        <f t="shared" si="3"/>
        <v>4.3384180658119105</v>
      </c>
      <c r="AI83" s="105">
        <f t="shared" si="3"/>
        <v>4.3384180658119078</v>
      </c>
      <c r="AJ83" s="105">
        <f t="shared" si="3"/>
        <v>4.3384180658119078</v>
      </c>
      <c r="AK83" s="105">
        <f t="shared" si="3"/>
        <v>4.3384180658119078</v>
      </c>
      <c r="AL83" s="105">
        <f t="shared" si="3"/>
        <v>4.2277884051337065</v>
      </c>
      <c r="AM83" s="105">
        <f t="shared" si="3"/>
        <v>4.2277884051337047</v>
      </c>
      <c r="AN83" s="105">
        <f t="shared" si="3"/>
        <v>4.2277884051337047</v>
      </c>
      <c r="AO83" s="105">
        <f t="shared" si="3"/>
        <v>4.2277884051337047</v>
      </c>
      <c r="AP83" s="105">
        <f t="shared" si="3"/>
        <v>4.6389800686683555</v>
      </c>
      <c r="AQ83" s="105">
        <f t="shared" si="3"/>
        <v>4.6389800686683538</v>
      </c>
      <c r="AR83" s="105">
        <f t="shared" si="3"/>
        <v>4.6389800686683538</v>
      </c>
      <c r="AS83" s="105">
        <f t="shared" si="3"/>
        <v>4.6389800686683538</v>
      </c>
      <c r="AT83" s="105">
        <f t="shared" si="3"/>
        <v>4.5995408518185581</v>
      </c>
      <c r="AU83" s="105">
        <f t="shared" si="3"/>
        <v>4.5995408518185563</v>
      </c>
      <c r="AV83" s="105">
        <f t="shared" si="3"/>
        <v>4.5995408518185563</v>
      </c>
      <c r="AW83" s="105">
        <f t="shared" si="3"/>
        <v>4.5995408518185563</v>
      </c>
      <c r="AX83" s="30"/>
    </row>
    <row r="84" spans="1:50" s="26" customFormat="1" hidden="1" x14ac:dyDescent="0.35">
      <c r="A84" s="103" t="s">
        <v>24</v>
      </c>
      <c r="B84" s="37">
        <f>'Headcount Source'!E8</f>
        <v>0</v>
      </c>
      <c r="C84" s="37">
        <f>'Headcount Source'!E8</f>
        <v>0</v>
      </c>
      <c r="D84" s="37">
        <f>'Headcount Source'!E8</f>
        <v>0</v>
      </c>
      <c r="E84" s="37">
        <f>'Headcount Source'!E8</f>
        <v>0</v>
      </c>
      <c r="F84" s="37">
        <f>B84*(100%-F$161)</f>
        <v>0</v>
      </c>
      <c r="G84" s="37">
        <f>C84*(100%-G$161)</f>
        <v>0</v>
      </c>
      <c r="H84" s="37">
        <f>D84*(100%-H$161)</f>
        <v>0</v>
      </c>
      <c r="I84" s="37">
        <f>E84*(100%-I$161)</f>
        <v>0</v>
      </c>
      <c r="J84" s="37">
        <f>F84*(100%-J$161)</f>
        <v>0</v>
      </c>
      <c r="K84" s="37">
        <f>G84*(100%-K$161)</f>
        <v>0</v>
      </c>
      <c r="L84" s="37">
        <f>H84*(100%-L$161)</f>
        <v>0</v>
      </c>
      <c r="M84" s="37">
        <f>I84*(100%-M$161)</f>
        <v>0</v>
      </c>
      <c r="N84" s="37">
        <f>J84*(100%-N$161)</f>
        <v>0</v>
      </c>
      <c r="O84" s="37">
        <f>K84*(100%-O$161)</f>
        <v>0</v>
      </c>
      <c r="P84" s="37">
        <f>L84*(100%-P$161)</f>
        <v>0</v>
      </c>
      <c r="Q84" s="37">
        <f>M84*(100%-Q$161)</f>
        <v>0</v>
      </c>
      <c r="R84" s="37">
        <f>N84*(100%-R$161)</f>
        <v>0</v>
      </c>
      <c r="S84" s="37">
        <f>O84*(100%-S$161)</f>
        <v>0</v>
      </c>
      <c r="T84" s="37">
        <f>P84*(100%-T$161)</f>
        <v>0</v>
      </c>
      <c r="U84" s="37">
        <f>Q84*(100%-U$161)</f>
        <v>0</v>
      </c>
      <c r="V84" s="37">
        <f>IF(R84*(100%-V$161)&lt;0,0,R84*(100%-V$161))</f>
        <v>0</v>
      </c>
      <c r="W84" s="37">
        <f>IF(S84*(100%-W$161)&lt;0,0,S84*(100%-W$161))</f>
        <v>0</v>
      </c>
      <c r="X84" s="37">
        <f>IF(T84*(100%-X$161)&lt;0,0,T84*(100%-X$161))</f>
        <v>0</v>
      </c>
      <c r="Y84" s="37">
        <f>IF(U84*(100%-Y$161)&lt;0,0,U84*(100%-Y$161))</f>
        <v>0</v>
      </c>
      <c r="Z84" s="37">
        <f>IF(V84*(100%-Z$161)&lt;0,0,V84*(100%-Z$161))</f>
        <v>0</v>
      </c>
      <c r="AA84" s="37">
        <f>IF(W84*(100%-AA$161)&lt;0,0,W84*(100%-AA$161))</f>
        <v>0</v>
      </c>
      <c r="AB84" s="37">
        <f>IF(X84*(100%-AB$161)&lt;0,0,X84*(100%-AB$161))</f>
        <v>0</v>
      </c>
      <c r="AC84" s="37">
        <f>IF(Y84*(100%-AC$161)&lt;0,0,Y84*(100%-AC$161))</f>
        <v>0</v>
      </c>
      <c r="AD84" s="37">
        <f>Z84*(100%-AD$161)</f>
        <v>0</v>
      </c>
      <c r="AE84" s="37">
        <f>AA84*(100%-AE$161)</f>
        <v>0</v>
      </c>
      <c r="AF84" s="37">
        <f>AB84*(100%-AF$161)</f>
        <v>0</v>
      </c>
      <c r="AG84" s="37">
        <f>AC84*(100%-AG$161)</f>
        <v>0</v>
      </c>
      <c r="AH84" s="37">
        <f>AD84*(100%-AH$161)</f>
        <v>0</v>
      </c>
      <c r="AI84" s="37">
        <f>AE84*(100%-AI$161)</f>
        <v>0</v>
      </c>
      <c r="AJ84" s="37">
        <f>AF84*(100%-AJ$161)</f>
        <v>0</v>
      </c>
      <c r="AK84" s="37">
        <f>AG84*(100%-AK$161)</f>
        <v>0</v>
      </c>
      <c r="AL84" s="37">
        <f>AH84*(100%-AL$161)</f>
        <v>0</v>
      </c>
      <c r="AM84" s="37">
        <f>AI84*(100%-AM$161)</f>
        <v>0</v>
      </c>
      <c r="AN84" s="37">
        <f>AJ84*(100%-AN$161)</f>
        <v>0</v>
      </c>
      <c r="AO84" s="37">
        <f>AK84*(100%-AO$161)</f>
        <v>0</v>
      </c>
      <c r="AP84" s="37">
        <f>AL84*(100%-AP$161)</f>
        <v>0</v>
      </c>
      <c r="AQ84" s="37">
        <f>AM84*(100%-AQ$161)</f>
        <v>0</v>
      </c>
      <c r="AR84" s="37">
        <f>AN84*(100%-AR$161)</f>
        <v>0</v>
      </c>
      <c r="AS84" s="37">
        <f>AO84*(100%-AS$161)</f>
        <v>0</v>
      </c>
      <c r="AT84" s="37">
        <f>AP84*(100%-AT$161)</f>
        <v>0</v>
      </c>
      <c r="AU84" s="37">
        <f>AQ84*(100%-AU$161)</f>
        <v>0</v>
      </c>
      <c r="AV84" s="37">
        <f>AR84*(100%-AV$161)</f>
        <v>0</v>
      </c>
      <c r="AW84" s="37">
        <f>AS84*(100%-AW$161)</f>
        <v>0</v>
      </c>
      <c r="AX84" s="30"/>
    </row>
    <row r="85" spans="1:50" s="26" customFormat="1" hidden="1" x14ac:dyDescent="0.35">
      <c r="A85" s="103" t="s">
        <v>119</v>
      </c>
      <c r="B85" s="368">
        <f>'Sample UI'!B85*(SUM($B$52:$E$52)/SUM('Sample UI'!$B$52:$E$52))</f>
        <v>2.2600048819529217</v>
      </c>
      <c r="C85" s="107">
        <f>'Sample UI'!C85*(SUM($B$52:$E$52)/SUM('Sample UI'!$B$52:$E$52))</f>
        <v>2.2600048819529204</v>
      </c>
      <c r="D85" s="107">
        <f>'Sample UI'!D85*(SUM($B$52:$E$52)/SUM('Sample UI'!$B$52:$E$52))</f>
        <v>2.2600048819529204</v>
      </c>
      <c r="E85" s="107">
        <f>'Sample UI'!E85*(SUM($B$52:$E$52)/SUM('Sample UI'!$B$52:$E$52))</f>
        <v>2.2600048819529204</v>
      </c>
      <c r="F85" s="37">
        <f>IF(B85*(100%-F$161)&lt;0,0,B85*(100%-F$161))</f>
        <v>2.2306248184875339</v>
      </c>
      <c r="G85" s="37">
        <f>IF(C85*(100%-G$161)&lt;0,0,C85*(100%-G$161))</f>
        <v>2.2306248184875326</v>
      </c>
      <c r="H85" s="37">
        <f>IF(D85*(100%-H$161)&lt;0,0,D85*(100%-H$161))</f>
        <v>2.2306248184875326</v>
      </c>
      <c r="I85" s="37">
        <f>IF(E85*(100%-I$161)&lt;0,0,E85*(100%-I$161))</f>
        <v>2.2306248184875326</v>
      </c>
      <c r="J85" s="37">
        <f>IF(F85*(100%-J$161)&lt;0,0,F85*(100%-J$161))</f>
        <v>2.2105491951211462</v>
      </c>
      <c r="K85" s="37">
        <f>IF(G85*(100%-K$161)&lt;0,0,G85*(100%-K$161))</f>
        <v>2.2105491951211449</v>
      </c>
      <c r="L85" s="37">
        <f>IF(H85*(100%-L$161)&lt;0,0,H85*(100%-L$161))</f>
        <v>2.2105491951211449</v>
      </c>
      <c r="M85" s="37">
        <f>IF(I85*(100%-M$161)&lt;0,0,I85*(100%-M$161))</f>
        <v>2.2105491951211449</v>
      </c>
      <c r="N85" s="37">
        <f>IF(J85*(100%-N$161)&lt;0,0,J85*(100%-N$161))</f>
        <v>2.1331799732919059</v>
      </c>
      <c r="O85" s="37">
        <f>IF(K85*(100%-O$161)&lt;0,0,K85*(100%-O$161))</f>
        <v>2.1331799732919046</v>
      </c>
      <c r="P85" s="37">
        <f>IF(L85*(100%-P$161)&lt;0,0,L85*(100%-P$161))</f>
        <v>2.1331799732919046</v>
      </c>
      <c r="Q85" s="37">
        <f>IF(M85*(100%-Q$161)&lt;0,0,M85*(100%-Q$161))</f>
        <v>2.1331799732919046</v>
      </c>
      <c r="R85" s="37">
        <f>IF(N85*(100%-R$161)&lt;0,0,N85*(100%-R$161))</f>
        <v>2.0819836539329</v>
      </c>
      <c r="S85" s="37">
        <f>IF(O85*(100%-S$161)&lt;0,0,O85*(100%-S$161))</f>
        <v>2.0819836539328986</v>
      </c>
      <c r="T85" s="37">
        <f>IF(P85*(100%-T$161)&lt;0,0,P85*(100%-T$161))</f>
        <v>2.0819836539328986</v>
      </c>
      <c r="U85" s="37">
        <f>IF(Q85*(100%-U$161)&lt;0,0,Q85*(100%-U$161))</f>
        <v>2.0819836539328986</v>
      </c>
      <c r="V85" s="37">
        <f>IF(R85*(100%-V$161)&lt;0,0,R85*(100%-V$161))</f>
        <v>1.9466547164272616</v>
      </c>
      <c r="W85" s="37">
        <f>IF(S85*(100%-W$161)&lt;0,0,S85*(100%-W$161))</f>
        <v>1.9466547164272603</v>
      </c>
      <c r="X85" s="37">
        <f>IF(T85*(100%-X$161)&lt;0,0,T85*(100%-X$161))</f>
        <v>1.9466547164272603</v>
      </c>
      <c r="Y85" s="37">
        <f>IF(U85*(100%-Y$161)&lt;0,0,U85*(100%-Y$161))</f>
        <v>1.9466547164272603</v>
      </c>
      <c r="Z85" s="37">
        <f>IF(V85*(100%-Z$161)&lt;0,0,V85*(100%-Z$161))</f>
        <v>1.9038283126658617</v>
      </c>
      <c r="AA85" s="37">
        <f>IF(W85*(100%-AA$161)&lt;0,0,W85*(100%-AA$161))</f>
        <v>1.9038283126658606</v>
      </c>
      <c r="AB85" s="37">
        <f>IF(X85*(100%-AB$161)&lt;0,0,X85*(100%-AB$161))</f>
        <v>1.9038283126658606</v>
      </c>
      <c r="AC85" s="37">
        <f>IF(Y85*(100%-AC$161)&lt;0,0,Y85*(100%-AC$161))</f>
        <v>1.9038283126658606</v>
      </c>
      <c r="AD85" s="37">
        <f>IF(Z85*(100%-AD$161)&lt;0,0,Z85*(100%-AD$161))</f>
        <v>1.829579008471893</v>
      </c>
      <c r="AE85" s="37">
        <f>IF(AA85*(100%-AE$161)&lt;0,0,AA85*(100%-AE$161))</f>
        <v>1.8295790084718919</v>
      </c>
      <c r="AF85" s="37">
        <f>IF(AB85*(100%-AF$161)&lt;0,0,AB85*(100%-AF$161))</f>
        <v>1.8295790084718919</v>
      </c>
      <c r="AG85" s="37">
        <f>IF(AC85*(100%-AG$161)&lt;0,0,AC85*(100%-AG$161))</f>
        <v>1.8295790084718919</v>
      </c>
      <c r="AH85" s="37">
        <f>IF(AD85*(100%-AH$161)&lt;0,0,AD85*(100%-AH$161))</f>
        <v>1.780180375243152</v>
      </c>
      <c r="AI85" s="37">
        <f>IF(AE85*(100%-AI$161)&lt;0,0,AE85*(100%-AI$161))</f>
        <v>1.7801803752431509</v>
      </c>
      <c r="AJ85" s="37">
        <f>IF(AF85*(100%-AJ$161)&lt;0,0,AF85*(100%-AJ$161))</f>
        <v>1.7801803752431509</v>
      </c>
      <c r="AK85" s="37">
        <f>IF(AG85*(100%-AK$161)&lt;0,0,AG85*(100%-AK$161))</f>
        <v>1.7801803752431509</v>
      </c>
      <c r="AL85" s="37">
        <f>IF(AH85*(100%-AL$161)&lt;0,0,AH85*(100%-AL$161))</f>
        <v>1.7347857756744516</v>
      </c>
      <c r="AM85" s="37">
        <f>IF(AI85*(100%-AM$161)&lt;0,0,AI85*(100%-AM$161))</f>
        <v>1.7347857756744507</v>
      </c>
      <c r="AN85" s="37">
        <f>IF(AJ85*(100%-AN$161)&lt;0,0,AJ85*(100%-AN$161))</f>
        <v>1.7347857756744507</v>
      </c>
      <c r="AO85" s="37">
        <f>IF(AK85*(100%-AO$161)&lt;0,0,AK85*(100%-AO$161))</f>
        <v>1.7347857756744507</v>
      </c>
      <c r="AP85" s="37">
        <f>IF(AL85*(100%-AP$161)&lt;0,0,AL85*(100%-AP$161))</f>
        <v>1.7052973666238045</v>
      </c>
      <c r="AQ85" s="37">
        <f>IF(AM85*(100%-AQ$161)&lt;0,0,AM85*(100%-AQ$161))</f>
        <v>1.7052973666238036</v>
      </c>
      <c r="AR85" s="37">
        <f>IF(AN85*(100%-AR$161)&lt;0,0,AN85*(100%-AR$161))</f>
        <v>1.7052973666238036</v>
      </c>
      <c r="AS85" s="37">
        <f>IF(AO85*(100%-AS$161)&lt;0,0,AO85*(100%-AS$161))</f>
        <v>1.7052973666238036</v>
      </c>
      <c r="AT85" s="37">
        <f>IF(AP85*(100%-AT$161)&lt;0,0,AP85*(100%-AT$161))</f>
        <v>1.690799440001979</v>
      </c>
      <c r="AU85" s="37">
        <f>IF(AQ85*(100%-AU$161)&lt;0,0,AQ85*(100%-AU$161))</f>
        <v>1.6907994400019781</v>
      </c>
      <c r="AV85" s="37">
        <f>IF(AR85*(100%-AV$161)&lt;0,0,AR85*(100%-AV$161))</f>
        <v>1.6907994400019781</v>
      </c>
      <c r="AW85" s="37">
        <f>IF(AS85*(100%-AW$161)&lt;0,0,AS85*(100%-AW$161))</f>
        <v>1.6907994400019781</v>
      </c>
      <c r="AX85" s="30"/>
    </row>
    <row r="86" spans="1:50" s="26" customFormat="1" hidden="1" x14ac:dyDescent="0.35">
      <c r="A86" s="103" t="s">
        <v>120</v>
      </c>
      <c r="B86" s="37"/>
      <c r="C86" s="12"/>
      <c r="D86" s="12"/>
      <c r="E86" s="12"/>
      <c r="F86" s="107">
        <f>'Sample UI'!F86*(SUM('FY20 - IFS UI'!$F$52:$I$52)/(SUM('Sample UI'!$F$52:$I$52)))</f>
        <v>0.65812051150266582</v>
      </c>
      <c r="G86" s="107">
        <f>'Sample UI'!G86*(SUM('FY20 - IFS UI'!$F$52:$I$52)/(SUM('Sample UI'!$F$52:$I$52)))</f>
        <v>0.65812051150266682</v>
      </c>
      <c r="H86" s="107">
        <f>'Sample UI'!H86*(SUM('FY20 - IFS UI'!$F$52:$I$52)/(SUM('Sample UI'!$F$52:$I$52)))</f>
        <v>0.65812051150266682</v>
      </c>
      <c r="I86" s="107">
        <f>'Sample UI'!I86*(SUM('FY20 - IFS UI'!$F$52:$I$52)/(SUM('Sample UI'!$F$52:$I$52)))</f>
        <v>0.65812051150266682</v>
      </c>
      <c r="J86" s="37">
        <f>IF(F86*(100%-J$161)&lt;0,0,F86*(100%-J$161))</f>
        <v>0.65219742689914184</v>
      </c>
      <c r="K86" s="37">
        <f>IF(G86*(100%-K$161)&lt;0,0,G86*(100%-K$161))</f>
        <v>0.65219742689914284</v>
      </c>
      <c r="L86" s="37">
        <f>IF(H86*(100%-L$161)&lt;0,0,H86*(100%-L$161))</f>
        <v>0.65219742689914284</v>
      </c>
      <c r="M86" s="37">
        <f>IF(I86*(100%-M$161)&lt;0,0,I86*(100%-M$161))</f>
        <v>0.65219742689914284</v>
      </c>
      <c r="N86" s="37">
        <f>IF(J86*(100%-N$161)&lt;0,0,J86*(100%-N$161))</f>
        <v>0.62937051695767188</v>
      </c>
      <c r="O86" s="37">
        <f>IF(K86*(100%-O$161)&lt;0,0,K86*(100%-O$161))</f>
        <v>0.62937051695767277</v>
      </c>
      <c r="P86" s="37">
        <f>IF(L86*(100%-P$161)&lt;0,0,L86*(100%-P$161))</f>
        <v>0.62937051695767277</v>
      </c>
      <c r="Q86" s="37">
        <f>IF(M86*(100%-Q$161)&lt;0,0,M86*(100%-Q$161))</f>
        <v>0.62937051695767277</v>
      </c>
      <c r="R86" s="37">
        <f>IF(N86*(100%-R$161)&lt;0,0,N86*(100%-R$161))</f>
        <v>0.61426562455068778</v>
      </c>
      <c r="S86" s="37">
        <f>IF(O86*(100%-S$161)&lt;0,0,O86*(100%-S$161))</f>
        <v>0.61426562455068856</v>
      </c>
      <c r="T86" s="37">
        <f>IF(P86*(100%-T$161)&lt;0,0,P86*(100%-T$161))</f>
        <v>0.61426562455068856</v>
      </c>
      <c r="U86" s="37">
        <f>IF(Q86*(100%-U$161)&lt;0,0,Q86*(100%-U$161))</f>
        <v>0.61426562455068856</v>
      </c>
      <c r="V86" s="37">
        <f>IF(R86*(100%-V$161)&lt;0,0,R86*(100%-V$161))</f>
        <v>0.57433835895489316</v>
      </c>
      <c r="W86" s="37">
        <f>IF(S86*(100%-W$161)&lt;0,0,S86*(100%-W$161))</f>
        <v>0.57433835895489382</v>
      </c>
      <c r="X86" s="37">
        <f>IF(T86*(100%-X$161)&lt;0,0,T86*(100%-X$161))</f>
        <v>0.57433835895489382</v>
      </c>
      <c r="Y86" s="37">
        <f>IF(U86*(100%-Y$161)&lt;0,0,U86*(100%-Y$161))</f>
        <v>0.57433835895489382</v>
      </c>
      <c r="Z86" s="37">
        <f>IF(V86*(100%-Z$161)&lt;0,0,V86*(100%-Z$161))</f>
        <v>0.5617029150578855</v>
      </c>
      <c r="AA86" s="37">
        <f>IF(W86*(100%-AA$161)&lt;0,0,W86*(100%-AA$161))</f>
        <v>0.56170291505788617</v>
      </c>
      <c r="AB86" s="37">
        <f>IF(X86*(100%-AB$161)&lt;0,0,X86*(100%-AB$161))</f>
        <v>0.56170291505788617</v>
      </c>
      <c r="AC86" s="37">
        <f>IF(Y86*(100%-AC$161)&lt;0,0,Y86*(100%-AC$161))</f>
        <v>0.56170291505788617</v>
      </c>
      <c r="AD86" s="37">
        <f>IF(Z86*(100%-AD$161)&lt;0,0,Z86*(100%-AD$161))</f>
        <v>0.53979650137062796</v>
      </c>
      <c r="AE86" s="37">
        <f>IF(AA86*(100%-AE$161)&lt;0,0,AA86*(100%-AE$161))</f>
        <v>0.53979650137062862</v>
      </c>
      <c r="AF86" s="37">
        <f>IF(AB86*(100%-AF$161)&lt;0,0,AB86*(100%-AF$161))</f>
        <v>0.53979650137062862</v>
      </c>
      <c r="AG86" s="37">
        <f>IF(AC86*(100%-AG$161)&lt;0,0,AC86*(100%-AG$161))</f>
        <v>0.53979650137062862</v>
      </c>
      <c r="AH86" s="37">
        <f>IF(AD86*(100%-AH$161)&lt;0,0,AD86*(100%-AH$161))</f>
        <v>0.52522199583362095</v>
      </c>
      <c r="AI86" s="37">
        <f>IF(AE86*(100%-AI$161)&lt;0,0,AE86*(100%-AI$161))</f>
        <v>0.52522199583362161</v>
      </c>
      <c r="AJ86" s="37">
        <f>IF(AF86*(100%-AJ$161)&lt;0,0,AF86*(100%-AJ$161))</f>
        <v>0.52522199583362161</v>
      </c>
      <c r="AK86" s="37">
        <f>IF(AG86*(100%-AK$161)&lt;0,0,AG86*(100%-AK$161))</f>
        <v>0.52522199583362161</v>
      </c>
      <c r="AL86" s="37">
        <f>IF(AH86*(100%-AL$161)&lt;0,0,AH86*(100%-AL$161))</f>
        <v>0.51182883493986364</v>
      </c>
      <c r="AM86" s="37">
        <f>IF(AI86*(100%-AM$161)&lt;0,0,AI86*(100%-AM$161))</f>
        <v>0.51182883493986431</v>
      </c>
      <c r="AN86" s="37">
        <f>IF(AJ86*(100%-AN$161)&lt;0,0,AJ86*(100%-AN$161))</f>
        <v>0.51182883493986431</v>
      </c>
      <c r="AO86" s="37">
        <f>IF(AK86*(100%-AO$161)&lt;0,0,AK86*(100%-AO$161))</f>
        <v>0.51182883493986431</v>
      </c>
      <c r="AP86" s="37">
        <f>IF(AL86*(100%-AP$161)&lt;0,0,AL86*(100%-AP$161))</f>
        <v>0.50312861485490534</v>
      </c>
      <c r="AQ86" s="37">
        <f>IF(AM86*(100%-AQ$161)&lt;0,0,AM86*(100%-AQ$161))</f>
        <v>0.50312861485490601</v>
      </c>
      <c r="AR86" s="37">
        <f>IF(AN86*(100%-AR$161)&lt;0,0,AN86*(100%-AR$161))</f>
        <v>0.50312861485490601</v>
      </c>
      <c r="AS86" s="37">
        <f>IF(AO86*(100%-AS$161)&lt;0,0,AO86*(100%-AS$161))</f>
        <v>0.50312861485490601</v>
      </c>
      <c r="AT86" s="37">
        <f>IF(AP86*(100%-AT$161)&lt;0,0,AP86*(100%-AT$161))</f>
        <v>0.49885116630999343</v>
      </c>
      <c r="AU86" s="37">
        <f>IF(AQ86*(100%-AU$161)&lt;0,0,AQ86*(100%-AU$161))</f>
        <v>0.4988511663099941</v>
      </c>
      <c r="AV86" s="37">
        <f>IF(AR86*(100%-AV$161)&lt;0,0,AR86*(100%-AV$161))</f>
        <v>0.4988511663099941</v>
      </c>
      <c r="AW86" s="37">
        <f>IF(AS86*(100%-AW$161)&lt;0,0,AS86*(100%-AW$161))</f>
        <v>0.4988511663099941</v>
      </c>
      <c r="AX86" s="30"/>
    </row>
    <row r="87" spans="1:50" s="26" customFormat="1" hidden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IFS UI'!$J$52:$M$52)/SUM('Sample UI'!$J$52:$M$52))</f>
        <v>0</v>
      </c>
      <c r="K87" s="107">
        <f>'Sample UI'!K87*(SUM('FY20 - IFS UI'!$J$52:$M$52)/SUM('Sample UI'!$J$52:$M$52))</f>
        <v>0</v>
      </c>
      <c r="L87" s="107">
        <f>'Sample UI'!L87*(SUM('FY20 - IFS UI'!$J$52:$M$52)/SUM('Sample UI'!$J$52:$M$52))</f>
        <v>0</v>
      </c>
      <c r="M87" s="107">
        <f>'Sample UI'!M87*(SUM('FY20 - IFS UI'!$J$52:$M$52)/SUM('Sample UI'!$J$52:$M$52))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hidden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IFS UI'!$N$52:$Q$52)/SUM('Sample UI'!$N$52:$Q$52))</f>
        <v>1.0946689390535122E-2</v>
      </c>
      <c r="O88" s="107">
        <f>'Sample UI'!O88*(SUM('FY20 - IFS UI'!$N$52:$Q$52)/SUM('Sample UI'!$N$52:$Q$52))</f>
        <v>1.0946689390535122E-2</v>
      </c>
      <c r="P88" s="107">
        <f>'Sample UI'!P88*(SUM('FY20 - IFS UI'!$N$52:$Q$52)/SUM('Sample UI'!$N$52:$Q$52))</f>
        <v>1.0946689390535122E-2</v>
      </c>
      <c r="Q88" s="107">
        <f>'Sample UI'!Q88*(SUM('FY20 - IFS UI'!$N$52:$Q$52)/SUM('Sample UI'!$N$52:$Q$52))</f>
        <v>1.0946689390535122E-2</v>
      </c>
      <c r="R88" s="37">
        <f>IF(N88*(100%-R$161)&lt;0,0,N88*(100%-R$161))</f>
        <v>1.0683968845162279E-2</v>
      </c>
      <c r="S88" s="37">
        <f>IF(O88*(100%-S$161)&lt;0,0,O88*(100%-S$161))</f>
        <v>1.0683968845162279E-2</v>
      </c>
      <c r="T88" s="37">
        <f>IF(P88*(100%-T$161)&lt;0,0,P88*(100%-T$161))</f>
        <v>1.0683968845162279E-2</v>
      </c>
      <c r="U88" s="37">
        <f>IF(Q88*(100%-U$161)&lt;0,0,Q88*(100%-U$161))</f>
        <v>1.0683968845162279E-2</v>
      </c>
      <c r="V88" s="37">
        <f>IF(R88*(100%-V$161)&lt;0,0,R88*(100%-V$161))</f>
        <v>9.989510870226731E-3</v>
      </c>
      <c r="W88" s="37">
        <f>IF(S88*(100%-W$161)&lt;0,0,S88*(100%-W$161))</f>
        <v>9.989510870226731E-3</v>
      </c>
      <c r="X88" s="37">
        <f>IF(T88*(100%-X$161)&lt;0,0,T88*(100%-X$161))</f>
        <v>9.989510870226731E-3</v>
      </c>
      <c r="Y88" s="37">
        <f>IF(U88*(100%-Y$161)&lt;0,0,U88*(100%-Y$161))</f>
        <v>9.989510870226731E-3</v>
      </c>
      <c r="Z88" s="37">
        <f>IF(V88*(100%-Z$161)&lt;0,0,V88*(100%-Z$161))</f>
        <v>9.7697416310817426E-3</v>
      </c>
      <c r="AA88" s="37">
        <f>IF(W88*(100%-AA$161)&lt;0,0,W88*(100%-AA$161))</f>
        <v>9.7697416310817426E-3</v>
      </c>
      <c r="AB88" s="37">
        <f>IF(X88*(100%-AB$161)&lt;0,0,X88*(100%-AB$161))</f>
        <v>9.7697416310817426E-3</v>
      </c>
      <c r="AC88" s="37">
        <f>IF(Y88*(100%-AC$161)&lt;0,0,Y88*(100%-AC$161))</f>
        <v>9.7697416310817426E-3</v>
      </c>
      <c r="AD88" s="37">
        <f>IF(Z88*(100%-AD$161)&lt;0,0,Z88*(100%-AD$161))</f>
        <v>9.3887217074695543E-3</v>
      </c>
      <c r="AE88" s="37">
        <f>IF(AA88*(100%-AE$161)&lt;0,0,AA88*(100%-AE$161))</f>
        <v>9.3887217074695543E-3</v>
      </c>
      <c r="AF88" s="37">
        <f>IF(AB88*(100%-AF$161)&lt;0,0,AB88*(100%-AF$161))</f>
        <v>9.3887217074695543E-3</v>
      </c>
      <c r="AG88" s="37">
        <f>IF(AC88*(100%-AG$161)&lt;0,0,AC88*(100%-AG$161))</f>
        <v>9.3887217074695543E-3</v>
      </c>
      <c r="AH88" s="37">
        <f>IF(AD88*(100%-AH$161)&lt;0,0,AD88*(100%-AH$161))</f>
        <v>9.1352262213678769E-3</v>
      </c>
      <c r="AI88" s="37">
        <f>IF(AE88*(100%-AI$161)&lt;0,0,AE88*(100%-AI$161))</f>
        <v>9.1352262213678769E-3</v>
      </c>
      <c r="AJ88" s="37">
        <f>IF(AF88*(100%-AJ$161)&lt;0,0,AF88*(100%-AJ$161))</f>
        <v>9.1352262213678769E-3</v>
      </c>
      <c r="AK88" s="37">
        <f>IF(AG88*(100%-AK$161)&lt;0,0,AG88*(100%-AK$161))</f>
        <v>9.1352262213678769E-3</v>
      </c>
      <c r="AL88" s="37">
        <f>IF(AH88*(100%-AL$161)&lt;0,0,AH88*(100%-AL$161))</f>
        <v>8.9022779527229961E-3</v>
      </c>
      <c r="AM88" s="37">
        <f>IF(AI88*(100%-AM$161)&lt;0,0,AI88*(100%-AM$161))</f>
        <v>8.9022779527229961E-3</v>
      </c>
      <c r="AN88" s="37">
        <f>IF(AJ88*(100%-AN$161)&lt;0,0,AJ88*(100%-AN$161))</f>
        <v>8.9022779527229961E-3</v>
      </c>
      <c r="AO88" s="37">
        <f>IF(AK88*(100%-AO$161)&lt;0,0,AK88*(100%-AO$161))</f>
        <v>8.9022779527229961E-3</v>
      </c>
      <c r="AP88" s="37">
        <f>IF(AL88*(100%-AP$161)&lt;0,0,AL88*(100%-AP$161))</f>
        <v>8.7509543613992248E-3</v>
      </c>
      <c r="AQ88" s="37">
        <f>IF(AM88*(100%-AQ$161)&lt;0,0,AM88*(100%-AQ$161))</f>
        <v>8.7509543613992248E-3</v>
      </c>
      <c r="AR88" s="37">
        <f>IF(AN88*(100%-AR$161)&lt;0,0,AN88*(100%-AR$161))</f>
        <v>8.7509543613992248E-3</v>
      </c>
      <c r="AS88" s="37">
        <f>IF(AO88*(100%-AS$161)&lt;0,0,AO88*(100%-AS$161))</f>
        <v>8.7509543613992248E-3</v>
      </c>
      <c r="AT88" s="37">
        <f>IF(AP88*(100%-AT$161)&lt;0,0,AP88*(100%-AT$161))</f>
        <v>8.6765563727049175E-3</v>
      </c>
      <c r="AU88" s="37">
        <f>IF(AQ88*(100%-AU$161)&lt;0,0,AQ88*(100%-AU$161))</f>
        <v>8.6765563727049175E-3</v>
      </c>
      <c r="AV88" s="37">
        <f>IF(AR88*(100%-AV$161)&lt;0,0,AR88*(100%-AV$161))</f>
        <v>8.6765563727049175E-3</v>
      </c>
      <c r="AW88" s="37">
        <f>IF(AS88*(100%-AW$161)&lt;0,0,AS88*(100%-AW$161))</f>
        <v>8.6765563727049175E-3</v>
      </c>
      <c r="AX88" s="30"/>
    </row>
    <row r="89" spans="1:50" s="26" customFormat="1" hidden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IFS UI'!$R$52:$U$52)/SUM('Sample UI'!$R$52:$U$52))</f>
        <v>0.29037046927346599</v>
      </c>
      <c r="S89" s="107">
        <f>'Sample UI'!S89*(SUM('FY20 - IFS UI'!$R$52:$U$52)/SUM('Sample UI'!$R$52:$U$52))</f>
        <v>0.29037046927346488</v>
      </c>
      <c r="T89" s="107">
        <f>'Sample UI'!T89*(SUM('FY20 - IFS UI'!$R$52:$U$52)/SUM('Sample UI'!$R$52:$U$52))</f>
        <v>0.29037046927346488</v>
      </c>
      <c r="U89" s="107">
        <f>'Sample UI'!U89*(SUM('FY20 - IFS UI'!$R$52:$U$52)/SUM('Sample UI'!$R$52:$U$52))</f>
        <v>0.29037046927346488</v>
      </c>
      <c r="V89" s="37">
        <f>IF(R89*(100%-V$161)&lt;0,0,R89*(100%-V$161))</f>
        <v>0.27149638877069071</v>
      </c>
      <c r="W89" s="37">
        <f>IF(S89*(100%-W$161)&lt;0,0,S89*(100%-W$161))</f>
        <v>0.27149638877068966</v>
      </c>
      <c r="X89" s="37">
        <f>IF(T89*(100%-X$161)&lt;0,0,T89*(100%-X$161))</f>
        <v>0.27149638877068966</v>
      </c>
      <c r="Y89" s="37">
        <f>IF(U89*(100%-Y$161)&lt;0,0,U89*(100%-Y$161))</f>
        <v>0.27149638877068966</v>
      </c>
      <c r="Z89" s="37">
        <f>IF(V89*(100%-Z$161)&lt;0,0,V89*(100%-Z$161))</f>
        <v>0.26552346821773554</v>
      </c>
      <c r="AA89" s="37">
        <f>IF(W89*(100%-AA$161)&lt;0,0,W89*(100%-AA$161))</f>
        <v>0.26552346821773448</v>
      </c>
      <c r="AB89" s="37">
        <f>IF(X89*(100%-AB$161)&lt;0,0,X89*(100%-AB$161))</f>
        <v>0.26552346821773448</v>
      </c>
      <c r="AC89" s="37">
        <f>IF(Y89*(100%-AC$161)&lt;0,0,Y89*(100%-AC$161))</f>
        <v>0.26552346821773448</v>
      </c>
      <c r="AD89" s="37">
        <f>IF(Z89*(100%-AD$161)&lt;0,0,Z89*(100%-AD$161))</f>
        <v>0.25516805295724382</v>
      </c>
      <c r="AE89" s="37">
        <f>IF(AA89*(100%-AE$161)&lt;0,0,AA89*(100%-AE$161))</f>
        <v>0.25516805295724282</v>
      </c>
      <c r="AF89" s="37">
        <f>IF(AB89*(100%-AF$161)&lt;0,0,AB89*(100%-AF$161))</f>
        <v>0.25516805295724282</v>
      </c>
      <c r="AG89" s="37">
        <f>IF(AC89*(100%-AG$161)&lt;0,0,AC89*(100%-AG$161))</f>
        <v>0.25516805295724282</v>
      </c>
      <c r="AH89" s="37">
        <f>IF(AD89*(100%-AH$161)&lt;0,0,AD89*(100%-AH$161))</f>
        <v>0.24827851552739824</v>
      </c>
      <c r="AI89" s="37">
        <f>IF(AE89*(100%-AI$161)&lt;0,0,AE89*(100%-AI$161))</f>
        <v>0.24827851552739727</v>
      </c>
      <c r="AJ89" s="37">
        <f>IF(AF89*(100%-AJ$161)&lt;0,0,AF89*(100%-AJ$161))</f>
        <v>0.24827851552739727</v>
      </c>
      <c r="AK89" s="37">
        <f>IF(AG89*(100%-AK$161)&lt;0,0,AG89*(100%-AK$161))</f>
        <v>0.24827851552739727</v>
      </c>
      <c r="AL89" s="37">
        <f>IF(AH89*(100%-AL$161)&lt;0,0,AH89*(100%-AL$161))</f>
        <v>0.24194741338144959</v>
      </c>
      <c r="AM89" s="37">
        <f>IF(AI89*(100%-AM$161)&lt;0,0,AI89*(100%-AM$161))</f>
        <v>0.24194741338144865</v>
      </c>
      <c r="AN89" s="37">
        <f>IF(AJ89*(100%-AN$161)&lt;0,0,AJ89*(100%-AN$161))</f>
        <v>0.24194741338144865</v>
      </c>
      <c r="AO89" s="37">
        <f>IF(AK89*(100%-AO$161)&lt;0,0,AK89*(100%-AO$161))</f>
        <v>0.24194741338144865</v>
      </c>
      <c r="AP89" s="37">
        <f>IF(AL89*(100%-AP$161)&lt;0,0,AL89*(100%-AP$161))</f>
        <v>0.23783471866456771</v>
      </c>
      <c r="AQ89" s="37">
        <f>IF(AM89*(100%-AQ$161)&lt;0,0,AM89*(100%-AQ$161))</f>
        <v>0.23783471866456676</v>
      </c>
      <c r="AR89" s="37">
        <f>IF(AN89*(100%-AR$161)&lt;0,0,AN89*(100%-AR$161))</f>
        <v>0.23783471866456676</v>
      </c>
      <c r="AS89" s="37">
        <f>IF(AO89*(100%-AS$161)&lt;0,0,AO89*(100%-AS$161))</f>
        <v>0.23783471866456676</v>
      </c>
      <c r="AT89" s="37">
        <f>IF(AP89*(100%-AT$161)&lt;0,0,AP89*(100%-AT$161))</f>
        <v>0.23581271923689717</v>
      </c>
      <c r="AU89" s="37">
        <f>IF(AQ89*(100%-AU$161)&lt;0,0,AQ89*(100%-AU$161))</f>
        <v>0.23581271923689623</v>
      </c>
      <c r="AV89" s="37">
        <f>IF(AR89*(100%-AV$161)&lt;0,0,AR89*(100%-AV$161))</f>
        <v>0.23581271923689623</v>
      </c>
      <c r="AW89" s="37">
        <f>IF(AS89*(100%-AW$161)&lt;0,0,AS89*(100%-AW$161))</f>
        <v>0.23581271923689623</v>
      </c>
      <c r="AX89" s="30"/>
    </row>
    <row r="90" spans="1:50" s="26" customFormat="1" hidden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IFS UI'!$V$52:$Y$52)/SUM('Sample UI'!$V$52:$Y$52))</f>
        <v>0</v>
      </c>
      <c r="W90" s="107">
        <f>'Sample UI'!W90*(SUM('FY20 - IFS UI'!$V$52:$Y$52)/SUM('Sample UI'!$V$52:$Y$52))</f>
        <v>0</v>
      </c>
      <c r="X90" s="107">
        <f>'Sample UI'!X90*(SUM('FY20 - IFS UI'!$V$52:$Y$52)/SUM('Sample UI'!$V$52:$Y$52))</f>
        <v>0</v>
      </c>
      <c r="Y90" s="107">
        <f>'Sample UI'!Y90*(SUM('FY20 - IFS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hidden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IFS UI'!$Z$52:$AC$52)/SUM('Sample UI'!$Z$52:$AC$52))</f>
        <v>0.46424853643756175</v>
      </c>
      <c r="AA91" s="107">
        <f>'Sample UI'!AA91*(SUM('FY20 - IFS UI'!$Z$52:$AC$52)/SUM('Sample UI'!$Z$52:$AC$52))</f>
        <v>0.46424853643756364</v>
      </c>
      <c r="AB91" s="107">
        <f>'Sample UI'!AB91*(SUM('FY20 - IFS UI'!$Z$52:$AC$52)/SUM('Sample UI'!$Z$52:$AC$52))</f>
        <v>0.46424853643756364</v>
      </c>
      <c r="AC91" s="107">
        <f>'Sample UI'!AC91*(SUM('FY20 - IFS UI'!$Z$52:$AC$52)/SUM('Sample UI'!$Z$52:$AC$52))</f>
        <v>0.46424853643756364</v>
      </c>
      <c r="AD91" s="37">
        <f>IF(Z91*(100%-AD$161)&lt;0,0,Z91*(100%-AD$161))</f>
        <v>0.44614284351649686</v>
      </c>
      <c r="AE91" s="37">
        <f>IF(AA91*(100%-AE$161)&lt;0,0,AA91*(100%-AE$161))</f>
        <v>0.44614284351649863</v>
      </c>
      <c r="AF91" s="37">
        <f>IF(AB91*(100%-AF$161)&lt;0,0,AB91*(100%-AF$161))</f>
        <v>0.44614284351649863</v>
      </c>
      <c r="AG91" s="37">
        <f>IF(AC91*(100%-AG$161)&lt;0,0,AC91*(100%-AG$161))</f>
        <v>0.44614284351649863</v>
      </c>
      <c r="AH91" s="37">
        <f>IF(AD91*(100%-AH$161)&lt;0,0,AD91*(100%-AH$161))</f>
        <v>0.43409698674155145</v>
      </c>
      <c r="AI91" s="37">
        <f>IF(AE91*(100%-AI$161)&lt;0,0,AE91*(100%-AI$161))</f>
        <v>0.43409698674155317</v>
      </c>
      <c r="AJ91" s="37">
        <f>IF(AF91*(100%-AJ$161)&lt;0,0,AF91*(100%-AJ$161))</f>
        <v>0.43409698674155317</v>
      </c>
      <c r="AK91" s="37">
        <f>IF(AG91*(100%-AK$161)&lt;0,0,AG91*(100%-AK$161))</f>
        <v>0.43409698674155317</v>
      </c>
      <c r="AL91" s="37">
        <f>IF(AH91*(100%-AL$161)&lt;0,0,AH91*(100%-AL$161))</f>
        <v>0.42302751357964191</v>
      </c>
      <c r="AM91" s="37">
        <f>IF(AI91*(100%-AM$161)&lt;0,0,AI91*(100%-AM$161))</f>
        <v>0.42302751357964358</v>
      </c>
      <c r="AN91" s="37">
        <f>IF(AJ91*(100%-AN$161)&lt;0,0,AJ91*(100%-AN$161))</f>
        <v>0.42302751357964358</v>
      </c>
      <c r="AO91" s="37">
        <f>IF(AK91*(100%-AO$161)&lt;0,0,AK91*(100%-AO$161))</f>
        <v>0.42302751357964358</v>
      </c>
      <c r="AP91" s="37">
        <f>IF(AL91*(100%-AP$161)&lt;0,0,AL91*(100%-AP$161))</f>
        <v>0.41583676499556105</v>
      </c>
      <c r="AQ91" s="37">
        <f>IF(AM91*(100%-AQ$161)&lt;0,0,AM91*(100%-AQ$161))</f>
        <v>0.41583676499556271</v>
      </c>
      <c r="AR91" s="37">
        <f>IF(AN91*(100%-AR$161)&lt;0,0,AN91*(100%-AR$161))</f>
        <v>0.41583676499556271</v>
      </c>
      <c r="AS91" s="37">
        <f>IF(AO91*(100%-AS$161)&lt;0,0,AO91*(100%-AS$161))</f>
        <v>0.41583676499556271</v>
      </c>
      <c r="AT91" s="37">
        <f>IF(AP91*(100%-AT$161)&lt;0,0,AP91*(100%-AT$161))</f>
        <v>0.41230144557059833</v>
      </c>
      <c r="AU91" s="37">
        <f>IF(AQ91*(100%-AU$161)&lt;0,0,AQ91*(100%-AU$161))</f>
        <v>0.41230144557059994</v>
      </c>
      <c r="AV91" s="37">
        <f>IF(AR91*(100%-AV$161)&lt;0,0,AR91*(100%-AV$161))</f>
        <v>0.41230144557059994</v>
      </c>
      <c r="AW91" s="37">
        <f>IF(AS91*(100%-AW$161)&lt;0,0,AS91*(100%-AW$161))</f>
        <v>0.41230144557059994</v>
      </c>
      <c r="AX91" s="30"/>
    </row>
    <row r="92" spans="1:50" s="26" customFormat="1" hidden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IFS UI'!$AD$52:$AG$52)/SUM('Sample UI'!$AD$52:$AG$53))</f>
        <v>0.91449069937782157</v>
      </c>
      <c r="AE92" s="107">
        <f>'Sample UI'!AE92*(SUM('FY20 - IFS UI'!$AD$52:$AG$52)/SUM('Sample UI'!$AD$52:$AG$53))</f>
        <v>0.91449069937782068</v>
      </c>
      <c r="AF92" s="107">
        <f>'Sample UI'!AF92*(SUM('FY20 - IFS UI'!$AD$52:$AG$52)/SUM('Sample UI'!$AD$52:$AG$53))</f>
        <v>0.91449069937782068</v>
      </c>
      <c r="AG92" s="107">
        <f>'Sample UI'!AG92*(SUM('FY20 - IFS UI'!$AD$52:$AG$52)/SUM('Sample UI'!$AD$52:$AG$53))</f>
        <v>0.91449069937782068</v>
      </c>
      <c r="AH92" s="37">
        <f>IF(AD92*(100%-AH$161)&lt;0,0,AD92*(100%-AH$161))</f>
        <v>0.88979945049462039</v>
      </c>
      <c r="AI92" s="37">
        <f>IF(AE92*(100%-AI$161)&lt;0,0,AE92*(100%-AI$161))</f>
        <v>0.8897994504946195</v>
      </c>
      <c r="AJ92" s="37">
        <f>IF(AF92*(100%-AJ$161)&lt;0,0,AF92*(100%-AJ$161))</f>
        <v>0.8897994504946195</v>
      </c>
      <c r="AK92" s="37">
        <f>IF(AG92*(100%-AK$161)&lt;0,0,AG92*(100%-AK$161))</f>
        <v>0.8897994504946195</v>
      </c>
      <c r="AL92" s="37">
        <f>IF(AH92*(100%-AL$161)&lt;0,0,AH92*(100%-AL$161))</f>
        <v>0.8671095645070076</v>
      </c>
      <c r="AM92" s="37">
        <f>IF(AI92*(100%-AM$161)&lt;0,0,AI92*(100%-AM$161))</f>
        <v>0.86710956450700671</v>
      </c>
      <c r="AN92" s="37">
        <f>IF(AJ92*(100%-AN$161)&lt;0,0,AJ92*(100%-AN$161))</f>
        <v>0.86710956450700671</v>
      </c>
      <c r="AO92" s="37">
        <f>IF(AK92*(100%-AO$161)&lt;0,0,AK92*(100%-AO$161))</f>
        <v>0.86710956450700671</v>
      </c>
      <c r="AP92" s="37">
        <f>IF(AL92*(100%-AP$161)&lt;0,0,AL92*(100%-AP$161))</f>
        <v>0.85237017599664811</v>
      </c>
      <c r="AQ92" s="37">
        <f>IF(AM92*(100%-AQ$161)&lt;0,0,AM92*(100%-AQ$161))</f>
        <v>0.85237017599664722</v>
      </c>
      <c r="AR92" s="37">
        <f>IF(AN92*(100%-AR$161)&lt;0,0,AN92*(100%-AR$161))</f>
        <v>0.85237017599664722</v>
      </c>
      <c r="AS92" s="37">
        <f>IF(AO92*(100%-AS$161)&lt;0,0,AO92*(100%-AS$161))</f>
        <v>0.85237017599664722</v>
      </c>
      <c r="AT92" s="37">
        <f>IF(AP92*(100%-AT$161)&lt;0,0,AP92*(100%-AT$161))</f>
        <v>0.84512358047137748</v>
      </c>
      <c r="AU92" s="37">
        <f>IF(AQ92*(100%-AU$161)&lt;0,0,AQ92*(100%-AU$161))</f>
        <v>0.84512358047137659</v>
      </c>
      <c r="AV92" s="37">
        <f>IF(AR92*(100%-AV$161)&lt;0,0,AR92*(100%-AV$161))</f>
        <v>0.84512358047137659</v>
      </c>
      <c r="AW92" s="37">
        <f>IF(AS92*(100%-AW$161)&lt;0,0,AS92*(100%-AW$161))</f>
        <v>0.84512358047137659</v>
      </c>
      <c r="AX92" s="30"/>
    </row>
    <row r="93" spans="1:50" s="26" customFormat="1" hidden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IFS UI'!$AH$52:$AK$52)/SUM('Sample UI'!$AH$52:$AK$52))</f>
        <v>0.45170551575019985</v>
      </c>
      <c r="AI93" s="107">
        <f>'Sample UI'!AI93*(SUM('FY20 - IFS UI'!$AH$52:$AK$52)/SUM('Sample UI'!$AH$52:$AK$52))</f>
        <v>0.45170551575019796</v>
      </c>
      <c r="AJ93" s="107">
        <f>'Sample UI'!AJ93*(SUM('FY20 - IFS UI'!$AH$52:$AK$52)/SUM('Sample UI'!$AH$52:$AK$52))</f>
        <v>0.45170551575019796</v>
      </c>
      <c r="AK93" s="107">
        <f>'Sample UI'!AK93*(SUM('FY20 - IFS UI'!$AH$52:$AK$52)/SUM('Sample UI'!$AH$52:$AK$52))</f>
        <v>0.45170551575019796</v>
      </c>
      <c r="AL93" s="37">
        <f>IF(AH93*(100%-AL$161)&lt;0,0,AH93*(100%-AL$161))</f>
        <v>0.44018702509856977</v>
      </c>
      <c r="AM93" s="37">
        <f>IF(AI93*(100%-AM$161)&lt;0,0,AI93*(100%-AM$161))</f>
        <v>0.44018702509856794</v>
      </c>
      <c r="AN93" s="37">
        <f>IF(AJ93*(100%-AN$161)&lt;0,0,AJ93*(100%-AN$161))</f>
        <v>0.44018702509856794</v>
      </c>
      <c r="AO93" s="37">
        <f>IF(AK93*(100%-AO$161)&lt;0,0,AK93*(100%-AO$161))</f>
        <v>0.44018702509856794</v>
      </c>
      <c r="AP93" s="37">
        <f>IF(AL93*(100%-AP$161)&lt;0,0,AL93*(100%-AP$161))</f>
        <v>0.43270459398983674</v>
      </c>
      <c r="AQ93" s="37">
        <f>IF(AM93*(100%-AQ$161)&lt;0,0,AM93*(100%-AQ$161))</f>
        <v>0.43270459398983496</v>
      </c>
      <c r="AR93" s="37">
        <f>IF(AN93*(100%-AR$161)&lt;0,0,AN93*(100%-AR$161))</f>
        <v>0.43270459398983496</v>
      </c>
      <c r="AS93" s="37">
        <f>IF(AO93*(100%-AS$161)&lt;0,0,AO93*(100%-AS$161))</f>
        <v>0.43270459398983496</v>
      </c>
      <c r="AT93" s="37">
        <f>IF(AP93*(100%-AT$161)&lt;0,0,AP93*(100%-AT$161))</f>
        <v>0.42902586934311338</v>
      </c>
      <c r="AU93" s="37">
        <f>IF(AQ93*(100%-AU$161)&lt;0,0,AQ93*(100%-AU$161))</f>
        <v>0.4290258693431116</v>
      </c>
      <c r="AV93" s="37">
        <f>IF(AR93*(100%-AV$161)&lt;0,0,AR93*(100%-AV$161))</f>
        <v>0.4290258693431116</v>
      </c>
      <c r="AW93" s="37">
        <f>IF(AS93*(100%-AW$161)&lt;0,0,AS93*(100%-AW$161))</f>
        <v>0.4290258693431116</v>
      </c>
      <c r="AX93" s="30"/>
    </row>
    <row r="94" spans="1:50" s="26" customFormat="1" hidden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IFS UI'!$AL$52:$AO$52)/SUM('Sample UI'!$AL$52:$AO$52))</f>
        <v>0</v>
      </c>
      <c r="AM94" s="107">
        <f>'Sample UI'!AM94*(SUM('FY20 - IFS UI'!$AL$52:$AO$52)/SUM('Sample UI'!$AL$52:$AO$52))</f>
        <v>0</v>
      </c>
      <c r="AN94" s="107">
        <f>'Sample UI'!AN94*(SUM('FY20 - IFS UI'!$AL$52:$AO$52)/SUM('Sample UI'!$AL$52:$AO$52))</f>
        <v>0</v>
      </c>
      <c r="AO94" s="107">
        <f>'Sample UI'!AO94*(SUM('FY20 - IFS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hidden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IFS UI'!$AP$52:$AS$52)/SUM('Sample UI'!$AP$52:$AS$52))</f>
        <v>0.48305687918163281</v>
      </c>
      <c r="AQ95" s="107">
        <f>'Sample UI'!AQ95*(SUM('FY20 - IFS UI'!$AP$52:$AS$52)/SUM('Sample UI'!$AP$52:$AS$52))</f>
        <v>0.48305687918163392</v>
      </c>
      <c r="AR95" s="107">
        <f>'Sample UI'!AR95*(SUM('FY20 - IFS UI'!$AP$52:$AS$52)/SUM('Sample UI'!$AP$52:$AS$52))</f>
        <v>0.48305687918163392</v>
      </c>
      <c r="AS95" s="107">
        <f>'Sample UI'!AS95*(SUM('FY20 - IFS UI'!$AP$52:$AS$52)/SUM('Sample UI'!$AP$52:$AS$52))</f>
        <v>0.48305687918163392</v>
      </c>
      <c r="AT95" s="37">
        <f>IF(AP95*(100%-AT$161)&lt;0,0,AP95*(100%-AT$161))</f>
        <v>0.47895007451189436</v>
      </c>
      <c r="AU95" s="37">
        <f>IF(AQ95*(100%-AU$161)&lt;0,0,AQ95*(100%-AU$161))</f>
        <v>0.47895007451189547</v>
      </c>
      <c r="AV95" s="37">
        <f>IF(AR95*(100%-AV$161)&lt;0,0,AR95*(100%-AV$161))</f>
        <v>0.47895007451189547</v>
      </c>
      <c r="AW95" s="37">
        <f>IF(AS95*(100%-AW$161)&lt;0,0,AS95*(100%-AW$161))</f>
        <v>0.47895007451189547</v>
      </c>
      <c r="AX95" s="30"/>
    </row>
    <row r="96" spans="1:50" s="26" customFormat="1" hidden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IFS UI'!$AT$52:$AW$52)/SUM('Sample UI'!$AT$52:$AW$52))</f>
        <v>0</v>
      </c>
      <c r="AU96" s="107">
        <f>'Sample UI'!AU96*(SUM('FY20 - IFS UI'!$AT$52:$AW$52)/SUM('Sample UI'!$AT$52:$AW$52))</f>
        <v>0</v>
      </c>
      <c r="AV96" s="107">
        <f>'Sample UI'!AV96*(SUM('FY20 - IFS UI'!$AT$52:$AW$52)/SUM('Sample UI'!$AT$52:$AW$52))</f>
        <v>0</v>
      </c>
      <c r="AW96" s="107">
        <f>'Sample UI'!AW96*(SUM('FY20 - IFS UI'!$AT$52:$AW$52)/SUM('Sample UI'!$AT$52:$AW$52))</f>
        <v>0</v>
      </c>
      <c r="AX96" s="30"/>
    </row>
    <row r="97" spans="1:50" s="26" customFormat="1" hidden="1" x14ac:dyDescent="0.35">
      <c r="A97" s="106" t="s">
        <v>22</v>
      </c>
      <c r="B97" s="105">
        <f>SUM(B98:B110)</f>
        <v>5.1732933819917477</v>
      </c>
      <c r="C97" s="105">
        <f t="shared" ref="C97:AW97" si="4">SUM(C98:C110)</f>
        <v>5.1732933819917459</v>
      </c>
      <c r="D97" s="105">
        <f t="shared" si="4"/>
        <v>5.1732933819917459</v>
      </c>
      <c r="E97" s="105">
        <f t="shared" si="4"/>
        <v>5.1732933819917459</v>
      </c>
      <c r="F97" s="105">
        <f t="shared" si="4"/>
        <v>5.6325369772279865</v>
      </c>
      <c r="G97" s="105">
        <f t="shared" si="4"/>
        <v>5.6325369772279856</v>
      </c>
      <c r="H97" s="105">
        <f t="shared" si="4"/>
        <v>5.6325369772279856</v>
      </c>
      <c r="I97" s="105">
        <f t="shared" si="4"/>
        <v>5.6325369772279856</v>
      </c>
      <c r="J97" s="105">
        <f t="shared" si="4"/>
        <v>5.5818441444329343</v>
      </c>
      <c r="K97" s="105">
        <f t="shared" si="4"/>
        <v>5.5818441444329334</v>
      </c>
      <c r="L97" s="105">
        <f t="shared" si="4"/>
        <v>5.5818441444329334</v>
      </c>
      <c r="M97" s="105">
        <f t="shared" si="4"/>
        <v>5.5818441444329334</v>
      </c>
      <c r="N97" s="105">
        <f t="shared" si="4"/>
        <v>5.3952369508902098</v>
      </c>
      <c r="O97" s="105">
        <f t="shared" si="4"/>
        <v>5.3952369508902089</v>
      </c>
      <c r="P97" s="105">
        <f t="shared" si="4"/>
        <v>5.3952369508902089</v>
      </c>
      <c r="Q97" s="105">
        <f t="shared" si="4"/>
        <v>5.3952369508902089</v>
      </c>
      <c r="R97" s="105">
        <f t="shared" si="4"/>
        <v>5.498047639487619</v>
      </c>
      <c r="S97" s="105">
        <f t="shared" si="4"/>
        <v>5.4980476394876154</v>
      </c>
      <c r="T97" s="105">
        <f t="shared" si="4"/>
        <v>5.4980476394876154</v>
      </c>
      <c r="U97" s="105">
        <f t="shared" si="4"/>
        <v>5.4980476394876154</v>
      </c>
      <c r="V97" s="105">
        <f t="shared" si="4"/>
        <v>5.1406745429209257</v>
      </c>
      <c r="W97" s="105">
        <f t="shared" si="4"/>
        <v>5.1406745429209222</v>
      </c>
      <c r="X97" s="105">
        <f t="shared" si="4"/>
        <v>5.1406745429209222</v>
      </c>
      <c r="Y97" s="105">
        <f t="shared" si="4"/>
        <v>5.1406745429209222</v>
      </c>
      <c r="Z97" s="105">
        <f t="shared" si="4"/>
        <v>5.3989785321267147</v>
      </c>
      <c r="AA97" s="105">
        <f t="shared" si="4"/>
        <v>5.3989785321267139</v>
      </c>
      <c r="AB97" s="105">
        <f t="shared" si="4"/>
        <v>5.3989785321267139</v>
      </c>
      <c r="AC97" s="105">
        <f t="shared" si="4"/>
        <v>5.3989785321267139</v>
      </c>
      <c r="AD97" s="105">
        <f t="shared" si="4"/>
        <v>5.9200109288760281</v>
      </c>
      <c r="AE97" s="105">
        <f t="shared" si="4"/>
        <v>5.9200109288760272</v>
      </c>
      <c r="AF97" s="105">
        <f t="shared" si="4"/>
        <v>5.9200109288760272</v>
      </c>
      <c r="AG97" s="105">
        <f t="shared" si="4"/>
        <v>5.9200109288760272</v>
      </c>
      <c r="AH97" s="105">
        <f t="shared" si="4"/>
        <v>6.1215350463965343</v>
      </c>
      <c r="AI97" s="105">
        <f t="shared" si="4"/>
        <v>6.1215350463965326</v>
      </c>
      <c r="AJ97" s="105">
        <f t="shared" si="4"/>
        <v>6.1215350463965326</v>
      </c>
      <c r="AK97" s="105">
        <f t="shared" si="4"/>
        <v>6.1215350463965326</v>
      </c>
      <c r="AL97" s="105">
        <f t="shared" si="4"/>
        <v>5.9654359027134225</v>
      </c>
      <c r="AM97" s="105">
        <f t="shared" si="4"/>
        <v>5.9654359027134207</v>
      </c>
      <c r="AN97" s="105">
        <f t="shared" si="4"/>
        <v>5.9654359027134207</v>
      </c>
      <c r="AO97" s="105">
        <f t="shared" si="4"/>
        <v>5.9654359027134207</v>
      </c>
      <c r="AP97" s="105">
        <f t="shared" si="4"/>
        <v>6.2504791369536363</v>
      </c>
      <c r="AQ97" s="105">
        <f t="shared" si="4"/>
        <v>6.2504791369536346</v>
      </c>
      <c r="AR97" s="105">
        <f t="shared" si="4"/>
        <v>6.2504791369536346</v>
      </c>
      <c r="AS97" s="105">
        <f t="shared" si="4"/>
        <v>6.2504791369536346</v>
      </c>
      <c r="AT97" s="105">
        <f t="shared" si="4"/>
        <v>6.1973394384749971</v>
      </c>
      <c r="AU97" s="105">
        <f t="shared" si="4"/>
        <v>6.1973394384749962</v>
      </c>
      <c r="AV97" s="105">
        <f t="shared" si="4"/>
        <v>6.1973394384749962</v>
      </c>
      <c r="AW97" s="105">
        <f t="shared" si="4"/>
        <v>6.1973394384749962</v>
      </c>
      <c r="AX97" s="30"/>
    </row>
    <row r="98" spans="1:50" s="26" customFormat="1" hidden="1" x14ac:dyDescent="0.35">
      <c r="A98" s="103" t="s">
        <v>24</v>
      </c>
      <c r="B98" s="37">
        <f>'Headcount Source'!E7</f>
        <v>0</v>
      </c>
      <c r="C98" s="37">
        <f>'Headcount Source'!E7</f>
        <v>0</v>
      </c>
      <c r="D98" s="37">
        <f>'Headcount Source'!E7</f>
        <v>0</v>
      </c>
      <c r="E98" s="37">
        <f>'Headcount Source'!E7</f>
        <v>0</v>
      </c>
      <c r="F98" s="37">
        <f>B98*(100%-F$161)</f>
        <v>0</v>
      </c>
      <c r="G98" s="37">
        <f>C98*(100%-G$161)</f>
        <v>0</v>
      </c>
      <c r="H98" s="37">
        <f>D98*(100%-H$161)</f>
        <v>0</v>
      </c>
      <c r="I98" s="37">
        <f>E98*(100%-I$161)</f>
        <v>0</v>
      </c>
      <c r="J98" s="37">
        <f>F98*(100%-J$161)</f>
        <v>0</v>
      </c>
      <c r="K98" s="37">
        <f>G98*(100%-K$161)</f>
        <v>0</v>
      </c>
      <c r="L98" s="37">
        <f>H98*(100%-L$161)</f>
        <v>0</v>
      </c>
      <c r="M98" s="37">
        <f>I98*(100%-M$161)</f>
        <v>0</v>
      </c>
      <c r="N98" s="37">
        <f>J98*(100%-N$161)</f>
        <v>0</v>
      </c>
      <c r="O98" s="37">
        <f>K98*(100%-O$161)</f>
        <v>0</v>
      </c>
      <c r="P98" s="37">
        <f>L98*(100%-P$161)</f>
        <v>0</v>
      </c>
      <c r="Q98" s="37">
        <f>M98*(100%-Q$161)</f>
        <v>0</v>
      </c>
      <c r="R98" s="37">
        <f>N98*(100%-R$161)</f>
        <v>0</v>
      </c>
      <c r="S98" s="37">
        <f>O98*(100%-S$161)</f>
        <v>0</v>
      </c>
      <c r="T98" s="37">
        <f>P98*(100%-T$161)</f>
        <v>0</v>
      </c>
      <c r="U98" s="37">
        <f>Q98*(100%-U$161)</f>
        <v>0</v>
      </c>
      <c r="V98" s="37">
        <f>IF(R98*(100%-V$161)&lt;0,0,R98*(100%-V$161))</f>
        <v>0</v>
      </c>
      <c r="W98" s="37">
        <f>IF(S98*(100%-W$161)&lt;0,0,S98*(100%-W$161))</f>
        <v>0</v>
      </c>
      <c r="X98" s="37">
        <f>IF(T98*(100%-X$161)&lt;0,0,T98*(100%-X$161))</f>
        <v>0</v>
      </c>
      <c r="Y98" s="37">
        <f>IF(U98*(100%-Y$161)&lt;0,0,U98*(100%-Y$161))</f>
        <v>0</v>
      </c>
      <c r="Z98" s="37">
        <f>IF(V98*(100%-Z$161)&lt;0,0,V98*(100%-Z$161))</f>
        <v>0</v>
      </c>
      <c r="AA98" s="37">
        <f>IF(W98*(100%-AA$161)&lt;0,0,W98*(100%-AA$161))</f>
        <v>0</v>
      </c>
      <c r="AB98" s="37">
        <f>IF(X98*(100%-AB$161)&lt;0,0,X98*(100%-AB$161))</f>
        <v>0</v>
      </c>
      <c r="AC98" s="37">
        <f>IF(Y98*(100%-AC$161)&lt;0,0,Y98*(100%-AC$161))</f>
        <v>0</v>
      </c>
      <c r="AD98" s="37">
        <f>Z98*(100%-AD$161)</f>
        <v>0</v>
      </c>
      <c r="AE98" s="37">
        <f>AA98*(100%-AE$161)</f>
        <v>0</v>
      </c>
      <c r="AF98" s="37">
        <f>AB98*(100%-AF$161)</f>
        <v>0</v>
      </c>
      <c r="AG98" s="37">
        <f>AC98*(100%-AG$161)</f>
        <v>0</v>
      </c>
      <c r="AH98" s="37">
        <f>AD98*(100%-AH$161)</f>
        <v>0</v>
      </c>
      <c r="AI98" s="37">
        <f>AE98*(100%-AI$161)</f>
        <v>0</v>
      </c>
      <c r="AJ98" s="37">
        <f>AF98*(100%-AJ$161)</f>
        <v>0</v>
      </c>
      <c r="AK98" s="37">
        <f>AG98*(100%-AK$161)</f>
        <v>0</v>
      </c>
      <c r="AL98" s="37">
        <f>AH98*(100%-AL$161)</f>
        <v>0</v>
      </c>
      <c r="AM98" s="37">
        <f>AI98*(100%-AM$161)</f>
        <v>0</v>
      </c>
      <c r="AN98" s="37">
        <f>AJ98*(100%-AN$161)</f>
        <v>0</v>
      </c>
      <c r="AO98" s="37">
        <f>AK98*(100%-AO$161)</f>
        <v>0</v>
      </c>
      <c r="AP98" s="37">
        <f>AL98*(100%-AP$161)</f>
        <v>0</v>
      </c>
      <c r="AQ98" s="37">
        <f>AM98*(100%-AQ$161)</f>
        <v>0</v>
      </c>
      <c r="AR98" s="37">
        <f>AN98*(100%-AR$161)</f>
        <v>0</v>
      </c>
      <c r="AS98" s="37">
        <f>AO98*(100%-AS$161)</f>
        <v>0</v>
      </c>
      <c r="AT98" s="37">
        <f>AP98*(100%-AT$161)</f>
        <v>0</v>
      </c>
      <c r="AU98" s="37">
        <f>AQ98*(100%-AU$161)</f>
        <v>0</v>
      </c>
      <c r="AV98" s="37">
        <f>AR98*(100%-AV$161)</f>
        <v>0</v>
      </c>
      <c r="AW98" s="37">
        <f>AS98*(100%-AW$161)</f>
        <v>0</v>
      </c>
      <c r="AX98" s="30"/>
    </row>
    <row r="99" spans="1:50" s="26" customFormat="1" hidden="1" x14ac:dyDescent="0.35">
      <c r="A99" s="103" t="s">
        <v>119</v>
      </c>
      <c r="B99" s="368">
        <f>'Sample UI'!B99*(SUM($B$52:$E$52)/SUM('Sample UI'!$B$52:$E$52))</f>
        <v>5.1732933819917477</v>
      </c>
      <c r="C99" s="107">
        <f>'Sample UI'!C99*(SUM($B$52:$E$52)/SUM('Sample UI'!$B$52:$E$52))</f>
        <v>5.1732933819917459</v>
      </c>
      <c r="D99" s="107">
        <f>'Sample UI'!D99*(SUM($B$52:$E$52)/SUM('Sample UI'!$B$52:$E$52))</f>
        <v>5.1732933819917459</v>
      </c>
      <c r="E99" s="107">
        <f>'Sample UI'!E99*(SUM($B$52:$E$52)/SUM('Sample UI'!$B$52:$E$52))</f>
        <v>5.1732933819917459</v>
      </c>
      <c r="F99" s="37">
        <f>IF(B99*(100%-F$161)&lt;0,0,B99*(100%-F$161))</f>
        <v>5.1060405680258549</v>
      </c>
      <c r="G99" s="37">
        <f>IF(C99*(100%-G$161)&lt;0,0,C99*(100%-G$161))</f>
        <v>5.1060405680258532</v>
      </c>
      <c r="H99" s="37">
        <f>IF(D99*(100%-H$161)&lt;0,0,D99*(100%-H$161))</f>
        <v>5.1060405680258532</v>
      </c>
      <c r="I99" s="37">
        <f>IF(E99*(100%-I$161)&lt;0,0,E99*(100%-I$161))</f>
        <v>5.1060405680258532</v>
      </c>
      <c r="J99" s="37">
        <f>IF(F99*(100%-J$161)&lt;0,0,F99*(100%-J$161))</f>
        <v>5.060086202913622</v>
      </c>
      <c r="K99" s="37">
        <f>IF(G99*(100%-K$161)&lt;0,0,G99*(100%-K$161))</f>
        <v>5.0600862029136202</v>
      </c>
      <c r="L99" s="37">
        <f>IF(H99*(100%-L$161)&lt;0,0,H99*(100%-L$161))</f>
        <v>5.0600862029136202</v>
      </c>
      <c r="M99" s="37">
        <f>IF(I99*(100%-M$161)&lt;0,0,I99*(100%-M$161))</f>
        <v>5.0600862029136202</v>
      </c>
      <c r="N99" s="37">
        <f>IF(J99*(100%-N$161)&lt;0,0,J99*(100%-N$161))</f>
        <v>4.8829831858116455</v>
      </c>
      <c r="O99" s="37">
        <f>IF(K99*(100%-O$161)&lt;0,0,K99*(100%-O$161))</f>
        <v>4.8829831858116437</v>
      </c>
      <c r="P99" s="37">
        <f>IF(L99*(100%-P$161)&lt;0,0,L99*(100%-P$161))</f>
        <v>4.8829831858116437</v>
      </c>
      <c r="Q99" s="37">
        <f>IF(M99*(100%-Q$161)&lt;0,0,M99*(100%-Q$161))</f>
        <v>4.8829831858116437</v>
      </c>
      <c r="R99" s="37">
        <f>IF(N99*(100%-R$161)&lt;0,0,N99*(100%-R$161))</f>
        <v>4.7657915893521663</v>
      </c>
      <c r="S99" s="37">
        <f>IF(O99*(100%-S$161)&lt;0,0,O99*(100%-S$161))</f>
        <v>4.7657915893521645</v>
      </c>
      <c r="T99" s="37">
        <f>IF(P99*(100%-T$161)&lt;0,0,P99*(100%-T$161))</f>
        <v>4.7657915893521645</v>
      </c>
      <c r="U99" s="37">
        <f>IF(Q99*(100%-U$161)&lt;0,0,Q99*(100%-U$161))</f>
        <v>4.7657915893521645</v>
      </c>
      <c r="V99" s="37">
        <f>IF(R99*(100%-V$161)&lt;0,0,R99*(100%-V$161))</f>
        <v>4.4560151360442761</v>
      </c>
      <c r="W99" s="37">
        <f>IF(S99*(100%-W$161)&lt;0,0,S99*(100%-W$161))</f>
        <v>4.4560151360442743</v>
      </c>
      <c r="X99" s="37">
        <f>IF(T99*(100%-X$161)&lt;0,0,T99*(100%-X$161))</f>
        <v>4.4560151360442743</v>
      </c>
      <c r="Y99" s="37">
        <f>IF(U99*(100%-Y$161)&lt;0,0,U99*(100%-Y$161))</f>
        <v>4.4560151360442743</v>
      </c>
      <c r="Z99" s="37">
        <f>IF(V99*(100%-Z$161)&lt;0,0,V99*(100%-Z$161))</f>
        <v>4.3579828030513017</v>
      </c>
      <c r="AA99" s="37">
        <f>IF(W99*(100%-AA$161)&lt;0,0,W99*(100%-AA$161))</f>
        <v>4.3579828030512999</v>
      </c>
      <c r="AB99" s="37">
        <f>IF(X99*(100%-AB$161)&lt;0,0,X99*(100%-AB$161))</f>
        <v>4.3579828030512999</v>
      </c>
      <c r="AC99" s="37">
        <f>IF(Y99*(100%-AC$161)&lt;0,0,Y99*(100%-AC$161))</f>
        <v>4.3579828030512999</v>
      </c>
      <c r="AD99" s="37">
        <f>IF(Z99*(100%-AD$161)&lt;0,0,Z99*(100%-AD$161))</f>
        <v>4.1880214737323005</v>
      </c>
      <c r="AE99" s="37">
        <f>IF(AA99*(100%-AE$161)&lt;0,0,AA99*(100%-AE$161))</f>
        <v>4.1880214737322987</v>
      </c>
      <c r="AF99" s="37">
        <f>IF(AB99*(100%-AF$161)&lt;0,0,AB99*(100%-AF$161))</f>
        <v>4.1880214737322987</v>
      </c>
      <c r="AG99" s="37">
        <f>IF(AC99*(100%-AG$161)&lt;0,0,AC99*(100%-AG$161))</f>
        <v>4.1880214737322987</v>
      </c>
      <c r="AH99" s="37">
        <f>IF(AD99*(100%-AH$161)&lt;0,0,AD99*(100%-AH$161))</f>
        <v>4.0749448939415283</v>
      </c>
      <c r="AI99" s="37">
        <f>IF(AE99*(100%-AI$161)&lt;0,0,AE99*(100%-AI$161))</f>
        <v>4.0749448939415265</v>
      </c>
      <c r="AJ99" s="37">
        <f>IF(AF99*(100%-AJ$161)&lt;0,0,AF99*(100%-AJ$161))</f>
        <v>4.0749448939415265</v>
      </c>
      <c r="AK99" s="37">
        <f>IF(AG99*(100%-AK$161)&lt;0,0,AG99*(100%-AK$161))</f>
        <v>4.0749448939415265</v>
      </c>
      <c r="AL99" s="37">
        <f>IF(AH99*(100%-AL$161)&lt;0,0,AH99*(100%-AL$161))</f>
        <v>3.9710337991460194</v>
      </c>
      <c r="AM99" s="37">
        <f>IF(AI99*(100%-AM$161)&lt;0,0,AI99*(100%-AM$161))</f>
        <v>3.9710337991460176</v>
      </c>
      <c r="AN99" s="37">
        <f>IF(AJ99*(100%-AN$161)&lt;0,0,AJ99*(100%-AN$161))</f>
        <v>3.9710337991460176</v>
      </c>
      <c r="AO99" s="37">
        <f>IF(AK99*(100%-AO$161)&lt;0,0,AK99*(100%-AO$161))</f>
        <v>3.9710337991460176</v>
      </c>
      <c r="AP99" s="37">
        <f>IF(AL99*(100%-AP$161)&lt;0,0,AL99*(100%-AP$161))</f>
        <v>3.9035329753179955</v>
      </c>
      <c r="AQ99" s="37">
        <f>IF(AM99*(100%-AQ$161)&lt;0,0,AM99*(100%-AQ$161))</f>
        <v>3.9035329753179937</v>
      </c>
      <c r="AR99" s="37">
        <f>IF(AN99*(100%-AR$161)&lt;0,0,AN99*(100%-AR$161))</f>
        <v>3.9035329753179937</v>
      </c>
      <c r="AS99" s="37">
        <f>IF(AO99*(100%-AS$161)&lt;0,0,AO99*(100%-AS$161))</f>
        <v>3.9035329753179937</v>
      </c>
      <c r="AT99" s="37">
        <f>IF(AP99*(100%-AT$161)&lt;0,0,AP99*(100%-AT$161))</f>
        <v>3.8703463090217345</v>
      </c>
      <c r="AU99" s="37">
        <f>IF(AQ99*(100%-AU$161)&lt;0,0,AQ99*(100%-AU$161))</f>
        <v>3.8703463090217327</v>
      </c>
      <c r="AV99" s="37">
        <f>IF(AR99*(100%-AV$161)&lt;0,0,AR99*(100%-AV$161))</f>
        <v>3.8703463090217327</v>
      </c>
      <c r="AW99" s="37">
        <f>IF(AS99*(100%-AW$161)&lt;0,0,AS99*(100%-AW$161))</f>
        <v>3.8703463090217327</v>
      </c>
      <c r="AX99" s="30"/>
    </row>
    <row r="100" spans="1:50" s="26" customFormat="1" hidden="1" x14ac:dyDescent="0.35">
      <c r="A100" s="103" t="s">
        <v>120</v>
      </c>
      <c r="B100" s="37"/>
      <c r="C100" s="12"/>
      <c r="D100" s="12"/>
      <c r="E100" s="12"/>
      <c r="F100" s="107">
        <f>'Sample UI'!F100*(SUM('FY20 - IFS UI'!$F$52:$I$52)/(SUM('Sample UI'!$F$52:$I$52)))</f>
        <v>0.52649640920213159</v>
      </c>
      <c r="G100" s="107">
        <f>'Sample UI'!G100*(SUM('FY20 - IFS UI'!$F$52:$I$52)/(SUM('Sample UI'!$F$52:$I$52)))</f>
        <v>0.5264964092021327</v>
      </c>
      <c r="H100" s="107">
        <f>'Sample UI'!H100*(SUM('FY20 - IFS UI'!$F$52:$I$52)/(SUM('Sample UI'!$F$52:$I$52)))</f>
        <v>0.5264964092021327</v>
      </c>
      <c r="I100" s="107">
        <f>'Sample UI'!I100*(SUM('FY20 - IFS UI'!$F$52:$I$52)/(SUM('Sample UI'!$F$52:$I$52)))</f>
        <v>0.5264964092021327</v>
      </c>
      <c r="J100" s="37">
        <f>IF(F100*(100%-J$161)&lt;0,0,F100*(100%-J$161))</f>
        <v>0.52175794151931243</v>
      </c>
      <c r="K100" s="37">
        <f>IF(G100*(100%-K$161)&lt;0,0,G100*(100%-K$161))</f>
        <v>0.52175794151931354</v>
      </c>
      <c r="L100" s="37">
        <f>IF(H100*(100%-L$161)&lt;0,0,H100*(100%-L$161))</f>
        <v>0.52175794151931354</v>
      </c>
      <c r="M100" s="37">
        <f>IF(I100*(100%-M$161)&lt;0,0,I100*(100%-M$161))</f>
        <v>0.52175794151931354</v>
      </c>
      <c r="N100" s="37">
        <f>IF(J100*(100%-N$161)&lt;0,0,J100*(100%-N$161))</f>
        <v>0.5034964135661365</v>
      </c>
      <c r="O100" s="37">
        <f>IF(K100*(100%-O$161)&lt;0,0,K100*(100%-O$161))</f>
        <v>0.5034964135661375</v>
      </c>
      <c r="P100" s="37">
        <f>IF(L100*(100%-P$161)&lt;0,0,L100*(100%-P$161))</f>
        <v>0.5034964135661375</v>
      </c>
      <c r="Q100" s="37">
        <f>IF(M100*(100%-Q$161)&lt;0,0,M100*(100%-Q$161))</f>
        <v>0.5034964135661375</v>
      </c>
      <c r="R100" s="37">
        <f>IF(N100*(100%-R$161)&lt;0,0,N100*(100%-R$161))</f>
        <v>0.49141249964054923</v>
      </c>
      <c r="S100" s="37">
        <f>IF(O100*(100%-S$161)&lt;0,0,O100*(100%-S$161))</f>
        <v>0.49141249964055017</v>
      </c>
      <c r="T100" s="37">
        <f>IF(P100*(100%-T$161)&lt;0,0,P100*(100%-T$161))</f>
        <v>0.49141249964055017</v>
      </c>
      <c r="U100" s="37">
        <f>IF(Q100*(100%-U$161)&lt;0,0,Q100*(100%-U$161))</f>
        <v>0.49141249964055017</v>
      </c>
      <c r="V100" s="37">
        <f>IF(R100*(100%-V$161)&lt;0,0,R100*(100%-V$161))</f>
        <v>0.45947068716391354</v>
      </c>
      <c r="W100" s="37">
        <f>IF(S100*(100%-W$161)&lt;0,0,S100*(100%-W$161))</f>
        <v>0.45947068716391443</v>
      </c>
      <c r="X100" s="37">
        <f>IF(T100*(100%-X$161)&lt;0,0,T100*(100%-X$161))</f>
        <v>0.45947068716391443</v>
      </c>
      <c r="Y100" s="37">
        <f>IF(U100*(100%-Y$161)&lt;0,0,U100*(100%-Y$161))</f>
        <v>0.45947068716391443</v>
      </c>
      <c r="Z100" s="37">
        <f>IF(V100*(100%-Z$161)&lt;0,0,V100*(100%-Z$161))</f>
        <v>0.44936233204630743</v>
      </c>
      <c r="AA100" s="37">
        <f>IF(W100*(100%-AA$161)&lt;0,0,W100*(100%-AA$161))</f>
        <v>0.44936233204630832</v>
      </c>
      <c r="AB100" s="37">
        <f>IF(X100*(100%-AB$161)&lt;0,0,X100*(100%-AB$161))</f>
        <v>0.44936233204630832</v>
      </c>
      <c r="AC100" s="37">
        <f>IF(Y100*(100%-AC$161)&lt;0,0,Y100*(100%-AC$161))</f>
        <v>0.44936233204630832</v>
      </c>
      <c r="AD100" s="37">
        <f>IF(Z100*(100%-AD$161)&lt;0,0,Z100*(100%-AD$161))</f>
        <v>0.43183720109650142</v>
      </c>
      <c r="AE100" s="37">
        <f>IF(AA100*(100%-AE$161)&lt;0,0,AA100*(100%-AE$161))</f>
        <v>0.43183720109650225</v>
      </c>
      <c r="AF100" s="37">
        <f>IF(AB100*(100%-AF$161)&lt;0,0,AB100*(100%-AF$161))</f>
        <v>0.43183720109650225</v>
      </c>
      <c r="AG100" s="37">
        <f>IF(AC100*(100%-AG$161)&lt;0,0,AC100*(100%-AG$161))</f>
        <v>0.43183720109650225</v>
      </c>
      <c r="AH100" s="37">
        <f>IF(AD100*(100%-AH$161)&lt;0,0,AD100*(100%-AH$161))</f>
        <v>0.42017759666689586</v>
      </c>
      <c r="AI100" s="37">
        <f>IF(AE100*(100%-AI$161)&lt;0,0,AE100*(100%-AI$161))</f>
        <v>0.42017759666689669</v>
      </c>
      <c r="AJ100" s="37">
        <f>IF(AF100*(100%-AJ$161)&lt;0,0,AF100*(100%-AJ$161))</f>
        <v>0.42017759666689669</v>
      </c>
      <c r="AK100" s="37">
        <f>IF(AG100*(100%-AK$161)&lt;0,0,AG100*(100%-AK$161))</f>
        <v>0.42017759666689669</v>
      </c>
      <c r="AL100" s="37">
        <f>IF(AH100*(100%-AL$161)&lt;0,0,AH100*(100%-AL$161))</f>
        <v>0.40946306795189003</v>
      </c>
      <c r="AM100" s="37">
        <f>IF(AI100*(100%-AM$161)&lt;0,0,AI100*(100%-AM$161))</f>
        <v>0.40946306795189086</v>
      </c>
      <c r="AN100" s="37">
        <f>IF(AJ100*(100%-AN$161)&lt;0,0,AJ100*(100%-AN$161))</f>
        <v>0.40946306795189086</v>
      </c>
      <c r="AO100" s="37">
        <f>IF(AK100*(100%-AO$161)&lt;0,0,AK100*(100%-AO$161))</f>
        <v>0.40946306795189086</v>
      </c>
      <c r="AP100" s="37">
        <f>IF(AL100*(100%-AP$161)&lt;0,0,AL100*(100%-AP$161))</f>
        <v>0.40250289188392341</v>
      </c>
      <c r="AQ100" s="37">
        <f>IF(AM100*(100%-AQ$161)&lt;0,0,AM100*(100%-AQ$161))</f>
        <v>0.40250289188392424</v>
      </c>
      <c r="AR100" s="37">
        <f>IF(AN100*(100%-AR$161)&lt;0,0,AN100*(100%-AR$161))</f>
        <v>0.40250289188392424</v>
      </c>
      <c r="AS100" s="37">
        <f>IF(AO100*(100%-AS$161)&lt;0,0,AO100*(100%-AS$161))</f>
        <v>0.40250289188392424</v>
      </c>
      <c r="AT100" s="37">
        <f>IF(AP100*(100%-AT$161)&lt;0,0,AP100*(100%-AT$161))</f>
        <v>0.39908093304799386</v>
      </c>
      <c r="AU100" s="37">
        <f>IF(AQ100*(100%-AU$161)&lt;0,0,AQ100*(100%-AU$161))</f>
        <v>0.39908093304799469</v>
      </c>
      <c r="AV100" s="37">
        <f>IF(AR100*(100%-AV$161)&lt;0,0,AR100*(100%-AV$161))</f>
        <v>0.39908093304799469</v>
      </c>
      <c r="AW100" s="37">
        <f>IF(AS100*(100%-AW$161)&lt;0,0,AS100*(100%-AW$161))</f>
        <v>0.39908093304799469</v>
      </c>
      <c r="AX100" s="30"/>
    </row>
    <row r="101" spans="1:50" s="26" customFormat="1" hidden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IFS UI'!$J$52:$M$52)/SUM('Sample UI'!$J$52:$M$52))</f>
        <v>0</v>
      </c>
      <c r="K101" s="107">
        <f>'Sample UI'!K101*(SUM('FY20 - IFS UI'!$J$52:$M$52)/SUM('Sample UI'!$J$52:$M$52))</f>
        <v>0</v>
      </c>
      <c r="L101" s="107">
        <f>'Sample UI'!L101*(SUM('FY20 - IFS UI'!$J$52:$M$52)/SUM('Sample UI'!$J$52:$M$52))</f>
        <v>0</v>
      </c>
      <c r="M101" s="107">
        <f>'Sample UI'!M101*(SUM('FY20 - IFS UI'!$J$52:$M$52)/SUM('Sample UI'!$J$52:$M$52))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hidden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IFS UI'!$N$52:$Q$52)/SUM('Sample UI'!$N$52:$Q$52))</f>
        <v>8.757351512428322E-3</v>
      </c>
      <c r="O102" s="107">
        <f>'Sample UI'!O102*(SUM('FY20 - IFS UI'!$N$52:$Q$52)/SUM('Sample UI'!$N$52:$Q$52))</f>
        <v>8.757351512428322E-3</v>
      </c>
      <c r="P102" s="107">
        <f>'Sample UI'!P102*(SUM('FY20 - IFS UI'!$N$52:$Q$52)/SUM('Sample UI'!$N$52:$Q$52))</f>
        <v>8.757351512428322E-3</v>
      </c>
      <c r="Q102" s="107">
        <f>'Sample UI'!Q102*(SUM('FY20 - IFS UI'!$N$52:$Q$52)/SUM('Sample UI'!$N$52:$Q$52))</f>
        <v>8.757351512428322E-3</v>
      </c>
      <c r="R102" s="37">
        <f>IF(N102*(100%-R$161)&lt;0,0,N102*(100%-R$161))</f>
        <v>8.5471750761300421E-3</v>
      </c>
      <c r="S102" s="37">
        <f>IF(O102*(100%-S$161)&lt;0,0,O102*(100%-S$161))</f>
        <v>8.5471750761300421E-3</v>
      </c>
      <c r="T102" s="37">
        <f>IF(P102*(100%-T$161)&lt;0,0,P102*(100%-T$161))</f>
        <v>8.5471750761300421E-3</v>
      </c>
      <c r="U102" s="37">
        <f>IF(Q102*(100%-U$161)&lt;0,0,Q102*(100%-U$161))</f>
        <v>8.5471750761300421E-3</v>
      </c>
      <c r="V102" s="37">
        <f>IF(R102*(100%-V$161)&lt;0,0,R102*(100%-V$161))</f>
        <v>7.9916086961815905E-3</v>
      </c>
      <c r="W102" s="37">
        <f>IF(S102*(100%-W$161)&lt;0,0,S102*(100%-W$161))</f>
        <v>7.9916086961815905E-3</v>
      </c>
      <c r="X102" s="37">
        <f>IF(T102*(100%-X$161)&lt;0,0,T102*(100%-X$161))</f>
        <v>7.9916086961815905E-3</v>
      </c>
      <c r="Y102" s="37">
        <f>IF(U102*(100%-Y$161)&lt;0,0,U102*(100%-Y$161))</f>
        <v>7.9916086961815905E-3</v>
      </c>
      <c r="Z102" s="37">
        <f>IF(V102*(100%-Z$161)&lt;0,0,V102*(100%-Z$161))</f>
        <v>7.815793304865596E-3</v>
      </c>
      <c r="AA102" s="37">
        <f>IF(W102*(100%-AA$161)&lt;0,0,W102*(100%-AA$161))</f>
        <v>7.815793304865596E-3</v>
      </c>
      <c r="AB102" s="37">
        <f>IF(X102*(100%-AB$161)&lt;0,0,X102*(100%-AB$161))</f>
        <v>7.815793304865596E-3</v>
      </c>
      <c r="AC102" s="37">
        <f>IF(Y102*(100%-AC$161)&lt;0,0,Y102*(100%-AC$161))</f>
        <v>7.815793304865596E-3</v>
      </c>
      <c r="AD102" s="37">
        <f>IF(Z102*(100%-AD$161)&lt;0,0,Z102*(100%-AD$161))</f>
        <v>7.5109773659758376E-3</v>
      </c>
      <c r="AE102" s="37">
        <f>IF(AA102*(100%-AE$161)&lt;0,0,AA102*(100%-AE$161))</f>
        <v>7.5109773659758376E-3</v>
      </c>
      <c r="AF102" s="37">
        <f>IF(AB102*(100%-AF$161)&lt;0,0,AB102*(100%-AF$161))</f>
        <v>7.5109773659758376E-3</v>
      </c>
      <c r="AG102" s="37">
        <f>IF(AC102*(100%-AG$161)&lt;0,0,AC102*(100%-AG$161))</f>
        <v>7.5109773659758376E-3</v>
      </c>
      <c r="AH102" s="37">
        <f>IF(AD102*(100%-AH$161)&lt;0,0,AD102*(100%-AH$161))</f>
        <v>7.3081809770944896E-3</v>
      </c>
      <c r="AI102" s="37">
        <f>IF(AE102*(100%-AI$161)&lt;0,0,AE102*(100%-AI$161))</f>
        <v>7.3081809770944896E-3</v>
      </c>
      <c r="AJ102" s="37">
        <f>IF(AF102*(100%-AJ$161)&lt;0,0,AF102*(100%-AJ$161))</f>
        <v>7.3081809770944896E-3</v>
      </c>
      <c r="AK102" s="37">
        <f>IF(AG102*(100%-AK$161)&lt;0,0,AG102*(100%-AK$161))</f>
        <v>7.3081809770944896E-3</v>
      </c>
      <c r="AL102" s="37">
        <f>IF(AH102*(100%-AL$161)&lt;0,0,AH102*(100%-AL$161))</f>
        <v>7.1218223621785804E-3</v>
      </c>
      <c r="AM102" s="37">
        <f>IF(AI102*(100%-AM$161)&lt;0,0,AI102*(100%-AM$161))</f>
        <v>7.1218223621785804E-3</v>
      </c>
      <c r="AN102" s="37">
        <f>IF(AJ102*(100%-AN$161)&lt;0,0,AJ102*(100%-AN$161))</f>
        <v>7.1218223621785804E-3</v>
      </c>
      <c r="AO102" s="37">
        <f>IF(AK102*(100%-AO$161)&lt;0,0,AK102*(100%-AO$161))</f>
        <v>7.1218223621785804E-3</v>
      </c>
      <c r="AP102" s="37">
        <f>IF(AL102*(100%-AP$161)&lt;0,0,AL102*(100%-AP$161))</f>
        <v>7.0007634891195601E-3</v>
      </c>
      <c r="AQ102" s="37">
        <f>IF(AM102*(100%-AQ$161)&lt;0,0,AM102*(100%-AQ$161))</f>
        <v>7.0007634891195601E-3</v>
      </c>
      <c r="AR102" s="37">
        <f>IF(AN102*(100%-AR$161)&lt;0,0,AN102*(100%-AR$161))</f>
        <v>7.0007634891195601E-3</v>
      </c>
      <c r="AS102" s="37">
        <f>IF(AO102*(100%-AS$161)&lt;0,0,AO102*(100%-AS$161))</f>
        <v>7.0007634891195601E-3</v>
      </c>
      <c r="AT102" s="37">
        <f>IF(AP102*(100%-AT$161)&lt;0,0,AP102*(100%-AT$161))</f>
        <v>6.9412450981641127E-3</v>
      </c>
      <c r="AU102" s="37">
        <f>IF(AQ102*(100%-AU$161)&lt;0,0,AQ102*(100%-AU$161))</f>
        <v>6.9412450981641127E-3</v>
      </c>
      <c r="AV102" s="37">
        <f>IF(AR102*(100%-AV$161)&lt;0,0,AR102*(100%-AV$161))</f>
        <v>6.9412450981641127E-3</v>
      </c>
      <c r="AW102" s="37">
        <f>IF(AS102*(100%-AW$161)&lt;0,0,AS102*(100%-AW$161))</f>
        <v>6.9412450981641127E-3</v>
      </c>
      <c r="AX102" s="30"/>
    </row>
    <row r="103" spans="1:50" s="26" customFormat="1" hidden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IFS UI'!$R$52:$U$52)/SUM('Sample UI'!$R$52:$U$52))</f>
        <v>0.2322963754187739</v>
      </c>
      <c r="S103" s="107">
        <f>'Sample UI'!S103*(SUM('FY20 - IFS UI'!$R$52:$U$52)/SUM('Sample UI'!$R$52:$U$52))</f>
        <v>0.23229637541877166</v>
      </c>
      <c r="T103" s="107">
        <f>'Sample UI'!T103*(SUM('FY20 - IFS UI'!$R$52:$U$52)/SUM('Sample UI'!$R$52:$U$52))</f>
        <v>0.23229637541877166</v>
      </c>
      <c r="U103" s="107">
        <f>'Sample UI'!U103*(SUM('FY20 - IFS UI'!$R$52:$U$52)/SUM('Sample UI'!$R$52:$U$52))</f>
        <v>0.23229637541877166</v>
      </c>
      <c r="V103" s="37">
        <f>IF(R103*(100%-V$161)&lt;0,0,R103*(100%-V$161))</f>
        <v>0.21719711101655362</v>
      </c>
      <c r="W103" s="37">
        <f>IF(S103*(100%-W$161)&lt;0,0,S103*(100%-W$161))</f>
        <v>0.21719711101655151</v>
      </c>
      <c r="X103" s="37">
        <f>IF(T103*(100%-X$161)&lt;0,0,T103*(100%-X$161))</f>
        <v>0.21719711101655151</v>
      </c>
      <c r="Y103" s="37">
        <f>IF(U103*(100%-Y$161)&lt;0,0,U103*(100%-Y$161))</f>
        <v>0.21719711101655151</v>
      </c>
      <c r="Z103" s="37">
        <f>IF(V103*(100%-Z$161)&lt;0,0,V103*(100%-Z$161))</f>
        <v>0.21241877457418942</v>
      </c>
      <c r="AA103" s="37">
        <f>IF(W103*(100%-AA$161)&lt;0,0,W103*(100%-AA$161))</f>
        <v>0.21241877457418737</v>
      </c>
      <c r="AB103" s="37">
        <f>IF(X103*(100%-AB$161)&lt;0,0,X103*(100%-AB$161))</f>
        <v>0.21241877457418737</v>
      </c>
      <c r="AC103" s="37">
        <f>IF(Y103*(100%-AC$161)&lt;0,0,Y103*(100%-AC$161))</f>
        <v>0.21241877457418737</v>
      </c>
      <c r="AD103" s="37">
        <f>IF(Z103*(100%-AD$161)&lt;0,0,Z103*(100%-AD$161))</f>
        <v>0.20413444236579603</v>
      </c>
      <c r="AE103" s="37">
        <f>IF(AA103*(100%-AE$161)&lt;0,0,AA103*(100%-AE$161))</f>
        <v>0.20413444236579406</v>
      </c>
      <c r="AF103" s="37">
        <f>IF(AB103*(100%-AF$161)&lt;0,0,AB103*(100%-AF$161))</f>
        <v>0.20413444236579406</v>
      </c>
      <c r="AG103" s="37">
        <f>IF(AC103*(100%-AG$161)&lt;0,0,AC103*(100%-AG$161))</f>
        <v>0.20413444236579406</v>
      </c>
      <c r="AH103" s="37">
        <f>IF(AD103*(100%-AH$161)&lt;0,0,AD103*(100%-AH$161))</f>
        <v>0.19862281242191954</v>
      </c>
      <c r="AI103" s="37">
        <f>IF(AE103*(100%-AI$161)&lt;0,0,AE103*(100%-AI$161))</f>
        <v>0.19862281242191762</v>
      </c>
      <c r="AJ103" s="37">
        <f>IF(AF103*(100%-AJ$161)&lt;0,0,AF103*(100%-AJ$161))</f>
        <v>0.19862281242191762</v>
      </c>
      <c r="AK103" s="37">
        <f>IF(AG103*(100%-AK$161)&lt;0,0,AG103*(100%-AK$161))</f>
        <v>0.19862281242191762</v>
      </c>
      <c r="AL103" s="37">
        <f>IF(AH103*(100%-AL$161)&lt;0,0,AH103*(100%-AL$161))</f>
        <v>0.19355793070516059</v>
      </c>
      <c r="AM103" s="37">
        <f>IF(AI103*(100%-AM$161)&lt;0,0,AI103*(100%-AM$161))</f>
        <v>0.19355793070515873</v>
      </c>
      <c r="AN103" s="37">
        <f>IF(AJ103*(100%-AN$161)&lt;0,0,AJ103*(100%-AN$161))</f>
        <v>0.19355793070515873</v>
      </c>
      <c r="AO103" s="37">
        <f>IF(AK103*(100%-AO$161)&lt;0,0,AK103*(100%-AO$161))</f>
        <v>0.19355793070515873</v>
      </c>
      <c r="AP103" s="37">
        <f>IF(AL103*(100%-AP$161)&lt;0,0,AL103*(100%-AP$161))</f>
        <v>0.19026777493165506</v>
      </c>
      <c r="AQ103" s="37">
        <f>IF(AM103*(100%-AQ$161)&lt;0,0,AM103*(100%-AQ$161))</f>
        <v>0.19026777493165323</v>
      </c>
      <c r="AR103" s="37">
        <f>IF(AN103*(100%-AR$161)&lt;0,0,AN103*(100%-AR$161))</f>
        <v>0.19026777493165323</v>
      </c>
      <c r="AS103" s="37">
        <f>IF(AO103*(100%-AS$161)&lt;0,0,AO103*(100%-AS$161))</f>
        <v>0.19026777493165323</v>
      </c>
      <c r="AT103" s="37">
        <f>IF(AP103*(100%-AT$161)&lt;0,0,AP103*(100%-AT$161))</f>
        <v>0.18865017538951862</v>
      </c>
      <c r="AU103" s="37">
        <f>IF(AQ103*(100%-AU$161)&lt;0,0,AQ103*(100%-AU$161))</f>
        <v>0.18865017538951681</v>
      </c>
      <c r="AV103" s="37">
        <f>IF(AR103*(100%-AV$161)&lt;0,0,AR103*(100%-AV$161))</f>
        <v>0.18865017538951681</v>
      </c>
      <c r="AW103" s="37">
        <f>IF(AS103*(100%-AW$161)&lt;0,0,AS103*(100%-AW$161))</f>
        <v>0.18865017538951681</v>
      </c>
      <c r="AX103" s="30"/>
    </row>
    <row r="104" spans="1:50" s="26" customFormat="1" hidden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IFS UI'!$V$52:$Y$52)/SUM('Sample UI'!$V$52:$Y$52))</f>
        <v>0</v>
      </c>
      <c r="W104" s="107">
        <f>'Sample UI'!W104*(SUM('FY20 - IFS UI'!$V$52:$Y$52)/SUM('Sample UI'!$V$52:$Y$52))</f>
        <v>0</v>
      </c>
      <c r="X104" s="107">
        <f>'Sample UI'!X104*(SUM('FY20 - IFS UI'!$V$52:$Y$52)/SUM('Sample UI'!$V$52:$Y$52))</f>
        <v>0</v>
      </c>
      <c r="Y104" s="107">
        <f>'Sample UI'!Y104*(SUM('FY20 - IFS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hidden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IFS UI'!$Z$52:$AC$52)/SUM('Sample UI'!$Z$52:$AC$52))</f>
        <v>0.37139882915005074</v>
      </c>
      <c r="AA105" s="107">
        <f>'Sample UI'!AA105*(SUM('FY20 - IFS UI'!$Z$52:$AC$52)/SUM('Sample UI'!$Z$52:$AC$52))</f>
        <v>0.37139882915005262</v>
      </c>
      <c r="AB105" s="107">
        <f>'Sample UI'!AB105*(SUM('FY20 - IFS UI'!$Z$52:$AC$52)/SUM('Sample UI'!$Z$52:$AC$52))</f>
        <v>0.37139882915005262</v>
      </c>
      <c r="AC105" s="107">
        <f>'Sample UI'!AC105*(SUM('FY20 - IFS UI'!$Z$52:$AC$52)/SUM('Sample UI'!$Z$52:$AC$52))</f>
        <v>0.37139882915005262</v>
      </c>
      <c r="AD105" s="37">
        <f>IF(Z105*(100%-AD$161)&lt;0,0,Z105*(100%-AD$161))</f>
        <v>0.35691427481319876</v>
      </c>
      <c r="AE105" s="37">
        <f>IF(AA105*(100%-AE$161)&lt;0,0,AA105*(100%-AE$161))</f>
        <v>0.35691427481320054</v>
      </c>
      <c r="AF105" s="37">
        <f>IF(AB105*(100%-AF$161)&lt;0,0,AB105*(100%-AF$161))</f>
        <v>0.35691427481320054</v>
      </c>
      <c r="AG105" s="37">
        <f>IF(AC105*(100%-AG$161)&lt;0,0,AC105*(100%-AG$161))</f>
        <v>0.35691427481320054</v>
      </c>
      <c r="AH105" s="37">
        <f>IF(AD105*(100%-AH$161)&lt;0,0,AD105*(100%-AH$161))</f>
        <v>0.34727758939324238</v>
      </c>
      <c r="AI105" s="37">
        <f>IF(AE105*(100%-AI$161)&lt;0,0,AE105*(100%-AI$161))</f>
        <v>0.3472775893932441</v>
      </c>
      <c r="AJ105" s="37">
        <f>IF(AF105*(100%-AJ$161)&lt;0,0,AF105*(100%-AJ$161))</f>
        <v>0.3472775893932441</v>
      </c>
      <c r="AK105" s="37">
        <f>IF(AG105*(100%-AK$161)&lt;0,0,AG105*(100%-AK$161))</f>
        <v>0.3472775893932441</v>
      </c>
      <c r="AL105" s="37">
        <f>IF(AH105*(100%-AL$161)&lt;0,0,AH105*(100%-AL$161))</f>
        <v>0.33842201086371471</v>
      </c>
      <c r="AM105" s="37">
        <f>IF(AI105*(100%-AM$161)&lt;0,0,AI105*(100%-AM$161))</f>
        <v>0.33842201086371637</v>
      </c>
      <c r="AN105" s="37">
        <f>IF(AJ105*(100%-AN$161)&lt;0,0,AJ105*(100%-AN$161))</f>
        <v>0.33842201086371637</v>
      </c>
      <c r="AO105" s="37">
        <f>IF(AK105*(100%-AO$161)&lt;0,0,AK105*(100%-AO$161))</f>
        <v>0.33842201086371637</v>
      </c>
      <c r="AP105" s="37">
        <f>IF(AL105*(100%-AP$161)&lt;0,0,AL105*(100%-AP$161))</f>
        <v>0.33266941199645</v>
      </c>
      <c r="AQ105" s="37">
        <f>IF(AM105*(100%-AQ$161)&lt;0,0,AM105*(100%-AQ$161))</f>
        <v>0.33266941199645167</v>
      </c>
      <c r="AR105" s="37">
        <f>IF(AN105*(100%-AR$161)&lt;0,0,AN105*(100%-AR$161))</f>
        <v>0.33266941199645167</v>
      </c>
      <c r="AS105" s="37">
        <f>IF(AO105*(100%-AS$161)&lt;0,0,AO105*(100%-AS$161))</f>
        <v>0.33266941199645167</v>
      </c>
      <c r="AT105" s="37">
        <f>IF(AP105*(100%-AT$161)&lt;0,0,AP105*(100%-AT$161))</f>
        <v>0.32984115645647982</v>
      </c>
      <c r="AU105" s="37">
        <f>IF(AQ105*(100%-AU$161)&lt;0,0,AQ105*(100%-AU$161))</f>
        <v>0.32984115645648143</v>
      </c>
      <c r="AV105" s="37">
        <f>IF(AR105*(100%-AV$161)&lt;0,0,AR105*(100%-AV$161))</f>
        <v>0.32984115645648143</v>
      </c>
      <c r="AW105" s="37">
        <f>IF(AS105*(100%-AW$161)&lt;0,0,AS105*(100%-AW$161))</f>
        <v>0.32984115645648143</v>
      </c>
      <c r="AX105" s="30"/>
    </row>
    <row r="106" spans="1:50" s="26" customFormat="1" hidden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IFS UI'!$AD$52:$AG$52)/SUM('Sample UI'!$AD$52:$AG$53))</f>
        <v>0.73159255950225577</v>
      </c>
      <c r="AE106" s="107">
        <f>'Sample UI'!AE106*(SUM('FY20 - IFS UI'!$AD$52:$AG$52)/SUM('Sample UI'!$AD$52:$AG$53))</f>
        <v>0.73159255950225577</v>
      </c>
      <c r="AF106" s="107">
        <f>'Sample UI'!AF106*(SUM('FY20 - IFS UI'!$AD$52:$AG$52)/SUM('Sample UI'!$AD$52:$AG$53))</f>
        <v>0.73159255950225577</v>
      </c>
      <c r="AG106" s="107">
        <f>'Sample UI'!AG106*(SUM('FY20 - IFS UI'!$AD$52:$AG$52)/SUM('Sample UI'!$AD$52:$AG$53))</f>
        <v>0.73159255950225577</v>
      </c>
      <c r="AH106" s="37">
        <f>IF(AD106*(100%-AH$161)&lt;0,0,AD106*(100%-AH$161))</f>
        <v>0.71183956039569485</v>
      </c>
      <c r="AI106" s="37">
        <f>IF(AE106*(100%-AI$161)&lt;0,0,AE106*(100%-AI$161))</f>
        <v>0.71183956039569485</v>
      </c>
      <c r="AJ106" s="37">
        <f>IF(AF106*(100%-AJ$161)&lt;0,0,AF106*(100%-AJ$161))</f>
        <v>0.71183956039569485</v>
      </c>
      <c r="AK106" s="37">
        <f>IF(AG106*(100%-AK$161)&lt;0,0,AG106*(100%-AK$161))</f>
        <v>0.71183956039569485</v>
      </c>
      <c r="AL106" s="37">
        <f>IF(AH106*(100%-AL$161)&lt;0,0,AH106*(100%-AL$161))</f>
        <v>0.69368765160560464</v>
      </c>
      <c r="AM106" s="37">
        <f>IF(AI106*(100%-AM$161)&lt;0,0,AI106*(100%-AM$161))</f>
        <v>0.69368765160560464</v>
      </c>
      <c r="AN106" s="37">
        <f>IF(AJ106*(100%-AN$161)&lt;0,0,AJ106*(100%-AN$161))</f>
        <v>0.69368765160560464</v>
      </c>
      <c r="AO106" s="37">
        <f>IF(AK106*(100%-AO$161)&lt;0,0,AK106*(100%-AO$161))</f>
        <v>0.69368765160560464</v>
      </c>
      <c r="AP106" s="37">
        <f>IF(AL106*(100%-AP$161)&lt;0,0,AL106*(100%-AP$161))</f>
        <v>0.68189614079731709</v>
      </c>
      <c r="AQ106" s="37">
        <f>IF(AM106*(100%-AQ$161)&lt;0,0,AM106*(100%-AQ$161))</f>
        <v>0.68189614079731709</v>
      </c>
      <c r="AR106" s="37">
        <f>IF(AN106*(100%-AR$161)&lt;0,0,AN106*(100%-AR$161))</f>
        <v>0.68189614079731709</v>
      </c>
      <c r="AS106" s="37">
        <f>IF(AO106*(100%-AS$161)&lt;0,0,AO106*(100%-AS$161))</f>
        <v>0.68189614079731709</v>
      </c>
      <c r="AT106" s="37">
        <f>IF(AP106*(100%-AT$161)&lt;0,0,AP106*(100%-AT$161))</f>
        <v>0.67609886437710054</v>
      </c>
      <c r="AU106" s="37">
        <f>IF(AQ106*(100%-AU$161)&lt;0,0,AQ106*(100%-AU$161))</f>
        <v>0.67609886437710054</v>
      </c>
      <c r="AV106" s="37">
        <f>IF(AR106*(100%-AV$161)&lt;0,0,AR106*(100%-AV$161))</f>
        <v>0.67609886437710054</v>
      </c>
      <c r="AW106" s="37">
        <f>IF(AS106*(100%-AW$161)&lt;0,0,AS106*(100%-AW$161))</f>
        <v>0.67609886437710054</v>
      </c>
      <c r="AX106" s="30"/>
    </row>
    <row r="107" spans="1:50" s="26" customFormat="1" hidden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IFS UI'!$AH$52:$AK$52)/SUM('Sample UI'!$AH$52:$AK$52))</f>
        <v>0.36136441260015895</v>
      </c>
      <c r="AI107" s="107">
        <f>'Sample UI'!AI107*(SUM('FY20 - IFS UI'!$AH$52:$AK$52)/SUM('Sample UI'!$AH$52:$AK$52))</f>
        <v>0.361364412600158</v>
      </c>
      <c r="AJ107" s="107">
        <f>'Sample UI'!AJ107*(SUM('FY20 - IFS UI'!$AH$52:$AK$52)/SUM('Sample UI'!$AH$52:$AK$52))</f>
        <v>0.361364412600158</v>
      </c>
      <c r="AK107" s="107">
        <f>'Sample UI'!AK107*(SUM('FY20 - IFS UI'!$AH$52:$AK$52)/SUM('Sample UI'!$AH$52:$AK$52))</f>
        <v>0.361364412600158</v>
      </c>
      <c r="AL107" s="37">
        <f>IF(AH107*(100%-AL$161)&lt;0,0,AH107*(100%-AL$161))</f>
        <v>0.35214962007885492</v>
      </c>
      <c r="AM107" s="37">
        <f>IF(AI107*(100%-AM$161)&lt;0,0,AI107*(100%-AM$161))</f>
        <v>0.35214962007885398</v>
      </c>
      <c r="AN107" s="37">
        <f>IF(AJ107*(100%-AN$161)&lt;0,0,AJ107*(100%-AN$161))</f>
        <v>0.35214962007885398</v>
      </c>
      <c r="AO107" s="37">
        <f>IF(AK107*(100%-AO$161)&lt;0,0,AK107*(100%-AO$161))</f>
        <v>0.35214962007885398</v>
      </c>
      <c r="AP107" s="37">
        <f>IF(AL107*(100%-AP$161)&lt;0,0,AL107*(100%-AP$161))</f>
        <v>0.34616367519186853</v>
      </c>
      <c r="AQ107" s="37">
        <f>IF(AM107*(100%-AQ$161)&lt;0,0,AM107*(100%-AQ$161))</f>
        <v>0.34616367519186758</v>
      </c>
      <c r="AR107" s="37">
        <f>IF(AN107*(100%-AR$161)&lt;0,0,AN107*(100%-AR$161))</f>
        <v>0.34616367519186758</v>
      </c>
      <c r="AS107" s="37">
        <f>IF(AO107*(100%-AS$161)&lt;0,0,AO107*(100%-AS$161))</f>
        <v>0.34616367519186758</v>
      </c>
      <c r="AT107" s="37">
        <f>IF(AP107*(100%-AT$161)&lt;0,0,AP107*(100%-AT$161))</f>
        <v>0.34322069547448986</v>
      </c>
      <c r="AU107" s="37">
        <f>IF(AQ107*(100%-AU$161)&lt;0,0,AQ107*(100%-AU$161))</f>
        <v>0.34322069547448891</v>
      </c>
      <c r="AV107" s="37">
        <f>IF(AR107*(100%-AV$161)&lt;0,0,AR107*(100%-AV$161))</f>
        <v>0.34322069547448891</v>
      </c>
      <c r="AW107" s="37">
        <f>IF(AS107*(100%-AW$161)&lt;0,0,AS107*(100%-AW$161))</f>
        <v>0.34322069547448891</v>
      </c>
      <c r="AX107" s="30"/>
    </row>
    <row r="108" spans="1:50" s="26" customFormat="1" hidden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IFS UI'!$AL$52:$AO$52)/SUM('Sample UI'!$AL$52:$AO$52))</f>
        <v>0</v>
      </c>
      <c r="AM108" s="107">
        <f>'Sample UI'!AM108*(SUM('FY20 - IFS UI'!$AL$52:$AO$52)/SUM('Sample UI'!$AL$52:$AO$52))</f>
        <v>0</v>
      </c>
      <c r="AN108" s="107">
        <f>'Sample UI'!AN108*(SUM('FY20 - IFS UI'!$AL$52:$AO$52)/SUM('Sample UI'!$AL$52:$AO$52))</f>
        <v>0</v>
      </c>
      <c r="AO108" s="107">
        <f>'Sample UI'!AO108*(SUM('FY20 - IFS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hidden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IFS UI'!$AP$52:$AS$52)/SUM('Sample UI'!$AP$52:$AS$52))</f>
        <v>0.3864455033453067</v>
      </c>
      <c r="AQ109" s="107">
        <f>'Sample UI'!AQ109*(SUM('FY20 - IFS UI'!$AP$52:$AS$52)/SUM('Sample UI'!$AP$52:$AS$52))</f>
        <v>0.38644550334530781</v>
      </c>
      <c r="AR109" s="107">
        <f>'Sample UI'!AR109*(SUM('FY20 - IFS UI'!$AP$52:$AS$52)/SUM('Sample UI'!$AP$52:$AS$52))</f>
        <v>0.38644550334530781</v>
      </c>
      <c r="AS109" s="107">
        <f>'Sample UI'!AS109*(SUM('FY20 - IFS UI'!$AP$52:$AS$52)/SUM('Sample UI'!$AP$52:$AS$52))</f>
        <v>0.38644550334530781</v>
      </c>
      <c r="AT109" s="37">
        <f>IF(AP109*(100%-AT$161)&lt;0,0,AP109*(100%-AT$161))</f>
        <v>0.38316005960951594</v>
      </c>
      <c r="AU109" s="37">
        <f>IF(AQ109*(100%-AU$161)&lt;0,0,AQ109*(100%-AU$161))</f>
        <v>0.38316005960951705</v>
      </c>
      <c r="AV109" s="37">
        <f>IF(AR109*(100%-AV$161)&lt;0,0,AR109*(100%-AV$161))</f>
        <v>0.38316005960951705</v>
      </c>
      <c r="AW109" s="37">
        <f>IF(AS109*(100%-AW$161)&lt;0,0,AS109*(100%-AW$161))</f>
        <v>0.38316005960951705</v>
      </c>
      <c r="AX109" s="30"/>
    </row>
    <row r="110" spans="1:50" s="26" customFormat="1" hidden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IFS UI'!$AT$52:$AW$52)/SUM('Sample UI'!$AT$52:$AW$52))</f>
        <v>0</v>
      </c>
      <c r="AU110" s="107">
        <f>'Sample UI'!AU110*(SUM('FY20 - IFS UI'!$AT$52:$AW$52)/SUM('Sample UI'!$AT$52:$AW$52))</f>
        <v>0</v>
      </c>
      <c r="AV110" s="107">
        <f>'Sample UI'!AV110*(SUM('FY20 - IFS UI'!$AT$52:$AW$52)/SUM('Sample UI'!$AT$52:$AW$52))</f>
        <v>0</v>
      </c>
      <c r="AW110" s="107">
        <f>'Sample UI'!AW110*(SUM('FY20 - IFS UI'!$AT$52:$AW$52)/SUM('Sample UI'!$AT$52:$AW$52))</f>
        <v>0</v>
      </c>
      <c r="AX110" s="30"/>
    </row>
    <row r="111" spans="1:50" s="26" customFormat="1" hidden="1" x14ac:dyDescent="0.35">
      <c r="A111" s="106" t="s">
        <v>23</v>
      </c>
      <c r="B111" s="105">
        <f>SUM(B112:B124)</f>
        <v>54.650391740353072</v>
      </c>
      <c r="C111" s="105">
        <f t="shared" ref="C111:AV111" si="5">SUM(C112:C124)</f>
        <v>54.650391740353065</v>
      </c>
      <c r="D111" s="105">
        <f t="shared" si="5"/>
        <v>54.650391740353065</v>
      </c>
      <c r="E111" s="105">
        <f t="shared" si="5"/>
        <v>54.650391740353065</v>
      </c>
      <c r="F111" s="105">
        <f t="shared" si="5"/>
        <v>61.837382785760461</v>
      </c>
      <c r="G111" s="105">
        <f t="shared" si="5"/>
        <v>61.837382785760468</v>
      </c>
      <c r="H111" s="105">
        <f t="shared" si="5"/>
        <v>61.837382785760468</v>
      </c>
      <c r="I111" s="105">
        <f t="shared" si="5"/>
        <v>61.837382785760468</v>
      </c>
      <c r="J111" s="105">
        <f t="shared" si="5"/>
        <v>61.280846340688612</v>
      </c>
      <c r="K111" s="105">
        <f t="shared" si="5"/>
        <v>61.280846340688626</v>
      </c>
      <c r="L111" s="105">
        <f t="shared" si="5"/>
        <v>61.280846340688626</v>
      </c>
      <c r="M111" s="105">
        <f t="shared" si="5"/>
        <v>61.280846340688626</v>
      </c>
      <c r="N111" s="105">
        <f t="shared" si="5"/>
        <v>59.267376991450938</v>
      </c>
      <c r="O111" s="105">
        <f t="shared" si="5"/>
        <v>59.267376991450931</v>
      </c>
      <c r="P111" s="105">
        <f t="shared" si="5"/>
        <v>59.267376991450931</v>
      </c>
      <c r="Q111" s="105">
        <f t="shared" si="5"/>
        <v>59.267376991450931</v>
      </c>
      <c r="R111" s="105">
        <f t="shared" si="5"/>
        <v>61.329405574937716</v>
      </c>
      <c r="S111" s="105">
        <f t="shared" si="5"/>
        <v>61.329405574937695</v>
      </c>
      <c r="T111" s="105">
        <f t="shared" si="5"/>
        <v>61.329405574937695</v>
      </c>
      <c r="U111" s="105">
        <f t="shared" si="5"/>
        <v>61.329405574937695</v>
      </c>
      <c r="V111" s="105">
        <f t="shared" si="5"/>
        <v>57.342994212566765</v>
      </c>
      <c r="W111" s="105">
        <f t="shared" si="5"/>
        <v>57.342994212566744</v>
      </c>
      <c r="X111" s="105">
        <f t="shared" si="5"/>
        <v>57.342994212566744</v>
      </c>
      <c r="Y111" s="105">
        <f t="shared" si="5"/>
        <v>57.342994212566744</v>
      </c>
      <c r="Z111" s="105">
        <f t="shared" si="5"/>
        <v>61.652430777141056</v>
      </c>
      <c r="AA111" s="105">
        <f t="shared" si="5"/>
        <v>61.652430777141049</v>
      </c>
      <c r="AB111" s="105">
        <f t="shared" si="5"/>
        <v>61.652430777141049</v>
      </c>
      <c r="AC111" s="105">
        <f t="shared" si="5"/>
        <v>61.652430777141049</v>
      </c>
      <c r="AD111" s="105">
        <f t="shared" si="5"/>
        <v>70.22187436936639</v>
      </c>
      <c r="AE111" s="105">
        <f t="shared" si="5"/>
        <v>70.22187436936639</v>
      </c>
      <c r="AF111" s="105">
        <f t="shared" si="5"/>
        <v>70.22187436936639</v>
      </c>
      <c r="AG111" s="105">
        <f t="shared" si="5"/>
        <v>70.22187436936639</v>
      </c>
      <c r="AH111" s="105">
        <f t="shared" si="5"/>
        <v>73.746349950395867</v>
      </c>
      <c r="AI111" s="105">
        <f t="shared" si="5"/>
        <v>73.746349950395867</v>
      </c>
      <c r="AJ111" s="105">
        <f t="shared" si="5"/>
        <v>73.746349950395867</v>
      </c>
      <c r="AK111" s="105">
        <f t="shared" si="5"/>
        <v>73.746349950395867</v>
      </c>
      <c r="AL111" s="105">
        <f t="shared" si="5"/>
        <v>71.86581802666079</v>
      </c>
      <c r="AM111" s="105">
        <f t="shared" si="5"/>
        <v>71.86581802666079</v>
      </c>
      <c r="AN111" s="105">
        <f t="shared" si="5"/>
        <v>71.86581802666079</v>
      </c>
      <c r="AO111" s="105">
        <f t="shared" si="5"/>
        <v>71.86581802666079</v>
      </c>
      <c r="AP111" s="105">
        <f t="shared" si="5"/>
        <v>76.440903842277805</v>
      </c>
      <c r="AQ111" s="105">
        <f t="shared" si="5"/>
        <v>76.440903842277791</v>
      </c>
      <c r="AR111" s="105">
        <f t="shared" si="5"/>
        <v>76.440903842277791</v>
      </c>
      <c r="AS111" s="105">
        <f t="shared" si="5"/>
        <v>76.440903842277791</v>
      </c>
      <c r="AT111" s="105">
        <f t="shared" si="5"/>
        <v>75.791026210081924</v>
      </c>
      <c r="AU111" s="105">
        <f t="shared" si="5"/>
        <v>75.79102621008191</v>
      </c>
      <c r="AV111" s="105">
        <f t="shared" si="5"/>
        <v>75.79102621008191</v>
      </c>
      <c r="AW111" s="105">
        <f>SUM(AW112:AW124)</f>
        <v>75.79102621008191</v>
      </c>
      <c r="AX111" s="30"/>
    </row>
    <row r="112" spans="1:50" s="26" customFormat="1" hidden="1" x14ac:dyDescent="0.35">
      <c r="A112" s="103" t="s">
        <v>24</v>
      </c>
      <c r="B112" s="37">
        <f>'Headcount Source'!E6</f>
        <v>15</v>
      </c>
      <c r="C112" s="37">
        <f>'Headcount Source'!E6</f>
        <v>15</v>
      </c>
      <c r="D112" s="37">
        <f>'Headcount Source'!E6</f>
        <v>15</v>
      </c>
      <c r="E112" s="37">
        <f>'Headcount Source'!E6</f>
        <v>15</v>
      </c>
      <c r="F112" s="37">
        <f>B112*(100%-F$161)</f>
        <v>14.805</v>
      </c>
      <c r="G112" s="37">
        <f>C112*(100%-G$161)</f>
        <v>14.805</v>
      </c>
      <c r="H112" s="37">
        <f>D112*(100%-H$161)</f>
        <v>14.805</v>
      </c>
      <c r="I112" s="37">
        <f>E112*(100%-I$161)</f>
        <v>14.805</v>
      </c>
      <c r="J112" s="37">
        <f>F112*(100%-J$161)</f>
        <v>14.671754999999999</v>
      </c>
      <c r="K112" s="37">
        <f>G112*(100%-K$161)</f>
        <v>14.671754999999999</v>
      </c>
      <c r="L112" s="37">
        <f>H112*(100%-L$161)</f>
        <v>14.671754999999999</v>
      </c>
      <c r="M112" s="37">
        <f>I112*(100%-M$161)</f>
        <v>14.671754999999999</v>
      </c>
      <c r="N112" s="37">
        <f>J112*(100%-N$161)</f>
        <v>14.158243574999998</v>
      </c>
      <c r="O112" s="37">
        <f>K112*(100%-O$161)</f>
        <v>14.158243574999998</v>
      </c>
      <c r="P112" s="37">
        <f>L112*(100%-P$161)</f>
        <v>14.158243574999998</v>
      </c>
      <c r="Q112" s="37">
        <f>M112*(100%-Q$161)</f>
        <v>14.158243574999998</v>
      </c>
      <c r="R112" s="37">
        <f>N112*(100%-R$161)</f>
        <v>13.818445729199999</v>
      </c>
      <c r="S112" s="37">
        <f>O112*(100%-S$161)</f>
        <v>13.818445729199999</v>
      </c>
      <c r="T112" s="37">
        <f>P112*(100%-T$161)</f>
        <v>13.818445729199999</v>
      </c>
      <c r="U112" s="37">
        <f>Q112*(100%-U$161)</f>
        <v>13.818445729199999</v>
      </c>
      <c r="V112" s="37">
        <f>IF(R112*(100%-V$161)&lt;0,0,R112*(100%-V$161))</f>
        <v>12.920246756801999</v>
      </c>
      <c r="W112" s="37">
        <f>IF(S112*(100%-W$161)&lt;0,0,S112*(100%-W$161))</f>
        <v>12.920246756801999</v>
      </c>
      <c r="X112" s="37">
        <f>IF(T112*(100%-X$161)&lt;0,0,T112*(100%-X$161))</f>
        <v>12.920246756801999</v>
      </c>
      <c r="Y112" s="37">
        <f>IF(U112*(100%-Y$161)&lt;0,0,U112*(100%-Y$161))</f>
        <v>12.920246756801999</v>
      </c>
      <c r="Z112" s="37">
        <f>IF(V112*(100%-Z$161)&lt;0,0,V112*(100%-Z$161))</f>
        <v>12.636001328152355</v>
      </c>
      <c r="AA112" s="37">
        <f>IF(W112*(100%-AA$161)&lt;0,0,W112*(100%-AA$161))</f>
        <v>12.636001328152355</v>
      </c>
      <c r="AB112" s="37">
        <f>IF(X112*(100%-AB$161)&lt;0,0,X112*(100%-AB$161))</f>
        <v>12.636001328152355</v>
      </c>
      <c r="AC112" s="37">
        <f>IF(Y112*(100%-AC$161)&lt;0,0,Y112*(100%-AC$161))</f>
        <v>12.636001328152355</v>
      </c>
      <c r="AD112" s="37">
        <f>Z112*(100%-AD$161)</f>
        <v>12.143197276354414</v>
      </c>
      <c r="AE112" s="37">
        <f>AA112*(100%-AE$161)</f>
        <v>12.143197276354414</v>
      </c>
      <c r="AF112" s="37">
        <f>AB112*(100%-AF$161)</f>
        <v>12.143197276354414</v>
      </c>
      <c r="AG112" s="37">
        <f>AC112*(100%-AG$161)</f>
        <v>12.143197276354414</v>
      </c>
      <c r="AH112" s="37">
        <f>AD112*(100%-AH$161)</f>
        <v>11.815330949892845</v>
      </c>
      <c r="AI112" s="37">
        <f>AE112*(100%-AI$161)</f>
        <v>11.815330949892845</v>
      </c>
      <c r="AJ112" s="37">
        <f>AF112*(100%-AJ$161)</f>
        <v>11.815330949892845</v>
      </c>
      <c r="AK112" s="37">
        <f>AG112*(100%-AK$161)</f>
        <v>11.815330949892845</v>
      </c>
      <c r="AL112" s="37">
        <f>AH112*(100%-AL$161)</f>
        <v>11.514040010670577</v>
      </c>
      <c r="AM112" s="37">
        <f>AI112*(100%-AM$161)</f>
        <v>11.514040010670577</v>
      </c>
      <c r="AN112" s="37">
        <f>AJ112*(100%-AN$161)</f>
        <v>11.514040010670577</v>
      </c>
      <c r="AO112" s="37">
        <f>AK112*(100%-AO$161)</f>
        <v>11.514040010670577</v>
      </c>
      <c r="AP112" s="37">
        <f>AL112*(100%-AP$161)</f>
        <v>11.318320904357195</v>
      </c>
      <c r="AQ112" s="37">
        <f>AM112*(100%-AQ$161)</f>
        <v>11.318320904357195</v>
      </c>
      <c r="AR112" s="37">
        <f>AN112*(100%-AR$161)</f>
        <v>11.318320904357195</v>
      </c>
      <c r="AS112" s="37">
        <f>AO112*(100%-AS$161)</f>
        <v>11.318320904357195</v>
      </c>
      <c r="AT112" s="37">
        <f>AP112*(100%-AT$161)</f>
        <v>11.222095935524623</v>
      </c>
      <c r="AU112" s="37">
        <f>AQ112*(100%-AU$161)</f>
        <v>11.222095935524623</v>
      </c>
      <c r="AV112" s="37">
        <f>AR112*(100%-AV$161)</f>
        <v>11.222095935524623</v>
      </c>
      <c r="AW112" s="37">
        <f>AS112*(100%-AW$161)</f>
        <v>11.222095935524623</v>
      </c>
      <c r="AX112" s="30"/>
    </row>
    <row r="113" spans="1:50" s="26" customFormat="1" hidden="1" x14ac:dyDescent="0.35">
      <c r="A113" s="103" t="s">
        <v>119</v>
      </c>
      <c r="B113" s="368">
        <f>'Sample UI'!B113*(SUM($B$52:$E$52)/SUM('Sample UI'!$B$52:$E$52))</f>
        <v>39.650391740353072</v>
      </c>
      <c r="C113" s="107">
        <f>'Sample UI'!C113*(SUM($B$52:$E$52)/SUM('Sample UI'!$B$52:$E$52))</f>
        <v>39.650391740353065</v>
      </c>
      <c r="D113" s="107">
        <f>'Sample UI'!D113*(SUM($B$52:$E$52)/SUM('Sample UI'!$B$52:$E$52))</f>
        <v>39.650391740353065</v>
      </c>
      <c r="E113" s="107">
        <f>'Sample UI'!E113*(SUM($B$52:$E$52)/SUM('Sample UI'!$B$52:$E$52))</f>
        <v>39.650391740353065</v>
      </c>
      <c r="F113" s="37">
        <f>IF(B113*(100%-F$161)&lt;0,0,B113*(100%-F$161))</f>
        <v>39.13493664772848</v>
      </c>
      <c r="G113" s="37">
        <f>IF(C113*(100%-G$161)&lt;0,0,C113*(100%-G$161))</f>
        <v>39.134936647728473</v>
      </c>
      <c r="H113" s="37">
        <f>IF(D113*(100%-H$161)&lt;0,0,D113*(100%-H$161))</f>
        <v>39.134936647728473</v>
      </c>
      <c r="I113" s="37">
        <f>IF(E113*(100%-I$161)&lt;0,0,E113*(100%-I$161))</f>
        <v>39.134936647728473</v>
      </c>
      <c r="J113" s="37">
        <f>IF(F113*(100%-J$161)&lt;0,0,F113*(100%-J$161))</f>
        <v>38.782722217898922</v>
      </c>
      <c r="K113" s="37">
        <f>IF(G113*(100%-K$161)&lt;0,0,G113*(100%-K$161))</f>
        <v>38.782722217898915</v>
      </c>
      <c r="L113" s="37">
        <f>IF(H113*(100%-L$161)&lt;0,0,H113*(100%-L$161))</f>
        <v>38.782722217898915</v>
      </c>
      <c r="M113" s="37">
        <f>IF(I113*(100%-M$161)&lt;0,0,I113*(100%-M$161))</f>
        <v>38.782722217898915</v>
      </c>
      <c r="N113" s="37">
        <f>IF(J113*(100%-N$161)&lt;0,0,J113*(100%-N$161))</f>
        <v>37.425326940272456</v>
      </c>
      <c r="O113" s="37">
        <f>IF(K113*(100%-O$161)&lt;0,0,K113*(100%-O$161))</f>
        <v>37.425326940272448</v>
      </c>
      <c r="P113" s="37">
        <f>IF(L113*(100%-P$161)&lt;0,0,L113*(100%-P$161))</f>
        <v>37.425326940272448</v>
      </c>
      <c r="Q113" s="37">
        <f>IF(M113*(100%-Q$161)&lt;0,0,M113*(100%-Q$161))</f>
        <v>37.425326940272448</v>
      </c>
      <c r="R113" s="37">
        <f>IF(N113*(100%-R$161)&lt;0,0,N113*(100%-R$161))</f>
        <v>36.527119093705913</v>
      </c>
      <c r="S113" s="37">
        <f>IF(O113*(100%-S$161)&lt;0,0,O113*(100%-S$161))</f>
        <v>36.527119093705906</v>
      </c>
      <c r="T113" s="37">
        <f>IF(P113*(100%-T$161)&lt;0,0,P113*(100%-T$161))</f>
        <v>36.527119093705906</v>
      </c>
      <c r="U113" s="37">
        <f>IF(Q113*(100%-U$161)&lt;0,0,Q113*(100%-U$161))</f>
        <v>36.527119093705906</v>
      </c>
      <c r="V113" s="37">
        <f>IF(R113*(100%-V$161)&lt;0,0,R113*(100%-V$161))</f>
        <v>34.152856352615032</v>
      </c>
      <c r="W113" s="37">
        <f>IF(S113*(100%-W$161)&lt;0,0,S113*(100%-W$161))</f>
        <v>34.152856352615025</v>
      </c>
      <c r="X113" s="37">
        <f>IF(T113*(100%-X$161)&lt;0,0,T113*(100%-X$161))</f>
        <v>34.152856352615025</v>
      </c>
      <c r="Y113" s="37">
        <f>IF(U113*(100%-Y$161)&lt;0,0,U113*(100%-Y$161))</f>
        <v>34.152856352615025</v>
      </c>
      <c r="Z113" s="37">
        <f>IF(V113*(100%-Z$161)&lt;0,0,V113*(100%-Z$161))</f>
        <v>33.401493512857499</v>
      </c>
      <c r="AA113" s="37">
        <f>IF(W113*(100%-AA$161)&lt;0,0,W113*(100%-AA$161))</f>
        <v>33.401493512857492</v>
      </c>
      <c r="AB113" s="37">
        <f>IF(X113*(100%-AB$161)&lt;0,0,X113*(100%-AB$161))</f>
        <v>33.401493512857492</v>
      </c>
      <c r="AC113" s="37">
        <f>IF(Y113*(100%-AC$161)&lt;0,0,Y113*(100%-AC$161))</f>
        <v>33.401493512857492</v>
      </c>
      <c r="AD113" s="37">
        <f>IF(Z113*(100%-AD$161)&lt;0,0,Z113*(100%-AD$161))</f>
        <v>32.098835265856053</v>
      </c>
      <c r="AE113" s="37">
        <f>IF(AA113*(100%-AE$161)&lt;0,0,AA113*(100%-AE$161))</f>
        <v>32.098835265856046</v>
      </c>
      <c r="AF113" s="37">
        <f>IF(AB113*(100%-AF$161)&lt;0,0,AB113*(100%-AF$161))</f>
        <v>32.098835265856046</v>
      </c>
      <c r="AG113" s="37">
        <f>IF(AC113*(100%-AG$161)&lt;0,0,AC113*(100%-AG$161))</f>
        <v>32.098835265856046</v>
      </c>
      <c r="AH113" s="37">
        <f>IF(AD113*(100%-AH$161)&lt;0,0,AD113*(100%-AH$161))</f>
        <v>31.232166713677938</v>
      </c>
      <c r="AI113" s="37">
        <f>IF(AE113*(100%-AI$161)&lt;0,0,AE113*(100%-AI$161))</f>
        <v>31.23216671367793</v>
      </c>
      <c r="AJ113" s="37">
        <f>IF(AF113*(100%-AJ$161)&lt;0,0,AF113*(100%-AJ$161))</f>
        <v>31.23216671367793</v>
      </c>
      <c r="AK113" s="37">
        <f>IF(AG113*(100%-AK$161)&lt;0,0,AG113*(100%-AK$161))</f>
        <v>31.23216671367793</v>
      </c>
      <c r="AL113" s="37">
        <f>IF(AH113*(100%-AL$161)&lt;0,0,AH113*(100%-AL$161))</f>
        <v>30.435746462479152</v>
      </c>
      <c r="AM113" s="37">
        <f>IF(AI113*(100%-AM$161)&lt;0,0,AI113*(100%-AM$161))</f>
        <v>30.435746462479145</v>
      </c>
      <c r="AN113" s="37">
        <f>IF(AJ113*(100%-AN$161)&lt;0,0,AJ113*(100%-AN$161))</f>
        <v>30.435746462479145</v>
      </c>
      <c r="AO113" s="37">
        <f>IF(AK113*(100%-AO$161)&lt;0,0,AK113*(100%-AO$161))</f>
        <v>30.435746462479145</v>
      </c>
      <c r="AP113" s="37">
        <f>IF(AL113*(100%-AP$161)&lt;0,0,AL113*(100%-AP$161))</f>
        <v>29.91839051338599</v>
      </c>
      <c r="AQ113" s="37">
        <f>IF(AM113*(100%-AQ$161)&lt;0,0,AM113*(100%-AQ$161))</f>
        <v>29.918390513385983</v>
      </c>
      <c r="AR113" s="37">
        <f>IF(AN113*(100%-AR$161)&lt;0,0,AN113*(100%-AR$161))</f>
        <v>29.918390513385983</v>
      </c>
      <c r="AS113" s="37">
        <f>IF(AO113*(100%-AS$161)&lt;0,0,AO113*(100%-AS$161))</f>
        <v>29.918390513385983</v>
      </c>
      <c r="AT113" s="37">
        <f>IF(AP113*(100%-AT$161)&lt;0,0,AP113*(100%-AT$161))</f>
        <v>29.66403333275834</v>
      </c>
      <c r="AU113" s="37">
        <f>IF(AQ113*(100%-AU$161)&lt;0,0,AQ113*(100%-AU$161))</f>
        <v>29.664033332758333</v>
      </c>
      <c r="AV113" s="37">
        <f>IF(AR113*(100%-AV$161)&lt;0,0,AR113*(100%-AV$161))</f>
        <v>29.664033332758333</v>
      </c>
      <c r="AW113" s="37">
        <f>IF(AS113*(100%-AW$161)&lt;0,0,AS113*(100%-AW$161))</f>
        <v>29.664033332758333</v>
      </c>
      <c r="AX113" s="30"/>
    </row>
    <row r="114" spans="1:50" s="26" customFormat="1" hidden="1" x14ac:dyDescent="0.35">
      <c r="A114" s="103" t="s">
        <v>120</v>
      </c>
      <c r="B114" s="37"/>
      <c r="C114" s="12"/>
      <c r="D114" s="12"/>
      <c r="E114" s="12"/>
      <c r="F114" s="107">
        <f>'Sample UI'!F114*(SUM('FY20 - IFS UI'!$F$52:$I$52)/(SUM('Sample UI'!$F$52:$I$52)))</f>
        <v>7.8974461380319818</v>
      </c>
      <c r="G114" s="107">
        <f>'Sample UI'!G114*(SUM('FY20 - IFS UI'!$F$52:$I$52)/(SUM('Sample UI'!$F$52:$I$52)))</f>
        <v>7.8974461380319987</v>
      </c>
      <c r="H114" s="107">
        <f>'Sample UI'!H114*(SUM('FY20 - IFS UI'!$F$52:$I$52)/(SUM('Sample UI'!$F$52:$I$52)))</f>
        <v>7.8974461380319987</v>
      </c>
      <c r="I114" s="107">
        <f>'Sample UI'!I114*(SUM('FY20 - IFS UI'!$F$52:$I$52)/(SUM('Sample UI'!$F$52:$I$52)))</f>
        <v>7.8974461380319987</v>
      </c>
      <c r="J114" s="37">
        <f>IF(F114*(100%-J$161)&lt;0,0,F114*(100%-J$161))</f>
        <v>7.8263691227896937</v>
      </c>
      <c r="K114" s="37">
        <f>IF(G114*(100%-K$161)&lt;0,0,G114*(100%-K$161))</f>
        <v>7.8263691227897105</v>
      </c>
      <c r="L114" s="37">
        <f>IF(H114*(100%-L$161)&lt;0,0,H114*(100%-L$161))</f>
        <v>7.8263691227897105</v>
      </c>
      <c r="M114" s="37">
        <f>IF(I114*(100%-M$161)&lt;0,0,I114*(100%-M$161))</f>
        <v>7.8263691227897105</v>
      </c>
      <c r="N114" s="37">
        <f>IF(J114*(100%-N$161)&lt;0,0,J114*(100%-N$161))</f>
        <v>7.5524462034920541</v>
      </c>
      <c r="O114" s="37">
        <f>IF(K114*(100%-O$161)&lt;0,0,K114*(100%-O$161))</f>
        <v>7.5524462034920701</v>
      </c>
      <c r="P114" s="37">
        <f>IF(L114*(100%-P$161)&lt;0,0,L114*(100%-P$161))</f>
        <v>7.5524462034920701</v>
      </c>
      <c r="Q114" s="37">
        <f>IF(M114*(100%-Q$161)&lt;0,0,M114*(100%-Q$161))</f>
        <v>7.5524462034920701</v>
      </c>
      <c r="R114" s="37">
        <f>IF(N114*(100%-R$161)&lt;0,0,N114*(100%-R$161))</f>
        <v>7.371187494608245</v>
      </c>
      <c r="S114" s="37">
        <f>IF(O114*(100%-S$161)&lt;0,0,O114*(100%-S$161))</f>
        <v>7.3711874946082601</v>
      </c>
      <c r="T114" s="37">
        <f>IF(P114*(100%-T$161)&lt;0,0,P114*(100%-T$161))</f>
        <v>7.3711874946082601</v>
      </c>
      <c r="U114" s="37">
        <f>IF(Q114*(100%-U$161)&lt;0,0,Q114*(100%-U$161))</f>
        <v>7.3711874946082601</v>
      </c>
      <c r="V114" s="37">
        <f>IF(R114*(100%-V$161)&lt;0,0,R114*(100%-V$161))</f>
        <v>6.892060307458709</v>
      </c>
      <c r="W114" s="37">
        <f>IF(S114*(100%-W$161)&lt;0,0,S114*(100%-W$161))</f>
        <v>6.8920603074587232</v>
      </c>
      <c r="X114" s="37">
        <f>IF(T114*(100%-X$161)&lt;0,0,T114*(100%-X$161))</f>
        <v>6.8920603074587232</v>
      </c>
      <c r="Y114" s="37">
        <f>IF(U114*(100%-Y$161)&lt;0,0,U114*(100%-Y$161))</f>
        <v>6.8920603074587232</v>
      </c>
      <c r="Z114" s="37">
        <f>IF(V114*(100%-Z$161)&lt;0,0,V114*(100%-Z$161))</f>
        <v>6.7404349806946176</v>
      </c>
      <c r="AA114" s="37">
        <f>IF(W114*(100%-AA$161)&lt;0,0,W114*(100%-AA$161))</f>
        <v>6.7404349806946309</v>
      </c>
      <c r="AB114" s="37">
        <f>IF(X114*(100%-AB$161)&lt;0,0,X114*(100%-AB$161))</f>
        <v>6.7404349806946309</v>
      </c>
      <c r="AC114" s="37">
        <f>IF(Y114*(100%-AC$161)&lt;0,0,Y114*(100%-AC$161))</f>
        <v>6.7404349806946309</v>
      </c>
      <c r="AD114" s="37">
        <f>IF(Z114*(100%-AD$161)&lt;0,0,Z114*(100%-AD$161))</f>
        <v>6.477558016447527</v>
      </c>
      <c r="AE114" s="37">
        <f>IF(AA114*(100%-AE$161)&lt;0,0,AA114*(100%-AE$161))</f>
        <v>6.4775580164475404</v>
      </c>
      <c r="AF114" s="37">
        <f>IF(AB114*(100%-AF$161)&lt;0,0,AB114*(100%-AF$161))</f>
        <v>6.4775580164475404</v>
      </c>
      <c r="AG114" s="37">
        <f>IF(AC114*(100%-AG$161)&lt;0,0,AC114*(100%-AG$161))</f>
        <v>6.4775580164475404</v>
      </c>
      <c r="AH114" s="37">
        <f>IF(AD114*(100%-AH$161)&lt;0,0,AD114*(100%-AH$161))</f>
        <v>6.3026639500034438</v>
      </c>
      <c r="AI114" s="37">
        <f>IF(AE114*(100%-AI$161)&lt;0,0,AE114*(100%-AI$161))</f>
        <v>6.3026639500034563</v>
      </c>
      <c r="AJ114" s="37">
        <f>IF(AF114*(100%-AJ$161)&lt;0,0,AF114*(100%-AJ$161))</f>
        <v>6.3026639500034563</v>
      </c>
      <c r="AK114" s="37">
        <f>IF(AG114*(100%-AK$161)&lt;0,0,AG114*(100%-AK$161))</f>
        <v>6.3026639500034563</v>
      </c>
      <c r="AL114" s="37">
        <f>IF(AH114*(100%-AL$161)&lt;0,0,AH114*(100%-AL$161))</f>
        <v>6.1419460192783566</v>
      </c>
      <c r="AM114" s="37">
        <f>IF(AI114*(100%-AM$161)&lt;0,0,AI114*(100%-AM$161))</f>
        <v>6.1419460192783681</v>
      </c>
      <c r="AN114" s="37">
        <f>IF(AJ114*(100%-AN$161)&lt;0,0,AJ114*(100%-AN$161))</f>
        <v>6.1419460192783681</v>
      </c>
      <c r="AO114" s="37">
        <f>IF(AK114*(100%-AO$161)&lt;0,0,AK114*(100%-AO$161))</f>
        <v>6.1419460192783681</v>
      </c>
      <c r="AP114" s="37">
        <f>IF(AL114*(100%-AP$161)&lt;0,0,AL114*(100%-AP$161))</f>
        <v>6.0375433782588575</v>
      </c>
      <c r="AQ114" s="37">
        <f>IF(AM114*(100%-AQ$161)&lt;0,0,AM114*(100%-AQ$161))</f>
        <v>6.0375433782588681</v>
      </c>
      <c r="AR114" s="37">
        <f>IF(AN114*(100%-AR$161)&lt;0,0,AN114*(100%-AR$161))</f>
        <v>6.0375433782588681</v>
      </c>
      <c r="AS114" s="37">
        <f>IF(AO114*(100%-AS$161)&lt;0,0,AO114*(100%-AS$161))</f>
        <v>6.0375433782588681</v>
      </c>
      <c r="AT114" s="37">
        <f>IF(AP114*(100%-AT$161)&lt;0,0,AP114*(100%-AT$161))</f>
        <v>5.9862139957199147</v>
      </c>
      <c r="AU114" s="37">
        <f>IF(AQ114*(100%-AU$161)&lt;0,0,AQ114*(100%-AU$161))</f>
        <v>5.9862139957199254</v>
      </c>
      <c r="AV114" s="37">
        <f>IF(AR114*(100%-AV$161)&lt;0,0,AR114*(100%-AV$161))</f>
        <v>5.9862139957199254</v>
      </c>
      <c r="AW114" s="37">
        <f>IF(AS114*(100%-AW$161)&lt;0,0,AS114*(100%-AW$161))</f>
        <v>5.9862139957199254</v>
      </c>
      <c r="AX114" s="30"/>
    </row>
    <row r="115" spans="1:50" s="26" customFormat="1" hidden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IFS UI'!$J$52:$M$52)/SUM('Sample UI'!$J$52:$M$52))</f>
        <v>0</v>
      </c>
      <c r="K115" s="107">
        <f>'Sample UI'!K115*(SUM('FY20 - IFS UI'!$J$52:$M$52)/SUM('Sample UI'!$J$52:$M$52))</f>
        <v>0</v>
      </c>
      <c r="L115" s="107">
        <f>'Sample UI'!L115*(SUM('FY20 - IFS UI'!$J$52:$M$52)/SUM('Sample UI'!$J$52:$M$52))</f>
        <v>0</v>
      </c>
      <c r="M115" s="107">
        <f>'Sample UI'!M115*(SUM('FY20 - IFS UI'!$J$52:$M$52)/SUM('Sample UI'!$J$52:$M$52))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hidden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IFS UI'!$N$52:$Q$52)/SUM('Sample UI'!$N$52:$Q$52))</f>
        <v>0.13136027268643041</v>
      </c>
      <c r="O116" s="107">
        <f>'Sample UI'!O116*(SUM('FY20 - IFS UI'!$N$52:$Q$52)/SUM('Sample UI'!$N$52:$Q$52))</f>
        <v>0.13136027268641251</v>
      </c>
      <c r="P116" s="107">
        <f>'Sample UI'!P116*(SUM('FY20 - IFS UI'!$N$52:$Q$52)/SUM('Sample UI'!$N$52:$Q$52))</f>
        <v>0.13136027268641251</v>
      </c>
      <c r="Q116" s="107">
        <f>'Sample UI'!Q116*(SUM('FY20 - IFS UI'!$N$52:$Q$52)/SUM('Sample UI'!$N$52:$Q$52))</f>
        <v>0.13136027268641251</v>
      </c>
      <c r="R116" s="37">
        <f>IF(N116*(100%-R$161)&lt;0,0,N116*(100%-R$161))</f>
        <v>0.12820762614195608</v>
      </c>
      <c r="S116" s="37">
        <f>IF(O116*(100%-S$161)&lt;0,0,O116*(100%-S$161))</f>
        <v>0.12820762614193862</v>
      </c>
      <c r="T116" s="37">
        <f>IF(P116*(100%-T$161)&lt;0,0,P116*(100%-T$161))</f>
        <v>0.12820762614193862</v>
      </c>
      <c r="U116" s="37">
        <f>IF(Q116*(100%-U$161)&lt;0,0,Q116*(100%-U$161))</f>
        <v>0.12820762614193862</v>
      </c>
      <c r="V116" s="37">
        <f>IF(R116*(100%-V$161)&lt;0,0,R116*(100%-V$161))</f>
        <v>0.11987413044272893</v>
      </c>
      <c r="W116" s="37">
        <f>IF(S116*(100%-W$161)&lt;0,0,S116*(100%-W$161))</f>
        <v>0.11987413044271261</v>
      </c>
      <c r="X116" s="37">
        <f>IF(T116*(100%-X$161)&lt;0,0,T116*(100%-X$161))</f>
        <v>0.11987413044271261</v>
      </c>
      <c r="Y116" s="37">
        <f>IF(U116*(100%-Y$161)&lt;0,0,U116*(100%-Y$161))</f>
        <v>0.11987413044271261</v>
      </c>
      <c r="Z116" s="37">
        <f>IF(V116*(100%-Z$161)&lt;0,0,V116*(100%-Z$161))</f>
        <v>0.1172368995729889</v>
      </c>
      <c r="AA116" s="37">
        <f>IF(W116*(100%-AA$161)&lt;0,0,W116*(100%-AA$161))</f>
        <v>0.11723689957297294</v>
      </c>
      <c r="AB116" s="37">
        <f>IF(X116*(100%-AB$161)&lt;0,0,X116*(100%-AB$161))</f>
        <v>0.11723689957297294</v>
      </c>
      <c r="AC116" s="37">
        <f>IF(Y116*(100%-AC$161)&lt;0,0,Y116*(100%-AC$161))</f>
        <v>0.11723689957297294</v>
      </c>
      <c r="AD116" s="37">
        <f>IF(Z116*(100%-AD$161)&lt;0,0,Z116*(100%-AD$161))</f>
        <v>0.11266466048964233</v>
      </c>
      <c r="AE116" s="37">
        <f>IF(AA116*(100%-AE$161)&lt;0,0,AA116*(100%-AE$161))</f>
        <v>0.11266466048962699</v>
      </c>
      <c r="AF116" s="37">
        <f>IF(AB116*(100%-AF$161)&lt;0,0,AB116*(100%-AF$161))</f>
        <v>0.11266466048962699</v>
      </c>
      <c r="AG116" s="37">
        <f>IF(AC116*(100%-AG$161)&lt;0,0,AC116*(100%-AG$161))</f>
        <v>0.11266466048962699</v>
      </c>
      <c r="AH116" s="37">
        <f>IF(AD116*(100%-AH$161)&lt;0,0,AD116*(100%-AH$161))</f>
        <v>0.10962271465642198</v>
      </c>
      <c r="AI116" s="37">
        <f>IF(AE116*(100%-AI$161)&lt;0,0,AE116*(100%-AI$161))</f>
        <v>0.10962271465640706</v>
      </c>
      <c r="AJ116" s="37">
        <f>IF(AF116*(100%-AJ$161)&lt;0,0,AF116*(100%-AJ$161))</f>
        <v>0.10962271465640706</v>
      </c>
      <c r="AK116" s="37">
        <f>IF(AG116*(100%-AK$161)&lt;0,0,AG116*(100%-AK$161))</f>
        <v>0.10962271465640706</v>
      </c>
      <c r="AL116" s="37">
        <f>IF(AH116*(100%-AL$161)&lt;0,0,AH116*(100%-AL$161))</f>
        <v>0.10682733543268323</v>
      </c>
      <c r="AM116" s="37">
        <f>IF(AI116*(100%-AM$161)&lt;0,0,AI116*(100%-AM$161))</f>
        <v>0.10682733543266869</v>
      </c>
      <c r="AN116" s="37">
        <f>IF(AJ116*(100%-AN$161)&lt;0,0,AJ116*(100%-AN$161))</f>
        <v>0.10682733543266869</v>
      </c>
      <c r="AO116" s="37">
        <f>IF(AK116*(100%-AO$161)&lt;0,0,AK116*(100%-AO$161))</f>
        <v>0.10682733543266869</v>
      </c>
      <c r="AP116" s="37">
        <f>IF(AL116*(100%-AP$161)&lt;0,0,AL116*(100%-AP$161))</f>
        <v>0.10501145233679784</v>
      </c>
      <c r="AQ116" s="37">
        <f>IF(AM116*(100%-AQ$161)&lt;0,0,AM116*(100%-AQ$161))</f>
        <v>0.10501145233678355</v>
      </c>
      <c r="AR116" s="37">
        <f>IF(AN116*(100%-AR$161)&lt;0,0,AN116*(100%-AR$161))</f>
        <v>0.10501145233678355</v>
      </c>
      <c r="AS116" s="37">
        <f>IF(AO116*(100%-AS$161)&lt;0,0,AO116*(100%-AS$161))</f>
        <v>0.10501145233678355</v>
      </c>
      <c r="AT116" s="37">
        <f>IF(AP116*(100%-AT$161)&lt;0,0,AP116*(100%-AT$161))</f>
        <v>0.1041186764724661</v>
      </c>
      <c r="AU116" s="37">
        <f>IF(AQ116*(100%-AU$161)&lt;0,0,AQ116*(100%-AU$161))</f>
        <v>0.10411867647245192</v>
      </c>
      <c r="AV116" s="37">
        <f>IF(AR116*(100%-AV$161)&lt;0,0,AR116*(100%-AV$161))</f>
        <v>0.10411867647245192</v>
      </c>
      <c r="AW116" s="37">
        <f>IF(AS116*(100%-AW$161)&lt;0,0,AS116*(100%-AW$161))</f>
        <v>0.10411867647245192</v>
      </c>
      <c r="AX116" s="30"/>
    </row>
    <row r="117" spans="1:50" s="26" customFormat="1" hidden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IFS UI'!$R$52:$U$52)/SUM('Sample UI'!$R$52:$U$52))</f>
        <v>3.4844456312816008</v>
      </c>
      <c r="S117" s="107">
        <f>'Sample UI'!S117*(SUM('FY20 - IFS UI'!$R$52:$U$52)/SUM('Sample UI'!$R$52:$U$52))</f>
        <v>3.4844456312815919</v>
      </c>
      <c r="T117" s="107">
        <f>'Sample UI'!T117*(SUM('FY20 - IFS UI'!$R$52:$U$52)/SUM('Sample UI'!$R$52:$U$52))</f>
        <v>3.4844456312815919</v>
      </c>
      <c r="U117" s="107">
        <f>'Sample UI'!U117*(SUM('FY20 - IFS UI'!$R$52:$U$52)/SUM('Sample UI'!$R$52:$U$52))</f>
        <v>3.4844456312815919</v>
      </c>
      <c r="V117" s="37">
        <f>IF(R117*(100%-V$161)&lt;0,0,R117*(100%-V$161))</f>
        <v>3.257956665248297</v>
      </c>
      <c r="W117" s="37">
        <f>IF(S117*(100%-W$161)&lt;0,0,S117*(100%-W$161))</f>
        <v>3.2579566652482885</v>
      </c>
      <c r="X117" s="37">
        <f>IF(T117*(100%-X$161)&lt;0,0,T117*(100%-X$161))</f>
        <v>3.2579566652482885</v>
      </c>
      <c r="Y117" s="37">
        <f>IF(U117*(100%-Y$161)&lt;0,0,U117*(100%-Y$161))</f>
        <v>3.2579566652482885</v>
      </c>
      <c r="Z117" s="37">
        <f>IF(V117*(100%-Z$161)&lt;0,0,V117*(100%-Z$161))</f>
        <v>3.1862816186128344</v>
      </c>
      <c r="AA117" s="37">
        <f>IF(W117*(100%-AA$161)&lt;0,0,W117*(100%-AA$161))</f>
        <v>3.186281618612826</v>
      </c>
      <c r="AB117" s="37">
        <f>IF(X117*(100%-AB$161)&lt;0,0,X117*(100%-AB$161))</f>
        <v>3.186281618612826</v>
      </c>
      <c r="AC117" s="37">
        <f>IF(Y117*(100%-AC$161)&lt;0,0,Y117*(100%-AC$161))</f>
        <v>3.186281618612826</v>
      </c>
      <c r="AD117" s="37">
        <f>IF(Z117*(100%-AD$161)&lt;0,0,Z117*(100%-AD$161))</f>
        <v>3.0620166354869336</v>
      </c>
      <c r="AE117" s="37">
        <f>IF(AA117*(100%-AE$161)&lt;0,0,AA117*(100%-AE$161))</f>
        <v>3.0620166354869256</v>
      </c>
      <c r="AF117" s="37">
        <f>IF(AB117*(100%-AF$161)&lt;0,0,AB117*(100%-AF$161))</f>
        <v>3.0620166354869256</v>
      </c>
      <c r="AG117" s="37">
        <f>IF(AC117*(100%-AG$161)&lt;0,0,AC117*(100%-AG$161))</f>
        <v>3.0620166354869256</v>
      </c>
      <c r="AH117" s="37">
        <f>IF(AD117*(100%-AH$161)&lt;0,0,AD117*(100%-AH$161))</f>
        <v>2.9793421863287861</v>
      </c>
      <c r="AI117" s="37">
        <f>IF(AE117*(100%-AI$161)&lt;0,0,AE117*(100%-AI$161))</f>
        <v>2.9793421863287786</v>
      </c>
      <c r="AJ117" s="37">
        <f>IF(AF117*(100%-AJ$161)&lt;0,0,AF117*(100%-AJ$161))</f>
        <v>2.9793421863287786</v>
      </c>
      <c r="AK117" s="37">
        <f>IF(AG117*(100%-AK$161)&lt;0,0,AG117*(100%-AK$161))</f>
        <v>2.9793421863287786</v>
      </c>
      <c r="AL117" s="37">
        <f>IF(AH117*(100%-AL$161)&lt;0,0,AH117*(100%-AL$161))</f>
        <v>2.903368960577402</v>
      </c>
      <c r="AM117" s="37">
        <f>IF(AI117*(100%-AM$161)&lt;0,0,AI117*(100%-AM$161))</f>
        <v>2.9033689605773949</v>
      </c>
      <c r="AN117" s="37">
        <f>IF(AJ117*(100%-AN$161)&lt;0,0,AJ117*(100%-AN$161))</f>
        <v>2.9033689605773949</v>
      </c>
      <c r="AO117" s="37">
        <f>IF(AK117*(100%-AO$161)&lt;0,0,AK117*(100%-AO$161))</f>
        <v>2.9033689605773949</v>
      </c>
      <c r="AP117" s="37">
        <f>IF(AL117*(100%-AP$161)&lt;0,0,AL117*(100%-AP$161))</f>
        <v>2.854016623974819</v>
      </c>
      <c r="AQ117" s="37">
        <f>IF(AM117*(100%-AQ$161)&lt;0,0,AM117*(100%-AQ$161))</f>
        <v>2.8540166239748119</v>
      </c>
      <c r="AR117" s="37">
        <f>IF(AN117*(100%-AR$161)&lt;0,0,AN117*(100%-AR$161))</f>
        <v>2.8540166239748119</v>
      </c>
      <c r="AS117" s="37">
        <f>IF(AO117*(100%-AS$161)&lt;0,0,AO117*(100%-AS$161))</f>
        <v>2.8540166239748119</v>
      </c>
      <c r="AT117" s="37">
        <f>IF(AP117*(100%-AT$161)&lt;0,0,AP117*(100%-AT$161))</f>
        <v>2.8297526308427723</v>
      </c>
      <c r="AU117" s="37">
        <f>IF(AQ117*(100%-AU$161)&lt;0,0,AQ117*(100%-AU$161))</f>
        <v>2.8297526308427656</v>
      </c>
      <c r="AV117" s="37">
        <f>IF(AR117*(100%-AV$161)&lt;0,0,AR117*(100%-AV$161))</f>
        <v>2.8297526308427656</v>
      </c>
      <c r="AW117" s="37">
        <f>IF(AS117*(100%-AW$161)&lt;0,0,AS117*(100%-AW$161))</f>
        <v>2.8297526308427656</v>
      </c>
      <c r="AX117" s="30"/>
    </row>
    <row r="118" spans="1:50" s="26" customFormat="1" hidden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IFS UI'!$V$52:$Y$52)/SUM('Sample UI'!$V$52:$Y$52))</f>
        <v>0</v>
      </c>
      <c r="W118" s="107">
        <f>'Sample UI'!W118*(SUM('FY20 - IFS UI'!$V$52:$Y$52)/SUM('Sample UI'!$V$52:$Y$52))</f>
        <v>0</v>
      </c>
      <c r="X118" s="107">
        <f>'Sample UI'!X118*(SUM('FY20 - IFS UI'!$V$52:$Y$52)/SUM('Sample UI'!$V$52:$Y$52))</f>
        <v>0</v>
      </c>
      <c r="Y118" s="107">
        <f>'Sample UI'!Y118*(SUM('FY20 - IFS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hidden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IFS UI'!$Z$52:$AC$52)/SUM('Sample UI'!$Z$52:$AC$52))</f>
        <v>5.5709824372507679</v>
      </c>
      <c r="AA119" s="107">
        <f>'Sample UI'!AA119*(SUM('FY20 - IFS UI'!$Z$52:$AC$52)/SUM('Sample UI'!$Z$52:$AC$52))</f>
        <v>5.570982437250775</v>
      </c>
      <c r="AB119" s="107">
        <f>'Sample UI'!AB119*(SUM('FY20 - IFS UI'!$Z$52:$AC$52)/SUM('Sample UI'!$Z$52:$AC$52))</f>
        <v>5.570982437250775</v>
      </c>
      <c r="AC119" s="107">
        <f>'Sample UI'!AC119*(SUM('FY20 - IFS UI'!$Z$52:$AC$52)/SUM('Sample UI'!$Z$52:$AC$52))</f>
        <v>5.570982437250775</v>
      </c>
      <c r="AD119" s="37">
        <f>IF(Z119*(100%-AD$161)&lt;0,0,Z119*(100%-AD$161))</f>
        <v>5.3537141221979878</v>
      </c>
      <c r="AE119" s="37">
        <f>IF(AA119*(100%-AE$161)&lt;0,0,AA119*(100%-AE$161))</f>
        <v>5.3537141221979949</v>
      </c>
      <c r="AF119" s="37">
        <f>IF(AB119*(100%-AF$161)&lt;0,0,AB119*(100%-AF$161))</f>
        <v>5.3537141221979949</v>
      </c>
      <c r="AG119" s="37">
        <f>IF(AC119*(100%-AG$161)&lt;0,0,AC119*(100%-AG$161))</f>
        <v>5.3537141221979949</v>
      </c>
      <c r="AH119" s="37">
        <f>IF(AD119*(100%-AH$161)&lt;0,0,AD119*(100%-AH$161))</f>
        <v>5.2091638408986416</v>
      </c>
      <c r="AI119" s="37">
        <f>IF(AE119*(100%-AI$161)&lt;0,0,AE119*(100%-AI$161))</f>
        <v>5.2091638408986487</v>
      </c>
      <c r="AJ119" s="37">
        <f>IF(AF119*(100%-AJ$161)&lt;0,0,AF119*(100%-AJ$161))</f>
        <v>5.2091638408986487</v>
      </c>
      <c r="AK119" s="37">
        <f>IF(AG119*(100%-AK$161)&lt;0,0,AG119*(100%-AK$161))</f>
        <v>5.2091638408986487</v>
      </c>
      <c r="AL119" s="37">
        <f>IF(AH119*(100%-AL$161)&lt;0,0,AH119*(100%-AL$161))</f>
        <v>5.0763301629557267</v>
      </c>
      <c r="AM119" s="37">
        <f>IF(AI119*(100%-AM$161)&lt;0,0,AI119*(100%-AM$161))</f>
        <v>5.0763301629557329</v>
      </c>
      <c r="AN119" s="37">
        <f>IF(AJ119*(100%-AN$161)&lt;0,0,AJ119*(100%-AN$161))</f>
        <v>5.0763301629557329</v>
      </c>
      <c r="AO119" s="37">
        <f>IF(AK119*(100%-AO$161)&lt;0,0,AK119*(100%-AO$161))</f>
        <v>5.0763301629557329</v>
      </c>
      <c r="AP119" s="37">
        <f>IF(AL119*(100%-AP$161)&lt;0,0,AL119*(100%-AP$161))</f>
        <v>4.9900411799467559</v>
      </c>
      <c r="AQ119" s="37">
        <f>IF(AM119*(100%-AQ$161)&lt;0,0,AM119*(100%-AQ$161))</f>
        <v>4.9900411799467621</v>
      </c>
      <c r="AR119" s="37">
        <f>IF(AN119*(100%-AR$161)&lt;0,0,AN119*(100%-AR$161))</f>
        <v>4.9900411799467621</v>
      </c>
      <c r="AS119" s="37">
        <f>IF(AO119*(100%-AS$161)&lt;0,0,AO119*(100%-AS$161))</f>
        <v>4.9900411799467621</v>
      </c>
      <c r="AT119" s="37">
        <f>IF(AP119*(100%-AT$161)&lt;0,0,AP119*(100%-AT$161))</f>
        <v>4.9476173468472027</v>
      </c>
      <c r="AU119" s="37">
        <f>IF(AQ119*(100%-AU$161)&lt;0,0,AQ119*(100%-AU$161))</f>
        <v>4.9476173468472089</v>
      </c>
      <c r="AV119" s="37">
        <f>IF(AR119*(100%-AV$161)&lt;0,0,AR119*(100%-AV$161))</f>
        <v>4.9476173468472089</v>
      </c>
      <c r="AW119" s="37">
        <f>IF(AS119*(100%-AW$161)&lt;0,0,AS119*(100%-AW$161))</f>
        <v>4.9476173468472089</v>
      </c>
      <c r="AX119" s="30"/>
    </row>
    <row r="120" spans="1:50" s="26" customFormat="1" hidden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IFS UI'!$AD$52:$AG$52)/SUM('Sample UI'!$AD$52:$AG$53))</f>
        <v>10.973888392533844</v>
      </c>
      <c r="AE120" s="107">
        <f>'Sample UI'!AE120*(SUM('FY20 - IFS UI'!$AD$52:$AG$52)/SUM('Sample UI'!$AD$52:$AG$53))</f>
        <v>10.973888392533837</v>
      </c>
      <c r="AF120" s="107">
        <f>'Sample UI'!AF120*(SUM('FY20 - IFS UI'!$AD$52:$AG$52)/SUM('Sample UI'!$AD$52:$AG$53))</f>
        <v>10.973888392533837</v>
      </c>
      <c r="AG120" s="107">
        <f>'Sample UI'!AG120*(SUM('FY20 - IFS UI'!$AD$52:$AG$52)/SUM('Sample UI'!$AD$52:$AG$53))</f>
        <v>10.973888392533837</v>
      </c>
      <c r="AH120" s="37">
        <f>IF(AD120*(100%-AH$161)&lt;0,0,AD120*(100%-AH$161))</f>
        <v>10.677593405935431</v>
      </c>
      <c r="AI120" s="37">
        <f>IF(AE120*(100%-AI$161)&lt;0,0,AE120*(100%-AI$161))</f>
        <v>10.677593405935424</v>
      </c>
      <c r="AJ120" s="37">
        <f>IF(AF120*(100%-AJ$161)&lt;0,0,AF120*(100%-AJ$161))</f>
        <v>10.677593405935424</v>
      </c>
      <c r="AK120" s="37">
        <f>IF(AG120*(100%-AK$161)&lt;0,0,AG120*(100%-AK$161))</f>
        <v>10.677593405935424</v>
      </c>
      <c r="AL120" s="37">
        <f>IF(AH120*(100%-AL$161)&lt;0,0,AH120*(100%-AL$161))</f>
        <v>10.405314774084077</v>
      </c>
      <c r="AM120" s="37">
        <f>IF(AI120*(100%-AM$161)&lt;0,0,AI120*(100%-AM$161))</f>
        <v>10.40531477408407</v>
      </c>
      <c r="AN120" s="37">
        <f>IF(AJ120*(100%-AN$161)&lt;0,0,AJ120*(100%-AN$161))</f>
        <v>10.40531477408407</v>
      </c>
      <c r="AO120" s="37">
        <f>IF(AK120*(100%-AO$161)&lt;0,0,AK120*(100%-AO$161))</f>
        <v>10.40531477408407</v>
      </c>
      <c r="AP120" s="37">
        <f>IF(AL120*(100%-AP$161)&lt;0,0,AL120*(100%-AP$161))</f>
        <v>10.228442111959763</v>
      </c>
      <c r="AQ120" s="37">
        <f>IF(AM120*(100%-AQ$161)&lt;0,0,AM120*(100%-AQ$161))</f>
        <v>10.228442111959756</v>
      </c>
      <c r="AR120" s="37">
        <f>IF(AN120*(100%-AR$161)&lt;0,0,AN120*(100%-AR$161))</f>
        <v>10.228442111959756</v>
      </c>
      <c r="AS120" s="37">
        <f>IF(AO120*(100%-AS$161)&lt;0,0,AO120*(100%-AS$161))</f>
        <v>10.228442111959756</v>
      </c>
      <c r="AT120" s="37">
        <f>IF(AP120*(100%-AT$161)&lt;0,0,AP120*(100%-AT$161))</f>
        <v>10.141482965656516</v>
      </c>
      <c r="AU120" s="37">
        <f>IF(AQ120*(100%-AU$161)&lt;0,0,AQ120*(100%-AU$161))</f>
        <v>10.141482965656509</v>
      </c>
      <c r="AV120" s="37">
        <f>IF(AR120*(100%-AV$161)&lt;0,0,AR120*(100%-AV$161))</f>
        <v>10.141482965656509</v>
      </c>
      <c r="AW120" s="37">
        <f>IF(AS120*(100%-AW$161)&lt;0,0,AS120*(100%-AW$161))</f>
        <v>10.141482965656509</v>
      </c>
      <c r="AX120" s="30"/>
    </row>
    <row r="121" spans="1:50" s="26" customFormat="1" hidden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IFS UI'!$AH$52:$AK$52)/SUM('Sample UI'!$AH$52:$AK$52))</f>
        <v>5.4204661890023722</v>
      </c>
      <c r="AI121" s="107">
        <f>'Sample UI'!AI121*(SUM('FY20 - IFS UI'!$AH$52:$AK$52)/SUM('Sample UI'!$AH$52:$AK$52))</f>
        <v>5.4204661890023873</v>
      </c>
      <c r="AJ121" s="107">
        <f>'Sample UI'!AJ121*(SUM('FY20 - IFS UI'!$AH$52:$AK$52)/SUM('Sample UI'!$AH$52:$AK$52))</f>
        <v>5.4204661890023873</v>
      </c>
      <c r="AK121" s="107">
        <f>'Sample UI'!AK121*(SUM('FY20 - IFS UI'!$AH$52:$AK$52)/SUM('Sample UI'!$AH$52:$AK$52))</f>
        <v>5.4204661890023873</v>
      </c>
      <c r="AL121" s="37">
        <f>IF(AH121*(100%-AL$161)&lt;0,0,AH121*(100%-AL$161))</f>
        <v>5.2822443011828115</v>
      </c>
      <c r="AM121" s="37">
        <f>IF(AI121*(100%-AM$161)&lt;0,0,AI121*(100%-AM$161))</f>
        <v>5.2822443011828266</v>
      </c>
      <c r="AN121" s="37">
        <f>IF(AJ121*(100%-AN$161)&lt;0,0,AJ121*(100%-AN$161))</f>
        <v>5.2822443011828266</v>
      </c>
      <c r="AO121" s="37">
        <f>IF(AK121*(100%-AO$161)&lt;0,0,AK121*(100%-AO$161))</f>
        <v>5.2822443011828266</v>
      </c>
      <c r="AP121" s="37">
        <f>IF(AL121*(100%-AP$161)&lt;0,0,AL121*(100%-AP$161))</f>
        <v>5.1924551278780156</v>
      </c>
      <c r="AQ121" s="37">
        <f>IF(AM121*(100%-AQ$161)&lt;0,0,AM121*(100%-AQ$161))</f>
        <v>5.1924551278780307</v>
      </c>
      <c r="AR121" s="37">
        <f>IF(AN121*(100%-AR$161)&lt;0,0,AN121*(100%-AR$161))</f>
        <v>5.1924551278780307</v>
      </c>
      <c r="AS121" s="37">
        <f>IF(AO121*(100%-AS$161)&lt;0,0,AO121*(100%-AS$161))</f>
        <v>5.1924551278780307</v>
      </c>
      <c r="AT121" s="37">
        <f>IF(AP121*(100%-AT$161)&lt;0,0,AP121*(100%-AT$161))</f>
        <v>5.1483104321173352</v>
      </c>
      <c r="AU121" s="37">
        <f>IF(AQ121*(100%-AU$161)&lt;0,0,AQ121*(100%-AU$161))</f>
        <v>5.1483104321173503</v>
      </c>
      <c r="AV121" s="37">
        <f>IF(AR121*(100%-AV$161)&lt;0,0,AR121*(100%-AV$161))</f>
        <v>5.1483104321173503</v>
      </c>
      <c r="AW121" s="37">
        <f>IF(AS121*(100%-AW$161)&lt;0,0,AS121*(100%-AW$161))</f>
        <v>5.1483104321173503</v>
      </c>
      <c r="AX121" s="30"/>
    </row>
    <row r="122" spans="1:50" s="26" customFormat="1" hidden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IFS UI'!$AL$52:$AO$52)/SUM('Sample UI'!$AL$52:$AO$52))</f>
        <v>0</v>
      </c>
      <c r="AM122" s="107">
        <f>'Sample UI'!AM122*(SUM('FY20 - IFS UI'!$AL$52:$AO$52)/SUM('Sample UI'!$AL$52:$AO$52))</f>
        <v>0</v>
      </c>
      <c r="AN122" s="107">
        <f>'Sample UI'!AN122*(SUM('FY20 - IFS UI'!$AL$52:$AO$52)/SUM('Sample UI'!$AL$52:$AO$52))</f>
        <v>0</v>
      </c>
      <c r="AO122" s="107">
        <f>'Sample UI'!AO122*(SUM('FY20 - IFS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hidden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IFS UI'!$AP$52:$AS$52)/SUM('Sample UI'!$AP$52:$AS$52))</f>
        <v>5.7966825501795984</v>
      </c>
      <c r="AQ123" s="107">
        <f>'Sample UI'!AQ123*(SUM('FY20 - IFS UI'!$AP$52:$AS$52)/SUM('Sample UI'!$AP$52:$AS$52))</f>
        <v>5.7966825501795984</v>
      </c>
      <c r="AR123" s="107">
        <f>'Sample UI'!AR123*(SUM('FY20 - IFS UI'!$AP$52:$AS$52)/SUM('Sample UI'!$AP$52:$AS$52))</f>
        <v>5.7966825501795984</v>
      </c>
      <c r="AS123" s="107">
        <f>'Sample UI'!AS123*(SUM('FY20 - IFS UI'!$AP$52:$AS$52)/SUM('Sample UI'!$AP$52:$AS$52))</f>
        <v>5.7966825501795984</v>
      </c>
      <c r="AT123" s="37">
        <f>IF(AP123*(100%-AT$161)&lt;0,0,AP123*(100%-AT$161))</f>
        <v>5.7474008941427366</v>
      </c>
      <c r="AU123" s="37">
        <f>IF(AQ123*(100%-AU$161)&lt;0,0,AQ123*(100%-AU$161))</f>
        <v>5.7474008941427366</v>
      </c>
      <c r="AV123" s="37">
        <f>IF(AR123*(100%-AV$161)&lt;0,0,AR123*(100%-AV$161))</f>
        <v>5.7474008941427366</v>
      </c>
      <c r="AW123" s="37">
        <f>IF(AS123*(100%-AW$161)&lt;0,0,AS123*(100%-AW$161))</f>
        <v>5.7474008941427366</v>
      </c>
      <c r="AX123" s="30"/>
    </row>
    <row r="124" spans="1:50" s="26" customFormat="1" hidden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IFS UI'!$AT$52:$AW$52)/SUM('Sample UI'!$AT$52:$AW$52))</f>
        <v>0</v>
      </c>
      <c r="AU124" s="107">
        <f>'Sample UI'!AU124*(SUM('FY20 - IFS UI'!$AT$52:$AW$52)/SUM('Sample UI'!$AT$52:$AW$52))</f>
        <v>0</v>
      </c>
      <c r="AV124" s="107">
        <f>'Sample UI'!AV124*(SUM('FY20 - IFS UI'!$AT$52:$AW$52)/SUM('Sample UI'!$AT$52:$AW$52))</f>
        <v>0</v>
      </c>
      <c r="AW124" s="107">
        <f>'Sample UI'!AW124*(SUM('FY20 - IFS UI'!$AT$52:$AW$52)/SUM('Sample UI'!$AT$52:$AW$52))</f>
        <v>0</v>
      </c>
      <c r="AX124" s="30"/>
    </row>
    <row r="125" spans="1:50" s="26" customFormat="1" hidden="1" x14ac:dyDescent="0.35">
      <c r="A125" s="106" t="s">
        <v>25</v>
      </c>
      <c r="B125" s="132">
        <f>SUM(B126:B138)</f>
        <v>0</v>
      </c>
      <c r="C125" s="132">
        <f t="shared" ref="C125:AW125" si="6">SUM(C126:C138)</f>
        <v>0</v>
      </c>
      <c r="D125" s="132">
        <f t="shared" si="6"/>
        <v>0</v>
      </c>
      <c r="E125" s="132">
        <f t="shared" si="6"/>
        <v>0</v>
      </c>
      <c r="F125" s="132">
        <f t="shared" si="6"/>
        <v>0</v>
      </c>
      <c r="G125" s="132">
        <f t="shared" si="6"/>
        <v>0</v>
      </c>
      <c r="H125" s="132">
        <f t="shared" si="6"/>
        <v>0</v>
      </c>
      <c r="I125" s="132">
        <f t="shared" si="6"/>
        <v>0</v>
      </c>
      <c r="J125" s="132">
        <f t="shared" si="6"/>
        <v>0</v>
      </c>
      <c r="K125" s="132">
        <f t="shared" si="6"/>
        <v>0</v>
      </c>
      <c r="L125" s="132">
        <f t="shared" si="6"/>
        <v>0</v>
      </c>
      <c r="M125" s="132">
        <f t="shared" si="6"/>
        <v>0</v>
      </c>
      <c r="N125" s="132">
        <f t="shared" si="6"/>
        <v>0</v>
      </c>
      <c r="O125" s="132">
        <f t="shared" si="6"/>
        <v>0</v>
      </c>
      <c r="P125" s="132">
        <f t="shared" si="6"/>
        <v>0</v>
      </c>
      <c r="Q125" s="132">
        <f t="shared" si="6"/>
        <v>0</v>
      </c>
      <c r="R125" s="132">
        <f t="shared" si="6"/>
        <v>0</v>
      </c>
      <c r="S125" s="132">
        <f t="shared" si="6"/>
        <v>0</v>
      </c>
      <c r="T125" s="132">
        <f t="shared" si="6"/>
        <v>0</v>
      </c>
      <c r="U125" s="132">
        <f t="shared" si="6"/>
        <v>0</v>
      </c>
      <c r="V125" s="132">
        <f t="shared" si="6"/>
        <v>0</v>
      </c>
      <c r="W125" s="132">
        <f t="shared" si="6"/>
        <v>0</v>
      </c>
      <c r="X125" s="132">
        <f t="shared" si="6"/>
        <v>0</v>
      </c>
      <c r="Y125" s="132">
        <f t="shared" si="6"/>
        <v>0</v>
      </c>
      <c r="Z125" s="132">
        <f t="shared" si="6"/>
        <v>0</v>
      </c>
      <c r="AA125" s="132">
        <f t="shared" si="6"/>
        <v>0</v>
      </c>
      <c r="AB125" s="132">
        <f t="shared" si="6"/>
        <v>0</v>
      </c>
      <c r="AC125" s="132">
        <f t="shared" si="6"/>
        <v>0</v>
      </c>
      <c r="AD125" s="132">
        <f t="shared" si="6"/>
        <v>0</v>
      </c>
      <c r="AE125" s="132">
        <f t="shared" si="6"/>
        <v>0</v>
      </c>
      <c r="AF125" s="132">
        <f t="shared" si="6"/>
        <v>0</v>
      </c>
      <c r="AG125" s="132">
        <f t="shared" si="6"/>
        <v>0</v>
      </c>
      <c r="AH125" s="132">
        <f t="shared" si="6"/>
        <v>0</v>
      </c>
      <c r="AI125" s="132">
        <f t="shared" si="6"/>
        <v>0</v>
      </c>
      <c r="AJ125" s="132">
        <f t="shared" si="6"/>
        <v>0</v>
      </c>
      <c r="AK125" s="132">
        <f t="shared" si="6"/>
        <v>0</v>
      </c>
      <c r="AL125" s="132">
        <f t="shared" si="6"/>
        <v>0</v>
      </c>
      <c r="AM125" s="132">
        <f t="shared" si="6"/>
        <v>0</v>
      </c>
      <c r="AN125" s="132">
        <f t="shared" si="6"/>
        <v>0</v>
      </c>
      <c r="AO125" s="132">
        <f t="shared" si="6"/>
        <v>0</v>
      </c>
      <c r="AP125" s="132">
        <f t="shared" si="6"/>
        <v>0</v>
      </c>
      <c r="AQ125" s="132">
        <f t="shared" si="6"/>
        <v>0</v>
      </c>
      <c r="AR125" s="132">
        <f t="shared" si="6"/>
        <v>0</v>
      </c>
      <c r="AS125" s="132">
        <f t="shared" si="6"/>
        <v>0</v>
      </c>
      <c r="AT125" s="132">
        <f t="shared" si="6"/>
        <v>0</v>
      </c>
      <c r="AU125" s="132">
        <f t="shared" si="6"/>
        <v>0</v>
      </c>
      <c r="AV125" s="132">
        <f t="shared" si="6"/>
        <v>0</v>
      </c>
      <c r="AW125" s="132">
        <f t="shared" si="6"/>
        <v>0</v>
      </c>
      <c r="AX125" s="30"/>
    </row>
    <row r="126" spans="1:50" s="26" customFormat="1" hidden="1" x14ac:dyDescent="0.35">
      <c r="A126" s="103" t="s">
        <v>24</v>
      </c>
      <c r="B126" s="25">
        <f>'Headcount Source'!E5</f>
        <v>0</v>
      </c>
      <c r="C126" s="25">
        <f>'Headcount Source'!E5</f>
        <v>0</v>
      </c>
      <c r="D126" s="25">
        <f>'Headcount Source'!E5</f>
        <v>0</v>
      </c>
      <c r="E126" s="25">
        <f>'Headcount Source'!E5</f>
        <v>0</v>
      </c>
      <c r="F126" s="37">
        <f>B126*(100%-F$161)</f>
        <v>0</v>
      </c>
      <c r="G126" s="37">
        <f>C126*(100%-G$161)</f>
        <v>0</v>
      </c>
      <c r="H126" s="37">
        <f>D126*(100%-H$161)</f>
        <v>0</v>
      </c>
      <c r="I126" s="37">
        <f>E126*(100%-I$161)</f>
        <v>0</v>
      </c>
      <c r="J126" s="37">
        <f>F126*(100%-J$161)</f>
        <v>0</v>
      </c>
      <c r="K126" s="37">
        <f>G126*(100%-K$161)</f>
        <v>0</v>
      </c>
      <c r="L126" s="37">
        <f>H126*(100%-L$161)</f>
        <v>0</v>
      </c>
      <c r="M126" s="37">
        <f>I126*(100%-M$161)</f>
        <v>0</v>
      </c>
      <c r="N126" s="37">
        <f>J126*(100%-N$161)</f>
        <v>0</v>
      </c>
      <c r="O126" s="37">
        <f>K126*(100%-O$161)</f>
        <v>0</v>
      </c>
      <c r="P126" s="37">
        <f>L126*(100%-P$161)</f>
        <v>0</v>
      </c>
      <c r="Q126" s="37">
        <f>M126*(100%-Q$161)</f>
        <v>0</v>
      </c>
      <c r="R126" s="37">
        <f>N126*(100%-R$161)</f>
        <v>0</v>
      </c>
      <c r="S126" s="37">
        <f>O126*(100%-S$161)</f>
        <v>0</v>
      </c>
      <c r="T126" s="37">
        <f>P126*(100%-T$161)</f>
        <v>0</v>
      </c>
      <c r="U126" s="37">
        <f>Q126*(100%-U$161)</f>
        <v>0</v>
      </c>
      <c r="V126" s="37">
        <f>IF(R126*(100%-V$161)&lt;0,0,R126*(100%-V$161))</f>
        <v>0</v>
      </c>
      <c r="W126" s="37">
        <f>IF(S126*(100%-W$161)&lt;0,0,S126*(100%-W$161))</f>
        <v>0</v>
      </c>
      <c r="X126" s="37">
        <f>IF(T126*(100%-X$161)&lt;0,0,T126*(100%-X$161))</f>
        <v>0</v>
      </c>
      <c r="Y126" s="37">
        <f>IF(U126*(100%-Y$161)&lt;0,0,U126*(100%-Y$161))</f>
        <v>0</v>
      </c>
      <c r="Z126" s="37">
        <f>IF(V126*(100%-Z$161)&lt;0,0,V126*(100%-Z$161))</f>
        <v>0</v>
      </c>
      <c r="AA126" s="37">
        <f>IF(W126*(100%-AA$161)&lt;0,0,W126*(100%-AA$161))</f>
        <v>0</v>
      </c>
      <c r="AB126" s="37">
        <f>IF(X126*(100%-AB$161)&lt;0,0,X126*(100%-AB$161))</f>
        <v>0</v>
      </c>
      <c r="AC126" s="37">
        <f>IF(Y126*(100%-AC$161)&lt;0,0,Y126*(100%-AC$161))</f>
        <v>0</v>
      </c>
      <c r="AD126" s="37">
        <f>Z126*(100%-AD$161)</f>
        <v>0</v>
      </c>
      <c r="AE126" s="37">
        <f>AA126*(100%-AE$161)</f>
        <v>0</v>
      </c>
      <c r="AF126" s="37">
        <f>AB126*(100%-AF$161)</f>
        <v>0</v>
      </c>
      <c r="AG126" s="37">
        <f>AC126*(100%-AG$161)</f>
        <v>0</v>
      </c>
      <c r="AH126" s="37">
        <f>AD126*(100%-AH$161)</f>
        <v>0</v>
      </c>
      <c r="AI126" s="37">
        <f>AE126*(100%-AI$161)</f>
        <v>0</v>
      </c>
      <c r="AJ126" s="37">
        <f>AF126*(100%-AJ$161)</f>
        <v>0</v>
      </c>
      <c r="AK126" s="37">
        <f>AG126*(100%-AK$161)</f>
        <v>0</v>
      </c>
      <c r="AL126" s="37">
        <f>AH126*(100%-AL$161)</f>
        <v>0</v>
      </c>
      <c r="AM126" s="37">
        <f>AI126*(100%-AM$161)</f>
        <v>0</v>
      </c>
      <c r="AN126" s="37">
        <f>AJ126*(100%-AN$161)</f>
        <v>0</v>
      </c>
      <c r="AO126" s="37">
        <f>AK126*(100%-AO$161)</f>
        <v>0</v>
      </c>
      <c r="AP126" s="37">
        <f>AL126*(100%-AP$161)</f>
        <v>0</v>
      </c>
      <c r="AQ126" s="37">
        <f>AM126*(100%-AQ$161)</f>
        <v>0</v>
      </c>
      <c r="AR126" s="37">
        <f>AN126*(100%-AR$161)</f>
        <v>0</v>
      </c>
      <c r="AS126" s="37">
        <f>AO126*(100%-AS$161)</f>
        <v>0</v>
      </c>
      <c r="AT126" s="37">
        <f>AP126*(100%-AT$161)</f>
        <v>0</v>
      </c>
      <c r="AU126" s="37">
        <f>AQ126*(100%-AU$161)</f>
        <v>0</v>
      </c>
      <c r="AV126" s="37">
        <f>AR126*(100%-AV$161)</f>
        <v>0</v>
      </c>
      <c r="AW126" s="37">
        <f>AS126*(100%-AW$161)</f>
        <v>0</v>
      </c>
      <c r="AX126" s="30"/>
    </row>
    <row r="127" spans="1:50" s="26" customFormat="1" hidden="1" x14ac:dyDescent="0.35">
      <c r="A127" s="103" t="s">
        <v>119</v>
      </c>
      <c r="B127" s="368">
        <f>'Sample UI'!B127*(SUM($B$52:$E$52)/SUM('Sample UI'!$B$52:$E$52))</f>
        <v>0</v>
      </c>
      <c r="C127" s="107">
        <f>'Sample UI'!C127*(SUM($B$52:$E$52)/SUM('Sample UI'!$B$52:$E$52))</f>
        <v>0</v>
      </c>
      <c r="D127" s="107">
        <f>'Sample UI'!D127*(SUM($B$52:$E$52)/SUM('Sample UI'!$B$52:$E$52))</f>
        <v>0</v>
      </c>
      <c r="E127" s="107">
        <f>'Sample UI'!E127*(SUM($B$52:$E$52)/SUM('Sample UI'!$B$52:$E$52))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hidden="1" x14ac:dyDescent="0.35">
      <c r="A128" s="103" t="s">
        <v>120</v>
      </c>
      <c r="B128" s="25"/>
      <c r="C128" s="25"/>
      <c r="D128" s="25"/>
      <c r="E128" s="25"/>
      <c r="F128" s="107">
        <f>'Sample UI'!F128*(SUM('FY20 - IFS UI'!$F$52:$I$52)/(SUM('Sample UI'!$F$52:$I$52)))</f>
        <v>0</v>
      </c>
      <c r="G128" s="107">
        <f>'Sample UI'!G128*(SUM('FY20 - IFS UI'!$F$52:$I$52)/(SUM('Sample UI'!$F$52:$I$52)))</f>
        <v>0</v>
      </c>
      <c r="H128" s="107">
        <f>'Sample UI'!H128*(SUM('FY20 - IFS UI'!$F$52:$I$52)/(SUM('Sample UI'!$F$52:$I$52)))</f>
        <v>0</v>
      </c>
      <c r="I128" s="107">
        <f>'Sample UI'!I128*(SUM('FY20 - IFS UI'!$F$52:$I$52)/(SUM('Sample UI'!$F$52:$I$52)))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hidden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IFS UI'!$J$52:$M$52)/SUM('Sample UI'!$J$52:$M$52))</f>
        <v>0</v>
      </c>
      <c r="K129" s="107">
        <f>'Sample UI'!K129*(SUM('FY20 - IFS UI'!$J$52:$M$52)/SUM('Sample UI'!$J$52:$M$52))</f>
        <v>0</v>
      </c>
      <c r="L129" s="107">
        <f>'Sample UI'!L129*(SUM('FY20 - IFS UI'!$J$52:$M$52)/SUM('Sample UI'!$J$52:$M$52))</f>
        <v>0</v>
      </c>
      <c r="M129" s="107">
        <f>'Sample UI'!M129*(SUM('FY20 - IFS UI'!$J$52:$M$52)/SUM('Sample UI'!$J$52:$M$52))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hidden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IFS UI'!$N$52:$Q$52)/SUM('Sample UI'!$N$52:$Q$52))</f>
        <v>0</v>
      </c>
      <c r="O130" s="107">
        <f>'Sample UI'!O130*(SUM('FY20 - IFS UI'!$N$52:$Q$52)/SUM('Sample UI'!$N$52:$Q$52))</f>
        <v>0</v>
      </c>
      <c r="P130" s="107">
        <f>'Sample UI'!P130*(SUM('FY20 - IFS UI'!$N$52:$Q$52)/SUM('Sample UI'!$N$52:$Q$52))</f>
        <v>0</v>
      </c>
      <c r="Q130" s="107">
        <f>'Sample UI'!Q130*(SUM('FY20 - IFS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hidden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IFS UI'!$R$52:$U$52)/SUM('Sample UI'!$R$52:$U$52))</f>
        <v>0</v>
      </c>
      <c r="S131" s="107">
        <f>'Sample UI'!S131*(SUM('FY20 - IFS UI'!$R$52:$U$52)/SUM('Sample UI'!$R$52:$U$52))</f>
        <v>0</v>
      </c>
      <c r="T131" s="107">
        <f>'Sample UI'!T131*(SUM('FY20 - IFS UI'!$R$52:$U$52)/SUM('Sample UI'!$R$52:$U$52))</f>
        <v>0</v>
      </c>
      <c r="U131" s="107">
        <f>'Sample UI'!U131*(SUM('FY20 - IFS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hidden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IFS UI'!$V$52:$Y$52)/SUM('Sample UI'!$V$52:$Y$52))</f>
        <v>0</v>
      </c>
      <c r="W132" s="107">
        <f>'Sample UI'!W132*(SUM('FY20 - IFS UI'!$V$52:$Y$52)/SUM('Sample UI'!$V$52:$Y$52))</f>
        <v>0</v>
      </c>
      <c r="X132" s="107">
        <f>'Sample UI'!X132*(SUM('FY20 - IFS UI'!$V$52:$Y$52)/SUM('Sample UI'!$V$52:$Y$52))</f>
        <v>0</v>
      </c>
      <c r="Y132" s="107">
        <f>'Sample UI'!Y132*(SUM('FY20 - IFS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hidden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IFS UI'!$Z$52:$AC$52)/SUM('Sample UI'!$Z$52:$AC$52))</f>
        <v>0</v>
      </c>
      <c r="AA133" s="107">
        <f>'Sample UI'!AA133*(SUM('FY20 - IFS UI'!$Z$52:$AC$52)/SUM('Sample UI'!$Z$52:$AC$52))</f>
        <v>0</v>
      </c>
      <c r="AB133" s="107">
        <f>'Sample UI'!AB133*(SUM('FY20 - IFS UI'!$Z$52:$AC$52)/SUM('Sample UI'!$Z$52:$AC$52))</f>
        <v>0</v>
      </c>
      <c r="AC133" s="107">
        <f>'Sample UI'!AC133*(SUM('FY20 - IFS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hidden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IFS UI'!$AD$52:$AG$52)/SUM('Sample UI'!$AD$52:$AG$53))</f>
        <v>0</v>
      </c>
      <c r="AE134" s="107">
        <f>'Sample UI'!AE134*(SUM('FY20 - IFS UI'!$AD$52:$AG$52)/SUM('Sample UI'!$AD$52:$AG$53))</f>
        <v>0</v>
      </c>
      <c r="AF134" s="107">
        <f>'Sample UI'!AF134*(SUM('FY20 - IFS UI'!$AD$52:$AG$52)/SUM('Sample UI'!$AD$52:$AG$53))</f>
        <v>0</v>
      </c>
      <c r="AG134" s="107">
        <f>'Sample UI'!AG134*(SUM('FY20 - IFS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hidden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IFS UI'!$AH$52:$AK$52)/SUM('Sample UI'!$AH$52:$AK$52))</f>
        <v>0</v>
      </c>
      <c r="AI135" s="107">
        <f>'Sample UI'!AI135*(SUM('FY20 - IFS UI'!$AH$52:$AK$52)/SUM('Sample UI'!$AH$52:$AK$52))</f>
        <v>0</v>
      </c>
      <c r="AJ135" s="107">
        <f>'Sample UI'!AJ135*(SUM('FY20 - IFS UI'!$AH$52:$AK$52)/SUM('Sample UI'!$AH$52:$AK$52))</f>
        <v>0</v>
      </c>
      <c r="AK135" s="107">
        <f>'Sample UI'!AK135*(SUM('FY20 - IFS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hidden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IFS UI'!$AL$52:$AO$52)/SUM('Sample UI'!$AL$52:$AO$52))</f>
        <v>0</v>
      </c>
      <c r="AM136" s="107">
        <f>'Sample UI'!AM136*(SUM('FY20 - IFS UI'!$AL$52:$AO$52)/SUM('Sample UI'!$AL$52:$AO$52))</f>
        <v>0</v>
      </c>
      <c r="AN136" s="107">
        <f>'Sample UI'!AN136*(SUM('FY20 - IFS UI'!$AL$52:$AO$52)/SUM('Sample UI'!$AL$52:$AO$52))</f>
        <v>0</v>
      </c>
      <c r="AO136" s="107">
        <f>'Sample UI'!AO136*(SUM('FY20 - IFS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hidden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IFS UI'!$AP$52:$AS$52)/SUM('Sample UI'!$AP$52:$AS$52))</f>
        <v>0</v>
      </c>
      <c r="AQ137" s="107">
        <f>'Sample UI'!AQ137*(SUM('FY20 - IFS UI'!$AP$52:$AS$52)/SUM('Sample UI'!$AP$52:$AS$52))</f>
        <v>0</v>
      </c>
      <c r="AR137" s="107">
        <f>'Sample UI'!AR137*(SUM('FY20 - IFS UI'!$AP$52:$AS$52)/SUM('Sample UI'!$AP$52:$AS$52))</f>
        <v>0</v>
      </c>
      <c r="AS137" s="107">
        <f>'Sample UI'!AS137*(SUM('FY20 - IFS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hidden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IFS UI'!$AT$52:$AW$52)/SUM('Sample UI'!$AT$52:$AW$52))</f>
        <v>0</v>
      </c>
      <c r="AU138" s="107">
        <f>'Sample UI'!AU138*(SUM('FY20 - IFS UI'!$AT$52:$AW$52)/SUM('Sample UI'!$AT$52:$AW$52))</f>
        <v>0</v>
      </c>
      <c r="AV138" s="107">
        <f>'Sample UI'!AV138*(SUM('FY20 - IFS UI'!$AT$52:$AW$52)/SUM('Sample UI'!$AT$52:$AW$52))</f>
        <v>0</v>
      </c>
      <c r="AW138" s="107">
        <f>'Sample UI'!AW138*(SUM('FY20 - IFS UI'!$AT$52:$AW$52)/SUM('Sample UI'!$AT$52:$AW$52))</f>
        <v>0</v>
      </c>
      <c r="AX138" s="30"/>
    </row>
    <row r="139" spans="1:51" s="26" customFormat="1" hidden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hidden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hidden="1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hidden="1" x14ac:dyDescent="0.35">
      <c r="A150" s="26" t="s">
        <v>30</v>
      </c>
      <c r="B150" s="41">
        <f t="shared" ref="B150:AW150" si="7">(((B55*8)+(B69*8)+(B83*8)+(B97*8)+(B111*8)+(B125*8))*B141)*B149</f>
        <v>195.87003867858297</v>
      </c>
      <c r="C150" s="32">
        <f t="shared" si="7"/>
        <v>27.981434096940415</v>
      </c>
      <c r="D150" s="32">
        <f t="shared" si="7"/>
        <v>83.944302290821241</v>
      </c>
      <c r="E150" s="32">
        <f t="shared" si="7"/>
        <v>235.04404641429949</v>
      </c>
      <c r="F150" s="41">
        <f t="shared" si="7"/>
        <v>266.4845185418373</v>
      </c>
      <c r="G150" s="32">
        <f t="shared" si="7"/>
        <v>101.51791182546185</v>
      </c>
      <c r="H150" s="32">
        <f t="shared" si="7"/>
        <v>25.379477956365463</v>
      </c>
      <c r="I150" s="42">
        <f t="shared" si="7"/>
        <v>101.51791182546185</v>
      </c>
      <c r="J150" s="41">
        <f t="shared" si="7"/>
        <v>157.19414159223857</v>
      </c>
      <c r="K150" s="32">
        <f t="shared" si="7"/>
        <v>157.19414159223857</v>
      </c>
      <c r="L150" s="32">
        <f t="shared" si="7"/>
        <v>251.51062654758172</v>
      </c>
      <c r="M150" s="42">
        <f t="shared" si="7"/>
        <v>251.51062654758172</v>
      </c>
      <c r="N150" s="41">
        <f t="shared" si="7"/>
        <v>194.6033706822335</v>
      </c>
      <c r="O150" s="32">
        <f t="shared" si="7"/>
        <v>212.84743668369288</v>
      </c>
      <c r="P150" s="32">
        <f t="shared" si="7"/>
        <v>91.220330007296937</v>
      </c>
      <c r="Q150" s="32">
        <f t="shared" si="7"/>
        <v>243.25421335279185</v>
      </c>
      <c r="R150" s="41">
        <f t="shared" si="7"/>
        <v>188.93355454384223</v>
      </c>
      <c r="S150" s="32">
        <f t="shared" si="7"/>
        <v>188.93355454384215</v>
      </c>
      <c r="T150" s="32">
        <f t="shared" si="7"/>
        <v>188.93355454384215</v>
      </c>
      <c r="U150" s="42">
        <f t="shared" si="7"/>
        <v>220.42248030114919</v>
      </c>
      <c r="V150" s="41">
        <f t="shared" si="7"/>
        <v>0</v>
      </c>
      <c r="W150" s="32">
        <f t="shared" si="7"/>
        <v>0</v>
      </c>
      <c r="X150" s="32">
        <f t="shared" si="7"/>
        <v>0</v>
      </c>
      <c r="Y150" s="42">
        <f t="shared" si="7"/>
        <v>0</v>
      </c>
      <c r="Z150" s="41">
        <f t="shared" si="7"/>
        <v>95.07398774287401</v>
      </c>
      <c r="AA150" s="32">
        <f t="shared" si="7"/>
        <v>221.8393047333727</v>
      </c>
      <c r="AB150" s="32">
        <f t="shared" si="7"/>
        <v>31.691329247624669</v>
      </c>
      <c r="AC150" s="32">
        <f t="shared" si="7"/>
        <v>95.073987742873996</v>
      </c>
      <c r="AD150" s="41">
        <f t="shared" si="7"/>
        <v>216.97073622650942</v>
      </c>
      <c r="AE150" s="32">
        <f t="shared" si="7"/>
        <v>216.97073622650942</v>
      </c>
      <c r="AF150" s="32">
        <f t="shared" si="7"/>
        <v>144.64715748433963</v>
      </c>
      <c r="AG150" s="42">
        <f t="shared" si="7"/>
        <v>28.929431496867924</v>
      </c>
      <c r="AH150" s="41">
        <f t="shared" si="7"/>
        <v>304.0325078107748</v>
      </c>
      <c r="AI150" s="32">
        <f t="shared" si="7"/>
        <v>190.02031738173423</v>
      </c>
      <c r="AJ150" s="32">
        <f t="shared" si="7"/>
        <v>190.02031738173423</v>
      </c>
      <c r="AK150" s="42">
        <f t="shared" si="7"/>
        <v>121.61300312430991</v>
      </c>
      <c r="AL150" s="41">
        <f t="shared" si="7"/>
        <v>177.76780731696007</v>
      </c>
      <c r="AM150" s="32">
        <f t="shared" si="7"/>
        <v>177.76780731696002</v>
      </c>
      <c r="AN150" s="32">
        <f t="shared" si="7"/>
        <v>259.24471900390006</v>
      </c>
      <c r="AO150" s="42">
        <f t="shared" si="7"/>
        <v>199.98878323158002</v>
      </c>
      <c r="AP150" s="41">
        <f t="shared" si="7"/>
        <v>197.09851712822135</v>
      </c>
      <c r="AQ150" s="32">
        <f t="shared" si="7"/>
        <v>236.51822055386549</v>
      </c>
      <c r="AR150" s="32">
        <f t="shared" si="7"/>
        <v>236.51822055386549</v>
      </c>
      <c r="AS150" s="42">
        <f t="shared" si="7"/>
        <v>189.2145764430924</v>
      </c>
      <c r="AT150" s="41">
        <f t="shared" si="7"/>
        <v>273.59198253121326</v>
      </c>
      <c r="AU150" s="32">
        <f t="shared" si="7"/>
        <v>312.67655146424369</v>
      </c>
      <c r="AV150" s="32">
        <f t="shared" si="7"/>
        <v>351.76112039727411</v>
      </c>
      <c r="AW150" s="42">
        <f t="shared" si="7"/>
        <v>273.5919825312132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hidden="1" x14ac:dyDescent="0.35">
      <c r="A152" s="5" t="s">
        <v>32</v>
      </c>
      <c r="B152" s="38">
        <f t="shared" ref="B152:AW152" si="8">(((B55*8)+(B69*8)+(B83*8)+(B97*8)+(B111*8)+(B125*8))*B141)*B151</f>
        <v>195.87003867858297</v>
      </c>
      <c r="C152" s="10">
        <f t="shared" si="8"/>
        <v>111.92573638776166</v>
      </c>
      <c r="D152" s="10">
        <f t="shared" si="8"/>
        <v>55.96286819388083</v>
      </c>
      <c r="E152" s="10">
        <f t="shared" si="8"/>
        <v>78.348015471433172</v>
      </c>
      <c r="F152" s="38">
        <f t="shared" si="8"/>
        <v>177.65634569455821</v>
      </c>
      <c r="G152" s="10">
        <f t="shared" si="8"/>
        <v>25.379477956365463</v>
      </c>
      <c r="H152" s="10">
        <f t="shared" si="8"/>
        <v>25.379477956365463</v>
      </c>
      <c r="I152" s="11">
        <f t="shared" si="8"/>
        <v>25.379477956365463</v>
      </c>
      <c r="J152" s="38">
        <f t="shared" si="8"/>
        <v>125.75531327379086</v>
      </c>
      <c r="K152" s="10">
        <f t="shared" si="8"/>
        <v>188.63296991068628</v>
      </c>
      <c r="L152" s="10">
        <f t="shared" si="8"/>
        <v>157.19414159223857</v>
      </c>
      <c r="M152" s="11">
        <f t="shared" si="8"/>
        <v>31.438828318447715</v>
      </c>
      <c r="N152" s="38">
        <f t="shared" si="8"/>
        <v>145.95252801167513</v>
      </c>
      <c r="O152" s="10">
        <f t="shared" si="8"/>
        <v>152.0338833454949</v>
      </c>
      <c r="P152" s="10">
        <f t="shared" si="8"/>
        <v>30.406776669098981</v>
      </c>
      <c r="Q152" s="10">
        <f t="shared" si="8"/>
        <v>291.9050560233502</v>
      </c>
      <c r="R152" s="38">
        <f t="shared" si="8"/>
        <v>0</v>
      </c>
      <c r="S152" s="10">
        <f t="shared" si="8"/>
        <v>62.977851514614052</v>
      </c>
      <c r="T152" s="10">
        <f t="shared" si="8"/>
        <v>125.9557030292281</v>
      </c>
      <c r="U152" s="11">
        <f t="shared" si="8"/>
        <v>157.44462878653513</v>
      </c>
      <c r="V152" s="38">
        <f t="shared" si="8"/>
        <v>0</v>
      </c>
      <c r="W152" s="10">
        <f t="shared" si="8"/>
        <v>0</v>
      </c>
      <c r="X152" s="10">
        <f t="shared" si="8"/>
        <v>0</v>
      </c>
      <c r="Y152" s="11">
        <f t="shared" si="8"/>
        <v>0</v>
      </c>
      <c r="Z152" s="38">
        <f t="shared" si="8"/>
        <v>0</v>
      </c>
      <c r="AA152" s="10">
        <f t="shared" si="8"/>
        <v>0</v>
      </c>
      <c r="AB152" s="10">
        <f t="shared" si="8"/>
        <v>0</v>
      </c>
      <c r="AC152" s="10">
        <f t="shared" si="8"/>
        <v>0</v>
      </c>
      <c r="AD152" s="38">
        <f t="shared" si="8"/>
        <v>108.48536811325471</v>
      </c>
      <c r="AE152" s="10">
        <f t="shared" si="8"/>
        <v>108.48536811325471</v>
      </c>
      <c r="AF152" s="10">
        <f t="shared" si="8"/>
        <v>108.48536811325469</v>
      </c>
      <c r="AG152" s="11">
        <f t="shared" si="8"/>
        <v>86.788294490603761</v>
      </c>
      <c r="AH152" s="38">
        <f t="shared" si="8"/>
        <v>228.02438085808106</v>
      </c>
      <c r="AI152" s="10">
        <f t="shared" si="8"/>
        <v>114.01219042904053</v>
      </c>
      <c r="AJ152" s="10">
        <f t="shared" si="8"/>
        <v>114.01219042904053</v>
      </c>
      <c r="AK152" s="11">
        <f t="shared" si="8"/>
        <v>45.604876171616212</v>
      </c>
      <c r="AL152" s="38">
        <f t="shared" si="8"/>
        <v>66.662927743860024</v>
      </c>
      <c r="AM152" s="10">
        <f t="shared" si="8"/>
        <v>66.662927743859996</v>
      </c>
      <c r="AN152" s="10">
        <f t="shared" si="8"/>
        <v>111.10487957310001</v>
      </c>
      <c r="AO152" s="11">
        <f t="shared" si="8"/>
        <v>199.98878323157999</v>
      </c>
      <c r="AP152" s="38">
        <f t="shared" si="8"/>
        <v>118.2591102769328</v>
      </c>
      <c r="AQ152" s="10">
        <f t="shared" si="8"/>
        <v>118.25911027693274</v>
      </c>
      <c r="AR152" s="10">
        <f t="shared" si="8"/>
        <v>118.25911027693274</v>
      </c>
      <c r="AS152" s="11">
        <f t="shared" si="8"/>
        <v>94.607288221546185</v>
      </c>
      <c r="AT152" s="38">
        <f t="shared" si="8"/>
        <v>117.25370679909139</v>
      </c>
      <c r="AU152" s="10">
        <f t="shared" si="8"/>
        <v>93.802965439273095</v>
      </c>
      <c r="AV152" s="10">
        <f t="shared" si="8"/>
        <v>117.25370679909138</v>
      </c>
      <c r="AW152" s="11">
        <f t="shared" si="8"/>
        <v>164.15518951872792</v>
      </c>
      <c r="AX152" s="30"/>
      <c r="AY152" s="33"/>
    </row>
    <row r="153" spans="1:51" s="26" customFormat="1" hidden="1" x14ac:dyDescent="0.35">
      <c r="A153" s="45" t="s">
        <v>33</v>
      </c>
      <c r="B153" s="46">
        <f>SUM(B113:B124)*2*B141</f>
        <v>396.50391740353075</v>
      </c>
      <c r="C153" s="46">
        <f t="shared" ref="C153:AW153" si="9">SUM(C113:C124)*2*C141</f>
        <v>396.50391740353064</v>
      </c>
      <c r="D153" s="46">
        <f t="shared" si="9"/>
        <v>396.50391740353064</v>
      </c>
      <c r="E153" s="46">
        <f t="shared" si="9"/>
        <v>555.10548436494287</v>
      </c>
      <c r="F153" s="46">
        <f t="shared" si="9"/>
        <v>658.45335900064651</v>
      </c>
      <c r="G153" s="46">
        <f t="shared" si="9"/>
        <v>376.2590622860838</v>
      </c>
      <c r="H153" s="46">
        <f t="shared" si="9"/>
        <v>376.2590622860838</v>
      </c>
      <c r="I153" s="46">
        <f t="shared" si="9"/>
        <v>376.2590622860838</v>
      </c>
      <c r="J153" s="46">
        <f t="shared" si="9"/>
        <v>466.09091340688616</v>
      </c>
      <c r="K153" s="46">
        <f t="shared" si="9"/>
        <v>466.09091340688622</v>
      </c>
      <c r="L153" s="46">
        <f t="shared" si="9"/>
        <v>466.09091340688622</v>
      </c>
      <c r="M153" s="46">
        <f t="shared" si="9"/>
        <v>466.09091340688622</v>
      </c>
      <c r="N153" s="46">
        <f t="shared" si="9"/>
        <v>360.8730673316075</v>
      </c>
      <c r="O153" s="46">
        <f t="shared" si="9"/>
        <v>451.09133416450931</v>
      </c>
      <c r="P153" s="46">
        <f t="shared" si="9"/>
        <v>451.09133416450931</v>
      </c>
      <c r="Q153" s="46">
        <f t="shared" si="9"/>
        <v>721.74613466321489</v>
      </c>
      <c r="R153" s="46">
        <f t="shared" si="9"/>
        <v>475.10959845737716</v>
      </c>
      <c r="S153" s="46">
        <f t="shared" si="9"/>
        <v>475.10959845737693</v>
      </c>
      <c r="T153" s="46">
        <f t="shared" si="9"/>
        <v>475.10959845737693</v>
      </c>
      <c r="U153" s="46">
        <f t="shared" si="9"/>
        <v>475.10959845737693</v>
      </c>
      <c r="V153" s="46">
        <f t="shared" si="9"/>
        <v>355.38197964611811</v>
      </c>
      <c r="W153" s="46">
        <f t="shared" si="9"/>
        <v>444.22747455764744</v>
      </c>
      <c r="X153" s="46">
        <f t="shared" si="9"/>
        <v>444.22747455764744</v>
      </c>
      <c r="Y153" s="46">
        <f t="shared" si="9"/>
        <v>0</v>
      </c>
      <c r="Z153" s="46">
        <f t="shared" si="9"/>
        <v>490.16429448988703</v>
      </c>
      <c r="AA153" s="46">
        <f t="shared" si="9"/>
        <v>490.16429448988697</v>
      </c>
      <c r="AB153" s="46">
        <f t="shared" si="9"/>
        <v>490.16429448988697</v>
      </c>
      <c r="AC153" s="46">
        <f t="shared" si="9"/>
        <v>490.16429448988697</v>
      </c>
      <c r="AD153" s="46">
        <f t="shared" si="9"/>
        <v>580.78677093011981</v>
      </c>
      <c r="AE153" s="46">
        <f t="shared" si="9"/>
        <v>580.7867709301197</v>
      </c>
      <c r="AF153" s="46">
        <f t="shared" si="9"/>
        <v>580.7867709301197</v>
      </c>
      <c r="AG153" s="46">
        <f t="shared" si="9"/>
        <v>464.62941674409575</v>
      </c>
      <c r="AH153" s="46">
        <f t="shared" si="9"/>
        <v>1238.6203800100609</v>
      </c>
      <c r="AI153" s="46">
        <f t="shared" si="9"/>
        <v>619.31019000503045</v>
      </c>
      <c r="AJ153" s="46">
        <f t="shared" si="9"/>
        <v>619.31019000503045</v>
      </c>
      <c r="AK153" s="46">
        <f t="shared" si="9"/>
        <v>247.72407600201217</v>
      </c>
      <c r="AL153" s="46">
        <f t="shared" si="9"/>
        <v>362.11066809594126</v>
      </c>
      <c r="AM153" s="46">
        <f t="shared" si="9"/>
        <v>362.11066809594126</v>
      </c>
      <c r="AN153" s="46">
        <f t="shared" si="9"/>
        <v>603.51778015990203</v>
      </c>
      <c r="AO153" s="46">
        <f t="shared" si="9"/>
        <v>1086.3320042878238</v>
      </c>
      <c r="AP153" s="46">
        <f t="shared" si="9"/>
        <v>651.22582937920595</v>
      </c>
      <c r="AQ153" s="46">
        <f t="shared" si="9"/>
        <v>651.22582937920595</v>
      </c>
      <c r="AR153" s="46">
        <f t="shared" si="9"/>
        <v>651.22582937920595</v>
      </c>
      <c r="AS153" s="46">
        <f>SUM(AS113:AS124)*2*AS141</f>
        <v>520.98066350336478</v>
      </c>
      <c r="AT153" s="46">
        <f t="shared" si="9"/>
        <v>645.68930274557283</v>
      </c>
      <c r="AU153" s="46">
        <f t="shared" si="9"/>
        <v>516.5514421964582</v>
      </c>
      <c r="AV153" s="46">
        <f t="shared" si="9"/>
        <v>645.68930274557272</v>
      </c>
      <c r="AW153" s="46">
        <f t="shared" si="9"/>
        <v>903.96502384380187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hidden="1" x14ac:dyDescent="0.35">
      <c r="A155" s="5" t="s">
        <v>35</v>
      </c>
      <c r="B155" s="38">
        <f t="shared" ref="B155:AW155" si="10">(((B55*8)+(B69*8)+(B83*8)+(B97*8)+(B111*8)+(B125*8))*B141)*B154</f>
        <v>195.87003867858297</v>
      </c>
      <c r="C155" s="10">
        <f t="shared" si="10"/>
        <v>111.92573638776166</v>
      </c>
      <c r="D155" s="10">
        <f t="shared" si="10"/>
        <v>55.96286819388083</v>
      </c>
      <c r="E155" s="10">
        <f t="shared" si="10"/>
        <v>117.52202320714974</v>
      </c>
      <c r="F155" s="38">
        <f t="shared" si="10"/>
        <v>177.65634569455821</v>
      </c>
      <c r="G155" s="10">
        <f t="shared" si="10"/>
        <v>25.379477956365463</v>
      </c>
      <c r="H155" s="10">
        <f t="shared" si="10"/>
        <v>0</v>
      </c>
      <c r="I155" s="11">
        <f t="shared" si="10"/>
        <v>25.379477956365463</v>
      </c>
      <c r="J155" s="38">
        <f t="shared" si="10"/>
        <v>94.316484955343142</v>
      </c>
      <c r="K155" s="10">
        <f t="shared" si="10"/>
        <v>157.19414159223857</v>
      </c>
      <c r="L155" s="10">
        <f t="shared" si="10"/>
        <v>62.877656636895431</v>
      </c>
      <c r="M155" s="11">
        <f t="shared" si="10"/>
        <v>0</v>
      </c>
      <c r="N155" s="38">
        <f t="shared" si="10"/>
        <v>121.62710667639595</v>
      </c>
      <c r="O155" s="10">
        <f t="shared" si="10"/>
        <v>152.0338833454949</v>
      </c>
      <c r="P155" s="10">
        <f t="shared" si="10"/>
        <v>0</v>
      </c>
      <c r="Q155" s="10">
        <f t="shared" si="10"/>
        <v>0</v>
      </c>
      <c r="R155" s="38">
        <f t="shared" si="10"/>
        <v>0</v>
      </c>
      <c r="S155" s="10">
        <f t="shared" si="10"/>
        <v>0</v>
      </c>
      <c r="T155" s="10">
        <f t="shared" si="10"/>
        <v>125.9557030292281</v>
      </c>
      <c r="U155" s="11">
        <f t="shared" si="10"/>
        <v>31.488925757307026</v>
      </c>
      <c r="V155" s="38">
        <f t="shared" si="10"/>
        <v>117.76858233232834</v>
      </c>
      <c r="W155" s="10">
        <f t="shared" si="10"/>
        <v>117.76858233232829</v>
      </c>
      <c r="X155" s="10">
        <f t="shared" si="10"/>
        <v>29.442145583082073</v>
      </c>
      <c r="Y155" s="11">
        <f t="shared" si="10"/>
        <v>0</v>
      </c>
      <c r="Z155" s="38">
        <f t="shared" si="10"/>
        <v>253.53063398099738</v>
      </c>
      <c r="AA155" s="10">
        <f t="shared" si="10"/>
        <v>63.382658495249338</v>
      </c>
      <c r="AB155" s="10">
        <f t="shared" si="10"/>
        <v>0</v>
      </c>
      <c r="AC155" s="10">
        <f t="shared" si="10"/>
        <v>0</v>
      </c>
      <c r="AD155" s="38">
        <f t="shared" si="10"/>
        <v>0</v>
      </c>
      <c r="AE155" s="10">
        <f t="shared" si="10"/>
        <v>0</v>
      </c>
      <c r="AF155" s="10">
        <f t="shared" si="10"/>
        <v>0</v>
      </c>
      <c r="AG155" s="11">
        <f t="shared" si="10"/>
        <v>0</v>
      </c>
      <c r="AH155" s="38">
        <f t="shared" si="10"/>
        <v>760.08126952693692</v>
      </c>
      <c r="AI155" s="10">
        <f t="shared" si="10"/>
        <v>0</v>
      </c>
      <c r="AJ155" s="10">
        <f t="shared" si="10"/>
        <v>114.01219042904053</v>
      </c>
      <c r="AK155" s="11">
        <f t="shared" si="10"/>
        <v>76.008126952693701</v>
      </c>
      <c r="AL155" s="38">
        <f t="shared" si="10"/>
        <v>155.54683140234008</v>
      </c>
      <c r="AM155" s="10">
        <f t="shared" si="10"/>
        <v>177.76780731696002</v>
      </c>
      <c r="AN155" s="10">
        <f t="shared" si="10"/>
        <v>0</v>
      </c>
      <c r="AO155" s="11">
        <f t="shared" si="10"/>
        <v>533.30342195088008</v>
      </c>
      <c r="AP155" s="38">
        <f t="shared" si="10"/>
        <v>315.35762740515412</v>
      </c>
      <c r="AQ155" s="10">
        <f t="shared" si="10"/>
        <v>118.25911027693274</v>
      </c>
      <c r="AR155" s="10">
        <f t="shared" si="10"/>
        <v>78.839406851288501</v>
      </c>
      <c r="AS155" s="11">
        <f t="shared" si="10"/>
        <v>0</v>
      </c>
      <c r="AT155" s="38">
        <f t="shared" si="10"/>
        <v>0</v>
      </c>
      <c r="AU155" s="10">
        <f t="shared" si="10"/>
        <v>156.33827573212184</v>
      </c>
      <c r="AV155" s="10">
        <f t="shared" si="10"/>
        <v>195.4228446651523</v>
      </c>
      <c r="AW155" s="11">
        <f t="shared" si="10"/>
        <v>437.74717204994113</v>
      </c>
      <c r="AX155" s="30"/>
    </row>
    <row r="156" spans="1:51" s="26" customFormat="1" hidden="1" x14ac:dyDescent="0.35">
      <c r="A156" s="36" t="s">
        <v>36</v>
      </c>
      <c r="B156" s="37">
        <f t="shared" ref="B156:AW156" si="11">(((B55*B143)+(B69*B144)+(B83*B145)+(B97*B146)+(B111*B147)+(B125*B148))*B141)-B150</f>
        <v>1775.5720504819276</v>
      </c>
      <c r="C156" s="12">
        <f t="shared" si="11"/>
        <v>1943.4606550635697</v>
      </c>
      <c r="D156" s="12">
        <f t="shared" si="11"/>
        <v>2497.5844383282301</v>
      </c>
      <c r="E156" s="12">
        <f t="shared" si="11"/>
        <v>3852.1815668196996</v>
      </c>
      <c r="F156" s="37">
        <f t="shared" si="11"/>
        <v>3827.6948008569025</v>
      </c>
      <c r="G156" s="12">
        <f t="shared" si="11"/>
        <v>2114.3383622594401</v>
      </c>
      <c r="H156" s="12">
        <f t="shared" si="11"/>
        <v>2190.4767961285365</v>
      </c>
      <c r="I156" s="13">
        <f t="shared" si="11"/>
        <v>2857.78763307808</v>
      </c>
      <c r="J156" s="37">
        <f t="shared" si="11"/>
        <v>2434.4957020787124</v>
      </c>
      <c r="K156" s="12">
        <f t="shared" si="11"/>
        <v>2434.4957020787124</v>
      </c>
      <c r="L156" s="12">
        <f t="shared" si="11"/>
        <v>2340.1792171233697</v>
      </c>
      <c r="M156" s="13">
        <f t="shared" si="11"/>
        <v>2493.381332975091</v>
      </c>
      <c r="N156" s="37">
        <f t="shared" si="11"/>
        <v>1810.6649526061037</v>
      </c>
      <c r="O156" s="12">
        <f t="shared" si="11"/>
        <v>2293.7379674267286</v>
      </c>
      <c r="P156" s="12">
        <f t="shared" si="11"/>
        <v>2401.8769817258985</v>
      </c>
      <c r="Q156" s="12">
        <f t="shared" si="11"/>
        <v>4888.8150771491428</v>
      </c>
      <c r="R156" s="37">
        <f t="shared" si="11"/>
        <v>3503.3518523190482</v>
      </c>
      <c r="S156" s="12">
        <f t="shared" si="11"/>
        <v>2639.5910830177013</v>
      </c>
      <c r="T156" s="12">
        <f t="shared" si="11"/>
        <v>2639.5910830177013</v>
      </c>
      <c r="U156" s="13">
        <f t="shared" si="11"/>
        <v>2608.1021572603941</v>
      </c>
      <c r="V156" s="37">
        <f t="shared" si="11"/>
        <v>1524.3933951677632</v>
      </c>
      <c r="W156" s="12">
        <f t="shared" si="11"/>
        <v>2672.6953258702733</v>
      </c>
      <c r="X156" s="12">
        <f t="shared" si="11"/>
        <v>3246.1252679959416</v>
      </c>
      <c r="Y156" s="13">
        <f t="shared" si="11"/>
        <v>0</v>
      </c>
      <c r="Z156" s="37">
        <f t="shared" si="11"/>
        <v>2395.2318153192327</v>
      </c>
      <c r="AA156" s="12">
        <f t="shared" si="11"/>
        <v>2422.5975752715867</v>
      </c>
      <c r="AB156" s="12">
        <f t="shared" si="11"/>
        <v>2968.3674541958317</v>
      </c>
      <c r="AC156" s="12">
        <f t="shared" si="11"/>
        <v>2904.9847957005823</v>
      </c>
      <c r="AD156" s="37">
        <f t="shared" si="11"/>
        <v>2816.6727838073102</v>
      </c>
      <c r="AE156" s="12">
        <f t="shared" si="11"/>
        <v>2992.2274697307262</v>
      </c>
      <c r="AF156" s="12">
        <f t="shared" si="11"/>
        <v>3254.9057617185022</v>
      </c>
      <c r="AG156" s="13">
        <f t="shared" si="11"/>
        <v>2983.4404232006227</v>
      </c>
      <c r="AH156" s="37">
        <f t="shared" si="11"/>
        <v>7641.1908266042765</v>
      </c>
      <c r="AI156" s="12">
        <f t="shared" si="11"/>
        <v>3675.4644865138516</v>
      </c>
      <c r="AJ156" s="12">
        <f t="shared" si="11"/>
        <v>3306.7327367618727</v>
      </c>
      <c r="AK156" s="13">
        <f t="shared" si="11"/>
        <v>1277.0882185331329</v>
      </c>
      <c r="AL156" s="37">
        <f t="shared" si="11"/>
        <v>1219.9913412008605</v>
      </c>
      <c r="AM156" s="12">
        <f t="shared" si="11"/>
        <v>1211.0431873467903</v>
      </c>
      <c r="AN156" s="12">
        <f t="shared" si="11"/>
        <v>1981.6595435279714</v>
      </c>
      <c r="AO156" s="13">
        <f t="shared" si="11"/>
        <v>3993.2886623218819</v>
      </c>
      <c r="AP156" s="37">
        <f t="shared" si="11"/>
        <v>4098.3661651070943</v>
      </c>
      <c r="AQ156" s="12">
        <f t="shared" si="11"/>
        <v>4058.9464616814489</v>
      </c>
      <c r="AR156" s="12">
        <f t="shared" si="11"/>
        <v>4058.9464616814489</v>
      </c>
      <c r="AS156" s="13">
        <f t="shared" si="11"/>
        <v>3247.1571693451592</v>
      </c>
      <c r="AT156" s="37">
        <f t="shared" si="11"/>
        <v>2090.578292363095</v>
      </c>
      <c r="AU156" s="12">
        <f t="shared" si="11"/>
        <v>1578.6596684512022</v>
      </c>
      <c r="AV156" s="12">
        <f t="shared" si="11"/>
        <v>2012.4091544970329</v>
      </c>
      <c r="AW156" s="13">
        <f t="shared" si="11"/>
        <v>3036.2464023208172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12">(((B55*B143)+(B69*B144)+(B83*B145)+(B97*B146)+(B111*B147)+(B125*B148))*B141)-B150-B152-B153-B155</f>
        <v>987.32805572123095</v>
      </c>
      <c r="C157" s="70">
        <f t="shared" si="12"/>
        <v>1323.1052648845159</v>
      </c>
      <c r="D157" s="70">
        <f t="shared" si="12"/>
        <v>1989.154784536938</v>
      </c>
      <c r="E157" s="70">
        <f t="shared" si="12"/>
        <v>3101.2060437761738</v>
      </c>
      <c r="F157" s="69">
        <f t="shared" si="12"/>
        <v>2813.9287504671397</v>
      </c>
      <c r="G157" s="70">
        <f t="shared" si="12"/>
        <v>1687.3203440606253</v>
      </c>
      <c r="H157" s="70">
        <f t="shared" si="12"/>
        <v>1788.8382558860872</v>
      </c>
      <c r="I157" s="71">
        <f t="shared" si="12"/>
        <v>2430.7696148792652</v>
      </c>
      <c r="J157" s="69">
        <f t="shared" si="12"/>
        <v>1748.3329904426923</v>
      </c>
      <c r="K157" s="70">
        <f t="shared" si="12"/>
        <v>1622.5776771689013</v>
      </c>
      <c r="L157" s="70">
        <f t="shared" si="12"/>
        <v>1654.0165054873494</v>
      </c>
      <c r="M157" s="71">
        <f t="shared" si="12"/>
        <v>1995.8515912497573</v>
      </c>
      <c r="N157" s="69">
        <f t="shared" si="12"/>
        <v>1182.2122505864252</v>
      </c>
      <c r="O157" s="70">
        <f t="shared" si="12"/>
        <v>1538.5788665712296</v>
      </c>
      <c r="P157" s="70">
        <f t="shared" si="12"/>
        <v>1920.37887089229</v>
      </c>
      <c r="Q157" s="70">
        <f t="shared" si="12"/>
        <v>3875.1638864625779</v>
      </c>
      <c r="R157" s="69">
        <f t="shared" si="12"/>
        <v>3028.2422538616711</v>
      </c>
      <c r="S157" s="70">
        <f t="shared" si="12"/>
        <v>2101.5036330457106</v>
      </c>
      <c r="T157" s="70">
        <f t="shared" si="12"/>
        <v>1912.5700785018682</v>
      </c>
      <c r="U157" s="71">
        <f t="shared" si="12"/>
        <v>1944.0590042591748</v>
      </c>
      <c r="V157" s="69">
        <f t="shared" si="12"/>
        <v>1051.2428331893168</v>
      </c>
      <c r="W157" s="70">
        <f t="shared" si="12"/>
        <v>2110.6992689802978</v>
      </c>
      <c r="X157" s="70">
        <f t="shared" si="12"/>
        <v>2772.4556478552122</v>
      </c>
      <c r="Y157" s="71">
        <f t="shared" si="12"/>
        <v>0</v>
      </c>
      <c r="Z157" s="69">
        <f t="shared" si="12"/>
        <v>1651.5368868483483</v>
      </c>
      <c r="AA157" s="70">
        <f t="shared" si="12"/>
        <v>1869.0506222864503</v>
      </c>
      <c r="AB157" s="70">
        <f t="shared" si="12"/>
        <v>2478.2031597059449</v>
      </c>
      <c r="AC157" s="70">
        <f t="shared" si="12"/>
        <v>2414.8205012106955</v>
      </c>
      <c r="AD157" s="69">
        <f t="shared" si="12"/>
        <v>2127.4006447639358</v>
      </c>
      <c r="AE157" s="70">
        <f t="shared" si="12"/>
        <v>2302.9553306873513</v>
      </c>
      <c r="AF157" s="70">
        <f t="shared" si="12"/>
        <v>2565.6336226751282</v>
      </c>
      <c r="AG157" s="71">
        <f t="shared" si="12"/>
        <v>2432.0227119659235</v>
      </c>
      <c r="AH157" s="69">
        <f t="shared" si="12"/>
        <v>5414.4647962091976</v>
      </c>
      <c r="AI157" s="70">
        <f t="shared" si="12"/>
        <v>2942.1421060797807</v>
      </c>
      <c r="AJ157" s="70">
        <f t="shared" si="12"/>
        <v>2459.3981658987614</v>
      </c>
      <c r="AK157" s="71">
        <f t="shared" si="12"/>
        <v>907.75113940681069</v>
      </c>
      <c r="AL157" s="69">
        <f t="shared" si="12"/>
        <v>635.67091395871898</v>
      </c>
      <c r="AM157" s="70">
        <f t="shared" si="12"/>
        <v>604.50178419002918</v>
      </c>
      <c r="AN157" s="70">
        <f t="shared" si="12"/>
        <v>1267.0368837949693</v>
      </c>
      <c r="AO157" s="71">
        <f t="shared" si="12"/>
        <v>2173.6644528515981</v>
      </c>
      <c r="AP157" s="69">
        <f t="shared" si="12"/>
        <v>3013.523598045801</v>
      </c>
      <c r="AQ157" s="70">
        <f t="shared" si="12"/>
        <v>3171.202411748377</v>
      </c>
      <c r="AR157" s="70">
        <f t="shared" si="12"/>
        <v>3210.6221151740215</v>
      </c>
      <c r="AS157" s="71">
        <f t="shared" si="12"/>
        <v>2631.5692176202483</v>
      </c>
      <c r="AT157" s="69">
        <f t="shared" si="12"/>
        <v>1327.6352828184308</v>
      </c>
      <c r="AU157" s="70">
        <f t="shared" si="12"/>
        <v>811.96698508334907</v>
      </c>
      <c r="AV157" s="70">
        <f t="shared" si="12"/>
        <v>1054.0433002872164</v>
      </c>
      <c r="AW157" s="71">
        <f t="shared" si="12"/>
        <v>1530.3790169083461</v>
      </c>
      <c r="AX157" s="30">
        <f>SUM(B157:AW157)</f>
        <v>97576.732122985879</v>
      </c>
      <c r="AY157" s="78">
        <f>(AX157-AX52)/AX52</f>
        <v>-0.20149973712777502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59" spans="1:51" ht="13.5" customHeight="1" x14ac:dyDescent="0.35"/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f>'Sample UI'!B161</f>
        <v>1.4999999999999999E-2</v>
      </c>
      <c r="C161" s="396">
        <f>'Sample UI'!C161</f>
        <v>1.4999999999999999E-2</v>
      </c>
      <c r="D161" s="396">
        <f>'Sample UI'!D161</f>
        <v>1.4999999999999999E-2</v>
      </c>
      <c r="E161" s="396">
        <f>'Sample UI'!E161</f>
        <v>1.4999999999999999E-2</v>
      </c>
      <c r="F161" s="396">
        <f>'Sample UI'!F161</f>
        <v>1.2999999999999999E-2</v>
      </c>
      <c r="G161" s="396">
        <f>'Sample UI'!G161</f>
        <v>1.2999999999999999E-2</v>
      </c>
      <c r="H161" s="396">
        <f>'Sample UI'!H161</f>
        <v>1.2999999999999999E-2</v>
      </c>
      <c r="I161" s="396">
        <f>'Sample UI'!I161</f>
        <v>1.2999999999999999E-2</v>
      </c>
      <c r="J161" s="396">
        <f>'Sample UI'!J161</f>
        <v>8.9999999999999993E-3</v>
      </c>
      <c r="K161" s="396">
        <f>'Sample UI'!K161</f>
        <v>8.9999999999999993E-3</v>
      </c>
      <c r="L161" s="396">
        <f>'Sample UI'!L161</f>
        <v>8.9999999999999993E-3</v>
      </c>
      <c r="M161" s="396">
        <f>'Sample UI'!M161</f>
        <v>8.9999999999999993E-3</v>
      </c>
      <c r="N161" s="396">
        <f>'Sample UI'!N161</f>
        <v>3.5000000000000003E-2</v>
      </c>
      <c r="O161" s="396">
        <f>'Sample UI'!O161</f>
        <v>3.5000000000000003E-2</v>
      </c>
      <c r="P161" s="396">
        <f>'Sample UI'!P161</f>
        <v>3.5000000000000003E-2</v>
      </c>
      <c r="Q161" s="396">
        <f>'Sample UI'!Q161</f>
        <v>3.5000000000000003E-2</v>
      </c>
      <c r="R161" s="396">
        <f>'Sample UI'!R161</f>
        <v>2.4E-2</v>
      </c>
      <c r="S161" s="396">
        <f>'Sample UI'!S161</f>
        <v>2.4E-2</v>
      </c>
      <c r="T161" s="396">
        <f>'Sample UI'!T161</f>
        <v>2.4E-2</v>
      </c>
      <c r="U161" s="396">
        <f>'Sample UI'!U161</f>
        <v>2.4E-2</v>
      </c>
      <c r="V161" s="396">
        <f>'Sample UI'!V161</f>
        <v>6.5000000000000002E-2</v>
      </c>
      <c r="W161" s="396">
        <f>'Sample UI'!W161</f>
        <v>6.5000000000000002E-2</v>
      </c>
      <c r="X161" s="396">
        <f>'Sample UI'!X161</f>
        <v>6.5000000000000002E-2</v>
      </c>
      <c r="Y161" s="396">
        <f>'Sample UI'!Y161</f>
        <v>6.5000000000000002E-2</v>
      </c>
      <c r="Z161" s="396">
        <f>'Sample UI'!Z161</f>
        <v>2.1999999999999999E-2</v>
      </c>
      <c r="AA161" s="396">
        <f>'Sample UI'!AA161</f>
        <v>2.1999999999999999E-2</v>
      </c>
      <c r="AB161" s="396">
        <f>'Sample UI'!AB161</f>
        <v>2.1999999999999999E-2</v>
      </c>
      <c r="AC161" s="396">
        <f>'Sample UI'!AC161</f>
        <v>2.1999999999999999E-2</v>
      </c>
      <c r="AD161" s="396">
        <f>'Sample UI'!AD161</f>
        <v>3.9E-2</v>
      </c>
      <c r="AE161" s="396">
        <f>'Sample UI'!AE161</f>
        <v>3.9E-2</v>
      </c>
      <c r="AF161" s="396">
        <f>'Sample UI'!AF161</f>
        <v>3.9E-2</v>
      </c>
      <c r="AG161" s="396">
        <f>'Sample UI'!AG161</f>
        <v>3.9E-2</v>
      </c>
      <c r="AH161" s="396">
        <f>'Sample UI'!AH161</f>
        <v>2.7E-2</v>
      </c>
      <c r="AI161" s="396">
        <f>'Sample UI'!AI161</f>
        <v>2.7E-2</v>
      </c>
      <c r="AJ161" s="396">
        <f>'Sample UI'!AJ161</f>
        <v>2.7E-2</v>
      </c>
      <c r="AK161" s="396">
        <f>'Sample UI'!AK161</f>
        <v>2.7E-2</v>
      </c>
      <c r="AL161" s="396">
        <f>'Sample UI'!AL161</f>
        <v>2.5499999999999995E-2</v>
      </c>
      <c r="AM161" s="396">
        <f>'Sample UI'!AM161</f>
        <v>2.5499999999999995E-2</v>
      </c>
      <c r="AN161" s="396">
        <f>'Sample UI'!AN161</f>
        <v>2.5499999999999995E-2</v>
      </c>
      <c r="AO161" s="396">
        <f>'Sample UI'!AO161</f>
        <v>2.5499999999999995E-2</v>
      </c>
      <c r="AP161" s="396">
        <f>'Sample UI'!AP161</f>
        <v>1.6998299999999997E-2</v>
      </c>
      <c r="AQ161" s="396">
        <f>'Sample UI'!AQ161</f>
        <v>1.6998299999999997E-2</v>
      </c>
      <c r="AR161" s="396">
        <f>'Sample UI'!AR161</f>
        <v>1.6998299999999997E-2</v>
      </c>
      <c r="AS161" s="396">
        <f>'Sample UI'!AS161</f>
        <v>1.6998299999999997E-2</v>
      </c>
      <c r="AT161" s="396">
        <f>'Sample UI'!AT161</f>
        <v>8.5016999999999992E-3</v>
      </c>
      <c r="AU161" s="396">
        <f>'Sample UI'!AU161</f>
        <v>8.5016999999999992E-3</v>
      </c>
      <c r="AV161" s="396">
        <f>'Sample UI'!AV161</f>
        <v>8.5016999999999992E-3</v>
      </c>
      <c r="AW161" s="396">
        <f>'Sample UI'!AW161</f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021" r:id="rId4" name="OptionButton2">
          <controlPr defaultSize="0" autoLine="0" r:id="rId5">
            <anchor>
              <from>
                <xdr:col>0</xdr:col>
                <xdr:colOff>196850</xdr:colOff>
                <xdr:row>4</xdr:row>
                <xdr:rowOff>44450</xdr:rowOff>
              </from>
              <to>
                <xdr:col>0</xdr:col>
                <xdr:colOff>1504950</xdr:colOff>
                <xdr:row>5</xdr:row>
                <xdr:rowOff>209550</xdr:rowOff>
              </to>
            </anchor>
          </controlPr>
        </control>
      </mc:Choice>
      <mc:Fallback>
        <control shapeId="86021" r:id="rId4" name="OptionButton2"/>
      </mc:Fallback>
    </mc:AlternateContent>
    <mc:AlternateContent xmlns:mc="http://schemas.openxmlformats.org/markup-compatibility/2006">
      <mc:Choice Requires="x14">
        <control shapeId="86020" r:id="rId6" name="OptionButton1">
          <controlPr defaultSize="0" autoLine="0" r:id="rId7">
            <anchor>
              <from>
                <xdr:col>0</xdr:col>
                <xdr:colOff>196850</xdr:colOff>
                <xdr:row>6</xdr:row>
                <xdr:rowOff>44450</xdr:rowOff>
              </from>
              <to>
                <xdr:col>0</xdr:col>
                <xdr:colOff>1289050</xdr:colOff>
                <xdr:row>7</xdr:row>
                <xdr:rowOff>88900</xdr:rowOff>
              </to>
            </anchor>
          </controlPr>
        </control>
      </mc:Choice>
      <mc:Fallback>
        <control shapeId="86020" r:id="rId6" name="OptionButton1"/>
      </mc:Fallback>
    </mc:AlternateContent>
    <mc:AlternateContent xmlns:mc="http://schemas.openxmlformats.org/markup-compatibility/2006">
      <mc:Choice Requires="x14">
        <control shapeId="86019" r:id="rId8" name="ComboBox2">
          <controlPr defaultSize="0" autoLine="0" listFillRange="MonthAndBeyond" r:id="rId9">
            <anchor>
              <from>
                <xdr:col>0</xdr:col>
                <xdr:colOff>1892300</xdr:colOff>
                <xdr:row>4</xdr:row>
                <xdr:rowOff>120650</xdr:rowOff>
              </from>
              <to>
                <xdr:col>0</xdr:col>
                <xdr:colOff>3479800</xdr:colOff>
                <xdr:row>5</xdr:row>
                <xdr:rowOff>190500</xdr:rowOff>
              </to>
            </anchor>
          </controlPr>
        </control>
      </mc:Choice>
      <mc:Fallback>
        <control shapeId="86019" r:id="rId8" name="ComboBox2"/>
      </mc:Fallback>
    </mc:AlternateContent>
    <mc:AlternateContent xmlns:mc="http://schemas.openxmlformats.org/markup-compatibility/2006">
      <mc:Choice Requires="x14">
        <control shapeId="86018" r:id="rId10" name="ComboBox1">
          <controlPr defaultSize="0" disabled="1" autoLine="0" listFillRange="Months" r:id="rId11">
            <anchor>
              <from>
                <xdr:col>0</xdr:col>
                <xdr:colOff>1873250</xdr:colOff>
                <xdr:row>6</xdr:row>
                <xdr:rowOff>76200</xdr:rowOff>
              </from>
              <to>
                <xdr:col>0</xdr:col>
                <xdr:colOff>3479800</xdr:colOff>
                <xdr:row>7</xdr:row>
                <xdr:rowOff>184150</xdr:rowOff>
              </to>
            </anchor>
          </controlPr>
        </control>
      </mc:Choice>
      <mc:Fallback>
        <control shapeId="86018" r:id="rId10" name="ComboBox1"/>
      </mc:Fallback>
    </mc:AlternateContent>
    <mc:AlternateContent xmlns:mc="http://schemas.openxmlformats.org/markup-compatibility/2006">
      <mc:Choice Requires="x14">
        <control shapeId="86017" r:id="rId12" name="ComboBox3">
          <controlPr defaultSize="0" autoLine="0" listFillRange="RowOptions" r:id="rId13">
            <anchor>
              <from>
                <xdr:col>0</xdr:col>
                <xdr:colOff>1028700</xdr:colOff>
                <xdr:row>9</xdr:row>
                <xdr:rowOff>254000</xdr:rowOff>
              </from>
              <to>
                <xdr:col>0</xdr:col>
                <xdr:colOff>3479800</xdr:colOff>
                <xdr:row>10</xdr:row>
                <xdr:rowOff>241300</xdr:rowOff>
              </to>
            </anchor>
          </controlPr>
        </control>
      </mc:Choice>
      <mc:Fallback>
        <control shapeId="86017" r:id="rId12" name="ComboBox3"/>
      </mc:Fallback>
    </mc:AlternateContent>
    <mc:AlternateContent xmlns:mc="http://schemas.openxmlformats.org/markup-compatibility/2006">
      <mc:Choice Requires="x14">
        <control shapeId="86024" r:id="rId14" name="Button 8">
          <controlPr defaultSize="0" print="0" autoFill="0" autoPict="0" macro="[0]!GoToDashboard">
            <anchor moveWithCells="1" sizeWithCells="1">
              <from>
                <xdr:col>0</xdr:col>
                <xdr:colOff>19050</xdr:colOff>
                <xdr:row>0</xdr:row>
                <xdr:rowOff>6350</xdr:rowOff>
              </from>
              <to>
                <xdr:col>0</xdr:col>
                <xdr:colOff>1885950</xdr:colOff>
                <xdr:row>0</xdr:row>
                <xdr:rowOff>387350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Y161"/>
  <sheetViews>
    <sheetView showGridLines="0" zoomScale="70" zoomScaleNormal="70" workbookViewId="0">
      <pane xSplit="1" ySplit="20" topLeftCell="B21" activePane="bottomRight" state="frozen"/>
      <selection pane="topRight" activeCell="B1" sqref="B1"/>
      <selection pane="bottomLeft" activeCell="A21" sqref="A21"/>
      <selection pane="bottomRight" activeCell="K145" sqref="K145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B7" s="6"/>
      <c r="C7" s="114"/>
      <c r="D7" s="115"/>
      <c r="E7" s="92"/>
      <c r="F7" s="93"/>
    </row>
    <row r="8" spans="1:49" ht="19.5" customHeight="1" x14ac:dyDescent="0.35">
      <c r="B8" s="6"/>
      <c r="C8" s="114"/>
      <c r="D8" s="115"/>
      <c r="E8" s="92"/>
      <c r="F8" s="93"/>
    </row>
    <row r="9" spans="1:49" ht="22" customHeight="1" x14ac:dyDescent="0.35">
      <c r="B9" s="6"/>
      <c r="C9" s="114"/>
      <c r="D9" s="115"/>
      <c r="E9" s="92"/>
      <c r="F9" s="93"/>
    </row>
    <row r="10" spans="1:49" ht="22" customHeight="1" x14ac:dyDescent="0.35">
      <c r="B10" s="6"/>
      <c r="C10" s="114"/>
      <c r="D10" s="6"/>
      <c r="E10" s="6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1722.9056984832698</v>
      </c>
      <c r="E14" s="77">
        <f>IF(E52&lt;E157,E52,E157)</f>
        <v>2000.3223512412064</v>
      </c>
      <c r="F14" s="77">
        <f>IF(F52&lt;F157,F52,F157)</f>
        <v>525.83215718688223</v>
      </c>
      <c r="G14" s="77">
        <f>IF(G52&lt;G157,G52,G157)</f>
        <v>876.38692864480379</v>
      </c>
      <c r="H14" s="77">
        <f>IF(H52&lt;H157,H52,H157)</f>
        <v>1365.8442236144233</v>
      </c>
      <c r="I14" s="77">
        <f>IF(I52&lt;I157,I52,I157)</f>
        <v>2106.9366905538905</v>
      </c>
      <c r="J14" s="77">
        <f>IF(J52&lt;J157,J52,J157)</f>
        <v>1186.5167551515801</v>
      </c>
      <c r="K14" s="77">
        <f>IF(K52&lt;K157,K52,K157)</f>
        <v>1162.6736780988851</v>
      </c>
      <c r="L14" s="77">
        <f>IF(L52&lt;L157,L52,L157)</f>
        <v>1286.8073862720578</v>
      </c>
      <c r="M14" s="77">
        <f>IF(M52&lt;M157,M52,M157)</f>
        <v>1239.0021804774769</v>
      </c>
      <c r="N14" s="77">
        <f>IF(N52&lt;N157,N52,N157)</f>
        <v>637.81538097864689</v>
      </c>
      <c r="O14" s="77">
        <f>IF(O52&lt;O157,O52,O157)</f>
        <v>1005.7355606335207</v>
      </c>
      <c r="P14" s="77">
        <f>IF(P52&lt;P157,P52,P157)</f>
        <v>1536.7626664565453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783.69673474425588</v>
      </c>
      <c r="AA14" s="77">
        <f>IF(AA52&lt;AA157,AA52,AA157)</f>
        <v>1189.6054968338283</v>
      </c>
      <c r="AB14" s="77">
        <f>IF(AB52&lt;AB157,AB52,AB157)</f>
        <v>1616.6487244451869</v>
      </c>
      <c r="AC14" s="77">
        <f>IF(AC52&lt;AC157,AC52,AC157)</f>
        <v>1285.0490439767293</v>
      </c>
      <c r="AD14" s="77">
        <f>IF(AD52&lt;AD157,AD52,AD157)</f>
        <v>1318.2651033386317</v>
      </c>
      <c r="AE14" s="77">
        <f>IF(AE52&lt;AE157,AE52,AE157)</f>
        <v>1446.0691573926856</v>
      </c>
      <c r="AF14" s="77">
        <f>IF(AF52&lt;AF157,AF52,AF157)</f>
        <v>1304.5395185101081</v>
      </c>
      <c r="AG14" s="77">
        <f>IF(AG52&lt;AG157,AG52,AG157)</f>
        <v>806.12622075857564</v>
      </c>
      <c r="AH14" s="77">
        <f>IF(AH52&lt;AH157,AH52,AH157)</f>
        <v>1312.9092744251695</v>
      </c>
      <c r="AI14" s="77">
        <f>IF(AI52&lt;AI157,AI52,AI157)</f>
        <v>1482.6196845612237</v>
      </c>
      <c r="AJ14" s="77">
        <f>IF(AJ52&lt;AJ157,AJ52,AJ157)</f>
        <v>1192.9580180860319</v>
      </c>
      <c r="AK14" s="77">
        <f>IF(AK52&lt;AK157,AK52,AK157)</f>
        <v>732.56471908422327</v>
      </c>
      <c r="AL14" s="77">
        <f>IF(AL52&lt;AL157,AL52,AL157)</f>
        <v>717.77209953713395</v>
      </c>
      <c r="AM14" s="77">
        <f>IF(AM52&lt;AM157,AM52,AM157)</f>
        <v>739.34615608287527</v>
      </c>
      <c r="AN14" s="77">
        <f>IF(AN52&lt;AN157,AN52,AN157)</f>
        <v>1324.7712064019947</v>
      </c>
      <c r="AO14" s="77">
        <f>IF(AO52&lt;AO157,AO52,AO157)</f>
        <v>1629.1960123880858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414.55692043637049</v>
      </c>
      <c r="C15" s="77">
        <f>MIN(C52,C157)</f>
        <v>737.21502983915343</v>
      </c>
      <c r="D15" s="77">
        <f>MIN(D52,D157)</f>
        <v>1722.9056984832698</v>
      </c>
      <c r="E15" s="77">
        <f>MIN(E52,E157)</f>
        <v>2000.3223512412064</v>
      </c>
      <c r="F15" s="77">
        <f>MIN(F52,F157)</f>
        <v>525.83215718688223</v>
      </c>
      <c r="G15" s="77">
        <f>MIN(G52,G157)</f>
        <v>876.38692864480379</v>
      </c>
      <c r="H15" s="77">
        <f>MIN(H52,H157)</f>
        <v>1365.8442236144233</v>
      </c>
      <c r="I15" s="77">
        <f>MIN(I52,I157)</f>
        <v>2106.9366905538905</v>
      </c>
      <c r="J15" s="77">
        <f>MIN(J52,J157)</f>
        <v>1186.5167551515801</v>
      </c>
      <c r="K15" s="77">
        <f>MIN(K52,K157)</f>
        <v>1162.6736780988851</v>
      </c>
      <c r="L15" s="77">
        <f>MIN(L52,L157)</f>
        <v>1286.8073862720578</v>
      </c>
      <c r="M15" s="77">
        <f>MIN(M52,M157)</f>
        <v>1239.0021804774769</v>
      </c>
      <c r="N15" s="77">
        <f>MIN(N52,N157)</f>
        <v>637.81538097864689</v>
      </c>
      <c r="O15" s="77">
        <f>MIN(O52,O157)</f>
        <v>1005.7355606335207</v>
      </c>
      <c r="P15" s="77">
        <f>MIN(P52,P157)</f>
        <v>1536.7626664565453</v>
      </c>
      <c r="Q15" s="77">
        <f>MIN(Q52,Q157)</f>
        <v>1694.6863919312866</v>
      </c>
      <c r="R15" s="77">
        <f>MIN(R52,R157)</f>
        <v>1551.1021907742529</v>
      </c>
      <c r="S15" s="77">
        <f>MIN(S52,S157)</f>
        <v>1399.9031897763873</v>
      </c>
      <c r="T15" s="77">
        <f>MIN(T52,T157)</f>
        <v>1060.3757030434986</v>
      </c>
      <c r="U15" s="77">
        <f>MIN(U52,U157)</f>
        <v>863.61891640586134</v>
      </c>
      <c r="V15" s="77">
        <f>MIN(V52,V157)</f>
        <v>459.40151637489868</v>
      </c>
      <c r="W15" s="77">
        <f>MIN(W52,W157)</f>
        <v>1616.5923055645701</v>
      </c>
      <c r="X15" s="77">
        <f>MIN(X52,X157)</f>
        <v>2549.9551230915094</v>
      </c>
      <c r="Y15" s="77">
        <f>MIN(Y52,Y157)</f>
        <v>0</v>
      </c>
      <c r="Z15" s="77">
        <f>MIN(Z52,Z157)</f>
        <v>783.69673474425588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1629.1960123880858</v>
      </c>
      <c r="AP15" s="77">
        <f>MIN(AP52,AP157)</f>
        <v>1444.1800560894121</v>
      </c>
      <c r="AQ15" s="77">
        <f>MIN(AQ52,AQ157)</f>
        <v>1235.0360937101648</v>
      </c>
      <c r="AR15" s="77">
        <f>MIN(AR52,AR157)</f>
        <v>1178.2861093943757</v>
      </c>
      <c r="AS15" s="77">
        <f>MIN(AS52,AS157)</f>
        <v>1017.4977408060481</v>
      </c>
      <c r="AT15" s="77">
        <f>MIN(AT52,AT157)</f>
        <v>1205.5520304568531</v>
      </c>
      <c r="AU15" s="77">
        <f>MIN(AU52,AU157)</f>
        <v>819.09898477157401</v>
      </c>
      <c r="AV15" s="77">
        <f>MIN(AV52,AV157)</f>
        <v>1125.0239928427864</v>
      </c>
      <c r="AW15" s="77">
        <f>MIN(AW52,AW157)</f>
        <v>1143.2741116751265</v>
      </c>
    </row>
    <row r="16" spans="1:49" x14ac:dyDescent="0.35">
      <c r="A16" s="2" t="s">
        <v>101</v>
      </c>
      <c r="B16" s="72">
        <f>B157</f>
        <v>1247.6383454816062</v>
      </c>
      <c r="C16" s="72">
        <f>C157</f>
        <v>1598.3132292570083</v>
      </c>
      <c r="D16" s="72">
        <f>D157</f>
        <v>1986.5138988293013</v>
      </c>
      <c r="E16" s="72">
        <f>E157</f>
        <v>3544.2580856494023</v>
      </c>
      <c r="F16" s="72">
        <f>F157</f>
        <v>2906.167639090505</v>
      </c>
      <c r="G16" s="72">
        <f>G157</f>
        <v>1820.5907599802169</v>
      </c>
      <c r="H16" s="72">
        <f>H157</f>
        <v>1919.3459849041844</v>
      </c>
      <c r="I16" s="72">
        <f>I157</f>
        <v>2427.6911682427899</v>
      </c>
      <c r="J16" s="72">
        <f>J157</f>
        <v>1969.032985979519</v>
      </c>
      <c r="K16" s="72">
        <f>K157</f>
        <v>1875.3489980349545</v>
      </c>
      <c r="L16" s="72">
        <f>L157</f>
        <v>1905.932256753596</v>
      </c>
      <c r="M16" s="72">
        <f>M157</f>
        <v>2163.5070277695704</v>
      </c>
      <c r="N16" s="72">
        <f>N157</f>
        <v>1301.1492506871864</v>
      </c>
      <c r="O16" s="72">
        <f>O157</f>
        <v>1709.3404298406022</v>
      </c>
      <c r="P16" s="72">
        <f>P157</f>
        <v>2079.4981887227386</v>
      </c>
      <c r="Q16" s="72">
        <f>Q157</f>
        <v>4117.5054233440042</v>
      </c>
      <c r="R16" s="72">
        <f>R157</f>
        <v>3002.2574285374635</v>
      </c>
      <c r="S16" s="72">
        <f>S157</f>
        <v>2336.8325541132353</v>
      </c>
      <c r="T16" s="72">
        <f>T157</f>
        <v>2158.7125486393106</v>
      </c>
      <c r="U16" s="72">
        <f>U157</f>
        <v>2188.3992162182976</v>
      </c>
      <c r="V16" s="72">
        <f>V157</f>
        <v>1137.9549729934406</v>
      </c>
      <c r="W16" s="72">
        <f>W157</f>
        <v>2189.8940283188736</v>
      </c>
      <c r="X16" s="72">
        <f>X157</f>
        <v>2549.9551230915094</v>
      </c>
      <c r="Y16" s="72">
        <f>Y157</f>
        <v>0</v>
      </c>
      <c r="Z16" s="72">
        <f>Z157</f>
        <v>1620.5228278479074</v>
      </c>
      <c r="AA16" s="72">
        <f>AA157</f>
        <v>1859.2112763473576</v>
      </c>
      <c r="AB16" s="72">
        <f>AB157</f>
        <v>2409.377500588449</v>
      </c>
      <c r="AC16" s="72">
        <f>AC157</f>
        <v>2352.5326471813423</v>
      </c>
      <c r="AD16" s="72">
        <f>AD157</f>
        <v>1921.9215499468191</v>
      </c>
      <c r="AE16" s="72">
        <f>AE157</f>
        <v>2097.9584918627611</v>
      </c>
      <c r="AF16" s="72">
        <f>AF157</f>
        <v>2316.0428327687969</v>
      </c>
      <c r="AG16" s="72">
        <f>AG157</f>
        <v>2167.2017795275528</v>
      </c>
      <c r="AH16" s="72">
        <f>AH157</f>
        <v>4700.8815491566211</v>
      </c>
      <c r="AI16" s="72">
        <f>AI157</f>
        <v>2429.5078898446227</v>
      </c>
      <c r="AJ16" s="72">
        <f>AJ157</f>
        <v>2103.8494755440265</v>
      </c>
      <c r="AK16" s="72">
        <f>AK157</f>
        <v>732.56471908422327</v>
      </c>
      <c r="AL16" s="72">
        <f>AL157</f>
        <v>717.77209953713395</v>
      </c>
      <c r="AM16" s="72">
        <f>AM157</f>
        <v>739.34615608287527</v>
      </c>
      <c r="AN16" s="72">
        <f>AN157</f>
        <v>1324.7712064019947</v>
      </c>
      <c r="AO16" s="72">
        <f>AO157</f>
        <v>2613.6325670418464</v>
      </c>
      <c r="AP16" s="72">
        <f>AP157</f>
        <v>2056.8692246298192</v>
      </c>
      <c r="AQ16" s="72">
        <f>AQ157</f>
        <v>2193.9992259958353</v>
      </c>
      <c r="AR16" s="72">
        <f>AR157</f>
        <v>2282.3795274865324</v>
      </c>
      <c r="AS16" s="72">
        <f>AS157</f>
        <v>1874.8036948493941</v>
      </c>
      <c r="AT16" s="72">
        <f>AT157</f>
        <v>1319.7861347386327</v>
      </c>
      <c r="AU16" s="72">
        <f>AU157</f>
        <v>875.77702471886232</v>
      </c>
      <c r="AV16" s="72">
        <f>AV157</f>
        <v>1125.0239928427864</v>
      </c>
      <c r="AW16" s="72">
        <f>AW157</f>
        <v>1617.4573867017921</v>
      </c>
    </row>
    <row r="17" spans="1:51" x14ac:dyDescent="0.35">
      <c r="A17" s="2" t="s">
        <v>102</v>
      </c>
      <c r="B17" s="72">
        <f>B52</f>
        <v>414.55692043637049</v>
      </c>
      <c r="C17" s="72">
        <f>C52</f>
        <v>737.21502983915343</v>
      </c>
      <c r="D17" s="72">
        <f>D52</f>
        <v>1722.9056984832698</v>
      </c>
      <c r="E17" s="72">
        <f>E52</f>
        <v>2000.3223512412064</v>
      </c>
      <c r="F17" s="72">
        <f>F52</f>
        <v>525.83215718688223</v>
      </c>
      <c r="G17" s="72">
        <f>G52</f>
        <v>876.38692864480379</v>
      </c>
      <c r="H17" s="72">
        <f>H52</f>
        <v>1365.8442236144233</v>
      </c>
      <c r="I17" s="72">
        <f>I52</f>
        <v>2106.9366905538905</v>
      </c>
      <c r="J17" s="72">
        <f>J52</f>
        <v>1186.5167551515801</v>
      </c>
      <c r="K17" s="72">
        <f>K52</f>
        <v>1162.6736780988851</v>
      </c>
      <c r="L17" s="72">
        <f>L52</f>
        <v>1286.8073862720578</v>
      </c>
      <c r="M17" s="72">
        <f>M52</f>
        <v>1239.0021804774769</v>
      </c>
      <c r="N17" s="72">
        <f>N52</f>
        <v>637.81538097864689</v>
      </c>
      <c r="O17" s="72">
        <f>O52</f>
        <v>1005.7355606335207</v>
      </c>
      <c r="P17" s="72">
        <f>P52</f>
        <v>1536.7626664565453</v>
      </c>
      <c r="Q17" s="72">
        <f>Q52</f>
        <v>1694.6863919312866</v>
      </c>
      <c r="R17" s="72">
        <f>R52</f>
        <v>1551.1021907742529</v>
      </c>
      <c r="S17" s="72">
        <f>S52</f>
        <v>1399.9031897763873</v>
      </c>
      <c r="T17" s="72">
        <f>T52</f>
        <v>1060.3757030434986</v>
      </c>
      <c r="U17" s="72">
        <f>U52</f>
        <v>863.61891640586134</v>
      </c>
      <c r="V17" s="72">
        <f>V52</f>
        <v>459.40151637489868</v>
      </c>
      <c r="W17" s="72">
        <f>W52</f>
        <v>1616.5923055645701</v>
      </c>
      <c r="X17" s="72">
        <f>X52</f>
        <v>2799.006178060532</v>
      </c>
      <c r="Y17" s="72">
        <f>Y52</f>
        <v>0</v>
      </c>
      <c r="Z17" s="72">
        <f>Z52</f>
        <v>783.69673474425588</v>
      </c>
      <c r="AA17" s="72">
        <f>AA52</f>
        <v>1189.6054968338283</v>
      </c>
      <c r="AB17" s="72">
        <f>AB52</f>
        <v>1616.6487244451869</v>
      </c>
      <c r="AC17" s="72">
        <f>AC52</f>
        <v>1285.0490439767293</v>
      </c>
      <c r="AD17" s="72">
        <f>AD52</f>
        <v>1318.2651033386317</v>
      </c>
      <c r="AE17" s="72">
        <f>AE52</f>
        <v>1446.0691573926856</v>
      </c>
      <c r="AF17" s="72">
        <f>AF52</f>
        <v>1304.5395185101081</v>
      </c>
      <c r="AG17" s="72">
        <f>AG52</f>
        <v>806.12622075857564</v>
      </c>
      <c r="AH17" s="72">
        <f>AH52</f>
        <v>1312.9092744251695</v>
      </c>
      <c r="AI17" s="72">
        <f>AI52</f>
        <v>1482.6196845612237</v>
      </c>
      <c r="AJ17" s="72">
        <f>AJ52</f>
        <v>1192.9580180860319</v>
      </c>
      <c r="AK17" s="72">
        <f>AK52</f>
        <v>886.51302292757441</v>
      </c>
      <c r="AL17" s="72">
        <f>AL52</f>
        <v>877.5605452015817</v>
      </c>
      <c r="AM17" s="72">
        <f>AM52</f>
        <v>807.09691555506731</v>
      </c>
      <c r="AN17" s="72">
        <f>AN52</f>
        <v>1561.1465268552652</v>
      </c>
      <c r="AO17" s="72">
        <f>AO52</f>
        <v>1629.1960123880858</v>
      </c>
      <c r="AP17" s="72">
        <f>AP52</f>
        <v>1444.1800560894121</v>
      </c>
      <c r="AQ17" s="72">
        <f>AQ52</f>
        <v>1235.0360937101648</v>
      </c>
      <c r="AR17" s="72">
        <f>AR52</f>
        <v>1178.2861093943757</v>
      </c>
      <c r="AS17" s="72">
        <f>AS52</f>
        <v>1017.4977408060481</v>
      </c>
      <c r="AT17" s="72">
        <f>AT52</f>
        <v>1205.5520304568531</v>
      </c>
      <c r="AU17" s="72">
        <f>AU52</f>
        <v>819.09898477157401</v>
      </c>
      <c r="AV17" s="72">
        <f>AV52</f>
        <v>1707.0748730964465</v>
      </c>
      <c r="AW17" s="72">
        <f>AW52</f>
        <v>1143.2741116751265</v>
      </c>
    </row>
    <row r="18" spans="1:51" x14ac:dyDescent="0.35">
      <c r="A18" s="2" t="s">
        <v>106</v>
      </c>
      <c r="B18" s="1">
        <f>ABS(B52-B157)</f>
        <v>833.08142504523562</v>
      </c>
      <c r="C18" s="1">
        <f>ABS(C52-C157)</f>
        <v>861.09819941785486</v>
      </c>
      <c r="D18" s="1">
        <f>ABS(D52-D157)</f>
        <v>263.60820034603148</v>
      </c>
      <c r="E18" s="1">
        <f>ABS(E52-E157)</f>
        <v>1543.9357344081959</v>
      </c>
      <c r="F18" s="1">
        <f>ABS(F52-F157)</f>
        <v>2380.3354819036226</v>
      </c>
      <c r="G18" s="1">
        <f>ABS(G52-G157)</f>
        <v>944.20383133541316</v>
      </c>
      <c r="H18" s="1">
        <f>ABS(H52-H157)</f>
        <v>553.50176128976113</v>
      </c>
      <c r="I18" s="1">
        <f>ABS(I52-I157)</f>
        <v>320.75447768889944</v>
      </c>
      <c r="J18" s="1">
        <f>ABS(J52-J157)</f>
        <v>782.5162308279389</v>
      </c>
      <c r="K18" s="1">
        <f>ABS(K52-K157)</f>
        <v>712.6753199360694</v>
      </c>
      <c r="L18" s="1">
        <f>ABS(L52-L157)</f>
        <v>619.12487048153821</v>
      </c>
      <c r="M18" s="1">
        <f>ABS(M52-M157)</f>
        <v>924.50484729209347</v>
      </c>
      <c r="N18" s="1">
        <f>ABS(N52-N157)</f>
        <v>663.33386970853951</v>
      </c>
      <c r="O18" s="1">
        <f>ABS(O52-O157)</f>
        <v>703.60486920708149</v>
      </c>
      <c r="P18" s="1">
        <f>ABS(P52-P157)</f>
        <v>542.73552226619336</v>
      </c>
      <c r="Q18" s="1">
        <f>ABS(Q52-Q157)</f>
        <v>2422.8190314127178</v>
      </c>
      <c r="R18" s="1">
        <f>ABS(R52-R157)</f>
        <v>1451.1552377632106</v>
      </c>
      <c r="S18" s="1">
        <f>ABS(S52-S157)</f>
        <v>936.92936433684804</v>
      </c>
      <c r="T18" s="1">
        <f>ABS(T52-T157)</f>
        <v>1098.3368455958121</v>
      </c>
      <c r="U18" s="1">
        <f>ABS(U52-U157)</f>
        <v>1324.7802998124362</v>
      </c>
      <c r="V18" s="1">
        <f>ABS(V52-V157)</f>
        <v>678.55345661854199</v>
      </c>
      <c r="W18" s="1">
        <f>ABS(W52-W157)</f>
        <v>573.30172275430346</v>
      </c>
      <c r="X18" s="1">
        <f>ABS(X52-X157)</f>
        <v>249.05105496902252</v>
      </c>
      <c r="Y18" s="1">
        <f>ABS(Y52-Y157)</f>
        <v>0</v>
      </c>
      <c r="Z18" s="1">
        <f>ABS(Z52-Z157)</f>
        <v>836.82609310365149</v>
      </c>
      <c r="AA18" s="1">
        <f>ABS(AA52-AA157)</f>
        <v>669.60577951352934</v>
      </c>
      <c r="AB18" s="1">
        <f>ABS(AB52-AB157)</f>
        <v>792.72877614326217</v>
      </c>
      <c r="AC18" s="1">
        <f>ABS(AC52-AC157)</f>
        <v>1067.483603204613</v>
      </c>
      <c r="AD18" s="1">
        <f>ABS(AD52-AD157)</f>
        <v>603.65644660818748</v>
      </c>
      <c r="AE18" s="1">
        <f>ABS(AE52-AE157)</f>
        <v>651.88933447007548</v>
      </c>
      <c r="AF18" s="1">
        <f>ABS(AF52-AF157)</f>
        <v>1011.5033142586888</v>
      </c>
      <c r="AG18" s="1">
        <f>ABS(AG52-AG157)</f>
        <v>1361.0755587689773</v>
      </c>
      <c r="AH18" s="1">
        <f>ABS(AH52-AH157)</f>
        <v>3387.9722747314518</v>
      </c>
      <c r="AI18" s="1">
        <f>ABS(AI52-AI157)</f>
        <v>946.88820528339897</v>
      </c>
      <c r="AJ18" s="1">
        <f>ABS(AJ52-AJ157)</f>
        <v>910.89145745799465</v>
      </c>
      <c r="AK18" s="1">
        <f>ABS(AK52-AK157)</f>
        <v>153.94830384335114</v>
      </c>
      <c r="AL18" s="1">
        <f>ABS(AL52-AL157)</f>
        <v>159.78844566444775</v>
      </c>
      <c r="AM18" s="1">
        <f>ABS(AM52-AM157)</f>
        <v>67.750759472192044</v>
      </c>
      <c r="AN18" s="1">
        <f>ABS(AN52-AN157)</f>
        <v>236.37532045327043</v>
      </c>
      <c r="AO18" s="1">
        <f>ABS(AO52-AO157)</f>
        <v>984.4365546537606</v>
      </c>
      <c r="AP18" s="1">
        <f>ABS(AP52-AP157)</f>
        <v>612.68916854040708</v>
      </c>
      <c r="AQ18" s="1">
        <f>ABS(AQ52-AQ157)</f>
        <v>958.96313228567055</v>
      </c>
      <c r="AR18" s="1">
        <f>ABS(AR52-AR157)</f>
        <v>1104.0934180921568</v>
      </c>
      <c r="AS18" s="1">
        <f>ABS(AS52-AS157)</f>
        <v>857.30595404334599</v>
      </c>
      <c r="AT18" s="1">
        <f>ABS(AT52-AT157)</f>
        <v>114.23410428177954</v>
      </c>
      <c r="AU18" s="1">
        <f>ABS(AU52-AU157)</f>
        <v>56.678039947288312</v>
      </c>
      <c r="AV18" s="1">
        <f>ABS(AV52-AV157)</f>
        <v>582.05088025366013</v>
      </c>
      <c r="AW18" s="1">
        <f>ABS(AW52-AW157)</f>
        <v>474.18327502666557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 t="str">
        <f>IF(LARGE($B$18:$AW$18,1)=E18,90000,IF(LARGE($B$18:$AW$18,2)=E18,90000,IF(LARGE($B$18:$AW$18,3)=E18,90000,"")))</f>
        <v/>
      </c>
      <c r="F19" s="1">
        <f>IF(LARGE($B$18:$AW$18,1)=F18,90000,IF(LARGE($B$18:$AW$18,2)=F18,90000,IF(LARGE($B$18:$AW$18,3)=F18,90000,"")))</f>
        <v>90000</v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 t="str">
        <f>IF(LARGE($B$18:$AW$18,1)=I18,90000,IF(LARGE($B$18:$AW$18,2)=I18,90000,IF(LARGE($B$18:$AW$18,3)=I18,90000,"")))</f>
        <v/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>
        <f>IF(LARGE($B$18:$AW$18,1)=Q18,90000,IF(LARGE($B$18:$AW$18,2)=Q18,90000,IF(LARGE($B$18:$AW$18,3)=Q18,90000,"")))</f>
        <v>90000</v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 t="str">
        <f>IF(LARGE($B$18:$AW$18,1)=X18,90000,IF(LARGE($B$18:$AW$18,2)=X18,90000,IF(LARGE($B$18:$AW$18,3)=X18,90000,"")))</f>
        <v/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 t="str">
        <f>IF(LARGE($B$18:$AW$18,1)=AB18,90000,IF(LARGE($B$18:$AW$18,2)=AB18,90000,IF(LARGE($B$18:$AW$18,3)=AB18,90000,"")))</f>
        <v/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 t="str">
        <f>IF(LARGE($B$18:$AW$18,1)=AE18,90000,IF(LARGE($B$18:$AW$18,2)=AE18,90000,IF(LARGE($B$18:$AW$18,3)=AE18,90000,"")))</f>
        <v/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>
        <f>IF(LARGE($B$18:$AW$18,1)=AH18,90000,IF(LARGE($B$18:$AW$18,2)=AH18,90000,IF(LARGE($B$18:$AW$18,3)=AH18,90000,"")))</f>
        <v>90000</v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 t="str">
        <f>IF(LARGE($B$18:$AW$18,1)=AO18,90000,IF(LARGE($B$18:$AW$18,2)=AO18,90000,IF(LARGE($B$18:$AW$18,3)=AO18,90000,"")))</f>
        <v/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49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hidden="1" x14ac:dyDescent="0.35">
      <c r="A24" s="36" t="s">
        <v>356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hidden="1" x14ac:dyDescent="0.35">
      <c r="A25" s="26" t="s">
        <v>354</v>
      </c>
      <c r="B25" s="218">
        <f>'Reforecast RTM'!$P$46</f>
        <v>0</v>
      </c>
      <c r="C25" s="218">
        <f>'Reforecast RTM'!$P$47</f>
        <v>0</v>
      </c>
      <c r="D25" s="218">
        <f>'Reforecast RTM'!$P$48</f>
        <v>0</v>
      </c>
      <c r="E25" s="218">
        <f>'Reforecast RTM'!$P$49+'Reforecast RTM'!$P$50</f>
        <v>0</v>
      </c>
      <c r="F25" s="218">
        <f>'Reforecast RTM'!$P$53</f>
        <v>0</v>
      </c>
      <c r="G25" s="218">
        <f>'Reforecast RTM'!$P$54</f>
        <v>0</v>
      </c>
      <c r="H25" s="218">
        <f>'Reforecast RTM'!$P$55</f>
        <v>0</v>
      </c>
      <c r="I25" s="218">
        <f>'Reforecast RTM'!$P$56+'Reforecast RTM'!$P$57</f>
        <v>0</v>
      </c>
      <c r="J25" s="218">
        <f>'Reforecast RTM'!$P$60</f>
        <v>0</v>
      </c>
      <c r="K25" s="218">
        <f>'Reforecast RTM'!$P$61</f>
        <v>0</v>
      </c>
      <c r="L25" s="218">
        <f>'Reforecast RTM'!$P$62</f>
        <v>0</v>
      </c>
      <c r="M25" s="218">
        <f>'Reforecast RTM'!$P$63+'Reforecast RTM'!$P$64</f>
        <v>0</v>
      </c>
      <c r="N25" s="218">
        <f>'Reforecast RTM'!$P$67</f>
        <v>0</v>
      </c>
      <c r="O25" s="218">
        <f>'Reforecast RTM'!$P$68</f>
        <v>0</v>
      </c>
      <c r="P25" s="218">
        <f>'Reforecast RTM'!$P$69</f>
        <v>0</v>
      </c>
      <c r="Q25" s="218">
        <f>'Reforecast RTM'!$P$70+'Reforecast RTM'!$P$71</f>
        <v>0</v>
      </c>
      <c r="R25" s="218">
        <f>'Reforecast RTM'!$P$74+'Reforecast RTM'!$P$75</f>
        <v>0</v>
      </c>
      <c r="S25" s="218">
        <f>'Reforecast RTM'!$P$76</f>
        <v>0</v>
      </c>
      <c r="T25" s="218">
        <f>'Reforecast RTM'!$P$77</f>
        <v>0</v>
      </c>
      <c r="U25" s="218">
        <f>'Reforecast RTM'!$P$78</f>
        <v>0</v>
      </c>
      <c r="V25" s="218">
        <f>'Reforecast RTM'!$P$81</f>
        <v>0</v>
      </c>
      <c r="W25" s="218">
        <f>'Reforecast RTM'!$P$82</f>
        <v>0</v>
      </c>
      <c r="X25" s="218">
        <f>'Reforecast RTM'!$P$83</f>
        <v>0</v>
      </c>
      <c r="Y25" s="218">
        <f>'Reforecast RTM'!$P$84+'Reforecast RTM'!$P$85</f>
        <v>0</v>
      </c>
      <c r="Z25" s="218">
        <f>'Reforecast RTM'!$P$88+'Reforecast RTM'!$P$89</f>
        <v>0</v>
      </c>
      <c r="AA25" s="218">
        <f>'Reforecast RTM'!$P$90</f>
        <v>0</v>
      </c>
      <c r="AB25" s="218">
        <f>'Reforecast RTM'!$P$91</f>
        <v>0</v>
      </c>
      <c r="AC25" s="218">
        <f>'Reforecast RTM'!$P$92</f>
        <v>0</v>
      </c>
      <c r="AD25" s="218">
        <f>'Reforecast RTM'!$P$95+'Reforecast RTM'!$P$96</f>
        <v>0</v>
      </c>
      <c r="AE25" s="218">
        <f>'Reforecast RTM'!$P$97</f>
        <v>0</v>
      </c>
      <c r="AF25" s="218">
        <f>'Reforecast RTM'!$P$98</f>
        <v>0</v>
      </c>
      <c r="AG25" s="218">
        <f>'Reforecast RTM'!$P$99</f>
        <v>0</v>
      </c>
      <c r="AH25" s="218">
        <f>'Reforecast RTM'!$P$102+'Reforecast RTM'!$P$103</f>
        <v>0</v>
      </c>
      <c r="AI25" s="218">
        <f>'Reforecast RTM'!$P$104</f>
        <v>0</v>
      </c>
      <c r="AJ25" s="218">
        <f>'Reforecast RTM'!$P$105</f>
        <v>0</v>
      </c>
      <c r="AK25" s="218">
        <f>'Reforecast RTM'!$P$106</f>
        <v>0</v>
      </c>
      <c r="AL25" s="218">
        <f>'Reforecast RTM'!$P$109</f>
        <v>0</v>
      </c>
      <c r="AM25" s="218">
        <f>'Reforecast RTM'!$P$110</f>
        <v>0</v>
      </c>
      <c r="AN25" s="218">
        <f>'Reforecast RTM'!$P$111</f>
        <v>0</v>
      </c>
      <c r="AO25" s="218">
        <f>'Reforecast RTM'!$P$112+'Reforecast RTM'!$P$113</f>
        <v>0</v>
      </c>
      <c r="AP25" s="218">
        <f>'Reforecast RTM'!$P$116+'Reforecast RTM'!$P$117</f>
        <v>0</v>
      </c>
      <c r="AQ25" s="218">
        <f>'Reforecast RTM'!$P$118</f>
        <v>0</v>
      </c>
      <c r="AR25" s="218">
        <f>'Reforecast RTM'!$P$119</f>
        <v>0</v>
      </c>
      <c r="AS25" s="218">
        <f>'Reforecast RTM'!$P$120</f>
        <v>0</v>
      </c>
      <c r="AT25" s="218">
        <f>'Reforecast RTM'!$P$123</f>
        <v>0</v>
      </c>
      <c r="AU25" s="218">
        <f>'Reforecast RTM'!$P$124</f>
        <v>0</v>
      </c>
      <c r="AV25" s="218">
        <f>'Reforecast RTM'!$P$125</f>
        <v>0</v>
      </c>
      <c r="AW25" s="218">
        <f>'Reforecast RTM'!$P$126+'Reforecast RTM'!$P$127</f>
        <v>0</v>
      </c>
      <c r="AX25" s="28"/>
      <c r="AY25" s="12"/>
    </row>
    <row r="26" spans="1:51" s="26" customFormat="1" hidden="1" x14ac:dyDescent="0.35">
      <c r="A26" s="26" t="s">
        <v>355</v>
      </c>
      <c r="B26" s="218">
        <f>'Reforecast RTM'!$O$46</f>
        <v>0</v>
      </c>
      <c r="C26" s="218">
        <f>'Reforecast RTM'!$O$47</f>
        <v>0</v>
      </c>
      <c r="D26" s="218">
        <f>'Reforecast RTM'!$O$48</f>
        <v>0</v>
      </c>
      <c r="E26" s="218">
        <f>'Reforecast RTM'!O70+'Reforecast RTM'!$O$50</f>
        <v>0</v>
      </c>
      <c r="F26" s="218">
        <f>'Reforecast RTM'!$O$53</f>
        <v>0</v>
      </c>
      <c r="G26" s="218">
        <f>'Reforecast RTM'!$O$54</f>
        <v>0</v>
      </c>
      <c r="H26" s="218">
        <f>'Reforecast RTM'!$O$55</f>
        <v>0</v>
      </c>
      <c r="I26" s="218">
        <f>'Reforecast RTM'!$O$56+'Reforecast RTM'!$O$57</f>
        <v>0</v>
      </c>
      <c r="J26" s="218">
        <f>'Reforecast RTM'!$O$60</f>
        <v>0</v>
      </c>
      <c r="K26" s="218">
        <f>'Reforecast RTM'!$O$61</f>
        <v>0</v>
      </c>
      <c r="L26" s="218">
        <f>'Reforecast RTM'!$O$62</f>
        <v>0</v>
      </c>
      <c r="M26" s="218">
        <f>'Reforecast RTM'!$O$63+'Reforecast RTM'!$O$64</f>
        <v>0</v>
      </c>
      <c r="N26" s="218">
        <f>'Reforecast RTM'!$O$67</f>
        <v>0</v>
      </c>
      <c r="O26" s="218">
        <f>'Reforecast RTM'!$O$68</f>
        <v>0</v>
      </c>
      <c r="P26" s="218">
        <f>'Reforecast RTM'!$O$69</f>
        <v>0</v>
      </c>
      <c r="Q26" s="218">
        <f>'Reforecast RTM'!$O$70+'Reforecast RTM'!$O$71</f>
        <v>0</v>
      </c>
      <c r="R26" s="218">
        <f>'Reforecast RTM'!$O$74+'Reforecast RTM'!$O$75</f>
        <v>0</v>
      </c>
      <c r="S26" s="218">
        <f>'Reforecast RTM'!$O$76</f>
        <v>0</v>
      </c>
      <c r="T26" s="218">
        <f>'Reforecast RTM'!$O$77</f>
        <v>0</v>
      </c>
      <c r="U26" s="218">
        <f>+'Reforecast RTM'!$O$78</f>
        <v>0</v>
      </c>
      <c r="V26" s="218">
        <f>'Reforecast RTM'!$O$81</f>
        <v>0</v>
      </c>
      <c r="W26" s="218">
        <f>'Reforecast RTM'!$O$82</f>
        <v>0</v>
      </c>
      <c r="X26" s="218">
        <f>'Reforecast RTM'!$O$83</f>
        <v>0</v>
      </c>
      <c r="Y26" s="218">
        <f>'Reforecast RTM'!$O$84+'Reforecast RTM'!$O$85</f>
        <v>0</v>
      </c>
      <c r="Z26" s="218">
        <f>'Reforecast RTM'!$O$88+'Reforecast RTM'!$O$89</f>
        <v>0</v>
      </c>
      <c r="AA26" s="218">
        <f>'Reforecast RTM'!$O$90</f>
        <v>0</v>
      </c>
      <c r="AB26" s="218">
        <f>'Reforecast RTM'!$O$91</f>
        <v>0</v>
      </c>
      <c r="AC26" s="218">
        <f>'Reforecast RTM'!$O$92</f>
        <v>0</v>
      </c>
      <c r="AD26" s="218">
        <f>'Reforecast RTM'!$O$95+'Reforecast RTM'!$O$96</f>
        <v>0</v>
      </c>
      <c r="AE26" s="218">
        <f>'Reforecast RTM'!$O$97</f>
        <v>0</v>
      </c>
      <c r="AF26" s="218">
        <f>'Reforecast RTM'!$O$98</f>
        <v>0</v>
      </c>
      <c r="AG26" s="218">
        <f>'Reforecast RTM'!$O$99</f>
        <v>0</v>
      </c>
      <c r="AH26" s="218">
        <f>'Reforecast RTM'!$O$102+'Reforecast RTM'!$O$103</f>
        <v>0</v>
      </c>
      <c r="AI26" s="218">
        <f>'Reforecast RTM'!$O$104</f>
        <v>0</v>
      </c>
      <c r="AJ26" s="218">
        <f>'Reforecast RTM'!$O$105</f>
        <v>0</v>
      </c>
      <c r="AK26" s="218">
        <f>'Reforecast RTM'!$O$106</f>
        <v>0</v>
      </c>
      <c r="AL26" s="218">
        <f>'Reforecast RTM'!$O$109</f>
        <v>0</v>
      </c>
      <c r="AM26" s="218">
        <f>'Reforecast RTM'!$O$110</f>
        <v>0</v>
      </c>
      <c r="AN26" s="218">
        <f>'Reforecast RTM'!$O$111</f>
        <v>0</v>
      </c>
      <c r="AO26" s="218">
        <f>'Reforecast RTM'!$O$112+'Reforecast RTM'!$O$113</f>
        <v>0</v>
      </c>
      <c r="AP26" s="218">
        <f>'Reforecast RTM'!$O$116+'Reforecast RTM'!$O$117</f>
        <v>0</v>
      </c>
      <c r="AQ26" s="218">
        <f>'Reforecast RTM'!$O$118</f>
        <v>0</v>
      </c>
      <c r="AR26" s="218">
        <f>'Reforecast RTM'!$O$119</f>
        <v>0</v>
      </c>
      <c r="AS26" s="218">
        <f>'Reforecast RTM'!$O$120</f>
        <v>0</v>
      </c>
      <c r="AT26" s="218">
        <f>'Reforecast RTM'!$O$123</f>
        <v>0</v>
      </c>
      <c r="AU26" s="218">
        <f>'Reforecast RTM'!$O$124</f>
        <v>0</v>
      </c>
      <c r="AV26" s="218">
        <f>'Reforecast RTM'!$O$125</f>
        <v>0</v>
      </c>
      <c r="AW26" s="218">
        <f>'Reforecast RTM'!$O$126+'Reforecast RTM'!$O$127</f>
        <v>0</v>
      </c>
      <c r="AX26" s="28"/>
      <c r="AY26" s="12"/>
    </row>
    <row r="27" spans="1:51" s="26" customFormat="1" hidden="1" x14ac:dyDescent="0.35">
      <c r="A27" s="26" t="s">
        <v>185</v>
      </c>
      <c r="B27" s="218">
        <f>'Reforecast RTM'!$R$46</f>
        <v>0</v>
      </c>
      <c r="C27" s="218">
        <f>'Reforecast RTM'!$R$47</f>
        <v>0</v>
      </c>
      <c r="D27" s="218">
        <f>'Reforecast RTM'!$R$48</f>
        <v>0</v>
      </c>
      <c r="E27" s="218">
        <f>'Reforecast RTM'!$R$49+'Reforecast RTM'!$R$50</f>
        <v>0</v>
      </c>
      <c r="F27" s="218">
        <f>'Reforecast RTM'!$R$53</f>
        <v>0</v>
      </c>
      <c r="G27" s="218">
        <f>'Reforecast RTM'!$R$54</f>
        <v>0</v>
      </c>
      <c r="H27" s="218">
        <f>'Reforecast RTM'!$R$55</f>
        <v>0</v>
      </c>
      <c r="I27" s="218">
        <f>'Reforecast RTM'!$R$56+'Reforecast RTM'!$R$57</f>
        <v>0</v>
      </c>
      <c r="J27" s="218">
        <f>'Reforecast RTM'!$R$60</f>
        <v>0</v>
      </c>
      <c r="K27" s="218">
        <f>'Reforecast RTM'!$R$61</f>
        <v>0</v>
      </c>
      <c r="L27" s="218">
        <f>'Reforecast RTM'!$R$62</f>
        <v>0</v>
      </c>
      <c r="M27" s="218">
        <f>'Reforecast RTM'!$R$63+'Reforecast RTM'!$R$64</f>
        <v>0</v>
      </c>
      <c r="N27" s="218">
        <f>'Reforecast RTM'!$R$67</f>
        <v>0</v>
      </c>
      <c r="O27" s="218">
        <f>'Reforecast RTM'!$R$68</f>
        <v>0</v>
      </c>
      <c r="P27" s="218">
        <f>'Reforecast RTM'!$R$69</f>
        <v>0</v>
      </c>
      <c r="Q27" s="218">
        <f>'Reforecast RTM'!$R$70+'Reforecast RTM'!$R$71</f>
        <v>0</v>
      </c>
      <c r="R27" s="218">
        <f>'Reforecast RTM'!$R$74+'Reforecast RTM'!$R$75</f>
        <v>0</v>
      </c>
      <c r="S27" s="218">
        <f>'Reforecast RTM'!$R$76</f>
        <v>0</v>
      </c>
      <c r="T27" s="218">
        <f>'Reforecast RTM'!$R$77</f>
        <v>0</v>
      </c>
      <c r="U27" s="218">
        <f>'Reforecast RTM'!$R$78</f>
        <v>0</v>
      </c>
      <c r="V27" s="218">
        <f>'Reforecast RTM'!$R$81</f>
        <v>0</v>
      </c>
      <c r="W27" s="218">
        <f>'Reforecast RTM'!$R$82</f>
        <v>0</v>
      </c>
      <c r="X27" s="218">
        <f>'Reforecast RTM'!$R$83</f>
        <v>0</v>
      </c>
      <c r="Y27" s="218">
        <f>'Reforecast RTM'!$R$84+'Reforecast RTM'!$R$85</f>
        <v>0</v>
      </c>
      <c r="Z27" s="218">
        <f>'Reforecast RTM'!$R$88+'Reforecast RTM'!$R$89</f>
        <v>0</v>
      </c>
      <c r="AA27" s="218">
        <f>'Reforecast RTM'!$R$90</f>
        <v>0</v>
      </c>
      <c r="AB27" s="218">
        <f>'Reforecast RTM'!$R$91</f>
        <v>0</v>
      </c>
      <c r="AC27" s="218">
        <f>'Reforecast RTM'!$R$92</f>
        <v>0</v>
      </c>
      <c r="AD27" s="218">
        <f>'Reforecast RTM'!$R$95+'Reforecast RTM'!$R$96</f>
        <v>0</v>
      </c>
      <c r="AE27" s="218">
        <f>'Reforecast RTM'!$R$97</f>
        <v>0</v>
      </c>
      <c r="AF27" s="218">
        <f>'Reforecast RTM'!$R$98</f>
        <v>0</v>
      </c>
      <c r="AG27" s="218">
        <f>'Reforecast RTM'!$R$99</f>
        <v>0</v>
      </c>
      <c r="AH27" s="218">
        <f>'Reforecast RTM'!$R$102+'Reforecast RTM'!$R$103</f>
        <v>0</v>
      </c>
      <c r="AI27" s="218">
        <f>'Reforecast RTM'!$R$104</f>
        <v>0</v>
      </c>
      <c r="AJ27" s="218">
        <f>'Reforecast RTM'!$R$105</f>
        <v>0</v>
      </c>
      <c r="AK27" s="218">
        <f>'Reforecast RTM'!$R$106</f>
        <v>0</v>
      </c>
      <c r="AL27" s="218">
        <f>'Reforecast RTM'!$R$109</f>
        <v>0</v>
      </c>
      <c r="AM27" s="218">
        <f>'Reforecast RTM'!$R$110</f>
        <v>0</v>
      </c>
      <c r="AN27" s="218">
        <f>'Reforecast RTM'!$R$111</f>
        <v>0</v>
      </c>
      <c r="AO27" s="218">
        <f>'Reforecast RTM'!$R$112+'Reforecast RTM'!$R$113</f>
        <v>0</v>
      </c>
      <c r="AP27" s="218">
        <f>'Reforecast RTM'!$R$116+'Reforecast RTM'!$R$117</f>
        <v>0</v>
      </c>
      <c r="AQ27" s="218">
        <f>'Reforecast RTM'!$R$118</f>
        <v>0</v>
      </c>
      <c r="AR27" s="218">
        <f>'Reforecast RTM'!$R$119</f>
        <v>0</v>
      </c>
      <c r="AS27" s="218">
        <f>'Reforecast RTM'!$R$120</f>
        <v>0</v>
      </c>
      <c r="AT27" s="218">
        <f>'Reforecast RTM'!$R$123</f>
        <v>0</v>
      </c>
      <c r="AU27" s="218">
        <f>'Reforecast RTM'!$R$124</f>
        <v>0</v>
      </c>
      <c r="AV27" s="218">
        <f>'Reforecast RTM'!$R$125</f>
        <v>0</v>
      </c>
      <c r="AW27" s="218">
        <f>'Reforecast RTM'!$R$126+'Reforecast RTM'!$R$127</f>
        <v>0</v>
      </c>
      <c r="AX27" s="28"/>
      <c r="AY27" s="12"/>
    </row>
    <row r="28" spans="1:51" s="26" customFormat="1" hidden="1" x14ac:dyDescent="0.35">
      <c r="A28" s="26" t="s">
        <v>186</v>
      </c>
      <c r="B28" s="218">
        <f>'Reforecast RTM'!$S$46</f>
        <v>414.55692043637049</v>
      </c>
      <c r="C28" s="218">
        <f>'Reforecast RTM'!$S$47</f>
        <v>737.21502983915343</v>
      </c>
      <c r="D28" s="218">
        <f>'Reforecast RTM'!$S$48</f>
        <v>1722.9056984832698</v>
      </c>
      <c r="E28" s="218">
        <f>'Reforecast RTM'!$S$49+'Reforecast RTM'!$S$50</f>
        <v>2000.3223512412064</v>
      </c>
      <c r="F28" s="218">
        <f>'Reforecast RTM'!$S$53</f>
        <v>525.83215718688223</v>
      </c>
      <c r="G28" s="218">
        <f>'Reforecast RTM'!$S$54</f>
        <v>876.38692864480379</v>
      </c>
      <c r="H28" s="218">
        <f>'Reforecast RTM'!$S$55</f>
        <v>1365.8442236144233</v>
      </c>
      <c r="I28" s="218">
        <f>'Reforecast RTM'!$S$56+'Reforecast RTM'!$S$57</f>
        <v>2106.9366905538905</v>
      </c>
      <c r="J28" s="218">
        <f>'Reforecast RTM'!$S$60</f>
        <v>1186.5167551515801</v>
      </c>
      <c r="K28" s="218">
        <f>'Reforecast RTM'!$S$61</f>
        <v>1162.6736780988851</v>
      </c>
      <c r="L28" s="218">
        <f>'Reforecast RTM'!$S$62</f>
        <v>1286.8073862720578</v>
      </c>
      <c r="M28" s="218">
        <f>'Reforecast RTM'!$S$63+'Reforecast RTM'!$S$64</f>
        <v>1239.0021804774769</v>
      </c>
      <c r="N28" s="218">
        <f>'Reforecast RTM'!$S$67</f>
        <v>637.81538097864689</v>
      </c>
      <c r="O28" s="218">
        <f>'Reforecast RTM'!$S$68</f>
        <v>1005.7355606335207</v>
      </c>
      <c r="P28" s="218">
        <f>'Reforecast RTM'!$S$69</f>
        <v>1536.7626664565453</v>
      </c>
      <c r="Q28" s="218">
        <f>'Reforecast RTM'!$S$70+'Reforecast RTM'!$S$71</f>
        <v>1694.6863919312866</v>
      </c>
      <c r="R28" s="218">
        <f>'Reforecast RTM'!$S$74+'Reforecast RTM'!$S$75</f>
        <v>1551.1021907742529</v>
      </c>
      <c r="S28" s="218">
        <f>'Reforecast RTM'!$S$76</f>
        <v>1399.9031897763873</v>
      </c>
      <c r="T28" s="218">
        <f>'Reforecast RTM'!$S$77</f>
        <v>1060.3757030434986</v>
      </c>
      <c r="U28" s="218">
        <f>'Reforecast RTM'!$S$78</f>
        <v>863.61891640586134</v>
      </c>
      <c r="V28" s="218">
        <f>'Reforecast RTM'!$S$81</f>
        <v>459.40151637489868</v>
      </c>
      <c r="W28" s="218">
        <f>'Reforecast RTM'!$S$82</f>
        <v>1616.5923055645701</v>
      </c>
      <c r="X28" s="218">
        <f>'Reforecast RTM'!$S$83</f>
        <v>2799.006178060532</v>
      </c>
      <c r="Y28" s="218">
        <f>'Reforecast RTM'!$S$84+'Reforecast RTM'!$S$85</f>
        <v>0</v>
      </c>
      <c r="Z28" s="218">
        <f>'Reforecast RTM'!$S$88+'Reforecast RTM'!$S$89</f>
        <v>783.69673474425588</v>
      </c>
      <c r="AA28" s="218">
        <f>'Reforecast RTM'!$S$90</f>
        <v>1189.6054968338283</v>
      </c>
      <c r="AB28" s="218">
        <f>'Reforecast RTM'!$S$91</f>
        <v>1616.6487244451869</v>
      </c>
      <c r="AC28" s="218">
        <f>'Reforecast RTM'!$S$92</f>
        <v>1285.0490439767293</v>
      </c>
      <c r="AD28" s="218">
        <f>'Reforecast RTM'!$S$95+'Reforecast RTM'!$S$96</f>
        <v>1318.2651033386317</v>
      </c>
      <c r="AE28" s="218">
        <f>'Reforecast RTM'!$S$97</f>
        <v>1446.0691573926856</v>
      </c>
      <c r="AF28" s="218">
        <f>'Reforecast RTM'!$S$98</f>
        <v>1304.5395185101081</v>
      </c>
      <c r="AG28" s="218">
        <f>'Reforecast RTM'!$S$99</f>
        <v>806.12622075857564</v>
      </c>
      <c r="AH28" s="218">
        <f>'Reforecast RTM'!$S$102</f>
        <v>1312.9092744251695</v>
      </c>
      <c r="AI28" s="218">
        <f>'Reforecast RTM'!$S$103</f>
        <v>1482.6196845612237</v>
      </c>
      <c r="AJ28" s="218">
        <f>'Reforecast RTM'!$S$104</f>
        <v>1192.9580180860319</v>
      </c>
      <c r="AK28" s="218">
        <f>'Reforecast RTM'!$S$105+'Reforecast RTM'!$S$106</f>
        <v>886.51302292757441</v>
      </c>
      <c r="AL28" s="218">
        <f>'Reforecast RTM'!$S$109+'Reforecast RTM'!$S$110</f>
        <v>877.5605452015817</v>
      </c>
      <c r="AM28" s="218">
        <f>'Reforecast RTM'!$S$111</f>
        <v>807.09691555506731</v>
      </c>
      <c r="AN28" s="218">
        <f>'Reforecast RTM'!$S$112</f>
        <v>1561.1465268552652</v>
      </c>
      <c r="AO28" s="218">
        <f>'Reforecast RTM'!$S$113</f>
        <v>1629.1960123880858</v>
      </c>
      <c r="AP28" s="218">
        <f>'Reforecast RTM'!$S$116+'Reforecast RTM'!$S$117</f>
        <v>1444.1800560894121</v>
      </c>
      <c r="AQ28" s="218">
        <f>'Reforecast RTM'!$S$118</f>
        <v>1235.0360937101648</v>
      </c>
      <c r="AR28" s="218">
        <f>'Reforecast RTM'!$S$119</f>
        <v>1178.2861093943757</v>
      </c>
      <c r="AS28" s="218">
        <f>'Reforecast RTM'!$S$120</f>
        <v>1017.4977408060481</v>
      </c>
      <c r="AT28" s="218">
        <f>'Reforecast RTM'!$S$123</f>
        <v>1205.5520304568531</v>
      </c>
      <c r="AU28" s="218">
        <f>'Reforecast RTM'!$S$124</f>
        <v>819.09898477157401</v>
      </c>
      <c r="AV28" s="218">
        <f>'Reforecast RTM'!$S$125</f>
        <v>1707.0748730964465</v>
      </c>
      <c r="AW28" s="218">
        <f>'Reforecast RTM'!$S$126+'Reforecast RTM'!$S$127</f>
        <v>1143.2741116751265</v>
      </c>
      <c r="AX28" s="28"/>
      <c r="AY28" s="29"/>
    </row>
    <row r="29" spans="1:51" s="26" customFormat="1" hidden="1" x14ac:dyDescent="0.35"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8"/>
      <c r="AY29" s="29"/>
    </row>
    <row r="30" spans="1:51" s="26" customFormat="1" hidden="1" x14ac:dyDescent="0.35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8"/>
      <c r="AY30" s="29"/>
    </row>
    <row r="31" spans="1:51" s="26" customFormat="1" hidden="1" x14ac:dyDescent="0.35">
      <c r="A31" s="36"/>
      <c r="B31" s="37"/>
      <c r="C31" s="12"/>
      <c r="D31" s="12"/>
      <c r="E31" s="12"/>
      <c r="F31" s="37"/>
      <c r="G31" s="12"/>
      <c r="H31" s="12"/>
      <c r="I31" s="13"/>
      <c r="J31" s="37"/>
      <c r="K31" s="12"/>
      <c r="L31" s="12"/>
      <c r="M31" s="13"/>
      <c r="N31" s="37"/>
      <c r="O31" s="12"/>
      <c r="P31" s="12"/>
      <c r="Q31" s="12"/>
      <c r="R31" s="37"/>
      <c r="S31" s="12"/>
      <c r="T31" s="12"/>
      <c r="U31" s="13"/>
      <c r="V31" s="37"/>
      <c r="W31" s="12"/>
      <c r="X31" s="12"/>
      <c r="Y31" s="13"/>
      <c r="Z31" s="37"/>
      <c r="AA31" s="12"/>
      <c r="AB31" s="12"/>
      <c r="AC31" s="12"/>
      <c r="AD31" s="37"/>
      <c r="AE31" s="12"/>
      <c r="AF31" s="12"/>
      <c r="AG31" s="13"/>
      <c r="AH31" s="37"/>
      <c r="AI31" s="12"/>
      <c r="AJ31" s="12"/>
      <c r="AK31" s="13"/>
      <c r="AL31" s="37"/>
      <c r="AM31" s="12"/>
      <c r="AN31" s="12"/>
      <c r="AO31" s="13"/>
      <c r="AP31" s="37"/>
      <c r="AQ31" s="12"/>
      <c r="AR31" s="12"/>
      <c r="AS31" s="13"/>
      <c r="AT31" s="37"/>
      <c r="AU31" s="12"/>
      <c r="AV31" s="12"/>
      <c r="AW31" s="13"/>
      <c r="AX31" s="28"/>
    </row>
    <row r="32" spans="1:51" s="26" customFormat="1" hidden="1" x14ac:dyDescent="0.35"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8"/>
      <c r="AY32" s="29"/>
    </row>
    <row r="33" spans="2:51" s="26" customFormat="1" hidden="1" x14ac:dyDescent="0.35"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8"/>
    </row>
    <row r="34" spans="2:51" s="26" customFormat="1" hidden="1" x14ac:dyDescent="0.35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8"/>
    </row>
    <row r="35" spans="2:51" s="26" customFormat="1" ht="14" hidden="1" customHeight="1" x14ac:dyDescent="0.35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8"/>
      <c r="AY35" s="29"/>
    </row>
    <row r="36" spans="2:51" s="26" customFormat="1" hidden="1" x14ac:dyDescent="0.35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8"/>
      <c r="AY36" s="12"/>
    </row>
    <row r="37" spans="2:51" s="26" customFormat="1" hidden="1" x14ac:dyDescent="0.35">
      <c r="B37" s="369"/>
      <c r="C37" s="369"/>
      <c r="D37" s="369"/>
      <c r="E37" s="369"/>
      <c r="F37" s="369"/>
      <c r="G37" s="369"/>
      <c r="H37" s="369"/>
      <c r="I37" s="369"/>
      <c r="J37" s="369"/>
      <c r="K37" s="369"/>
      <c r="L37" s="369"/>
      <c r="M37" s="369"/>
      <c r="N37" s="369"/>
      <c r="O37" s="369"/>
      <c r="P37" s="369"/>
      <c r="Q37" s="369"/>
      <c r="R37" s="369"/>
      <c r="S37" s="369"/>
      <c r="T37" s="369"/>
      <c r="U37" s="369"/>
      <c r="V37" s="369"/>
      <c r="W37" s="369"/>
      <c r="X37" s="369"/>
      <c r="Y37" s="369"/>
      <c r="Z37" s="369"/>
      <c r="AA37" s="369"/>
      <c r="AB37" s="369"/>
      <c r="AC37" s="369"/>
      <c r="AD37" s="369"/>
      <c r="AE37" s="369"/>
      <c r="AF37" s="369"/>
      <c r="AG37" s="369"/>
      <c r="AH37" s="369"/>
      <c r="AI37" s="369"/>
      <c r="AJ37" s="369"/>
      <c r="AK37" s="369"/>
      <c r="AL37" s="369"/>
      <c r="AM37" s="369"/>
      <c r="AN37" s="369"/>
      <c r="AO37" s="369"/>
      <c r="AP37" s="369"/>
      <c r="AQ37" s="369"/>
      <c r="AR37" s="369"/>
      <c r="AS37" s="369"/>
      <c r="AT37" s="369"/>
      <c r="AU37" s="369"/>
      <c r="AV37" s="369"/>
      <c r="AW37" s="369"/>
      <c r="AX37" s="28"/>
      <c r="AY37" s="12"/>
    </row>
    <row r="38" spans="2:51" s="26" customFormat="1" hidden="1" x14ac:dyDescent="0.35">
      <c r="B38" s="369"/>
      <c r="C38" s="369"/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9"/>
      <c r="AE38" s="369"/>
      <c r="AF38" s="369"/>
      <c r="AG38" s="369"/>
      <c r="AH38" s="369"/>
      <c r="AI38" s="369"/>
      <c r="AJ38" s="369"/>
      <c r="AK38" s="369"/>
      <c r="AL38" s="369"/>
      <c r="AM38" s="369"/>
      <c r="AN38" s="369"/>
      <c r="AO38" s="369"/>
      <c r="AP38" s="369"/>
      <c r="AQ38" s="369"/>
      <c r="AR38" s="369"/>
      <c r="AS38" s="369"/>
      <c r="AT38" s="369"/>
      <c r="AU38" s="369"/>
      <c r="AV38" s="369"/>
      <c r="AW38" s="369"/>
      <c r="AX38" s="28"/>
      <c r="AY38" s="12"/>
    </row>
    <row r="39" spans="2:51" s="26" customFormat="1" hidden="1" x14ac:dyDescent="0.35">
      <c r="B39" s="369"/>
      <c r="C39" s="369"/>
      <c r="D39" s="369"/>
      <c r="E39" s="369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69"/>
      <c r="AH39" s="369"/>
      <c r="AI39" s="369"/>
      <c r="AJ39" s="369"/>
      <c r="AK39" s="369"/>
      <c r="AL39" s="369"/>
      <c r="AM39" s="369"/>
      <c r="AN39" s="369"/>
      <c r="AO39" s="369"/>
      <c r="AP39" s="369"/>
      <c r="AQ39" s="369"/>
      <c r="AR39" s="369"/>
      <c r="AS39" s="369"/>
      <c r="AT39" s="369"/>
      <c r="AU39" s="369"/>
      <c r="AV39" s="369"/>
      <c r="AW39" s="369"/>
      <c r="AX39" s="28"/>
      <c r="AY39" s="12"/>
    </row>
    <row r="40" spans="2:51" s="26" customFormat="1" hidden="1" x14ac:dyDescent="0.35">
      <c r="B40" s="369"/>
      <c r="C40" s="369"/>
      <c r="D40" s="369"/>
      <c r="E40" s="369"/>
      <c r="F40" s="369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  <c r="AG40" s="369"/>
      <c r="AH40" s="369"/>
      <c r="AI40" s="369"/>
      <c r="AJ40" s="369"/>
      <c r="AK40" s="369"/>
      <c r="AL40" s="369"/>
      <c r="AM40" s="369"/>
      <c r="AN40" s="369"/>
      <c r="AO40" s="369"/>
      <c r="AP40" s="369"/>
      <c r="AQ40" s="369"/>
      <c r="AR40" s="369"/>
      <c r="AS40" s="369"/>
      <c r="AT40" s="369"/>
      <c r="AU40" s="369"/>
      <c r="AV40" s="369"/>
      <c r="AW40" s="369"/>
      <c r="AX40" s="28"/>
      <c r="AY40" s="12"/>
    </row>
    <row r="41" spans="2:51" s="26" customFormat="1" hidden="1" x14ac:dyDescent="0.35">
      <c r="B41" s="369"/>
      <c r="C41" s="369"/>
      <c r="D41" s="369"/>
      <c r="E41" s="369"/>
      <c r="F41" s="369"/>
      <c r="G41" s="369"/>
      <c r="H41" s="369"/>
      <c r="I41" s="369"/>
      <c r="J41" s="369"/>
      <c r="K41" s="369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69"/>
      <c r="AC41" s="369"/>
      <c r="AD41" s="369"/>
      <c r="AE41" s="369"/>
      <c r="AF41" s="369"/>
      <c r="AG41" s="369"/>
      <c r="AH41" s="369"/>
      <c r="AI41" s="369"/>
      <c r="AJ41" s="369"/>
      <c r="AK41" s="369"/>
      <c r="AL41" s="369"/>
      <c r="AM41" s="369"/>
      <c r="AN41" s="369"/>
      <c r="AO41" s="369"/>
      <c r="AP41" s="369"/>
      <c r="AQ41" s="369"/>
      <c r="AR41" s="369"/>
      <c r="AS41" s="369"/>
      <c r="AT41" s="369"/>
      <c r="AU41" s="369"/>
      <c r="AV41" s="369"/>
      <c r="AW41" s="369"/>
      <c r="AX41" s="28"/>
      <c r="AY41" s="12"/>
    </row>
    <row r="42" spans="2:51" s="26" customFormat="1" hidden="1" x14ac:dyDescent="0.35">
      <c r="B42" s="369"/>
      <c r="C42" s="369"/>
      <c r="D42" s="369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69"/>
      <c r="AC42" s="369"/>
      <c r="AD42" s="369"/>
      <c r="AE42" s="369"/>
      <c r="AF42" s="369"/>
      <c r="AG42" s="369"/>
      <c r="AH42" s="369"/>
      <c r="AI42" s="369"/>
      <c r="AJ42" s="369"/>
      <c r="AK42" s="369"/>
      <c r="AL42" s="369"/>
      <c r="AM42" s="369"/>
      <c r="AN42" s="369"/>
      <c r="AO42" s="369"/>
      <c r="AP42" s="369"/>
      <c r="AQ42" s="369"/>
      <c r="AR42" s="369"/>
      <c r="AS42" s="369"/>
      <c r="AT42" s="369"/>
      <c r="AU42" s="369"/>
      <c r="AV42" s="369"/>
      <c r="AW42" s="369"/>
      <c r="AX42" s="28"/>
      <c r="AY42" s="12"/>
    </row>
    <row r="43" spans="2:51" s="26" customFormat="1" hidden="1" x14ac:dyDescent="0.35">
      <c r="B43" s="369"/>
      <c r="C43" s="369"/>
      <c r="D43" s="369"/>
      <c r="E43" s="369"/>
      <c r="F43" s="369"/>
      <c r="G43" s="369"/>
      <c r="H43" s="369"/>
      <c r="I43" s="369"/>
      <c r="J43" s="369"/>
      <c r="K43" s="369"/>
      <c r="L43" s="369"/>
      <c r="M43" s="369"/>
      <c r="N43" s="369"/>
      <c r="O43" s="369"/>
      <c r="P43" s="369"/>
      <c r="Q43" s="369"/>
      <c r="R43" s="369"/>
      <c r="S43" s="369"/>
      <c r="T43" s="369"/>
      <c r="U43" s="369"/>
      <c r="V43" s="369"/>
      <c r="W43" s="369"/>
      <c r="X43" s="369"/>
      <c r="Y43" s="369"/>
      <c r="Z43" s="369"/>
      <c r="AA43" s="369"/>
      <c r="AB43" s="369"/>
      <c r="AC43" s="369"/>
      <c r="AD43" s="369"/>
      <c r="AE43" s="369"/>
      <c r="AF43" s="369"/>
      <c r="AG43" s="369"/>
      <c r="AH43" s="369"/>
      <c r="AI43" s="369"/>
      <c r="AJ43" s="369"/>
      <c r="AK43" s="369"/>
      <c r="AL43" s="369"/>
      <c r="AM43" s="369"/>
      <c r="AN43" s="369"/>
      <c r="AO43" s="369"/>
      <c r="AP43" s="369"/>
      <c r="AQ43" s="369"/>
      <c r="AR43" s="369"/>
      <c r="AS43" s="369"/>
      <c r="AT43" s="369"/>
      <c r="AU43" s="369"/>
      <c r="AV43" s="369"/>
      <c r="AW43" s="369"/>
      <c r="AX43" s="28"/>
      <c r="AY43" s="12"/>
    </row>
    <row r="44" spans="2:51" s="26" customFormat="1" hidden="1" x14ac:dyDescent="0.35"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  <c r="O44" s="369"/>
      <c r="P44" s="369"/>
      <c r="Q44" s="369"/>
      <c r="R44" s="369"/>
      <c r="S44" s="369"/>
      <c r="T44" s="369"/>
      <c r="U44" s="369"/>
      <c r="V44" s="369"/>
      <c r="W44" s="369"/>
      <c r="X44" s="369"/>
      <c r="Y44" s="369"/>
      <c r="Z44" s="369"/>
      <c r="AA44" s="369"/>
      <c r="AB44" s="369"/>
      <c r="AC44" s="369"/>
      <c r="AD44" s="369"/>
      <c r="AE44" s="369"/>
      <c r="AF44" s="369"/>
      <c r="AG44" s="369"/>
      <c r="AH44" s="369"/>
      <c r="AI44" s="369"/>
      <c r="AJ44" s="369"/>
      <c r="AK44" s="369"/>
      <c r="AL44" s="369"/>
      <c r="AM44" s="369"/>
      <c r="AN44" s="369"/>
      <c r="AO44" s="369"/>
      <c r="AP44" s="369"/>
      <c r="AQ44" s="369"/>
      <c r="AR44" s="369"/>
      <c r="AS44" s="369"/>
      <c r="AT44" s="369"/>
      <c r="AU44" s="369"/>
      <c r="AV44" s="369"/>
      <c r="AW44" s="369"/>
      <c r="AX44" s="28"/>
      <c r="AY44" s="12"/>
    </row>
    <row r="45" spans="2:51" s="26" customFormat="1" hidden="1" x14ac:dyDescent="0.35"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69"/>
      <c r="AC45" s="369"/>
      <c r="AD45" s="369"/>
      <c r="AE45" s="369"/>
      <c r="AF45" s="369"/>
      <c r="AG45" s="369"/>
      <c r="AH45" s="369"/>
      <c r="AI45" s="369"/>
      <c r="AJ45" s="369"/>
      <c r="AK45" s="369"/>
      <c r="AL45" s="369"/>
      <c r="AM45" s="369"/>
      <c r="AN45" s="369"/>
      <c r="AO45" s="369"/>
      <c r="AP45" s="369"/>
      <c r="AQ45" s="369"/>
      <c r="AR45" s="369"/>
      <c r="AS45" s="369"/>
      <c r="AT45" s="369"/>
      <c r="AU45" s="369"/>
      <c r="AV45" s="369"/>
      <c r="AW45" s="369"/>
      <c r="AX45" s="28"/>
      <c r="AY45" s="12"/>
    </row>
    <row r="46" spans="2:51" s="26" customFormat="1" hidden="1" x14ac:dyDescent="0.35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69"/>
      <c r="Y46" s="369"/>
      <c r="Z46" s="369"/>
      <c r="AA46" s="369"/>
      <c r="AB46" s="369"/>
      <c r="AC46" s="369"/>
      <c r="AD46" s="369"/>
      <c r="AE46" s="369"/>
      <c r="AF46" s="369"/>
      <c r="AG46" s="369"/>
      <c r="AH46" s="369"/>
      <c r="AI46" s="369"/>
      <c r="AJ46" s="369"/>
      <c r="AK46" s="369"/>
      <c r="AL46" s="369"/>
      <c r="AM46" s="369"/>
      <c r="AN46" s="369"/>
      <c r="AO46" s="369"/>
      <c r="AP46" s="369"/>
      <c r="AQ46" s="369"/>
      <c r="AR46" s="369"/>
      <c r="AS46" s="369"/>
      <c r="AT46" s="369"/>
      <c r="AU46" s="369"/>
      <c r="AV46" s="369"/>
      <c r="AW46" s="369"/>
      <c r="AX46" s="28"/>
      <c r="AY46" s="12"/>
    </row>
    <row r="47" spans="2:51" s="26" customFormat="1" hidden="1" x14ac:dyDescent="0.35">
      <c r="B47" s="369"/>
      <c r="C47" s="369"/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69"/>
      <c r="Y47" s="369"/>
      <c r="Z47" s="369"/>
      <c r="AA47" s="369"/>
      <c r="AB47" s="369"/>
      <c r="AC47" s="369"/>
      <c r="AD47" s="369"/>
      <c r="AE47" s="369"/>
      <c r="AF47" s="369"/>
      <c r="AG47" s="369"/>
      <c r="AH47" s="369"/>
      <c r="AI47" s="369"/>
      <c r="AJ47" s="369"/>
      <c r="AK47" s="369"/>
      <c r="AL47" s="369"/>
      <c r="AM47" s="369"/>
      <c r="AN47" s="369"/>
      <c r="AO47" s="369"/>
      <c r="AP47" s="369"/>
      <c r="AQ47" s="369"/>
      <c r="AR47" s="369"/>
      <c r="AS47" s="369"/>
      <c r="AT47" s="369"/>
      <c r="AU47" s="369"/>
      <c r="AV47" s="369"/>
      <c r="AW47" s="369"/>
      <c r="AX47" s="28"/>
      <c r="AY47" s="12"/>
    </row>
    <row r="48" spans="2:51" s="26" customFormat="1" hidden="1" x14ac:dyDescent="0.35">
      <c r="B48" s="369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69"/>
      <c r="Y48" s="369"/>
      <c r="Z48" s="369"/>
      <c r="AA48" s="369"/>
      <c r="AB48" s="369"/>
      <c r="AC48" s="369"/>
      <c r="AD48" s="369"/>
      <c r="AE48" s="369"/>
      <c r="AF48" s="369"/>
      <c r="AG48" s="369"/>
      <c r="AH48" s="369"/>
      <c r="AI48" s="369"/>
      <c r="AJ48" s="369"/>
      <c r="AK48" s="369"/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28"/>
      <c r="AY48" s="12"/>
    </row>
    <row r="49" spans="1:51" s="26" customFormat="1" hidden="1" x14ac:dyDescent="0.35">
      <c r="B49" s="369"/>
      <c r="C49" s="369"/>
      <c r="D49" s="369"/>
      <c r="E49" s="369"/>
      <c r="F49" s="369"/>
      <c r="G49" s="369"/>
      <c r="H49" s="369"/>
      <c r="I49" s="369"/>
      <c r="J49" s="369"/>
      <c r="K49" s="369"/>
      <c r="L49" s="369"/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69"/>
      <c r="X49" s="369"/>
      <c r="Y49" s="369"/>
      <c r="Z49" s="369"/>
      <c r="AA49" s="369"/>
      <c r="AB49" s="369"/>
      <c r="AC49" s="369"/>
      <c r="AD49" s="369"/>
      <c r="AE49" s="369"/>
      <c r="AF49" s="369"/>
      <c r="AG49" s="369"/>
      <c r="AH49" s="369"/>
      <c r="AI49" s="369"/>
      <c r="AJ49" s="369"/>
      <c r="AK49" s="369"/>
      <c r="AL49" s="369"/>
      <c r="AM49" s="369"/>
      <c r="AN49" s="369"/>
      <c r="AO49" s="369"/>
      <c r="AP49" s="369"/>
      <c r="AQ49" s="369"/>
      <c r="AR49" s="369"/>
      <c r="AS49" s="369"/>
      <c r="AT49" s="369"/>
      <c r="AU49" s="369"/>
      <c r="AV49" s="369"/>
      <c r="AW49" s="369"/>
      <c r="AX49" s="28"/>
      <c r="AY49" s="12"/>
    </row>
    <row r="50" spans="1:51" s="26" customFormat="1" hidden="1" x14ac:dyDescent="0.35">
      <c r="B50" s="369"/>
      <c r="C50" s="369"/>
      <c r="D50" s="369"/>
      <c r="E50" s="369"/>
      <c r="F50" s="369"/>
      <c r="G50" s="369"/>
      <c r="H50" s="369"/>
      <c r="I50" s="369"/>
      <c r="J50" s="369"/>
      <c r="K50" s="369"/>
      <c r="L50" s="369"/>
      <c r="M50" s="369"/>
      <c r="N50" s="369"/>
      <c r="O50" s="369"/>
      <c r="P50" s="369"/>
      <c r="Q50" s="369"/>
      <c r="R50" s="369"/>
      <c r="S50" s="369"/>
      <c r="T50" s="369"/>
      <c r="U50" s="369"/>
      <c r="V50" s="369"/>
      <c r="W50" s="369"/>
      <c r="X50" s="369"/>
      <c r="Y50" s="369"/>
      <c r="Z50" s="369"/>
      <c r="AA50" s="369"/>
      <c r="AB50" s="369"/>
      <c r="AC50" s="369"/>
      <c r="AD50" s="369"/>
      <c r="AE50" s="369"/>
      <c r="AF50" s="369"/>
      <c r="AG50" s="369"/>
      <c r="AH50" s="369"/>
      <c r="AI50" s="369"/>
      <c r="AJ50" s="369"/>
      <c r="AK50" s="369"/>
      <c r="AL50" s="369"/>
      <c r="AM50" s="369"/>
      <c r="AN50" s="369"/>
      <c r="AO50" s="369"/>
      <c r="AP50" s="369"/>
      <c r="AQ50" s="369"/>
      <c r="AR50" s="369"/>
      <c r="AS50" s="369"/>
      <c r="AT50" s="369"/>
      <c r="AU50" s="369"/>
      <c r="AV50" s="369"/>
      <c r="AW50" s="369"/>
      <c r="AX50" s="28"/>
      <c r="AY50" s="12"/>
    </row>
    <row r="51" spans="1:51" hidden="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SUM(B25:B30)</f>
        <v>414.55692043637049</v>
      </c>
      <c r="C52" s="221">
        <f t="shared" si="0"/>
        <v>737.21502983915343</v>
      </c>
      <c r="D52" s="221">
        <f t="shared" si="0"/>
        <v>1722.9056984832698</v>
      </c>
      <c r="E52" s="221">
        <f t="shared" si="0"/>
        <v>2000.3223512412064</v>
      </c>
      <c r="F52" s="221">
        <f t="shared" si="0"/>
        <v>525.83215718688223</v>
      </c>
      <c r="G52" s="221">
        <f t="shared" si="0"/>
        <v>876.38692864480379</v>
      </c>
      <c r="H52" s="221">
        <f t="shared" si="0"/>
        <v>1365.8442236144233</v>
      </c>
      <c r="I52" s="221">
        <f t="shared" si="0"/>
        <v>2106.9366905538905</v>
      </c>
      <c r="J52" s="221">
        <f t="shared" si="0"/>
        <v>1186.5167551515801</v>
      </c>
      <c r="K52" s="221">
        <f t="shared" si="0"/>
        <v>1162.6736780988851</v>
      </c>
      <c r="L52" s="221">
        <f t="shared" si="0"/>
        <v>1286.8073862720578</v>
      </c>
      <c r="M52" s="221">
        <f t="shared" si="0"/>
        <v>1239.0021804774769</v>
      </c>
      <c r="N52" s="221">
        <f t="shared" si="0"/>
        <v>637.81538097864689</v>
      </c>
      <c r="O52" s="221">
        <f t="shared" si="0"/>
        <v>1005.7355606335207</v>
      </c>
      <c r="P52" s="221">
        <f t="shared" si="0"/>
        <v>1536.7626664565453</v>
      </c>
      <c r="Q52" s="221">
        <f t="shared" si="0"/>
        <v>1694.6863919312866</v>
      </c>
      <c r="R52" s="221">
        <f t="shared" si="0"/>
        <v>1551.1021907742529</v>
      </c>
      <c r="S52" s="221">
        <f t="shared" si="0"/>
        <v>1399.9031897763873</v>
      </c>
      <c r="T52" s="221">
        <f t="shared" si="0"/>
        <v>1060.3757030434986</v>
      </c>
      <c r="U52" s="221">
        <f t="shared" si="0"/>
        <v>863.61891640586134</v>
      </c>
      <c r="V52" s="221">
        <f t="shared" si="0"/>
        <v>459.40151637489868</v>
      </c>
      <c r="W52" s="221">
        <f t="shared" si="0"/>
        <v>1616.5923055645701</v>
      </c>
      <c r="X52" s="221">
        <f t="shared" si="0"/>
        <v>2799.006178060532</v>
      </c>
      <c r="Y52" s="221">
        <f t="shared" si="0"/>
        <v>0</v>
      </c>
      <c r="Z52" s="221">
        <f t="shared" si="0"/>
        <v>783.69673474425588</v>
      </c>
      <c r="AA52" s="221">
        <f t="shared" si="0"/>
        <v>1189.6054968338283</v>
      </c>
      <c r="AB52" s="221">
        <f t="shared" si="0"/>
        <v>1616.6487244451869</v>
      </c>
      <c r="AC52" s="221">
        <f t="shared" si="0"/>
        <v>1285.0490439767293</v>
      </c>
      <c r="AD52" s="221">
        <f t="shared" si="0"/>
        <v>1318.2651033386317</v>
      </c>
      <c r="AE52" s="221">
        <f t="shared" si="0"/>
        <v>1446.0691573926856</v>
      </c>
      <c r="AF52" s="221">
        <f t="shared" si="0"/>
        <v>1304.5395185101081</v>
      </c>
      <c r="AG52" s="221">
        <f t="shared" si="0"/>
        <v>806.12622075857564</v>
      </c>
      <c r="AH52" s="221">
        <f t="shared" si="0"/>
        <v>1312.9092744251695</v>
      </c>
      <c r="AI52" s="221">
        <f t="shared" si="0"/>
        <v>1482.6196845612237</v>
      </c>
      <c r="AJ52" s="221">
        <f t="shared" si="0"/>
        <v>1192.9580180860319</v>
      </c>
      <c r="AK52" s="221">
        <f t="shared" si="0"/>
        <v>886.51302292757441</v>
      </c>
      <c r="AL52" s="221">
        <f t="shared" si="0"/>
        <v>877.5605452015817</v>
      </c>
      <c r="AM52" s="221">
        <f t="shared" si="0"/>
        <v>807.09691555506731</v>
      </c>
      <c r="AN52" s="221">
        <f t="shared" si="0"/>
        <v>1561.1465268552652</v>
      </c>
      <c r="AO52" s="221">
        <f t="shared" si="0"/>
        <v>1629.1960123880858</v>
      </c>
      <c r="AP52" s="221">
        <f t="shared" si="0"/>
        <v>1444.1800560894121</v>
      </c>
      <c r="AQ52" s="221">
        <f t="shared" si="0"/>
        <v>1235.0360937101648</v>
      </c>
      <c r="AR52" s="221">
        <f t="shared" si="0"/>
        <v>1178.2861093943757</v>
      </c>
      <c r="AS52" s="221">
        <f t="shared" si="0"/>
        <v>1017.4977408060481</v>
      </c>
      <c r="AT52" s="221">
        <f t="shared" si="0"/>
        <v>1205.5520304568531</v>
      </c>
      <c r="AU52" s="221">
        <f t="shared" si="0"/>
        <v>819.09898477157401</v>
      </c>
      <c r="AV52" s="221">
        <f t="shared" si="0"/>
        <v>1707.0748730964465</v>
      </c>
      <c r="AW52" s="221">
        <f>SUM(AW25:AW30)</f>
        <v>1143.2741116751265</v>
      </c>
      <c r="AX52" s="12">
        <f>SUM(B52:AW52)</f>
        <v>58500.000000000007</v>
      </c>
      <c r="AY52" s="28"/>
    </row>
    <row r="53" spans="1:51" s="6" customFormat="1" ht="20" hidden="1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hidden="1" x14ac:dyDescent="0.35">
      <c r="A54" s="36" t="s">
        <v>18</v>
      </c>
      <c r="B54" s="39"/>
      <c r="C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hidden="1" x14ac:dyDescent="0.35">
      <c r="A55" s="106" t="s">
        <v>19</v>
      </c>
      <c r="B55" s="105">
        <f>SUM(B56:B68)</f>
        <v>3.9984546577087627</v>
      </c>
      <c r="C55" s="105">
        <f t="shared" ref="C55:AV55" si="1">SUM(C56:C68)</f>
        <v>3.9984546577087619</v>
      </c>
      <c r="D55" s="105">
        <f t="shared" si="1"/>
        <v>3.9984546577087619</v>
      </c>
      <c r="E55" s="105">
        <f t="shared" si="1"/>
        <v>3.9984546577087619</v>
      </c>
      <c r="F55" s="105">
        <f t="shared" si="1"/>
        <v>4.2051925161602073</v>
      </c>
      <c r="G55" s="105">
        <f t="shared" si="1"/>
        <v>4.2051925161602082</v>
      </c>
      <c r="H55" s="105">
        <f t="shared" si="1"/>
        <v>4.2051925161602082</v>
      </c>
      <c r="I55" s="105">
        <f t="shared" si="1"/>
        <v>4.2051925161602082</v>
      </c>
      <c r="J55" s="105">
        <f t="shared" si="1"/>
        <v>4.167345783514766</v>
      </c>
      <c r="K55" s="105">
        <f t="shared" si="1"/>
        <v>4.167345783514766</v>
      </c>
      <c r="L55" s="105">
        <f t="shared" si="1"/>
        <v>4.167345783514766</v>
      </c>
      <c r="M55" s="105">
        <f t="shared" si="1"/>
        <v>4.167345783514766</v>
      </c>
      <c r="N55" s="105">
        <f t="shared" si="1"/>
        <v>4.0255919799053608</v>
      </c>
      <c r="O55" s="105">
        <f t="shared" si="1"/>
        <v>4.0255919799053608</v>
      </c>
      <c r="P55" s="105">
        <f t="shared" si="1"/>
        <v>4.0255919799053608</v>
      </c>
      <c r="Q55" s="105">
        <f t="shared" si="1"/>
        <v>4.0255919799053608</v>
      </c>
      <c r="R55" s="105">
        <f t="shared" si="1"/>
        <v>4.0380666947227963</v>
      </c>
      <c r="S55" s="105">
        <f t="shared" si="1"/>
        <v>4.0380666947227946</v>
      </c>
      <c r="T55" s="105">
        <f t="shared" si="1"/>
        <v>4.0380666947227946</v>
      </c>
      <c r="U55" s="105">
        <f t="shared" si="1"/>
        <v>4.0380666947227946</v>
      </c>
      <c r="V55" s="105">
        <f t="shared" si="1"/>
        <v>3.7755923595658136</v>
      </c>
      <c r="W55" s="105">
        <f t="shared" si="1"/>
        <v>3.7755923595658132</v>
      </c>
      <c r="X55" s="105">
        <f t="shared" si="1"/>
        <v>3.7755923595658132</v>
      </c>
      <c r="Y55" s="105">
        <f t="shared" si="1"/>
        <v>3.7755923595658132</v>
      </c>
      <c r="Z55" s="105">
        <f t="shared" si="1"/>
        <v>3.8561251314117508</v>
      </c>
      <c r="AA55" s="105">
        <f t="shared" si="1"/>
        <v>3.8561251314117504</v>
      </c>
      <c r="AB55" s="105">
        <f t="shared" si="1"/>
        <v>3.8561251314117504</v>
      </c>
      <c r="AC55" s="105">
        <f t="shared" si="1"/>
        <v>3.8561251314117504</v>
      </c>
      <c r="AD55" s="105">
        <f t="shared" si="1"/>
        <v>4.0279921751081647</v>
      </c>
      <c r="AE55" s="105">
        <f t="shared" si="1"/>
        <v>4.0279921751081647</v>
      </c>
      <c r="AF55" s="105">
        <f t="shared" si="1"/>
        <v>4.0279921751081647</v>
      </c>
      <c r="AG55" s="105">
        <f t="shared" si="1"/>
        <v>4.0279921751081647</v>
      </c>
      <c r="AH55" s="105">
        <f t="shared" si="1"/>
        <v>4.0888096591654186</v>
      </c>
      <c r="AI55" s="105">
        <f t="shared" si="1"/>
        <v>4.0888096591654186</v>
      </c>
      <c r="AJ55" s="105">
        <f t="shared" si="1"/>
        <v>4.0888096591654186</v>
      </c>
      <c r="AK55" s="105">
        <f t="shared" si="1"/>
        <v>4.0888096591654186</v>
      </c>
      <c r="AL55" s="105">
        <f t="shared" si="1"/>
        <v>3.9845450128567004</v>
      </c>
      <c r="AM55" s="105">
        <f t="shared" si="1"/>
        <v>3.9845450128567004</v>
      </c>
      <c r="AN55" s="105">
        <f t="shared" si="1"/>
        <v>3.9845450128567004</v>
      </c>
      <c r="AO55" s="105">
        <f t="shared" si="1"/>
        <v>3.9845450128567004</v>
      </c>
      <c r="AP55" s="105">
        <f t="shared" si="1"/>
        <v>4.108368623965764</v>
      </c>
      <c r="AQ55" s="105">
        <f t="shared" si="1"/>
        <v>4.108368623965764</v>
      </c>
      <c r="AR55" s="105">
        <f t="shared" si="1"/>
        <v>4.108368623965764</v>
      </c>
      <c r="AS55" s="105">
        <f t="shared" si="1"/>
        <v>4.108368623965764</v>
      </c>
      <c r="AT55" s="105">
        <f t="shared" si="1"/>
        <v>4.0734405064353956</v>
      </c>
      <c r="AU55" s="105">
        <f t="shared" si="1"/>
        <v>4.0734405064353947</v>
      </c>
      <c r="AV55" s="105">
        <f t="shared" si="1"/>
        <v>4.0734405064353947</v>
      </c>
      <c r="AW55" s="105">
        <f>SUM(AW56:AW68)</f>
        <v>4.0734405064353947</v>
      </c>
      <c r="AX55" s="30"/>
    </row>
    <row r="56" spans="1:51" s="26" customFormat="1" hidden="1" x14ac:dyDescent="0.35">
      <c r="A56" s="103" t="s">
        <v>24</v>
      </c>
      <c r="B56" s="37">
        <f>'Headcount Source'!$F$10</f>
        <v>2.5</v>
      </c>
      <c r="C56" s="37">
        <f>'Headcount Source'!$F$10</f>
        <v>2.5</v>
      </c>
      <c r="D56" s="37">
        <f>'Headcount Source'!$F$10</f>
        <v>2.5</v>
      </c>
      <c r="E56" s="37">
        <f>'Headcount Source'!$F$10</f>
        <v>2.5</v>
      </c>
      <c r="F56" s="37">
        <f>B56*(100%-F$161)</f>
        <v>2.4674999999999998</v>
      </c>
      <c r="G56" s="37">
        <f>C56*(100%-G$161)</f>
        <v>2.4674999999999998</v>
      </c>
      <c r="H56" s="37">
        <f>D56*(100%-H$161)</f>
        <v>2.4674999999999998</v>
      </c>
      <c r="I56" s="37">
        <f>E56*(100%-I$161)</f>
        <v>2.4674999999999998</v>
      </c>
      <c r="J56" s="37">
        <f>F56*(100%-J$161)</f>
        <v>2.4452924999999999</v>
      </c>
      <c r="K56" s="37">
        <f>G56*(100%-K$161)</f>
        <v>2.4452924999999999</v>
      </c>
      <c r="L56" s="37">
        <f>H56*(100%-L$161)</f>
        <v>2.4452924999999999</v>
      </c>
      <c r="M56" s="37">
        <f>I56*(100%-M$161)</f>
        <v>2.4452924999999999</v>
      </c>
      <c r="N56" s="37">
        <f>J56*(100%-N$161)</f>
        <v>2.3597072624999997</v>
      </c>
      <c r="O56" s="37">
        <f>K56*(100%-O$161)</f>
        <v>2.3597072624999997</v>
      </c>
      <c r="P56" s="37">
        <f>L56*(100%-P$161)</f>
        <v>2.3597072624999997</v>
      </c>
      <c r="Q56" s="37">
        <f>M56*(100%-Q$161)</f>
        <v>2.3597072624999997</v>
      </c>
      <c r="R56" s="37">
        <f>N56*(100%-R$161)</f>
        <v>2.3030742881999995</v>
      </c>
      <c r="S56" s="37">
        <f>O56*(100%-S$161)</f>
        <v>2.3030742881999995</v>
      </c>
      <c r="T56" s="37">
        <f>P56*(100%-T$161)</f>
        <v>2.3030742881999995</v>
      </c>
      <c r="U56" s="37">
        <f>Q56*(100%-U$161)</f>
        <v>2.3030742881999995</v>
      </c>
      <c r="V56" s="37">
        <f>IF(R56*(100%-V$161)&lt;0,0,R56*(100%-V$161))</f>
        <v>2.1533744594669995</v>
      </c>
      <c r="W56" s="37">
        <f>IF(S56*(100%-W$161)&lt;0,0,S56*(100%-W$161))</f>
        <v>2.1533744594669995</v>
      </c>
      <c r="X56" s="37">
        <f>IF(T56*(100%-X$161)&lt;0,0,T56*(100%-X$161))</f>
        <v>2.1533744594669995</v>
      </c>
      <c r="Y56" s="37">
        <f>IF(U56*(100%-Y$161)&lt;0,0,U56*(100%-Y$161))</f>
        <v>2.1533744594669995</v>
      </c>
      <c r="Z56" s="37">
        <f>IF(V56*(100%-Z$161)&lt;0,0,V56*(100%-Z$161))</f>
        <v>2.1060002213587254</v>
      </c>
      <c r="AA56" s="37">
        <f>IF(W56*(100%-AA$161)&lt;0,0,W56*(100%-AA$161))</f>
        <v>2.1060002213587254</v>
      </c>
      <c r="AB56" s="37">
        <f>IF(X56*(100%-AB$161)&lt;0,0,X56*(100%-AB$161))</f>
        <v>2.1060002213587254</v>
      </c>
      <c r="AC56" s="37">
        <f>IF(Y56*(100%-AC$161)&lt;0,0,Y56*(100%-AC$161))</f>
        <v>2.1060002213587254</v>
      </c>
      <c r="AD56" s="37">
        <f>Z56*(100%-AD$161)</f>
        <v>2.0238662127257352</v>
      </c>
      <c r="AE56" s="37">
        <f>AA56*(100%-AE$161)</f>
        <v>2.0238662127257352</v>
      </c>
      <c r="AF56" s="37">
        <f>AB56*(100%-AF$161)</f>
        <v>2.0238662127257352</v>
      </c>
      <c r="AG56" s="37">
        <f>AC56*(100%-AG$161)</f>
        <v>2.0238662127257352</v>
      </c>
      <c r="AH56" s="37">
        <f>AD56*(100%-AH$161)</f>
        <v>1.9692218249821403</v>
      </c>
      <c r="AI56" s="37">
        <f>AE56*(100%-AI$161)</f>
        <v>1.9692218249821403</v>
      </c>
      <c r="AJ56" s="37">
        <f>AF56*(100%-AJ$161)</f>
        <v>1.9692218249821403</v>
      </c>
      <c r="AK56" s="37">
        <f>AG56*(100%-AK$161)</f>
        <v>1.9692218249821403</v>
      </c>
      <c r="AL56" s="37">
        <f>AH56*(100%-AL$161)</f>
        <v>1.9190066684450957</v>
      </c>
      <c r="AM56" s="37">
        <f>AI56*(100%-AM$161)</f>
        <v>1.9190066684450957</v>
      </c>
      <c r="AN56" s="37">
        <f>AJ56*(100%-AN$161)</f>
        <v>1.9190066684450957</v>
      </c>
      <c r="AO56" s="37">
        <f>AK56*(100%-AO$161)</f>
        <v>1.9190066684450957</v>
      </c>
      <c r="AP56" s="37">
        <f>AL56*(100%-AP$161)</f>
        <v>1.8863868173928653</v>
      </c>
      <c r="AQ56" s="37">
        <f>AM56*(100%-AQ$161)</f>
        <v>1.8863868173928653</v>
      </c>
      <c r="AR56" s="37">
        <f>AN56*(100%-AR$161)</f>
        <v>1.8863868173928653</v>
      </c>
      <c r="AS56" s="37">
        <f>AO56*(100%-AS$161)</f>
        <v>1.8863868173928653</v>
      </c>
      <c r="AT56" s="37">
        <f>AP56*(100%-AT$161)</f>
        <v>1.8703493225874366</v>
      </c>
      <c r="AU56" s="37">
        <f>AQ56*(100%-AU$161)</f>
        <v>1.8703493225874366</v>
      </c>
      <c r="AV56" s="37">
        <f>AR56*(100%-AV$161)</f>
        <v>1.8703493225874366</v>
      </c>
      <c r="AW56" s="37">
        <f>AS56*(100%-AW$161)</f>
        <v>1.8703493225874366</v>
      </c>
      <c r="AX56" s="30"/>
    </row>
    <row r="57" spans="1:51" s="26" customFormat="1" hidden="1" x14ac:dyDescent="0.35">
      <c r="A57" s="103" t="s">
        <v>119</v>
      </c>
      <c r="B57" s="107">
        <f>'Sample UI'!B57*(SUM($B$52:$E$52)/SUM('Sample UI'!$B$52:$E$52))</f>
        <v>1.4984546577087627</v>
      </c>
      <c r="C57" s="107">
        <f>'Sample UI'!C57*(SUM($B$52:$E$52)/SUM('Sample UI'!$B$52:$E$52))</f>
        <v>1.4984546577087621</v>
      </c>
      <c r="D57" s="107">
        <f>'Sample UI'!D57*(SUM($B$52:$E$52)/SUM('Sample UI'!$B$52:$E$52))</f>
        <v>1.4984546577087621</v>
      </c>
      <c r="E57" s="107">
        <f>'Sample UI'!E57*(SUM($B$52:$E$52)/SUM('Sample UI'!$B$52:$E$52))</f>
        <v>1.4984546577087621</v>
      </c>
      <c r="F57" s="37">
        <f>IF(B57*(100%-F$161)&lt;0,0,B57*(100%-F$161))</f>
        <v>1.4789747471585488</v>
      </c>
      <c r="G57" s="37">
        <f>IF(C57*(100%-G$161)&lt;0,0,C57*(100%-G$161))</f>
        <v>1.4789747471585482</v>
      </c>
      <c r="H57" s="37">
        <f>IF(D57*(100%-H$161)&lt;0,0,D57*(100%-H$161))</f>
        <v>1.4789747471585482</v>
      </c>
      <c r="I57" s="37">
        <f>IF(E57*(100%-I$161)&lt;0,0,E57*(100%-I$161))</f>
        <v>1.4789747471585482</v>
      </c>
      <c r="J57" s="37">
        <f>IF(F57*(100%-J$161)&lt;0,0,F57*(100%-J$161))</f>
        <v>1.4656639744341218</v>
      </c>
      <c r="K57" s="37">
        <f>IF(G57*(100%-K$161)&lt;0,0,G57*(100%-K$161))</f>
        <v>1.4656639744341211</v>
      </c>
      <c r="L57" s="37">
        <f>IF(H57*(100%-L$161)&lt;0,0,H57*(100%-L$161))</f>
        <v>1.4656639744341211</v>
      </c>
      <c r="M57" s="37">
        <f>IF(I57*(100%-M$161)&lt;0,0,I57*(100%-M$161))</f>
        <v>1.4656639744341211</v>
      </c>
      <c r="N57" s="37">
        <f>IF(J57*(100%-N$161)&lt;0,0,J57*(100%-N$161))</f>
        <v>1.4143657353289274</v>
      </c>
      <c r="O57" s="37">
        <f>IF(K57*(100%-O$161)&lt;0,0,K57*(100%-O$161))</f>
        <v>1.4143657353289267</v>
      </c>
      <c r="P57" s="37">
        <f>IF(L57*(100%-P$161)&lt;0,0,L57*(100%-P$161))</f>
        <v>1.4143657353289267</v>
      </c>
      <c r="Q57" s="37">
        <f>IF(M57*(100%-Q$161)&lt;0,0,M57*(100%-Q$161))</f>
        <v>1.4143657353289267</v>
      </c>
      <c r="R57" s="37">
        <f>IF(N57*(100%-R$161)&lt;0,0,N57*(100%-R$161))</f>
        <v>1.3804209576810331</v>
      </c>
      <c r="S57" s="37">
        <f>IF(O57*(100%-S$161)&lt;0,0,O57*(100%-S$161))</f>
        <v>1.3804209576810325</v>
      </c>
      <c r="T57" s="37">
        <f>IF(P57*(100%-T$161)&lt;0,0,P57*(100%-T$161))</f>
        <v>1.3804209576810325</v>
      </c>
      <c r="U57" s="37">
        <f>IF(Q57*(100%-U$161)&lt;0,0,Q57*(100%-U$161))</f>
        <v>1.3804209576810325</v>
      </c>
      <c r="V57" s="37">
        <f>IF(R57*(100%-V$161)&lt;0,0,R57*(100%-V$161))</f>
        <v>1.290693595431766</v>
      </c>
      <c r="W57" s="37">
        <f>IF(S57*(100%-W$161)&lt;0,0,S57*(100%-W$161))</f>
        <v>1.2906935954317653</v>
      </c>
      <c r="X57" s="37">
        <f>IF(T57*(100%-X$161)&lt;0,0,T57*(100%-X$161))</f>
        <v>1.2906935954317653</v>
      </c>
      <c r="Y57" s="37">
        <f>IF(U57*(100%-Y$161)&lt;0,0,U57*(100%-Y$161))</f>
        <v>1.2906935954317653</v>
      </c>
      <c r="Z57" s="37">
        <f>IF(V57*(100%-Z$161)&lt;0,0,V57*(100%-Z$161))</f>
        <v>1.2622983363322671</v>
      </c>
      <c r="AA57" s="37">
        <f>IF(W57*(100%-AA$161)&lt;0,0,W57*(100%-AA$161))</f>
        <v>1.2622983363322664</v>
      </c>
      <c r="AB57" s="37">
        <f>IF(X57*(100%-AB$161)&lt;0,0,X57*(100%-AB$161))</f>
        <v>1.2622983363322664</v>
      </c>
      <c r="AC57" s="37">
        <f>IF(Y57*(100%-AC$161)&lt;0,0,Y57*(100%-AC$161))</f>
        <v>1.2622983363322664</v>
      </c>
      <c r="AD57" s="37">
        <f>IF(Z57*(100%-AD$161)&lt;0,0,Z57*(100%-AD$161))</f>
        <v>1.2130687012153085</v>
      </c>
      <c r="AE57" s="37">
        <f>IF(AA57*(100%-AE$161)&lt;0,0,AA57*(100%-AE$161))</f>
        <v>1.2130687012153081</v>
      </c>
      <c r="AF57" s="37">
        <f>IF(AB57*(100%-AF$161)&lt;0,0,AB57*(100%-AF$161))</f>
        <v>1.2130687012153081</v>
      </c>
      <c r="AG57" s="37">
        <f>IF(AC57*(100%-AG$161)&lt;0,0,AC57*(100%-AG$161))</f>
        <v>1.2130687012153081</v>
      </c>
      <c r="AH57" s="37">
        <f>IF(AD57*(100%-AH$161)&lt;0,0,AD57*(100%-AH$161))</f>
        <v>1.1803158462824952</v>
      </c>
      <c r="AI57" s="37">
        <f>IF(AE57*(100%-AI$161)&lt;0,0,AE57*(100%-AI$161))</f>
        <v>1.1803158462824948</v>
      </c>
      <c r="AJ57" s="37">
        <f>IF(AF57*(100%-AJ$161)&lt;0,0,AF57*(100%-AJ$161))</f>
        <v>1.1803158462824948</v>
      </c>
      <c r="AK57" s="37">
        <f>IF(AG57*(100%-AK$161)&lt;0,0,AG57*(100%-AK$161))</f>
        <v>1.1803158462824948</v>
      </c>
      <c r="AL57" s="37">
        <f>IF(AH57*(100%-AL$161)&lt;0,0,AH57*(100%-AL$161))</f>
        <v>1.1502177922022916</v>
      </c>
      <c r="AM57" s="37">
        <f>IF(AI57*(100%-AM$161)&lt;0,0,AI57*(100%-AM$161))</f>
        <v>1.1502177922022911</v>
      </c>
      <c r="AN57" s="37">
        <f>IF(AJ57*(100%-AN$161)&lt;0,0,AJ57*(100%-AN$161))</f>
        <v>1.1502177922022911</v>
      </c>
      <c r="AO57" s="37">
        <f>IF(AK57*(100%-AO$161)&lt;0,0,AK57*(100%-AO$161))</f>
        <v>1.1502177922022911</v>
      </c>
      <c r="AP57" s="37">
        <f>IF(AL57*(100%-AP$161)&lt;0,0,AL57*(100%-AP$161))</f>
        <v>1.1306660451050994</v>
      </c>
      <c r="AQ57" s="37">
        <f>IF(AM57*(100%-AQ$161)&lt;0,0,AM57*(100%-AQ$161))</f>
        <v>1.1306660451050989</v>
      </c>
      <c r="AR57" s="37">
        <f>IF(AN57*(100%-AR$161)&lt;0,0,AN57*(100%-AR$161))</f>
        <v>1.1306660451050989</v>
      </c>
      <c r="AS57" s="37">
        <f>IF(AO57*(100%-AS$161)&lt;0,0,AO57*(100%-AS$161))</f>
        <v>1.1306660451050989</v>
      </c>
      <c r="AT57" s="37">
        <f>IF(AP57*(100%-AT$161)&lt;0,0,AP57*(100%-AT$161))</f>
        <v>1.1210534615894294</v>
      </c>
      <c r="AU57" s="37">
        <f>IF(AQ57*(100%-AU$161)&lt;0,0,AQ57*(100%-AU$161))</f>
        <v>1.121053461589429</v>
      </c>
      <c r="AV57" s="37">
        <f>IF(AR57*(100%-AV$161)&lt;0,0,AR57*(100%-AV$161))</f>
        <v>1.121053461589429</v>
      </c>
      <c r="AW57" s="37">
        <f>IF(AS57*(100%-AW$161)&lt;0,0,AS57*(100%-AW$161))</f>
        <v>1.121053461589429</v>
      </c>
      <c r="AX57" s="30"/>
    </row>
    <row r="58" spans="1:51" s="26" customFormat="1" hidden="1" x14ac:dyDescent="0.35">
      <c r="A58" s="103" t="s">
        <v>120</v>
      </c>
      <c r="B58" s="37"/>
      <c r="C58" s="12"/>
      <c r="D58" s="12"/>
      <c r="E58" s="12"/>
      <c r="F58" s="107">
        <f>'Sample UI'!F58*(SUM('FY20 - RTM UI'!$F$52:$I$52)/(SUM('Sample UI'!$F$52:$I$52)))</f>
        <v>0.25871776900165894</v>
      </c>
      <c r="G58" s="107">
        <f>'Sample UI'!G58*(SUM('FY20 - RTM UI'!$F$52:$I$52)/(SUM('Sample UI'!$F$52:$I$52)))</f>
        <v>0.25871776900165999</v>
      </c>
      <c r="H58" s="107">
        <f>'Sample UI'!H58*(SUM('FY20 - RTM UI'!$F$52:$I$52)/(SUM('Sample UI'!$F$52:$I$52)))</f>
        <v>0.25871776900165999</v>
      </c>
      <c r="I58" s="107">
        <f>'Sample UI'!I58*(SUM('FY20 - RTM UI'!$F$52:$I$52)/(SUM('Sample UI'!$F$52:$I$52)))</f>
        <v>0.25871776900165999</v>
      </c>
      <c r="J58" s="37">
        <f>IF(F58*(100%-J$161)&lt;0,0,F58*(100%-J$161))</f>
        <v>0.256389309080644</v>
      </c>
      <c r="K58" s="37">
        <f>IF(G58*(100%-K$161)&lt;0,0,G58*(100%-K$161))</f>
        <v>0.25638930908064506</v>
      </c>
      <c r="L58" s="37">
        <f>IF(H58*(100%-L$161)&lt;0,0,H58*(100%-L$161))</f>
        <v>0.25638930908064506</v>
      </c>
      <c r="M58" s="37">
        <f>IF(I58*(100%-M$161)&lt;0,0,I58*(100%-M$161))</f>
        <v>0.25638930908064506</v>
      </c>
      <c r="N58" s="37">
        <f>IF(J58*(100%-N$161)&lt;0,0,J58*(100%-N$161))</f>
        <v>0.24741568326282146</v>
      </c>
      <c r="O58" s="37">
        <f>IF(K58*(100%-O$161)&lt;0,0,K58*(100%-O$161))</f>
        <v>0.24741568326282248</v>
      </c>
      <c r="P58" s="37">
        <f>IF(L58*(100%-P$161)&lt;0,0,L58*(100%-P$161))</f>
        <v>0.24741568326282248</v>
      </c>
      <c r="Q58" s="37">
        <f>IF(M58*(100%-Q$161)&lt;0,0,M58*(100%-Q$161))</f>
        <v>0.24741568326282248</v>
      </c>
      <c r="R58" s="37">
        <f>IF(N58*(100%-R$161)&lt;0,0,N58*(100%-R$161))</f>
        <v>0.24147770686451372</v>
      </c>
      <c r="S58" s="37">
        <f>IF(O58*(100%-S$161)&lt;0,0,O58*(100%-S$161))</f>
        <v>0.24147770686451475</v>
      </c>
      <c r="T58" s="37">
        <f>IF(P58*(100%-T$161)&lt;0,0,P58*(100%-T$161))</f>
        <v>0.24147770686451475</v>
      </c>
      <c r="U58" s="37">
        <f>IF(Q58*(100%-U$161)&lt;0,0,Q58*(100%-U$161))</f>
        <v>0.24147770686451475</v>
      </c>
      <c r="V58" s="37">
        <f>IF(R58*(100%-V$161)&lt;0,0,R58*(100%-V$161))</f>
        <v>0.22578165591832033</v>
      </c>
      <c r="W58" s="37">
        <f>IF(S58*(100%-W$161)&lt;0,0,S58*(100%-W$161))</f>
        <v>0.22578165591832131</v>
      </c>
      <c r="X58" s="37">
        <f>IF(T58*(100%-X$161)&lt;0,0,T58*(100%-X$161))</f>
        <v>0.22578165591832131</v>
      </c>
      <c r="Y58" s="37">
        <f>IF(U58*(100%-Y$161)&lt;0,0,U58*(100%-Y$161))</f>
        <v>0.22578165591832131</v>
      </c>
      <c r="Z58" s="37">
        <f>IF(V58*(100%-Z$161)&lt;0,0,V58*(100%-Z$161))</f>
        <v>0.22081445948811729</v>
      </c>
      <c r="AA58" s="37">
        <f>IF(W58*(100%-AA$161)&lt;0,0,W58*(100%-AA$161))</f>
        <v>0.22081445948811823</v>
      </c>
      <c r="AB58" s="37">
        <f>IF(X58*(100%-AB$161)&lt;0,0,X58*(100%-AB$161))</f>
        <v>0.22081445948811823</v>
      </c>
      <c r="AC58" s="37">
        <f>IF(Y58*(100%-AC$161)&lt;0,0,Y58*(100%-AC$161))</f>
        <v>0.22081445948811823</v>
      </c>
      <c r="AD58" s="37">
        <f>IF(Z58*(100%-AD$161)&lt;0,0,Z58*(100%-AD$161))</f>
        <v>0.21220269556808072</v>
      </c>
      <c r="AE58" s="37">
        <f>IF(AA58*(100%-AE$161)&lt;0,0,AA58*(100%-AE$161))</f>
        <v>0.21220269556808161</v>
      </c>
      <c r="AF58" s="37">
        <f>IF(AB58*(100%-AF$161)&lt;0,0,AB58*(100%-AF$161))</f>
        <v>0.21220269556808161</v>
      </c>
      <c r="AG58" s="37">
        <f>IF(AC58*(100%-AG$161)&lt;0,0,AC58*(100%-AG$161))</f>
        <v>0.21220269556808161</v>
      </c>
      <c r="AH58" s="37">
        <f>IF(AD58*(100%-AH$161)&lt;0,0,AD58*(100%-AH$161))</f>
        <v>0.20647322278774252</v>
      </c>
      <c r="AI58" s="37">
        <f>IF(AE58*(100%-AI$161)&lt;0,0,AE58*(100%-AI$161))</f>
        <v>0.20647322278774341</v>
      </c>
      <c r="AJ58" s="37">
        <f>IF(AF58*(100%-AJ$161)&lt;0,0,AF58*(100%-AJ$161))</f>
        <v>0.20647322278774341</v>
      </c>
      <c r="AK58" s="37">
        <f>IF(AG58*(100%-AK$161)&lt;0,0,AG58*(100%-AK$161))</f>
        <v>0.20647322278774341</v>
      </c>
      <c r="AL58" s="37">
        <f>IF(AH58*(100%-AL$161)&lt;0,0,AH58*(100%-AL$161))</f>
        <v>0.20120815560665509</v>
      </c>
      <c r="AM58" s="37">
        <f>IF(AI58*(100%-AM$161)&lt;0,0,AI58*(100%-AM$161))</f>
        <v>0.20120815560665595</v>
      </c>
      <c r="AN58" s="37">
        <f>IF(AJ58*(100%-AN$161)&lt;0,0,AJ58*(100%-AN$161))</f>
        <v>0.20120815560665595</v>
      </c>
      <c r="AO58" s="37">
        <f>IF(AK58*(100%-AO$161)&lt;0,0,AK58*(100%-AO$161))</f>
        <v>0.20120815560665595</v>
      </c>
      <c r="AP58" s="37">
        <f>IF(AL58*(100%-AP$161)&lt;0,0,AL58*(100%-AP$161))</f>
        <v>0.19778795901520649</v>
      </c>
      <c r="AQ58" s="37">
        <f>IF(AM58*(100%-AQ$161)&lt;0,0,AM58*(100%-AQ$161))</f>
        <v>0.19778795901520732</v>
      </c>
      <c r="AR58" s="37">
        <f>IF(AN58*(100%-AR$161)&lt;0,0,AN58*(100%-AR$161))</f>
        <v>0.19778795901520732</v>
      </c>
      <c r="AS58" s="37">
        <f>IF(AO58*(100%-AS$161)&lt;0,0,AO58*(100%-AS$161))</f>
        <v>0.19778795901520732</v>
      </c>
      <c r="AT58" s="37">
        <f>IF(AP58*(100%-AT$161)&lt;0,0,AP58*(100%-AT$161))</f>
        <v>0.19610642512404691</v>
      </c>
      <c r="AU58" s="37">
        <f>IF(AQ58*(100%-AU$161)&lt;0,0,AQ58*(100%-AU$161))</f>
        <v>0.19610642512404775</v>
      </c>
      <c r="AV58" s="37">
        <f>IF(AR58*(100%-AV$161)&lt;0,0,AR58*(100%-AV$161))</f>
        <v>0.19610642512404775</v>
      </c>
      <c r="AW58" s="37">
        <f>IF(AS58*(100%-AW$161)&lt;0,0,AS58*(100%-AW$161))</f>
        <v>0.19610642512404775</v>
      </c>
      <c r="AX58" s="30"/>
    </row>
    <row r="59" spans="1:51" s="26" customFormat="1" hidden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RTM UI'!$F$52:$I$52)/(SUM('Sample UI'!$F$52:$I$52)))</f>
        <v>0</v>
      </c>
      <c r="K59" s="107">
        <f>'Sample UI'!K59*(SUM('FY20 - RTM UI'!$F$52:$I$52)/(SUM('Sample UI'!$F$52:$I$52)))</f>
        <v>0</v>
      </c>
      <c r="L59" s="107">
        <f>'Sample UI'!L59*(SUM('FY20 - RTM UI'!$F$52:$I$52)/(SUM('Sample UI'!$F$52:$I$52)))</f>
        <v>0</v>
      </c>
      <c r="M59" s="107">
        <f>'Sample UI'!M59*(SUM('FY20 - RTM UI'!$F$52:$I$52)/(SUM('Sample UI'!$F$52:$I$52)))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hidden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RTM UI'!$N$52:$Q$52)/SUM('Sample UI'!$N$52:$Q$52))</f>
        <v>4.1032988136117709E-3</v>
      </c>
      <c r="O60" s="107">
        <f>'Sample UI'!O60*(SUM('FY20 - RTM UI'!$N$52:$Q$52)/SUM('Sample UI'!$N$52:$Q$52))</f>
        <v>4.1032988136117709E-3</v>
      </c>
      <c r="P60" s="107">
        <f>'Sample UI'!P60*(SUM('FY20 - RTM UI'!$N$52:$Q$52)/SUM('Sample UI'!$N$52:$Q$52))</f>
        <v>4.1032988136117709E-3</v>
      </c>
      <c r="Q60" s="107">
        <f>'Sample UI'!Q60*(SUM('FY20 - RTM UI'!$N$52:$Q$52)/SUM('Sample UI'!$N$52:$Q$52))</f>
        <v>4.1032988136117709E-3</v>
      </c>
      <c r="R60" s="37">
        <f>IF(N60*(100%-R$161)&lt;0,0,N60*(100%-R$161))</f>
        <v>4.004819642085088E-3</v>
      </c>
      <c r="S60" s="37">
        <f>IF(O60*(100%-S$161)&lt;0,0,O60*(100%-S$161))</f>
        <v>4.004819642085088E-3</v>
      </c>
      <c r="T60" s="37">
        <f>IF(P60*(100%-T$161)&lt;0,0,P60*(100%-T$161))</f>
        <v>4.004819642085088E-3</v>
      </c>
      <c r="U60" s="37">
        <f>IF(Q60*(100%-U$161)&lt;0,0,Q60*(100%-U$161))</f>
        <v>4.004819642085088E-3</v>
      </c>
      <c r="V60" s="37">
        <f>IF(R60*(100%-V$161)&lt;0,0,R60*(100%-V$161))</f>
        <v>3.7445063653495573E-3</v>
      </c>
      <c r="W60" s="37">
        <f>IF(S60*(100%-W$161)&lt;0,0,S60*(100%-W$161))</f>
        <v>3.7445063653495573E-3</v>
      </c>
      <c r="X60" s="37">
        <f>IF(T60*(100%-X$161)&lt;0,0,T60*(100%-X$161))</f>
        <v>3.7445063653495573E-3</v>
      </c>
      <c r="Y60" s="37">
        <f>IF(U60*(100%-Y$161)&lt;0,0,U60*(100%-Y$161))</f>
        <v>3.7445063653495573E-3</v>
      </c>
      <c r="Z60" s="37">
        <f>IF(V60*(100%-Z$161)&lt;0,0,V60*(100%-Z$161))</f>
        <v>3.6621272253118671E-3</v>
      </c>
      <c r="AA60" s="37">
        <f>IF(W60*(100%-AA$161)&lt;0,0,W60*(100%-AA$161))</f>
        <v>3.6621272253118671E-3</v>
      </c>
      <c r="AB60" s="37">
        <f>IF(X60*(100%-AB$161)&lt;0,0,X60*(100%-AB$161))</f>
        <v>3.6621272253118671E-3</v>
      </c>
      <c r="AC60" s="37">
        <f>IF(Y60*(100%-AC$161)&lt;0,0,Y60*(100%-AC$161))</f>
        <v>3.6621272253118671E-3</v>
      </c>
      <c r="AD60" s="37">
        <f>IF(Z60*(100%-AD$161)&lt;0,0,Z60*(100%-AD$161))</f>
        <v>3.5193042635247042E-3</v>
      </c>
      <c r="AE60" s="37">
        <f>IF(AA60*(100%-AE$161)&lt;0,0,AA60*(100%-AE$161))</f>
        <v>3.5193042635247042E-3</v>
      </c>
      <c r="AF60" s="37">
        <f>IF(AB60*(100%-AF$161)&lt;0,0,AB60*(100%-AF$161))</f>
        <v>3.5193042635247042E-3</v>
      </c>
      <c r="AG60" s="37">
        <f>IF(AC60*(100%-AG$161)&lt;0,0,AC60*(100%-AG$161))</f>
        <v>3.5193042635247042E-3</v>
      </c>
      <c r="AH60" s="37">
        <f>IF(AD60*(100%-AH$161)&lt;0,0,AD60*(100%-AH$161))</f>
        <v>3.424283048409537E-3</v>
      </c>
      <c r="AI60" s="37">
        <f>IF(AE60*(100%-AI$161)&lt;0,0,AE60*(100%-AI$161))</f>
        <v>3.424283048409537E-3</v>
      </c>
      <c r="AJ60" s="37">
        <f>IF(AF60*(100%-AJ$161)&lt;0,0,AF60*(100%-AJ$161))</f>
        <v>3.424283048409537E-3</v>
      </c>
      <c r="AK60" s="37">
        <f>IF(AG60*(100%-AK$161)&lt;0,0,AG60*(100%-AK$161))</f>
        <v>3.424283048409537E-3</v>
      </c>
      <c r="AL60" s="37">
        <f>IF(AH60*(100%-AL$161)&lt;0,0,AH60*(100%-AL$161))</f>
        <v>3.3369638306750939E-3</v>
      </c>
      <c r="AM60" s="37">
        <f>IF(AI60*(100%-AM$161)&lt;0,0,AI60*(100%-AM$161))</f>
        <v>3.3369638306750939E-3</v>
      </c>
      <c r="AN60" s="37">
        <f>IF(AJ60*(100%-AN$161)&lt;0,0,AJ60*(100%-AN$161))</f>
        <v>3.3369638306750939E-3</v>
      </c>
      <c r="AO60" s="37">
        <f>IF(AK60*(100%-AO$161)&lt;0,0,AK60*(100%-AO$161))</f>
        <v>3.3369638306750939E-3</v>
      </c>
      <c r="AP60" s="37">
        <f>IF(AL60*(100%-AP$161)&lt;0,0,AL60*(100%-AP$161))</f>
        <v>3.2802411183921296E-3</v>
      </c>
      <c r="AQ60" s="37">
        <f>IF(AM60*(100%-AQ$161)&lt;0,0,AM60*(100%-AQ$161))</f>
        <v>3.2802411183921296E-3</v>
      </c>
      <c r="AR60" s="37">
        <f>IF(AN60*(100%-AR$161)&lt;0,0,AN60*(100%-AR$161))</f>
        <v>3.2802411183921296E-3</v>
      </c>
      <c r="AS60" s="37">
        <f>IF(AO60*(100%-AS$161)&lt;0,0,AO60*(100%-AS$161))</f>
        <v>3.2802411183921296E-3</v>
      </c>
      <c r="AT60" s="37">
        <f>IF(AP60*(100%-AT$161)&lt;0,0,AP60*(100%-AT$161))</f>
        <v>3.2523534924758955E-3</v>
      </c>
      <c r="AU60" s="37">
        <f>IF(AQ60*(100%-AU$161)&lt;0,0,AQ60*(100%-AU$161))</f>
        <v>3.2523534924758955E-3</v>
      </c>
      <c r="AV60" s="37">
        <f>IF(AR60*(100%-AV$161)&lt;0,0,AR60*(100%-AV$161))</f>
        <v>3.2523534924758955E-3</v>
      </c>
      <c r="AW60" s="37">
        <f>IF(AS60*(100%-AW$161)&lt;0,0,AS60*(100%-AW$161))</f>
        <v>3.2523534924758955E-3</v>
      </c>
      <c r="AX60" s="30"/>
    </row>
    <row r="61" spans="1:51" s="26" customFormat="1" hidden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RTM UI'!$R$52:$U$52)/SUM('Sample UI'!$R$52:$U$52))</f>
        <v>0.10908892233516472</v>
      </c>
      <c r="S61" s="107">
        <f>'Sample UI'!S61*(SUM('FY20 - RTM UI'!$R$52:$U$52)/SUM('Sample UI'!$R$52:$U$52))</f>
        <v>0.10908892233516314</v>
      </c>
      <c r="T61" s="107">
        <f>'Sample UI'!T61*(SUM('FY20 - RTM UI'!$R$52:$U$52)/SUM('Sample UI'!$R$52:$U$52))</f>
        <v>0.10908892233516314</v>
      </c>
      <c r="U61" s="107">
        <f>'Sample UI'!U61*(SUM('FY20 - RTM UI'!$R$52:$U$52)/SUM('Sample UI'!$R$52:$U$52))</f>
        <v>0.10908892233516314</v>
      </c>
      <c r="V61" s="37">
        <f>IF(R61*(100%-V$161)&lt;0,0,R61*(100%-V$161))</f>
        <v>0.10199814238337902</v>
      </c>
      <c r="W61" s="37">
        <f>IF(S61*(100%-W$161)&lt;0,0,S61*(100%-W$161))</f>
        <v>0.10199814238337754</v>
      </c>
      <c r="X61" s="37">
        <f>IF(T61*(100%-X$161)&lt;0,0,T61*(100%-X$161))</f>
        <v>0.10199814238337754</v>
      </c>
      <c r="Y61" s="37">
        <f>IF(U61*(100%-Y$161)&lt;0,0,U61*(100%-Y$161))</f>
        <v>0.10199814238337754</v>
      </c>
      <c r="Z61" s="37">
        <f>IF(V61*(100%-Z$161)&lt;0,0,V61*(100%-Z$161))</f>
        <v>9.9754183250944678E-2</v>
      </c>
      <c r="AA61" s="37">
        <f>IF(W61*(100%-AA$161)&lt;0,0,W61*(100%-AA$161))</f>
        <v>9.9754183250943235E-2</v>
      </c>
      <c r="AB61" s="37">
        <f>IF(X61*(100%-AB$161)&lt;0,0,X61*(100%-AB$161))</f>
        <v>9.9754183250943235E-2</v>
      </c>
      <c r="AC61" s="37">
        <f>IF(Y61*(100%-AC$161)&lt;0,0,Y61*(100%-AC$161))</f>
        <v>9.9754183250943235E-2</v>
      </c>
      <c r="AD61" s="37">
        <f>IF(Z61*(100%-AD$161)&lt;0,0,Z61*(100%-AD$161))</f>
        <v>9.5863770104157836E-2</v>
      </c>
      <c r="AE61" s="37">
        <f>IF(AA61*(100%-AE$161)&lt;0,0,AA61*(100%-AE$161))</f>
        <v>9.5863770104156448E-2</v>
      </c>
      <c r="AF61" s="37">
        <f>IF(AB61*(100%-AF$161)&lt;0,0,AB61*(100%-AF$161))</f>
        <v>9.5863770104156448E-2</v>
      </c>
      <c r="AG61" s="37">
        <f>IF(AC61*(100%-AG$161)&lt;0,0,AC61*(100%-AG$161))</f>
        <v>9.5863770104156448E-2</v>
      </c>
      <c r="AH61" s="37">
        <f>IF(AD61*(100%-AH$161)&lt;0,0,AD61*(100%-AH$161))</f>
        <v>9.3275448311345571E-2</v>
      </c>
      <c r="AI61" s="37">
        <f>IF(AE61*(100%-AI$161)&lt;0,0,AE61*(100%-AI$161))</f>
        <v>9.3275448311344225E-2</v>
      </c>
      <c r="AJ61" s="37">
        <f>IF(AF61*(100%-AJ$161)&lt;0,0,AF61*(100%-AJ$161))</f>
        <v>9.3275448311344225E-2</v>
      </c>
      <c r="AK61" s="37">
        <f>IF(AG61*(100%-AK$161)&lt;0,0,AG61*(100%-AK$161))</f>
        <v>9.3275448311344225E-2</v>
      </c>
      <c r="AL61" s="37">
        <f>IF(AH61*(100%-AL$161)&lt;0,0,AH61*(100%-AL$161))</f>
        <v>9.089692437940626E-2</v>
      </c>
      <c r="AM61" s="37">
        <f>IF(AI61*(100%-AM$161)&lt;0,0,AI61*(100%-AM$161))</f>
        <v>9.0896924379404956E-2</v>
      </c>
      <c r="AN61" s="37">
        <f>IF(AJ61*(100%-AN$161)&lt;0,0,AJ61*(100%-AN$161))</f>
        <v>9.0896924379404956E-2</v>
      </c>
      <c r="AO61" s="37">
        <f>IF(AK61*(100%-AO$161)&lt;0,0,AK61*(100%-AO$161))</f>
        <v>9.0896924379404956E-2</v>
      </c>
      <c r="AP61" s="37">
        <f>IF(AL61*(100%-AP$161)&lt;0,0,AL61*(100%-AP$161))</f>
        <v>8.9351831189727796E-2</v>
      </c>
      <c r="AQ61" s="37">
        <f>IF(AM61*(100%-AQ$161)&lt;0,0,AM61*(100%-AQ$161))</f>
        <v>8.9351831189726519E-2</v>
      </c>
      <c r="AR61" s="37">
        <f>IF(AN61*(100%-AR$161)&lt;0,0,AN61*(100%-AR$161))</f>
        <v>8.9351831189726519E-2</v>
      </c>
      <c r="AS61" s="37">
        <f>IF(AO61*(100%-AS$161)&lt;0,0,AO61*(100%-AS$161))</f>
        <v>8.9351831189726519E-2</v>
      </c>
      <c r="AT61" s="37">
        <f>IF(AP61*(100%-AT$161)&lt;0,0,AP61*(100%-AT$161))</f>
        <v>8.8592188726502097E-2</v>
      </c>
      <c r="AU61" s="37">
        <f>IF(AQ61*(100%-AU$161)&lt;0,0,AQ61*(100%-AU$161))</f>
        <v>8.859218872650082E-2</v>
      </c>
      <c r="AV61" s="37">
        <f>IF(AR61*(100%-AV$161)&lt;0,0,AR61*(100%-AV$161))</f>
        <v>8.859218872650082E-2</v>
      </c>
      <c r="AW61" s="37">
        <f>IF(AS61*(100%-AW$161)&lt;0,0,AS61*(100%-AW$161))</f>
        <v>8.859218872650082E-2</v>
      </c>
      <c r="AX61" s="30"/>
    </row>
    <row r="62" spans="1:51" s="26" customFormat="1" hidden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RTM UI'!$V$52:$Y$52)/SUM('Sample UI'!$V$52:$Y$52))</f>
        <v>0</v>
      </c>
      <c r="W62" s="107">
        <f>'Sample UI'!W62*(SUM('FY20 - RTM UI'!$V$52:$Y$52)/SUM('Sample UI'!$V$52:$Y$52))</f>
        <v>0</v>
      </c>
      <c r="X62" s="107">
        <f>'Sample UI'!X62*(SUM('FY20 - RTM UI'!$V$52:$Y$52)/SUM('Sample UI'!$V$52:$Y$52))</f>
        <v>0</v>
      </c>
      <c r="Y62" s="107">
        <f>'Sample UI'!Y62*(SUM('FY20 - RTM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hidden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RTM UI'!$Z$52:$AC$52)/SUM('Sample UI'!$Z$52:$AC$52))</f>
        <v>0.16359580375638488</v>
      </c>
      <c r="AA63" s="107">
        <f>'Sample UI'!AA63*(SUM('FY20 - RTM UI'!$Z$52:$AC$52)/SUM('Sample UI'!$Z$52:$AC$52))</f>
        <v>0.16359580375638552</v>
      </c>
      <c r="AB63" s="107">
        <f>'Sample UI'!AB63*(SUM('FY20 - RTM UI'!$Z$52:$AC$52)/SUM('Sample UI'!$Z$52:$AC$52))</f>
        <v>0.16359580375638552</v>
      </c>
      <c r="AC63" s="107">
        <f>'Sample UI'!AC63*(SUM('FY20 - RTM UI'!$Z$52:$AC$52)/SUM('Sample UI'!$Z$52:$AC$52))</f>
        <v>0.16359580375638552</v>
      </c>
      <c r="AD63" s="37">
        <f>IF(Z63*(100%-AD$161)&lt;0,0,Z63*(100%-AD$161))</f>
        <v>0.15721556740988588</v>
      </c>
      <c r="AE63" s="37">
        <f>IF(AA63*(100%-AE$161)&lt;0,0,AA63*(100%-AE$161))</f>
        <v>0.15721556740988649</v>
      </c>
      <c r="AF63" s="37">
        <f>IF(AB63*(100%-AF$161)&lt;0,0,AB63*(100%-AF$161))</f>
        <v>0.15721556740988649</v>
      </c>
      <c r="AG63" s="37">
        <f>IF(AC63*(100%-AG$161)&lt;0,0,AC63*(100%-AG$161))</f>
        <v>0.15721556740988649</v>
      </c>
      <c r="AH63" s="37">
        <f>IF(AD63*(100%-AH$161)&lt;0,0,AD63*(100%-AH$161))</f>
        <v>0.15297074708981895</v>
      </c>
      <c r="AI63" s="37">
        <f>IF(AE63*(100%-AI$161)&lt;0,0,AE63*(100%-AI$161))</f>
        <v>0.15297074708981956</v>
      </c>
      <c r="AJ63" s="37">
        <f>IF(AF63*(100%-AJ$161)&lt;0,0,AF63*(100%-AJ$161))</f>
        <v>0.15297074708981956</v>
      </c>
      <c r="AK63" s="37">
        <f>IF(AG63*(100%-AK$161)&lt;0,0,AG63*(100%-AK$161))</f>
        <v>0.15297074708981956</v>
      </c>
      <c r="AL63" s="37">
        <f>IF(AH63*(100%-AL$161)&lt;0,0,AH63*(100%-AL$161))</f>
        <v>0.14906999303902857</v>
      </c>
      <c r="AM63" s="37">
        <f>IF(AI63*(100%-AM$161)&lt;0,0,AI63*(100%-AM$161))</f>
        <v>0.14906999303902915</v>
      </c>
      <c r="AN63" s="37">
        <f>IF(AJ63*(100%-AN$161)&lt;0,0,AJ63*(100%-AN$161))</f>
        <v>0.14906999303902915</v>
      </c>
      <c r="AO63" s="37">
        <f>IF(AK63*(100%-AO$161)&lt;0,0,AK63*(100%-AO$161))</f>
        <v>0.14906999303902915</v>
      </c>
      <c r="AP63" s="37">
        <f>IF(AL63*(100%-AP$161)&lt;0,0,AL63*(100%-AP$161))</f>
        <v>0.14653605657635324</v>
      </c>
      <c r="AQ63" s="37">
        <f>IF(AM63*(100%-AQ$161)&lt;0,0,AM63*(100%-AQ$161))</f>
        <v>0.14653605657635382</v>
      </c>
      <c r="AR63" s="37">
        <f>IF(AN63*(100%-AR$161)&lt;0,0,AN63*(100%-AR$161))</f>
        <v>0.14653605657635382</v>
      </c>
      <c r="AS63" s="37">
        <f>IF(AO63*(100%-AS$161)&lt;0,0,AO63*(100%-AS$161))</f>
        <v>0.14653605657635382</v>
      </c>
      <c r="AT63" s="37">
        <f>IF(AP63*(100%-AT$161)&lt;0,0,AP63*(100%-AT$161))</f>
        <v>0.14529025098415807</v>
      </c>
      <c r="AU63" s="37">
        <f>IF(AQ63*(100%-AU$161)&lt;0,0,AQ63*(100%-AU$161))</f>
        <v>0.14529025098415865</v>
      </c>
      <c r="AV63" s="37">
        <f>IF(AR63*(100%-AV$161)&lt;0,0,AR63*(100%-AV$161))</f>
        <v>0.14529025098415865</v>
      </c>
      <c r="AW63" s="37">
        <f>IF(AS63*(100%-AW$161)&lt;0,0,AS63*(100%-AW$161))</f>
        <v>0.14529025098415865</v>
      </c>
      <c r="AX63" s="30"/>
    </row>
    <row r="64" spans="1:51" s="26" customFormat="1" hidden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RTM UI'!$AD$52:$AG$52)/SUM('Sample UI'!$AD$52:$AG$53))</f>
        <v>0.32225592382147134</v>
      </c>
      <c r="AE64" s="107">
        <f>'Sample UI'!AE64*(SUM('FY20 - RTM UI'!$AD$52:$AG$52)/SUM('Sample UI'!$AD$52:$AG$53))</f>
        <v>0.32225592382147134</v>
      </c>
      <c r="AF64" s="107">
        <f>'Sample UI'!AF64*(SUM('FY20 - RTM UI'!$AD$52:$AG$52)/SUM('Sample UI'!$AD$52:$AG$53))</f>
        <v>0.32225592382147134</v>
      </c>
      <c r="AG64" s="107">
        <f>'Sample UI'!AG64*(SUM('FY20 - RTM UI'!$AD$52:$AG$52)/SUM('Sample UI'!$AD$52:$AG$53))</f>
        <v>0.32225592382147134</v>
      </c>
      <c r="AH64" s="37">
        <f>IF(AD64*(100%-AH$161)&lt;0,0,AD64*(100%-AH$161))</f>
        <v>0.3135550138782916</v>
      </c>
      <c r="AI64" s="37">
        <f>IF(AE64*(100%-AI$161)&lt;0,0,AE64*(100%-AI$161))</f>
        <v>0.3135550138782916</v>
      </c>
      <c r="AJ64" s="37">
        <f>IF(AF64*(100%-AJ$161)&lt;0,0,AF64*(100%-AJ$161))</f>
        <v>0.3135550138782916</v>
      </c>
      <c r="AK64" s="37">
        <f>IF(AG64*(100%-AK$161)&lt;0,0,AG64*(100%-AK$161))</f>
        <v>0.3135550138782916</v>
      </c>
      <c r="AL64" s="37">
        <f>IF(AH64*(100%-AL$161)&lt;0,0,AH64*(100%-AL$161))</f>
        <v>0.30555936102439518</v>
      </c>
      <c r="AM64" s="37">
        <f>IF(AI64*(100%-AM$161)&lt;0,0,AI64*(100%-AM$161))</f>
        <v>0.30555936102439518</v>
      </c>
      <c r="AN64" s="37">
        <f>IF(AJ64*(100%-AN$161)&lt;0,0,AJ64*(100%-AN$161))</f>
        <v>0.30555936102439518</v>
      </c>
      <c r="AO64" s="37">
        <f>IF(AK64*(100%-AO$161)&lt;0,0,AK64*(100%-AO$161))</f>
        <v>0.30555936102439518</v>
      </c>
      <c r="AP64" s="37">
        <f>IF(AL64*(100%-AP$161)&lt;0,0,AL64*(100%-AP$161))</f>
        <v>0.3003653713378942</v>
      </c>
      <c r="AQ64" s="37">
        <f>IF(AM64*(100%-AQ$161)&lt;0,0,AM64*(100%-AQ$161))</f>
        <v>0.3003653713378942</v>
      </c>
      <c r="AR64" s="37">
        <f>IF(AN64*(100%-AR$161)&lt;0,0,AN64*(100%-AR$161))</f>
        <v>0.3003653713378942</v>
      </c>
      <c r="AS64" s="37">
        <f>IF(AO64*(100%-AS$161)&lt;0,0,AO64*(100%-AS$161))</f>
        <v>0.3003653713378942</v>
      </c>
      <c r="AT64" s="37">
        <f>IF(AP64*(100%-AT$161)&lt;0,0,AP64*(100%-AT$161))</f>
        <v>0.29781175506039087</v>
      </c>
      <c r="AU64" s="37">
        <f>IF(AQ64*(100%-AU$161)&lt;0,0,AQ64*(100%-AU$161))</f>
        <v>0.29781175506039087</v>
      </c>
      <c r="AV64" s="37">
        <f>IF(AR64*(100%-AV$161)&lt;0,0,AR64*(100%-AV$161))</f>
        <v>0.29781175506039087</v>
      </c>
      <c r="AW64" s="37">
        <f>IF(AS64*(100%-AW$161)&lt;0,0,AS64*(100%-AW$161))</f>
        <v>0.29781175506039087</v>
      </c>
      <c r="AX64" s="30"/>
    </row>
    <row r="65" spans="1:50" s="26" customFormat="1" hidden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RTM UI'!$AH$52:$AK$52)/SUM('Sample UI'!$AH$52:$AK$52))</f>
        <v>0.16957327278517509</v>
      </c>
      <c r="AI65" s="107">
        <f>'Sample UI'!AI65*(SUM('FY20 - RTM UI'!$AH$52:$AK$52)/SUM('Sample UI'!$AH$52:$AK$52))</f>
        <v>0.16957327278517509</v>
      </c>
      <c r="AJ65" s="107">
        <f>'Sample UI'!AJ65*(SUM('FY20 - RTM UI'!$AH$52:$AK$52)/SUM('Sample UI'!$AH$52:$AK$52))</f>
        <v>0.16957327278517509</v>
      </c>
      <c r="AK65" s="107">
        <f>'Sample UI'!AK65*(SUM('FY20 - RTM UI'!$AH$52:$AK$52)/SUM('Sample UI'!$AH$52:$AK$52))</f>
        <v>0.16957327278517509</v>
      </c>
      <c r="AL65" s="37">
        <f>IF(AH65*(100%-AL$161)&lt;0,0,AH65*(100%-AL$161))</f>
        <v>0.16524915432915313</v>
      </c>
      <c r="AM65" s="37">
        <f>IF(AI65*(100%-AM$161)&lt;0,0,AI65*(100%-AM$161))</f>
        <v>0.16524915432915313</v>
      </c>
      <c r="AN65" s="37">
        <f>IF(AJ65*(100%-AN$161)&lt;0,0,AJ65*(100%-AN$161))</f>
        <v>0.16524915432915313</v>
      </c>
      <c r="AO65" s="37">
        <f>IF(AK65*(100%-AO$161)&lt;0,0,AK65*(100%-AO$161))</f>
        <v>0.16524915432915313</v>
      </c>
      <c r="AP65" s="37">
        <f>IF(AL65*(100%-AP$161)&lt;0,0,AL65*(100%-AP$161))</f>
        <v>0.16244019962911987</v>
      </c>
      <c r="AQ65" s="37">
        <f>IF(AM65*(100%-AQ$161)&lt;0,0,AM65*(100%-AQ$161))</f>
        <v>0.16244019962911987</v>
      </c>
      <c r="AR65" s="37">
        <f>IF(AN65*(100%-AR$161)&lt;0,0,AN65*(100%-AR$161))</f>
        <v>0.16244019962911987</v>
      </c>
      <c r="AS65" s="37">
        <f>IF(AO65*(100%-AS$161)&lt;0,0,AO65*(100%-AS$161))</f>
        <v>0.16244019962911987</v>
      </c>
      <c r="AT65" s="37">
        <f>IF(AP65*(100%-AT$161)&lt;0,0,AP65*(100%-AT$161))</f>
        <v>0.161059181783933</v>
      </c>
      <c r="AU65" s="37">
        <f>IF(AQ65*(100%-AU$161)&lt;0,0,AQ65*(100%-AU$161))</f>
        <v>0.161059181783933</v>
      </c>
      <c r="AV65" s="37">
        <f>IF(AR65*(100%-AV$161)&lt;0,0,AR65*(100%-AV$161))</f>
        <v>0.161059181783933</v>
      </c>
      <c r="AW65" s="37">
        <f>IF(AS65*(100%-AW$161)&lt;0,0,AS65*(100%-AW$161))</f>
        <v>0.161059181783933</v>
      </c>
      <c r="AX65" s="30"/>
    </row>
    <row r="66" spans="1:50" s="26" customFormat="1" hidden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RTM UI'!$AL$52:$AO$52)/SUM('Sample UI'!$AL$52:$AO$52))</f>
        <v>0</v>
      </c>
      <c r="AM66" s="107">
        <f>'Sample UI'!AM66*(SUM('FY20 - RTM UI'!$AL$52:$AO$52)/SUM('Sample UI'!$AL$52:$AO$52))</f>
        <v>0</v>
      </c>
      <c r="AN66" s="107">
        <f>'Sample UI'!AN66*(SUM('FY20 - RTM UI'!$AL$52:$AO$52)/SUM('Sample UI'!$AL$52:$AO$52))</f>
        <v>0</v>
      </c>
      <c r="AO66" s="107">
        <f>'Sample UI'!AO66*(SUM('FY20 - RTM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hidden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RTM UI'!$AP$52:$AS$52)/SUM('Sample UI'!$AP$52:$AS$52))</f>
        <v>0.191554102601106</v>
      </c>
      <c r="AQ67" s="107">
        <f>'Sample UI'!AQ67*(SUM('FY20 - RTM UI'!$AP$52:$AS$52)/SUM('Sample UI'!$AP$52:$AS$52))</f>
        <v>0.191554102601106</v>
      </c>
      <c r="AR67" s="107">
        <f>'Sample UI'!AR67*(SUM('FY20 - RTM UI'!$AP$52:$AS$52)/SUM('Sample UI'!$AP$52:$AS$52))</f>
        <v>0.191554102601106</v>
      </c>
      <c r="AS67" s="107">
        <f>'Sample UI'!AS67*(SUM('FY20 - RTM UI'!$AP$52:$AS$52)/SUM('Sample UI'!$AP$52:$AS$52))</f>
        <v>0.191554102601106</v>
      </c>
      <c r="AT67" s="37">
        <f>IF(AP67*(100%-AT$161)&lt;0,0,AP67*(100%-AT$161))</f>
        <v>0.18992556708702218</v>
      </c>
      <c r="AU67" s="37">
        <f>IF(AQ67*(100%-AU$161)&lt;0,0,AQ67*(100%-AU$161))</f>
        <v>0.18992556708702218</v>
      </c>
      <c r="AV67" s="37">
        <f>IF(AR67*(100%-AV$161)&lt;0,0,AR67*(100%-AV$161))</f>
        <v>0.18992556708702218</v>
      </c>
      <c r="AW67" s="37">
        <f>IF(AS67*(100%-AW$161)&lt;0,0,AS67*(100%-AW$161))</f>
        <v>0.18992556708702218</v>
      </c>
      <c r="AX67" s="30"/>
    </row>
    <row r="68" spans="1:50" s="26" customFormat="1" hidden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RTM UI'!$AT$52:$AW$52)/SUM('Sample UI'!$AT$52:$AW$52))</f>
        <v>0</v>
      </c>
      <c r="AU68" s="107">
        <f>'Sample UI'!AU68*(SUM('FY20 - RTM UI'!$AT$52:$AW$52)/SUM('Sample UI'!$AT$52:$AW$52))</f>
        <v>0</v>
      </c>
      <c r="AV68" s="107">
        <f>'Sample UI'!AV68*(SUM('FY20 - RTM UI'!$AT$52:$AW$52)/SUM('Sample UI'!$AT$52:$AW$52))</f>
        <v>0</v>
      </c>
      <c r="AW68" s="107">
        <f>'Sample UI'!AW68*(SUM('FY20 - RTM UI'!$AT$52:$AW$52)/SUM('Sample UI'!$AT$52:$AW$52))</f>
        <v>0</v>
      </c>
      <c r="AX68" s="30"/>
    </row>
    <row r="69" spans="1:50" s="26" customFormat="1" hidden="1" x14ac:dyDescent="0.35">
      <c r="A69" s="106" t="s">
        <v>20</v>
      </c>
      <c r="B69" s="105">
        <f>SUM(B70:B82)</f>
        <v>3.8836967647508098</v>
      </c>
      <c r="C69" s="105">
        <f t="shared" ref="C69:AW69" si="2">SUM(C70:C82)</f>
        <v>3.8836967647508094</v>
      </c>
      <c r="D69" s="105">
        <f t="shared" si="2"/>
        <v>3.8836967647508094</v>
      </c>
      <c r="E69" s="105">
        <f t="shared" si="2"/>
        <v>3.8836967647508094</v>
      </c>
      <c r="F69" s="105">
        <f t="shared" si="2"/>
        <v>2.7254559180611238</v>
      </c>
      <c r="G69" s="105">
        <f t="shared" si="2"/>
        <v>4.1566059180611239</v>
      </c>
      <c r="H69" s="105">
        <f t="shared" si="2"/>
        <v>4.1566059180611239</v>
      </c>
      <c r="I69" s="105">
        <f t="shared" si="2"/>
        <v>4.1566059180611239</v>
      </c>
      <c r="J69" s="105">
        <f t="shared" si="2"/>
        <v>2.7009268147985734</v>
      </c>
      <c r="K69" s="105">
        <f t="shared" si="2"/>
        <v>4.1191964647985735</v>
      </c>
      <c r="L69" s="105">
        <f t="shared" si="2"/>
        <v>4.1191964647985735</v>
      </c>
      <c r="M69" s="105">
        <f t="shared" si="2"/>
        <v>4.1191964647985735</v>
      </c>
      <c r="N69" s="105">
        <f t="shared" si="2"/>
        <v>2.6115234997976384</v>
      </c>
      <c r="O69" s="105">
        <f t="shared" si="2"/>
        <v>3.9801537120476382</v>
      </c>
      <c r="P69" s="105">
        <f t="shared" si="2"/>
        <v>3.9801537120476382</v>
      </c>
      <c r="Q69" s="105">
        <f t="shared" si="2"/>
        <v>3.9801537120476382</v>
      </c>
      <c r="R69" s="105">
        <f t="shared" si="2"/>
        <v>2.6852080887214504</v>
      </c>
      <c r="S69" s="105">
        <f t="shared" si="2"/>
        <v>4.020991175877449</v>
      </c>
      <c r="T69" s="105">
        <f t="shared" si="2"/>
        <v>4.020991175877449</v>
      </c>
      <c r="U69" s="105">
        <f t="shared" si="2"/>
        <v>4.020991175877449</v>
      </c>
      <c r="V69" s="105">
        <f t="shared" si="2"/>
        <v>2.5106695629545559</v>
      </c>
      <c r="W69" s="105">
        <f t="shared" si="2"/>
        <v>3.7596267494454145</v>
      </c>
      <c r="X69" s="105">
        <f t="shared" si="2"/>
        <v>3.7596267494454145</v>
      </c>
      <c r="Y69" s="105">
        <f t="shared" si="2"/>
        <v>3.7596267494454145</v>
      </c>
      <c r="Z69" s="105">
        <f t="shared" si="2"/>
        <v>2.6599295872650357</v>
      </c>
      <c r="AA69" s="105">
        <f t="shared" si="2"/>
        <v>3.8814097156530969</v>
      </c>
      <c r="AB69" s="105">
        <f t="shared" si="2"/>
        <v>3.8814097156530969</v>
      </c>
      <c r="AC69" s="105">
        <f t="shared" si="2"/>
        <v>3.8814097156530969</v>
      </c>
      <c r="AD69" s="105">
        <f t="shared" si="2"/>
        <v>2.9590122381385395</v>
      </c>
      <c r="AE69" s="105">
        <f t="shared" si="2"/>
        <v>4.1328546415194651</v>
      </c>
      <c r="AF69" s="105">
        <f t="shared" si="2"/>
        <v>4.1328546415194651</v>
      </c>
      <c r="AG69" s="105">
        <f t="shared" si="2"/>
        <v>4.1328546415194651</v>
      </c>
      <c r="AH69" s="105">
        <f t="shared" si="2"/>
        <v>3.0910854986902683</v>
      </c>
      <c r="AI69" s="105">
        <f t="shared" si="2"/>
        <v>4.2332341571799086</v>
      </c>
      <c r="AJ69" s="105">
        <f t="shared" si="2"/>
        <v>4.2332341571799086</v>
      </c>
      <c r="AK69" s="105">
        <f t="shared" si="2"/>
        <v>4.2332341571799086</v>
      </c>
      <c r="AL69" s="105">
        <f t="shared" si="2"/>
        <v>3.0122628184736664</v>
      </c>
      <c r="AM69" s="105">
        <f t="shared" si="2"/>
        <v>4.1252866861718207</v>
      </c>
      <c r="AN69" s="105">
        <f t="shared" si="2"/>
        <v>4.1252866861718207</v>
      </c>
      <c r="AO69" s="105">
        <f t="shared" si="2"/>
        <v>4.1252866861718207</v>
      </c>
      <c r="AP69" s="105">
        <f t="shared" si="2"/>
        <v>3.2005020996577875</v>
      </c>
      <c r="AQ69" s="105">
        <f t="shared" si="2"/>
        <v>4.2946064537456481</v>
      </c>
      <c r="AR69" s="105">
        <f t="shared" si="2"/>
        <v>4.2946064537456481</v>
      </c>
      <c r="AS69" s="105">
        <f t="shared" si="2"/>
        <v>4.2946064537456481</v>
      </c>
      <c r="AT69" s="105">
        <f t="shared" si="2"/>
        <v>3.1732923909571267</v>
      </c>
      <c r="AU69" s="105">
        <f t="shared" si="2"/>
        <v>4.2580949980578398</v>
      </c>
      <c r="AV69" s="105">
        <f t="shared" si="2"/>
        <v>4.2580949980578398</v>
      </c>
      <c r="AW69" s="105">
        <f t="shared" si="2"/>
        <v>4.2580949980578398</v>
      </c>
      <c r="AX69" s="30"/>
    </row>
    <row r="70" spans="1:50" s="26" customFormat="1" hidden="1" x14ac:dyDescent="0.35">
      <c r="A70" s="103" t="s">
        <v>24</v>
      </c>
      <c r="B70" s="37">
        <f>'Headcount Source'!$F$9</f>
        <v>1.4500000000000002</v>
      </c>
      <c r="C70" s="37">
        <f>'Headcount Source'!$F$9</f>
        <v>1.4500000000000002</v>
      </c>
      <c r="D70" s="37">
        <f>'Headcount Source'!$F$9</f>
        <v>1.4500000000000002</v>
      </c>
      <c r="E70" s="37">
        <f>'Headcount Source'!$F$9</f>
        <v>1.4500000000000002</v>
      </c>
      <c r="F70" s="37">
        <f>'Headcount Source'!J9</f>
        <v>0</v>
      </c>
      <c r="G70" s="37">
        <f>C70*(100%-G$161)</f>
        <v>1.4311500000000001</v>
      </c>
      <c r="H70" s="37">
        <f>D70*(100%-H$161)</f>
        <v>1.4311500000000001</v>
      </c>
      <c r="I70" s="37">
        <f>E70*(100%-I$161)</f>
        <v>1.4311500000000001</v>
      </c>
      <c r="J70" s="37">
        <f>F70*(100%-J$161)</f>
        <v>0</v>
      </c>
      <c r="K70" s="37">
        <f>G70*(100%-K$161)</f>
        <v>1.41826965</v>
      </c>
      <c r="L70" s="37">
        <f>H70*(100%-L$161)</f>
        <v>1.41826965</v>
      </c>
      <c r="M70" s="37">
        <f>I70*(100%-M$161)</f>
        <v>1.41826965</v>
      </c>
      <c r="N70" s="37">
        <f>J70*(100%-N$161)</f>
        <v>0</v>
      </c>
      <c r="O70" s="37">
        <f>K70*(100%-O$161)</f>
        <v>1.36863021225</v>
      </c>
      <c r="P70" s="37">
        <f>L70*(100%-P$161)</f>
        <v>1.36863021225</v>
      </c>
      <c r="Q70" s="37">
        <f>M70*(100%-Q$161)</f>
        <v>1.36863021225</v>
      </c>
      <c r="R70" s="37">
        <f>N70*(100%-R$161)</f>
        <v>0</v>
      </c>
      <c r="S70" s="37">
        <f>O70*(100%-S$161)</f>
        <v>1.3357830871559999</v>
      </c>
      <c r="T70" s="37">
        <f>P70*(100%-T$161)</f>
        <v>1.3357830871559999</v>
      </c>
      <c r="U70" s="37">
        <f>Q70*(100%-U$161)</f>
        <v>1.3357830871559999</v>
      </c>
      <c r="V70" s="37">
        <f>IF(R70*(100%-V$161)&lt;0,0,R70*(100%-V$161))</f>
        <v>0</v>
      </c>
      <c r="W70" s="37">
        <f>IF(S70*(100%-W$161)&lt;0,0,S70*(100%-W$161))</f>
        <v>1.24895718649086</v>
      </c>
      <c r="X70" s="37">
        <f>IF(T70*(100%-X$161)&lt;0,0,T70*(100%-X$161))</f>
        <v>1.24895718649086</v>
      </c>
      <c r="Y70" s="37">
        <f>IF(U70*(100%-Y$161)&lt;0,0,U70*(100%-Y$161))</f>
        <v>1.24895718649086</v>
      </c>
      <c r="Z70" s="37">
        <f>IF(V70*(100%-Z$161)&lt;0,0,V70*(100%-Z$161))</f>
        <v>0</v>
      </c>
      <c r="AA70" s="37">
        <f>IF(W70*(100%-AA$161)&lt;0,0,W70*(100%-AA$161))</f>
        <v>1.221480128388061</v>
      </c>
      <c r="AB70" s="37">
        <f>IF(X70*(100%-AB$161)&lt;0,0,X70*(100%-AB$161))</f>
        <v>1.221480128388061</v>
      </c>
      <c r="AC70" s="37">
        <f>IF(Y70*(100%-AC$161)&lt;0,0,Y70*(100%-AC$161))</f>
        <v>1.221480128388061</v>
      </c>
      <c r="AD70" s="37">
        <f>Z70*(100%-AD$161)</f>
        <v>0</v>
      </c>
      <c r="AE70" s="37">
        <f>AA70*(100%-AE$161)</f>
        <v>1.1738424033809265</v>
      </c>
      <c r="AF70" s="37">
        <f>AB70*(100%-AF$161)</f>
        <v>1.1738424033809265</v>
      </c>
      <c r="AG70" s="37">
        <f>AC70*(100%-AG$161)</f>
        <v>1.1738424033809265</v>
      </c>
      <c r="AH70" s="37">
        <f>AD70*(100%-AH$161)</f>
        <v>0</v>
      </c>
      <c r="AI70" s="37">
        <f>AE70*(100%-AI$161)</f>
        <v>1.1421486584896414</v>
      </c>
      <c r="AJ70" s="37">
        <f>AF70*(100%-AJ$161)</f>
        <v>1.1421486584896414</v>
      </c>
      <c r="AK70" s="37">
        <f>AG70*(100%-AK$161)</f>
        <v>1.1421486584896414</v>
      </c>
      <c r="AL70" s="37">
        <f>AH70*(100%-AL$161)</f>
        <v>0</v>
      </c>
      <c r="AM70" s="37">
        <f>AI70*(100%-AM$161)</f>
        <v>1.1130238676981556</v>
      </c>
      <c r="AN70" s="37">
        <f>AJ70*(100%-AN$161)</f>
        <v>1.1130238676981556</v>
      </c>
      <c r="AO70" s="37">
        <f>AK70*(100%-AO$161)</f>
        <v>1.1130238676981556</v>
      </c>
      <c r="AP70" s="37">
        <f>AL70*(100%-AP$161)</f>
        <v>0</v>
      </c>
      <c r="AQ70" s="37">
        <f>AM70*(100%-AQ$161)</f>
        <v>1.0941043540878621</v>
      </c>
      <c r="AR70" s="37">
        <f>AN70*(100%-AR$161)</f>
        <v>1.0941043540878621</v>
      </c>
      <c r="AS70" s="37">
        <f>AO70*(100%-AS$161)</f>
        <v>1.0941043540878621</v>
      </c>
      <c r="AT70" s="37">
        <f>AP70*(100%-AT$161)</f>
        <v>0</v>
      </c>
      <c r="AU70" s="37">
        <f>AQ70*(100%-AU$161)</f>
        <v>1.0848026071007133</v>
      </c>
      <c r="AV70" s="37">
        <f>AR70*(100%-AV$161)</f>
        <v>1.0848026071007133</v>
      </c>
      <c r="AW70" s="37">
        <f>AS70*(100%-AW$161)</f>
        <v>1.0848026071007133</v>
      </c>
      <c r="AX70" s="30"/>
    </row>
    <row r="71" spans="1:50" s="26" customFormat="1" hidden="1" x14ac:dyDescent="0.35">
      <c r="A71" s="103" t="s">
        <v>119</v>
      </c>
      <c r="B71" s="107">
        <f>'Sample UI'!B71*(SUM($B$52:$E$52)/SUM('Sample UI'!$B$52:$E$52))</f>
        <v>2.4336967647508096</v>
      </c>
      <c r="C71" s="107">
        <f>'Sample UI'!C71*(SUM($B$52:$E$52)/SUM('Sample UI'!$B$52:$E$52))</f>
        <v>2.4336967647508092</v>
      </c>
      <c r="D71" s="107">
        <f>'Sample UI'!D71*(SUM($B$52:$E$52)/SUM('Sample UI'!$B$52:$E$52))</f>
        <v>2.4336967647508092</v>
      </c>
      <c r="E71" s="107">
        <f>'Sample UI'!E71*(SUM($B$52:$E$52)/SUM('Sample UI'!$B$52:$E$52))</f>
        <v>2.4336967647508092</v>
      </c>
      <c r="F71" s="37">
        <f>IF(B71*(100%-F$161)&lt;0,0,B71*(100%-F$161))</f>
        <v>2.4020587068090493</v>
      </c>
      <c r="G71" s="37">
        <f>IF(C71*(100%-G$161)&lt;0,0,C71*(100%-G$161))</f>
        <v>2.4020587068090489</v>
      </c>
      <c r="H71" s="37">
        <f>IF(D71*(100%-H$161)&lt;0,0,D71*(100%-H$161))</f>
        <v>2.4020587068090489</v>
      </c>
      <c r="I71" s="37">
        <f>IF(E71*(100%-I$161)&lt;0,0,E71*(100%-I$161))</f>
        <v>2.4020587068090489</v>
      </c>
      <c r="J71" s="37">
        <f>IF(F71*(100%-J$161)&lt;0,0,F71*(100%-J$161))</f>
        <v>2.3804401784477678</v>
      </c>
      <c r="K71" s="37">
        <f>IF(G71*(100%-K$161)&lt;0,0,G71*(100%-K$161))</f>
        <v>2.3804401784477673</v>
      </c>
      <c r="L71" s="37">
        <f>IF(H71*(100%-L$161)&lt;0,0,H71*(100%-L$161))</f>
        <v>2.3804401784477673</v>
      </c>
      <c r="M71" s="37">
        <f>IF(I71*(100%-M$161)&lt;0,0,I71*(100%-M$161))</f>
        <v>2.3804401784477673</v>
      </c>
      <c r="N71" s="37">
        <f>IF(J71*(100%-N$161)&lt;0,0,J71*(100%-N$161))</f>
        <v>2.2971247722020958</v>
      </c>
      <c r="O71" s="37">
        <f>IF(K71*(100%-O$161)&lt;0,0,K71*(100%-O$161))</f>
        <v>2.2971247722020953</v>
      </c>
      <c r="P71" s="37">
        <f>IF(L71*(100%-P$161)&lt;0,0,L71*(100%-P$161))</f>
        <v>2.2971247722020953</v>
      </c>
      <c r="Q71" s="37">
        <f>IF(M71*(100%-Q$161)&lt;0,0,M71*(100%-Q$161))</f>
        <v>2.2971247722020953</v>
      </c>
      <c r="R71" s="37">
        <f>IF(N71*(100%-R$161)&lt;0,0,N71*(100%-R$161))</f>
        <v>2.2419937776692453</v>
      </c>
      <c r="S71" s="37">
        <f>IF(O71*(100%-S$161)&lt;0,0,O71*(100%-S$161))</f>
        <v>2.2419937776692449</v>
      </c>
      <c r="T71" s="37">
        <f>IF(P71*(100%-T$161)&lt;0,0,P71*(100%-T$161))</f>
        <v>2.2419937776692449</v>
      </c>
      <c r="U71" s="37">
        <f>IF(Q71*(100%-U$161)&lt;0,0,Q71*(100%-U$161))</f>
        <v>2.2419937776692449</v>
      </c>
      <c r="V71" s="37">
        <f>IF(R71*(100%-V$161)&lt;0,0,R71*(100%-V$161))</f>
        <v>2.0962641821207444</v>
      </c>
      <c r="W71" s="37">
        <f>IF(S71*(100%-W$161)&lt;0,0,S71*(100%-W$161))</f>
        <v>2.0962641821207439</v>
      </c>
      <c r="X71" s="37">
        <f>IF(T71*(100%-X$161)&lt;0,0,T71*(100%-X$161))</f>
        <v>2.0962641821207439</v>
      </c>
      <c r="Y71" s="37">
        <f>IF(U71*(100%-Y$161)&lt;0,0,U71*(100%-Y$161))</f>
        <v>2.0962641821207439</v>
      </c>
      <c r="Z71" s="37">
        <f>IF(V71*(100%-Z$161)&lt;0,0,V71*(100%-Z$161))</f>
        <v>2.0501463701140881</v>
      </c>
      <c r="AA71" s="37">
        <f>IF(W71*(100%-AA$161)&lt;0,0,W71*(100%-AA$161))</f>
        <v>2.0501463701140876</v>
      </c>
      <c r="AB71" s="37">
        <f>IF(X71*(100%-AB$161)&lt;0,0,X71*(100%-AB$161))</f>
        <v>2.0501463701140876</v>
      </c>
      <c r="AC71" s="37">
        <f>IF(Y71*(100%-AC$161)&lt;0,0,Y71*(100%-AC$161))</f>
        <v>2.0501463701140876</v>
      </c>
      <c r="AD71" s="37">
        <f>IF(Z71*(100%-AD$161)&lt;0,0,Z71*(100%-AD$161))</f>
        <v>1.9701906616796385</v>
      </c>
      <c r="AE71" s="37">
        <f>IF(AA71*(100%-AE$161)&lt;0,0,AA71*(100%-AE$161))</f>
        <v>1.9701906616796381</v>
      </c>
      <c r="AF71" s="37">
        <f>IF(AB71*(100%-AF$161)&lt;0,0,AB71*(100%-AF$161))</f>
        <v>1.9701906616796381</v>
      </c>
      <c r="AG71" s="37">
        <f>IF(AC71*(100%-AG$161)&lt;0,0,AC71*(100%-AG$161))</f>
        <v>1.9701906616796381</v>
      </c>
      <c r="AH71" s="37">
        <f>IF(AD71*(100%-AH$161)&lt;0,0,AD71*(100%-AH$161))</f>
        <v>1.9169955138142882</v>
      </c>
      <c r="AI71" s="37">
        <f>IF(AE71*(100%-AI$161)&lt;0,0,AE71*(100%-AI$161))</f>
        <v>1.9169955138142878</v>
      </c>
      <c r="AJ71" s="37">
        <f>IF(AF71*(100%-AJ$161)&lt;0,0,AF71*(100%-AJ$161))</f>
        <v>1.9169955138142878</v>
      </c>
      <c r="AK71" s="37">
        <f>IF(AG71*(100%-AK$161)&lt;0,0,AG71*(100%-AK$161))</f>
        <v>1.9169955138142878</v>
      </c>
      <c r="AL71" s="37">
        <f>IF(AH71*(100%-AL$161)&lt;0,0,AH71*(100%-AL$161))</f>
        <v>1.8681121282120239</v>
      </c>
      <c r="AM71" s="37">
        <f>IF(AI71*(100%-AM$161)&lt;0,0,AI71*(100%-AM$161))</f>
        <v>1.8681121282120234</v>
      </c>
      <c r="AN71" s="37">
        <f>IF(AJ71*(100%-AN$161)&lt;0,0,AJ71*(100%-AN$161))</f>
        <v>1.8681121282120234</v>
      </c>
      <c r="AO71" s="37">
        <f>IF(AK71*(100%-AO$161)&lt;0,0,AK71*(100%-AO$161))</f>
        <v>1.8681121282120234</v>
      </c>
      <c r="AP71" s="37">
        <f>IF(AL71*(100%-AP$161)&lt;0,0,AL71*(100%-AP$161))</f>
        <v>1.8363573978230374</v>
      </c>
      <c r="AQ71" s="37">
        <f>IF(AM71*(100%-AQ$161)&lt;0,0,AM71*(100%-AQ$161))</f>
        <v>1.836357397823037</v>
      </c>
      <c r="AR71" s="37">
        <f>IF(AN71*(100%-AR$161)&lt;0,0,AN71*(100%-AR$161))</f>
        <v>1.836357397823037</v>
      </c>
      <c r="AS71" s="37">
        <f>IF(AO71*(100%-AS$161)&lt;0,0,AO71*(100%-AS$161))</f>
        <v>1.836357397823037</v>
      </c>
      <c r="AT71" s="37">
        <f>IF(AP71*(100%-AT$161)&lt;0,0,AP71*(100%-AT$161))</f>
        <v>1.8207452381339655</v>
      </c>
      <c r="AU71" s="37">
        <f>IF(AQ71*(100%-AU$161)&lt;0,0,AQ71*(100%-AU$161))</f>
        <v>1.820745238133965</v>
      </c>
      <c r="AV71" s="37">
        <f>IF(AR71*(100%-AV$161)&lt;0,0,AR71*(100%-AV$161))</f>
        <v>1.820745238133965</v>
      </c>
      <c r="AW71" s="37">
        <f>IF(AS71*(100%-AW$161)&lt;0,0,AS71*(100%-AW$161))</f>
        <v>1.820745238133965</v>
      </c>
      <c r="AX71" s="30"/>
    </row>
    <row r="72" spans="1:50" s="26" customFormat="1" hidden="1" x14ac:dyDescent="0.35">
      <c r="A72" s="103" t="s">
        <v>120</v>
      </c>
      <c r="B72" s="37"/>
      <c r="C72" s="12"/>
      <c r="D72" s="12"/>
      <c r="E72" s="12"/>
      <c r="F72" s="107">
        <f>'Sample UI'!F72*(SUM('FY20 - RTM UI'!$F$52:$I$52)/(SUM('Sample UI'!$F$52:$I$52)))</f>
        <v>0.32339721125207432</v>
      </c>
      <c r="G72" s="107">
        <f>'Sample UI'!G72*(SUM('FY20 - RTM UI'!$F$52:$I$52)/(SUM('Sample UI'!$F$52:$I$52)))</f>
        <v>0.32339721125207482</v>
      </c>
      <c r="H72" s="107">
        <f>'Sample UI'!H72*(SUM('FY20 - RTM UI'!$F$52:$I$52)/(SUM('Sample UI'!$F$52:$I$52)))</f>
        <v>0.32339721125207482</v>
      </c>
      <c r="I72" s="107">
        <f>'Sample UI'!I72*(SUM('FY20 - RTM UI'!$F$52:$I$52)/(SUM('Sample UI'!$F$52:$I$52)))</f>
        <v>0.32339721125207482</v>
      </c>
      <c r="J72" s="37">
        <f>IF(F72*(100%-J$161)&lt;0,0,F72*(100%-J$161))</f>
        <v>0.32048663635080565</v>
      </c>
      <c r="K72" s="37">
        <f>IF(G72*(100%-K$161)&lt;0,0,G72*(100%-K$161))</f>
        <v>0.32048663635080615</v>
      </c>
      <c r="L72" s="37">
        <f>IF(H72*(100%-L$161)&lt;0,0,H72*(100%-L$161))</f>
        <v>0.32048663635080615</v>
      </c>
      <c r="M72" s="37">
        <f>IF(I72*(100%-M$161)&lt;0,0,I72*(100%-M$161))</f>
        <v>0.32048663635080615</v>
      </c>
      <c r="N72" s="37">
        <f>IF(J72*(100%-N$161)&lt;0,0,J72*(100%-N$161))</f>
        <v>0.30926960407852744</v>
      </c>
      <c r="O72" s="37">
        <f>IF(K72*(100%-O$161)&lt;0,0,K72*(100%-O$161))</f>
        <v>0.30926960407852794</v>
      </c>
      <c r="P72" s="37">
        <f>IF(L72*(100%-P$161)&lt;0,0,L72*(100%-P$161))</f>
        <v>0.30926960407852794</v>
      </c>
      <c r="Q72" s="37">
        <f>IF(M72*(100%-Q$161)&lt;0,0,M72*(100%-Q$161))</f>
        <v>0.30926960407852794</v>
      </c>
      <c r="R72" s="37">
        <f>IF(N72*(100%-R$161)&lt;0,0,N72*(100%-R$161))</f>
        <v>0.30184713358064275</v>
      </c>
      <c r="S72" s="37">
        <f>IF(O72*(100%-S$161)&lt;0,0,O72*(100%-S$161))</f>
        <v>0.30184713358064325</v>
      </c>
      <c r="T72" s="37">
        <f>IF(P72*(100%-T$161)&lt;0,0,P72*(100%-T$161))</f>
        <v>0.30184713358064325</v>
      </c>
      <c r="U72" s="37">
        <f>IF(Q72*(100%-U$161)&lt;0,0,Q72*(100%-U$161))</f>
        <v>0.30184713358064325</v>
      </c>
      <c r="V72" s="37">
        <f>IF(R72*(100%-V$161)&lt;0,0,R72*(100%-V$161))</f>
        <v>0.28222706989790097</v>
      </c>
      <c r="W72" s="37">
        <f>IF(S72*(100%-W$161)&lt;0,0,S72*(100%-W$161))</f>
        <v>0.28222706989790147</v>
      </c>
      <c r="X72" s="37">
        <f>IF(T72*(100%-X$161)&lt;0,0,T72*(100%-X$161))</f>
        <v>0.28222706989790147</v>
      </c>
      <c r="Y72" s="37">
        <f>IF(U72*(100%-Y$161)&lt;0,0,U72*(100%-Y$161))</f>
        <v>0.28222706989790147</v>
      </c>
      <c r="Z72" s="37">
        <f>IF(V72*(100%-Z$161)&lt;0,0,V72*(100%-Z$161))</f>
        <v>0.27601807436014714</v>
      </c>
      <c r="AA72" s="37">
        <f>IF(W72*(100%-AA$161)&lt;0,0,W72*(100%-AA$161))</f>
        <v>0.27601807436014764</v>
      </c>
      <c r="AB72" s="37">
        <f>IF(X72*(100%-AB$161)&lt;0,0,X72*(100%-AB$161))</f>
        <v>0.27601807436014764</v>
      </c>
      <c r="AC72" s="37">
        <f>IF(Y72*(100%-AC$161)&lt;0,0,Y72*(100%-AC$161))</f>
        <v>0.27601807436014764</v>
      </c>
      <c r="AD72" s="37">
        <f>IF(Z72*(100%-AD$161)&lt;0,0,Z72*(100%-AD$161))</f>
        <v>0.26525336946010136</v>
      </c>
      <c r="AE72" s="37">
        <f>IF(AA72*(100%-AE$161)&lt;0,0,AA72*(100%-AE$161))</f>
        <v>0.26525336946010186</v>
      </c>
      <c r="AF72" s="37">
        <f>IF(AB72*(100%-AF$161)&lt;0,0,AB72*(100%-AF$161))</f>
        <v>0.26525336946010186</v>
      </c>
      <c r="AG72" s="37">
        <f>IF(AC72*(100%-AG$161)&lt;0,0,AC72*(100%-AG$161))</f>
        <v>0.26525336946010186</v>
      </c>
      <c r="AH72" s="37">
        <f>IF(AD72*(100%-AH$161)&lt;0,0,AD72*(100%-AH$161))</f>
        <v>0.25809152848467865</v>
      </c>
      <c r="AI72" s="37">
        <f>IF(AE72*(100%-AI$161)&lt;0,0,AE72*(100%-AI$161))</f>
        <v>0.25809152848467909</v>
      </c>
      <c r="AJ72" s="37">
        <f>IF(AF72*(100%-AJ$161)&lt;0,0,AF72*(100%-AJ$161))</f>
        <v>0.25809152848467909</v>
      </c>
      <c r="AK72" s="37">
        <f>IF(AG72*(100%-AK$161)&lt;0,0,AG72*(100%-AK$161))</f>
        <v>0.25809152848467909</v>
      </c>
      <c r="AL72" s="37">
        <f>IF(AH72*(100%-AL$161)&lt;0,0,AH72*(100%-AL$161))</f>
        <v>0.25151019450831935</v>
      </c>
      <c r="AM72" s="37">
        <f>IF(AI72*(100%-AM$161)&lt;0,0,AI72*(100%-AM$161))</f>
        <v>0.2515101945083198</v>
      </c>
      <c r="AN72" s="37">
        <f>IF(AJ72*(100%-AN$161)&lt;0,0,AJ72*(100%-AN$161))</f>
        <v>0.2515101945083198</v>
      </c>
      <c r="AO72" s="37">
        <f>IF(AK72*(100%-AO$161)&lt;0,0,AK72*(100%-AO$161))</f>
        <v>0.2515101945083198</v>
      </c>
      <c r="AP72" s="37">
        <f>IF(AL72*(100%-AP$161)&lt;0,0,AL72*(100%-AP$161))</f>
        <v>0.24723494876900859</v>
      </c>
      <c r="AQ72" s="37">
        <f>IF(AM72*(100%-AQ$161)&lt;0,0,AM72*(100%-AQ$161))</f>
        <v>0.24723494876900901</v>
      </c>
      <c r="AR72" s="37">
        <f>IF(AN72*(100%-AR$161)&lt;0,0,AN72*(100%-AR$161))</f>
        <v>0.24723494876900901</v>
      </c>
      <c r="AS72" s="37">
        <f>IF(AO72*(100%-AS$161)&lt;0,0,AO72*(100%-AS$161))</f>
        <v>0.24723494876900901</v>
      </c>
      <c r="AT72" s="37">
        <f>IF(AP72*(100%-AT$161)&lt;0,0,AP72*(100%-AT$161))</f>
        <v>0.24513303140505913</v>
      </c>
      <c r="AU72" s="37">
        <f>IF(AQ72*(100%-AU$161)&lt;0,0,AQ72*(100%-AU$161))</f>
        <v>0.24513303140505954</v>
      </c>
      <c r="AV72" s="37">
        <f>IF(AR72*(100%-AV$161)&lt;0,0,AR72*(100%-AV$161))</f>
        <v>0.24513303140505954</v>
      </c>
      <c r="AW72" s="37">
        <f>IF(AS72*(100%-AW$161)&lt;0,0,AS72*(100%-AW$161))</f>
        <v>0.24513303140505954</v>
      </c>
      <c r="AX72" s="30"/>
    </row>
    <row r="73" spans="1:50" s="26" customFormat="1" hidden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RTM UI'!$F$52:$I$52)/(SUM('Sample UI'!$F$52:$I$52)))</f>
        <v>0</v>
      </c>
      <c r="K73" s="107">
        <f>'Sample UI'!K73*(SUM('FY20 - RTM UI'!$F$52:$I$52)/(SUM('Sample UI'!$F$52:$I$52)))</f>
        <v>0</v>
      </c>
      <c r="L73" s="107">
        <f>'Sample UI'!L73*(SUM('FY20 - RTM UI'!$F$52:$I$52)/(SUM('Sample UI'!$F$52:$I$52)))</f>
        <v>0</v>
      </c>
      <c r="M73" s="107">
        <f>'Sample UI'!M73*(SUM('FY20 - RTM UI'!$F$52:$I$52)/(SUM('Sample UI'!$F$52:$I$52)))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hidden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RTM UI'!$N$52:$Q$52)/SUM('Sample UI'!$N$52:$Q$52))</f>
        <v>5.1291235170151063E-3</v>
      </c>
      <c r="O74" s="107">
        <f>'Sample UI'!O74*(SUM('FY20 - RTM UI'!$N$52:$Q$52)/SUM('Sample UI'!$N$52:$Q$52))</f>
        <v>5.1291235170145824E-3</v>
      </c>
      <c r="P74" s="107">
        <f>'Sample UI'!P74*(SUM('FY20 - RTM UI'!$N$52:$Q$52)/SUM('Sample UI'!$N$52:$Q$52))</f>
        <v>5.1291235170145824E-3</v>
      </c>
      <c r="Q74" s="107">
        <f>'Sample UI'!Q74*(SUM('FY20 - RTM UI'!$N$52:$Q$52)/SUM('Sample UI'!$N$52:$Q$52))</f>
        <v>5.1291235170145824E-3</v>
      </c>
      <c r="R74" s="37">
        <f>IF(N74*(100%-R$161)&lt;0,0,N74*(100%-R$161))</f>
        <v>5.0060245526067438E-3</v>
      </c>
      <c r="S74" s="37">
        <f>IF(O74*(100%-S$161)&lt;0,0,O74*(100%-S$161))</f>
        <v>5.006024552606232E-3</v>
      </c>
      <c r="T74" s="37">
        <f>IF(P74*(100%-T$161)&lt;0,0,P74*(100%-T$161))</f>
        <v>5.006024552606232E-3</v>
      </c>
      <c r="U74" s="37">
        <f>IF(Q74*(100%-U$161)&lt;0,0,Q74*(100%-U$161))</f>
        <v>5.006024552606232E-3</v>
      </c>
      <c r="V74" s="37">
        <f>IF(R74*(100%-V$161)&lt;0,0,R74*(100%-V$161))</f>
        <v>4.6806329566873054E-3</v>
      </c>
      <c r="W74" s="37">
        <f>IF(S74*(100%-W$161)&lt;0,0,S74*(100%-W$161))</f>
        <v>4.6806329566868275E-3</v>
      </c>
      <c r="X74" s="37">
        <f>IF(T74*(100%-X$161)&lt;0,0,T74*(100%-X$161))</f>
        <v>4.6806329566868275E-3</v>
      </c>
      <c r="Y74" s="37">
        <f>IF(U74*(100%-Y$161)&lt;0,0,U74*(100%-Y$161))</f>
        <v>4.6806329566868275E-3</v>
      </c>
      <c r="Z74" s="37">
        <f>IF(V74*(100%-Z$161)&lt;0,0,V74*(100%-Z$161))</f>
        <v>4.5776590316401848E-3</v>
      </c>
      <c r="AA74" s="37">
        <f>IF(W74*(100%-AA$161)&lt;0,0,W74*(100%-AA$161))</f>
        <v>4.5776590316397173E-3</v>
      </c>
      <c r="AB74" s="37">
        <f>IF(X74*(100%-AB$161)&lt;0,0,X74*(100%-AB$161))</f>
        <v>4.5776590316397173E-3</v>
      </c>
      <c r="AC74" s="37">
        <f>IF(Y74*(100%-AC$161)&lt;0,0,Y74*(100%-AC$161))</f>
        <v>4.5776590316397173E-3</v>
      </c>
      <c r="AD74" s="37">
        <f>IF(Z74*(100%-AD$161)&lt;0,0,Z74*(100%-AD$161))</f>
        <v>4.3991303294062178E-3</v>
      </c>
      <c r="AE74" s="37">
        <f>IF(AA74*(100%-AE$161)&lt;0,0,AA74*(100%-AE$161))</f>
        <v>4.3991303294057685E-3</v>
      </c>
      <c r="AF74" s="37">
        <f>IF(AB74*(100%-AF$161)&lt;0,0,AB74*(100%-AF$161))</f>
        <v>4.3991303294057685E-3</v>
      </c>
      <c r="AG74" s="37">
        <f>IF(AC74*(100%-AG$161)&lt;0,0,AC74*(100%-AG$161))</f>
        <v>4.3991303294057685E-3</v>
      </c>
      <c r="AH74" s="37">
        <f>IF(AD74*(100%-AH$161)&lt;0,0,AD74*(100%-AH$161))</f>
        <v>4.28035381051225E-3</v>
      </c>
      <c r="AI74" s="37">
        <f>IF(AE74*(100%-AI$161)&lt;0,0,AE74*(100%-AI$161))</f>
        <v>4.2803538105118128E-3</v>
      </c>
      <c r="AJ74" s="37">
        <f>IF(AF74*(100%-AJ$161)&lt;0,0,AF74*(100%-AJ$161))</f>
        <v>4.2803538105118128E-3</v>
      </c>
      <c r="AK74" s="37">
        <f>IF(AG74*(100%-AK$161)&lt;0,0,AG74*(100%-AK$161))</f>
        <v>4.2803538105118128E-3</v>
      </c>
      <c r="AL74" s="37">
        <f>IF(AH74*(100%-AL$161)&lt;0,0,AH74*(100%-AL$161))</f>
        <v>4.1712047883441881E-3</v>
      </c>
      <c r="AM74" s="37">
        <f>IF(AI74*(100%-AM$161)&lt;0,0,AI74*(100%-AM$161))</f>
        <v>4.1712047883437613E-3</v>
      </c>
      <c r="AN74" s="37">
        <f>IF(AJ74*(100%-AN$161)&lt;0,0,AJ74*(100%-AN$161))</f>
        <v>4.1712047883437613E-3</v>
      </c>
      <c r="AO74" s="37">
        <f>IF(AK74*(100%-AO$161)&lt;0,0,AK74*(100%-AO$161))</f>
        <v>4.1712047883437613E-3</v>
      </c>
      <c r="AP74" s="37">
        <f>IF(AL74*(100%-AP$161)&lt;0,0,AL74*(100%-AP$161))</f>
        <v>4.1003013979904772E-3</v>
      </c>
      <c r="AQ74" s="37">
        <f>IF(AM74*(100%-AQ$161)&lt;0,0,AM74*(100%-AQ$161))</f>
        <v>4.1003013979900573E-3</v>
      </c>
      <c r="AR74" s="37">
        <f>IF(AN74*(100%-AR$161)&lt;0,0,AN74*(100%-AR$161))</f>
        <v>4.1003013979900573E-3</v>
      </c>
      <c r="AS74" s="37">
        <f>IF(AO74*(100%-AS$161)&lt;0,0,AO74*(100%-AS$161))</f>
        <v>4.1003013979900573E-3</v>
      </c>
      <c r="AT74" s="37">
        <f>IF(AP74*(100%-AT$161)&lt;0,0,AP74*(100%-AT$161))</f>
        <v>4.0654418655951818E-3</v>
      </c>
      <c r="AU74" s="37">
        <f>IF(AQ74*(100%-AU$161)&lt;0,0,AQ74*(100%-AU$161))</f>
        <v>4.0654418655947655E-3</v>
      </c>
      <c r="AV74" s="37">
        <f>IF(AR74*(100%-AV$161)&lt;0,0,AR74*(100%-AV$161))</f>
        <v>4.0654418655947655E-3</v>
      </c>
      <c r="AW74" s="37">
        <f>IF(AS74*(100%-AW$161)&lt;0,0,AS74*(100%-AW$161))</f>
        <v>4.0654418655947655E-3</v>
      </c>
      <c r="AX74" s="30"/>
    </row>
    <row r="75" spans="1:50" s="26" customFormat="1" hidden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RTM UI'!$R$52:$U$52)/SUM('Sample UI'!$R$52:$U$52))</f>
        <v>0.13636115291895523</v>
      </c>
      <c r="S75" s="107">
        <f>'Sample UI'!S75*(SUM('FY20 - RTM UI'!$R$52:$U$52)/SUM('Sample UI'!$R$52:$U$52))</f>
        <v>0.1363611529189547</v>
      </c>
      <c r="T75" s="107">
        <f>'Sample UI'!T75*(SUM('FY20 - RTM UI'!$R$52:$U$52)/SUM('Sample UI'!$R$52:$U$52))</f>
        <v>0.1363611529189547</v>
      </c>
      <c r="U75" s="107">
        <f>'Sample UI'!U75*(SUM('FY20 - RTM UI'!$R$52:$U$52)/SUM('Sample UI'!$R$52:$U$52))</f>
        <v>0.1363611529189547</v>
      </c>
      <c r="V75" s="37">
        <f>IF(R75*(100%-V$161)&lt;0,0,R75*(100%-V$161))</f>
        <v>0.12749767797922315</v>
      </c>
      <c r="W75" s="37">
        <f>IF(S75*(100%-W$161)&lt;0,0,S75*(100%-W$161))</f>
        <v>0.12749767797922265</v>
      </c>
      <c r="X75" s="37">
        <f>IF(T75*(100%-X$161)&lt;0,0,T75*(100%-X$161))</f>
        <v>0.12749767797922265</v>
      </c>
      <c r="Y75" s="37">
        <f>IF(U75*(100%-Y$161)&lt;0,0,U75*(100%-Y$161))</f>
        <v>0.12749767797922265</v>
      </c>
      <c r="Z75" s="37">
        <f>IF(V75*(100%-Z$161)&lt;0,0,V75*(100%-Z$161))</f>
        <v>0.12469272906368024</v>
      </c>
      <c r="AA75" s="37">
        <f>IF(W75*(100%-AA$161)&lt;0,0,W75*(100%-AA$161))</f>
        <v>0.12469272906367974</v>
      </c>
      <c r="AB75" s="37">
        <f>IF(X75*(100%-AB$161)&lt;0,0,X75*(100%-AB$161))</f>
        <v>0.12469272906367974</v>
      </c>
      <c r="AC75" s="37">
        <f>IF(Y75*(100%-AC$161)&lt;0,0,Y75*(100%-AC$161))</f>
        <v>0.12469272906367974</v>
      </c>
      <c r="AD75" s="37">
        <f>IF(Z75*(100%-AD$161)&lt;0,0,Z75*(100%-AD$161))</f>
        <v>0.11982971263019671</v>
      </c>
      <c r="AE75" s="37">
        <f>IF(AA75*(100%-AE$161)&lt;0,0,AA75*(100%-AE$161))</f>
        <v>0.11982971263019623</v>
      </c>
      <c r="AF75" s="37">
        <f>IF(AB75*(100%-AF$161)&lt;0,0,AB75*(100%-AF$161))</f>
        <v>0.11982971263019623</v>
      </c>
      <c r="AG75" s="37">
        <f>IF(AC75*(100%-AG$161)&lt;0,0,AC75*(100%-AG$161))</f>
        <v>0.11982971263019623</v>
      </c>
      <c r="AH75" s="37">
        <f>IF(AD75*(100%-AH$161)&lt;0,0,AD75*(100%-AH$161))</f>
        <v>0.11659431038918139</v>
      </c>
      <c r="AI75" s="37">
        <f>IF(AE75*(100%-AI$161)&lt;0,0,AE75*(100%-AI$161))</f>
        <v>0.11659431038918093</v>
      </c>
      <c r="AJ75" s="37">
        <f>IF(AF75*(100%-AJ$161)&lt;0,0,AF75*(100%-AJ$161))</f>
        <v>0.11659431038918093</v>
      </c>
      <c r="AK75" s="37">
        <f>IF(AG75*(100%-AK$161)&lt;0,0,AG75*(100%-AK$161))</f>
        <v>0.11659431038918093</v>
      </c>
      <c r="AL75" s="37">
        <f>IF(AH75*(100%-AL$161)&lt;0,0,AH75*(100%-AL$161))</f>
        <v>0.11362115547425726</v>
      </c>
      <c r="AM75" s="37">
        <f>IF(AI75*(100%-AM$161)&lt;0,0,AI75*(100%-AM$161))</f>
        <v>0.11362115547425682</v>
      </c>
      <c r="AN75" s="37">
        <f>IF(AJ75*(100%-AN$161)&lt;0,0,AJ75*(100%-AN$161))</f>
        <v>0.11362115547425682</v>
      </c>
      <c r="AO75" s="37">
        <f>IF(AK75*(100%-AO$161)&lt;0,0,AK75*(100%-AO$161))</f>
        <v>0.11362115547425682</v>
      </c>
      <c r="AP75" s="37">
        <f>IF(AL75*(100%-AP$161)&lt;0,0,AL75*(100%-AP$161))</f>
        <v>0.11168978898715919</v>
      </c>
      <c r="AQ75" s="37">
        <f>IF(AM75*(100%-AQ$161)&lt;0,0,AM75*(100%-AQ$161))</f>
        <v>0.11168978898715876</v>
      </c>
      <c r="AR75" s="37">
        <f>IF(AN75*(100%-AR$161)&lt;0,0,AN75*(100%-AR$161))</f>
        <v>0.11168978898715876</v>
      </c>
      <c r="AS75" s="37">
        <f>IF(AO75*(100%-AS$161)&lt;0,0,AO75*(100%-AS$161))</f>
        <v>0.11168978898715876</v>
      </c>
      <c r="AT75" s="37">
        <f>IF(AP75*(100%-AT$161)&lt;0,0,AP75*(100%-AT$161))</f>
        <v>0.11074023590812707</v>
      </c>
      <c r="AU75" s="37">
        <f>IF(AQ75*(100%-AU$161)&lt;0,0,AQ75*(100%-AU$161))</f>
        <v>0.11074023590812664</v>
      </c>
      <c r="AV75" s="37">
        <f>IF(AR75*(100%-AV$161)&lt;0,0,AR75*(100%-AV$161))</f>
        <v>0.11074023590812664</v>
      </c>
      <c r="AW75" s="37">
        <f>IF(AS75*(100%-AW$161)&lt;0,0,AS75*(100%-AW$161))</f>
        <v>0.11074023590812664</v>
      </c>
      <c r="AX75" s="30"/>
    </row>
    <row r="76" spans="1:50" s="26" customFormat="1" hidden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RTM UI'!$V$52:$Y$52)/SUM('Sample UI'!$V$52:$Y$52))</f>
        <v>0</v>
      </c>
      <c r="W76" s="107">
        <f>'Sample UI'!W76*(SUM('FY20 - RTM UI'!$V$52:$Y$52)/SUM('Sample UI'!$V$52:$Y$52))</f>
        <v>0</v>
      </c>
      <c r="X76" s="107">
        <f>'Sample UI'!X76*(SUM('FY20 - RTM UI'!$V$52:$Y$52)/SUM('Sample UI'!$V$52:$Y$52))</f>
        <v>0</v>
      </c>
      <c r="Y76" s="107">
        <f>'Sample UI'!Y76*(SUM('FY20 - RTM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hidden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RTM UI'!$Z$52:$AC$52)/SUM('Sample UI'!$Z$52:$AC$52))</f>
        <v>0.2044947546954804</v>
      </c>
      <c r="AA77" s="107">
        <f>'Sample UI'!AA77*(SUM('FY20 - RTM UI'!$Z$52:$AC$52)/SUM('Sample UI'!$Z$52:$AC$52))</f>
        <v>0.20449475469548165</v>
      </c>
      <c r="AB77" s="107">
        <f>'Sample UI'!AB77*(SUM('FY20 - RTM UI'!$Z$52:$AC$52)/SUM('Sample UI'!$Z$52:$AC$52))</f>
        <v>0.20449475469548165</v>
      </c>
      <c r="AC77" s="107">
        <f>'Sample UI'!AC77*(SUM('FY20 - RTM UI'!$Z$52:$AC$52)/SUM('Sample UI'!$Z$52:$AC$52))</f>
        <v>0.20449475469548165</v>
      </c>
      <c r="AD77" s="37">
        <f>IF(Z77*(100%-AD$161)&lt;0,0,Z77*(100%-AD$161))</f>
        <v>0.19651945926235664</v>
      </c>
      <c r="AE77" s="37">
        <f>IF(AA77*(100%-AE$161)&lt;0,0,AA77*(100%-AE$161))</f>
        <v>0.19651945926235787</v>
      </c>
      <c r="AF77" s="37">
        <f>IF(AB77*(100%-AF$161)&lt;0,0,AB77*(100%-AF$161))</f>
        <v>0.19651945926235787</v>
      </c>
      <c r="AG77" s="37">
        <f>IF(AC77*(100%-AG$161)&lt;0,0,AC77*(100%-AG$161))</f>
        <v>0.19651945926235787</v>
      </c>
      <c r="AH77" s="37">
        <f>IF(AD77*(100%-AH$161)&lt;0,0,AD77*(100%-AH$161))</f>
        <v>0.19121343386227302</v>
      </c>
      <c r="AI77" s="37">
        <f>IF(AE77*(100%-AI$161)&lt;0,0,AE77*(100%-AI$161))</f>
        <v>0.19121343386227418</v>
      </c>
      <c r="AJ77" s="37">
        <f>IF(AF77*(100%-AJ$161)&lt;0,0,AF77*(100%-AJ$161))</f>
        <v>0.19121343386227418</v>
      </c>
      <c r="AK77" s="37">
        <f>IF(AG77*(100%-AK$161)&lt;0,0,AG77*(100%-AK$161))</f>
        <v>0.19121343386227418</v>
      </c>
      <c r="AL77" s="37">
        <f>IF(AH77*(100%-AL$161)&lt;0,0,AH77*(100%-AL$161))</f>
        <v>0.18633749129878507</v>
      </c>
      <c r="AM77" s="37">
        <f>IF(AI77*(100%-AM$161)&lt;0,0,AI77*(100%-AM$161))</f>
        <v>0.18633749129878621</v>
      </c>
      <c r="AN77" s="37">
        <f>IF(AJ77*(100%-AN$161)&lt;0,0,AJ77*(100%-AN$161))</f>
        <v>0.18633749129878621</v>
      </c>
      <c r="AO77" s="37">
        <f>IF(AK77*(100%-AO$161)&lt;0,0,AK77*(100%-AO$161))</f>
        <v>0.18633749129878621</v>
      </c>
      <c r="AP77" s="37">
        <f>IF(AL77*(100%-AP$161)&lt;0,0,AL77*(100%-AP$161))</f>
        <v>0.18317007072044092</v>
      </c>
      <c r="AQ77" s="37">
        <f>IF(AM77*(100%-AQ$161)&lt;0,0,AM77*(100%-AQ$161))</f>
        <v>0.18317007072044206</v>
      </c>
      <c r="AR77" s="37">
        <f>IF(AN77*(100%-AR$161)&lt;0,0,AN77*(100%-AR$161))</f>
        <v>0.18317007072044206</v>
      </c>
      <c r="AS77" s="37">
        <f>IF(AO77*(100%-AS$161)&lt;0,0,AO77*(100%-AS$161))</f>
        <v>0.18317007072044206</v>
      </c>
      <c r="AT77" s="37">
        <f>IF(AP77*(100%-AT$161)&lt;0,0,AP77*(100%-AT$161))</f>
        <v>0.18161281373019697</v>
      </c>
      <c r="AU77" s="37">
        <f>IF(AQ77*(100%-AU$161)&lt;0,0,AQ77*(100%-AU$161))</f>
        <v>0.18161281373019808</v>
      </c>
      <c r="AV77" s="37">
        <f>IF(AR77*(100%-AV$161)&lt;0,0,AR77*(100%-AV$161))</f>
        <v>0.18161281373019808</v>
      </c>
      <c r="AW77" s="37">
        <f>IF(AS77*(100%-AW$161)&lt;0,0,AS77*(100%-AW$161))</f>
        <v>0.18161281373019808</v>
      </c>
      <c r="AX77" s="30"/>
    </row>
    <row r="78" spans="1:50" s="26" customFormat="1" hidden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RTM UI'!$AD$52:$AG$52)/SUM('Sample UI'!$AD$52:$AG$53))</f>
        <v>0.40281990477683993</v>
      </c>
      <c r="AE78" s="107">
        <f>'Sample UI'!AE78*(SUM('FY20 - RTM UI'!$AD$52:$AG$52)/SUM('Sample UI'!$AD$52:$AG$53))</f>
        <v>0.40281990477683915</v>
      </c>
      <c r="AF78" s="107">
        <f>'Sample UI'!AF78*(SUM('FY20 - RTM UI'!$AD$52:$AG$52)/SUM('Sample UI'!$AD$52:$AG$53))</f>
        <v>0.40281990477683915</v>
      </c>
      <c r="AG78" s="107">
        <f>'Sample UI'!AG78*(SUM('FY20 - RTM UI'!$AD$52:$AG$52)/SUM('Sample UI'!$AD$52:$AG$53))</f>
        <v>0.40281990477683915</v>
      </c>
      <c r="AH78" s="37">
        <f>IF(AD78*(100%-AH$161)&lt;0,0,AD78*(100%-AH$161))</f>
        <v>0.39194376734786524</v>
      </c>
      <c r="AI78" s="37">
        <f>IF(AE78*(100%-AI$161)&lt;0,0,AE78*(100%-AI$161))</f>
        <v>0.39194376734786451</v>
      </c>
      <c r="AJ78" s="37">
        <f>IF(AF78*(100%-AJ$161)&lt;0,0,AF78*(100%-AJ$161))</f>
        <v>0.39194376734786451</v>
      </c>
      <c r="AK78" s="37">
        <f>IF(AG78*(100%-AK$161)&lt;0,0,AG78*(100%-AK$161))</f>
        <v>0.39194376734786451</v>
      </c>
      <c r="AL78" s="37">
        <f>IF(AH78*(100%-AL$161)&lt;0,0,AH78*(100%-AL$161))</f>
        <v>0.3819492012804947</v>
      </c>
      <c r="AM78" s="37">
        <f>IF(AI78*(100%-AM$161)&lt;0,0,AI78*(100%-AM$161))</f>
        <v>0.38194920128049398</v>
      </c>
      <c r="AN78" s="37">
        <f>IF(AJ78*(100%-AN$161)&lt;0,0,AJ78*(100%-AN$161))</f>
        <v>0.38194920128049398</v>
      </c>
      <c r="AO78" s="37">
        <f>IF(AK78*(100%-AO$161)&lt;0,0,AK78*(100%-AO$161))</f>
        <v>0.38194920128049398</v>
      </c>
      <c r="AP78" s="37">
        <f>IF(AL78*(100%-AP$161)&lt;0,0,AL78*(100%-AP$161))</f>
        <v>0.37545671417236848</v>
      </c>
      <c r="AQ78" s="37">
        <f>IF(AM78*(100%-AQ$161)&lt;0,0,AM78*(100%-AQ$161))</f>
        <v>0.37545671417236776</v>
      </c>
      <c r="AR78" s="37">
        <f>IF(AN78*(100%-AR$161)&lt;0,0,AN78*(100%-AR$161))</f>
        <v>0.37545671417236776</v>
      </c>
      <c r="AS78" s="37">
        <f>IF(AO78*(100%-AS$161)&lt;0,0,AO78*(100%-AS$161))</f>
        <v>0.37545671417236776</v>
      </c>
      <c r="AT78" s="37">
        <f>IF(AP78*(100%-AT$161)&lt;0,0,AP78*(100%-AT$161))</f>
        <v>0.37226469382548927</v>
      </c>
      <c r="AU78" s="37">
        <f>IF(AQ78*(100%-AU$161)&lt;0,0,AQ78*(100%-AU$161))</f>
        <v>0.37226469382548855</v>
      </c>
      <c r="AV78" s="37">
        <f>IF(AR78*(100%-AV$161)&lt;0,0,AR78*(100%-AV$161))</f>
        <v>0.37226469382548855</v>
      </c>
      <c r="AW78" s="37">
        <f>IF(AS78*(100%-AW$161)&lt;0,0,AS78*(100%-AW$161))</f>
        <v>0.37226469382548855</v>
      </c>
      <c r="AX78" s="30"/>
    </row>
    <row r="79" spans="1:50" s="26" customFormat="1" hidden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RTM UI'!$AH$52:$AK$52)/SUM('Sample UI'!$AH$52:$AK$52))</f>
        <v>0.21196659098146942</v>
      </c>
      <c r="AI79" s="107">
        <f>'Sample UI'!AI79*(SUM('FY20 - RTM UI'!$AH$52:$AK$52)/SUM('Sample UI'!$AH$52:$AK$52))</f>
        <v>0.21196659098146894</v>
      </c>
      <c r="AJ79" s="107">
        <f>'Sample UI'!AJ79*(SUM('FY20 - RTM UI'!$AH$52:$AK$52)/SUM('Sample UI'!$AH$52:$AK$52))</f>
        <v>0.21196659098146894</v>
      </c>
      <c r="AK79" s="107">
        <f>'Sample UI'!AK79*(SUM('FY20 - RTM UI'!$AH$52:$AK$52)/SUM('Sample UI'!$AH$52:$AK$52))</f>
        <v>0.21196659098146894</v>
      </c>
      <c r="AL79" s="37">
        <f>IF(AH79*(100%-AL$161)&lt;0,0,AH79*(100%-AL$161))</f>
        <v>0.20656144291144196</v>
      </c>
      <c r="AM79" s="37">
        <f>IF(AI79*(100%-AM$161)&lt;0,0,AI79*(100%-AM$161))</f>
        <v>0.20656144291144149</v>
      </c>
      <c r="AN79" s="37">
        <f>IF(AJ79*(100%-AN$161)&lt;0,0,AJ79*(100%-AN$161))</f>
        <v>0.20656144291144149</v>
      </c>
      <c r="AO79" s="37">
        <f>IF(AK79*(100%-AO$161)&lt;0,0,AK79*(100%-AO$161))</f>
        <v>0.20656144291144149</v>
      </c>
      <c r="AP79" s="37">
        <f>IF(AL79*(100%-AP$161)&lt;0,0,AL79*(100%-AP$161))</f>
        <v>0.20305024953640038</v>
      </c>
      <c r="AQ79" s="37">
        <f>IF(AM79*(100%-AQ$161)&lt;0,0,AM79*(100%-AQ$161))</f>
        <v>0.20305024953639994</v>
      </c>
      <c r="AR79" s="37">
        <f>IF(AN79*(100%-AR$161)&lt;0,0,AN79*(100%-AR$161))</f>
        <v>0.20305024953639994</v>
      </c>
      <c r="AS79" s="37">
        <f>IF(AO79*(100%-AS$161)&lt;0,0,AO79*(100%-AS$161))</f>
        <v>0.20305024953639994</v>
      </c>
      <c r="AT79" s="37">
        <f>IF(AP79*(100%-AT$161)&lt;0,0,AP79*(100%-AT$161))</f>
        <v>0.20132397722991677</v>
      </c>
      <c r="AU79" s="37">
        <f>IF(AQ79*(100%-AU$161)&lt;0,0,AQ79*(100%-AU$161))</f>
        <v>0.20132397722991635</v>
      </c>
      <c r="AV79" s="37">
        <f>IF(AR79*(100%-AV$161)&lt;0,0,AR79*(100%-AV$161))</f>
        <v>0.20132397722991635</v>
      </c>
      <c r="AW79" s="37">
        <f>IF(AS79*(100%-AW$161)&lt;0,0,AS79*(100%-AW$161))</f>
        <v>0.20132397722991635</v>
      </c>
      <c r="AX79" s="30"/>
    </row>
    <row r="80" spans="1:50" s="26" customFormat="1" hidden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RTM UI'!$AL$52:$AO$52)/SUM('Sample UI'!$AL$52:$AO$52))</f>
        <v>0</v>
      </c>
      <c r="AM80" s="107">
        <f>'Sample UI'!AM80*(SUM('FY20 - RTM UI'!$AL$52:$AO$52)/SUM('Sample UI'!$AL$52:$AO$52))</f>
        <v>0</v>
      </c>
      <c r="AN80" s="107">
        <f>'Sample UI'!AN80*(SUM('FY20 - RTM UI'!$AL$52:$AO$52)/SUM('Sample UI'!$AL$52:$AO$52))</f>
        <v>0</v>
      </c>
      <c r="AO80" s="107">
        <f>'Sample UI'!AO80*(SUM('FY20 - RTM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hidden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RTM UI'!$AP$52:$AS$52)/SUM('Sample UI'!$AP$52:$AS$52))</f>
        <v>0.23944262825138163</v>
      </c>
      <c r="AQ81" s="107">
        <f>'Sample UI'!AQ81*(SUM('FY20 - RTM UI'!$AP$52:$AS$52)/SUM('Sample UI'!$AP$52:$AS$52))</f>
        <v>0.23944262825138221</v>
      </c>
      <c r="AR81" s="107">
        <f>'Sample UI'!AR81*(SUM('FY20 - RTM UI'!$AP$52:$AS$52)/SUM('Sample UI'!$AP$52:$AS$52))</f>
        <v>0.23944262825138221</v>
      </c>
      <c r="AS81" s="107">
        <f>'Sample UI'!AS81*(SUM('FY20 - RTM UI'!$AP$52:$AS$52)/SUM('Sample UI'!$AP$52:$AS$52))</f>
        <v>0.23944262825138221</v>
      </c>
      <c r="AT81" s="37">
        <f>IF(AP81*(100%-AT$161)&lt;0,0,AP81*(100%-AT$161))</f>
        <v>0.23740695885877686</v>
      </c>
      <c r="AU81" s="37">
        <f>IF(AQ81*(100%-AU$161)&lt;0,0,AQ81*(100%-AU$161))</f>
        <v>0.23740695885877744</v>
      </c>
      <c r="AV81" s="37">
        <f>IF(AR81*(100%-AV$161)&lt;0,0,AR81*(100%-AV$161))</f>
        <v>0.23740695885877744</v>
      </c>
      <c r="AW81" s="37">
        <f>IF(AS81*(100%-AW$161)&lt;0,0,AS81*(100%-AW$161))</f>
        <v>0.23740695885877744</v>
      </c>
      <c r="AX81" s="30"/>
    </row>
    <row r="82" spans="1:50" s="26" customFormat="1" hidden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RTM UI'!$AT$52:$AW$52)/SUM('Sample UI'!$AT$52:$AW$52))</f>
        <v>0</v>
      </c>
      <c r="AU82" s="107">
        <f>'Sample UI'!AU82*(SUM('FY20 - RTM UI'!$AT$52:$AW$52)/SUM('Sample UI'!$AT$52:$AW$52))</f>
        <v>0</v>
      </c>
      <c r="AV82" s="107">
        <f>'Sample UI'!AV82*(SUM('FY20 - RTM UI'!$AT$52:$AW$52)/SUM('Sample UI'!$AT$52:$AW$52))</f>
        <v>0</v>
      </c>
      <c r="AW82" s="107">
        <f>'Sample UI'!AW82*(SUM('FY20 - RTM UI'!$AT$52:$AW$52)/SUM('Sample UI'!$AT$52:$AW$52))</f>
        <v>0</v>
      </c>
      <c r="AX82" s="30"/>
    </row>
    <row r="83" spans="1:50" s="26" customFormat="1" hidden="1" x14ac:dyDescent="0.35">
      <c r="A83" s="106" t="s">
        <v>21</v>
      </c>
      <c r="B83" s="105">
        <f t="shared" ref="B83" si="3">SUM(B84:B96)</f>
        <v>2.5291994546975647</v>
      </c>
      <c r="C83" s="105">
        <f t="shared" ref="C83" si="4">SUM(C84:C96)</f>
        <v>2.5291994546975642</v>
      </c>
      <c r="D83" s="105">
        <f t="shared" ref="D83" si="5">SUM(D84:D96)</f>
        <v>2.5291994546975642</v>
      </c>
      <c r="E83" s="105">
        <f t="shared" ref="E83" si="6">SUM(E84:E96)</f>
        <v>2.5291994546975642</v>
      </c>
      <c r="F83" s="105">
        <f t="shared" ref="F83" si="7">SUM(F84:F96)</f>
        <v>2.8197170730385706</v>
      </c>
      <c r="G83" s="105">
        <f t="shared" ref="G83" si="8">SUM(G84:G96)</f>
        <v>2.819717073038571</v>
      </c>
      <c r="H83" s="105">
        <f t="shared" ref="H83" si="9">SUM(H84:H96)</f>
        <v>2.819717073038571</v>
      </c>
      <c r="I83" s="105">
        <f t="shared" ref="I83" si="10">SUM(I84:I96)</f>
        <v>2.819717073038571</v>
      </c>
      <c r="J83" s="105">
        <f t="shared" ref="J83" si="11">SUM(J84:J96)</f>
        <v>2.7943396193812235</v>
      </c>
      <c r="K83" s="105">
        <f t="shared" ref="K83" si="12">SUM(K84:K96)</f>
        <v>2.7943396193812235</v>
      </c>
      <c r="L83" s="105">
        <f t="shared" ref="L83" si="13">SUM(L84:L96)</f>
        <v>2.7943396193812235</v>
      </c>
      <c r="M83" s="105">
        <f t="shared" ref="M83" si="14">SUM(M84:M96)</f>
        <v>2.7943396193812235</v>
      </c>
      <c r="N83" s="105">
        <f t="shared" ref="N83:AW83" si="15">SUM(N84:N96)</f>
        <v>2.7016668562198953</v>
      </c>
      <c r="O83" s="105">
        <f t="shared" si="15"/>
        <v>2.7016668562198953</v>
      </c>
      <c r="P83" s="105">
        <f t="shared" si="15"/>
        <v>2.7016668562198953</v>
      </c>
      <c r="Q83" s="105">
        <f t="shared" si="15"/>
        <v>2.7016668562198953</v>
      </c>
      <c r="R83" s="105">
        <f t="shared" si="15"/>
        <v>2.7731880045895729</v>
      </c>
      <c r="S83" s="105">
        <f t="shared" si="15"/>
        <v>2.7731880045895725</v>
      </c>
      <c r="T83" s="105">
        <f t="shared" si="15"/>
        <v>2.7731880045895725</v>
      </c>
      <c r="U83" s="105">
        <f t="shared" si="15"/>
        <v>2.7731880045895725</v>
      </c>
      <c r="V83" s="105">
        <f t="shared" si="15"/>
        <v>2.5929307842912506</v>
      </c>
      <c r="W83" s="105">
        <f t="shared" si="15"/>
        <v>2.5929307842912501</v>
      </c>
      <c r="X83" s="105">
        <f t="shared" si="15"/>
        <v>2.5929307842912501</v>
      </c>
      <c r="Y83" s="105">
        <f t="shared" si="15"/>
        <v>2.5929307842912501</v>
      </c>
      <c r="Z83" s="105">
        <f t="shared" si="15"/>
        <v>2.7403810617323234</v>
      </c>
      <c r="AA83" s="105">
        <f t="shared" si="15"/>
        <v>2.7403810617323239</v>
      </c>
      <c r="AB83" s="105">
        <f t="shared" si="15"/>
        <v>2.7403810617323239</v>
      </c>
      <c r="AC83" s="105">
        <f t="shared" si="15"/>
        <v>2.7403810617323239</v>
      </c>
      <c r="AD83" s="105">
        <f t="shared" si="15"/>
        <v>3.0363261051016028</v>
      </c>
      <c r="AE83" s="105">
        <f t="shared" si="15"/>
        <v>3.0363261051016033</v>
      </c>
      <c r="AF83" s="105">
        <f t="shared" si="15"/>
        <v>3.0363261051016033</v>
      </c>
      <c r="AG83" s="105">
        <f t="shared" si="15"/>
        <v>3.0363261051016033</v>
      </c>
      <c r="AH83" s="105">
        <f t="shared" si="15"/>
        <v>3.166311891245329</v>
      </c>
      <c r="AI83" s="105">
        <f t="shared" si="15"/>
        <v>3.1663118912453281</v>
      </c>
      <c r="AJ83" s="105">
        <f t="shared" si="15"/>
        <v>3.1663118912453281</v>
      </c>
      <c r="AK83" s="105">
        <f t="shared" si="15"/>
        <v>3.1663118912453281</v>
      </c>
      <c r="AL83" s="105">
        <f t="shared" si="15"/>
        <v>3.0855709380185727</v>
      </c>
      <c r="AM83" s="105">
        <f t="shared" si="15"/>
        <v>3.0855709380185714</v>
      </c>
      <c r="AN83" s="105">
        <f t="shared" si="15"/>
        <v>3.0855709380185714</v>
      </c>
      <c r="AO83" s="105">
        <f t="shared" si="15"/>
        <v>3.0855709380185714</v>
      </c>
      <c r="AP83" s="105">
        <f t="shared" si="15"/>
        <v>3.2725641057942343</v>
      </c>
      <c r="AQ83" s="105">
        <f t="shared" si="15"/>
        <v>3.2725641057942338</v>
      </c>
      <c r="AR83" s="105">
        <f t="shared" si="15"/>
        <v>3.2725641057942338</v>
      </c>
      <c r="AS83" s="105">
        <f t="shared" si="15"/>
        <v>3.2725641057942338</v>
      </c>
      <c r="AT83" s="105">
        <f t="shared" si="15"/>
        <v>3.2447417475360036</v>
      </c>
      <c r="AU83" s="105">
        <f t="shared" si="15"/>
        <v>3.2447417475360036</v>
      </c>
      <c r="AV83" s="105">
        <f t="shared" si="15"/>
        <v>3.2447417475360036</v>
      </c>
      <c r="AW83" s="105">
        <f t="shared" si="15"/>
        <v>3.2447417475360036</v>
      </c>
      <c r="AX83" s="30"/>
    </row>
    <row r="84" spans="1:50" s="26" customFormat="1" hidden="1" x14ac:dyDescent="0.35">
      <c r="A84" s="103" t="s">
        <v>24</v>
      </c>
      <c r="B84" s="37">
        <f>'Headcount Source'!$F$8</f>
        <v>1.4000000000000001</v>
      </c>
      <c r="C84" s="37">
        <f>'Headcount Source'!$F$8</f>
        <v>1.4000000000000001</v>
      </c>
      <c r="D84" s="37">
        <f>'Headcount Source'!$F$8</f>
        <v>1.4000000000000001</v>
      </c>
      <c r="E84" s="37">
        <f>'Headcount Source'!$F$8</f>
        <v>1.4000000000000001</v>
      </c>
      <c r="F84" s="37">
        <f>B84*(100%-F$161)</f>
        <v>1.3818000000000001</v>
      </c>
      <c r="G84" s="37">
        <f>C84*(100%-G$161)</f>
        <v>1.3818000000000001</v>
      </c>
      <c r="H84" s="37">
        <f>D84*(100%-H$161)</f>
        <v>1.3818000000000001</v>
      </c>
      <c r="I84" s="37">
        <f>E84*(100%-I$161)</f>
        <v>1.3818000000000001</v>
      </c>
      <c r="J84" s="37">
        <f>F84*(100%-J$161)</f>
        <v>1.3693638000000001</v>
      </c>
      <c r="K84" s="37">
        <f>G84*(100%-K$161)</f>
        <v>1.3693638000000001</v>
      </c>
      <c r="L84" s="37">
        <f>H84*(100%-L$161)</f>
        <v>1.3693638000000001</v>
      </c>
      <c r="M84" s="37">
        <f>I84*(100%-M$161)</f>
        <v>1.3693638000000001</v>
      </c>
      <c r="N84" s="37">
        <f>J84*(100%-N$161)</f>
        <v>1.321436067</v>
      </c>
      <c r="O84" s="37">
        <f>K84*(100%-O$161)</f>
        <v>1.321436067</v>
      </c>
      <c r="P84" s="37">
        <f>L84*(100%-P$161)</f>
        <v>1.321436067</v>
      </c>
      <c r="Q84" s="37">
        <f>M84*(100%-Q$161)</f>
        <v>1.321436067</v>
      </c>
      <c r="R84" s="37">
        <f>N84*(100%-R$161)</f>
        <v>1.2897216013920001</v>
      </c>
      <c r="S84" s="37">
        <f>O84*(100%-S$161)</f>
        <v>1.2897216013920001</v>
      </c>
      <c r="T84" s="37">
        <f>P84*(100%-T$161)</f>
        <v>1.2897216013920001</v>
      </c>
      <c r="U84" s="37">
        <f>Q84*(100%-U$161)</f>
        <v>1.2897216013920001</v>
      </c>
      <c r="V84" s="37">
        <f>IF(R84*(100%-V$161)&lt;0,0,R84*(100%-V$161))</f>
        <v>1.2058896973015201</v>
      </c>
      <c r="W84" s="37">
        <f>IF(S84*(100%-W$161)&lt;0,0,S84*(100%-W$161))</f>
        <v>1.2058896973015201</v>
      </c>
      <c r="X84" s="37">
        <f>IF(T84*(100%-X$161)&lt;0,0,T84*(100%-X$161))</f>
        <v>1.2058896973015201</v>
      </c>
      <c r="Y84" s="37">
        <f>IF(U84*(100%-Y$161)&lt;0,0,U84*(100%-Y$161))</f>
        <v>1.2058896973015201</v>
      </c>
      <c r="Z84" s="37">
        <f>IF(V84*(100%-Z$161)&lt;0,0,V84*(100%-Z$161))</f>
        <v>1.1793601239608866</v>
      </c>
      <c r="AA84" s="37">
        <f>IF(W84*(100%-AA$161)&lt;0,0,W84*(100%-AA$161))</f>
        <v>1.1793601239608866</v>
      </c>
      <c r="AB84" s="37">
        <f>IF(X84*(100%-AB$161)&lt;0,0,X84*(100%-AB$161))</f>
        <v>1.1793601239608866</v>
      </c>
      <c r="AC84" s="37">
        <f>IF(Y84*(100%-AC$161)&lt;0,0,Y84*(100%-AC$161))</f>
        <v>1.1793601239608866</v>
      </c>
      <c r="AD84" s="37">
        <f>Z84*(100%-AD$161)</f>
        <v>1.133365079126412</v>
      </c>
      <c r="AE84" s="37">
        <f>AA84*(100%-AE$161)</f>
        <v>1.133365079126412</v>
      </c>
      <c r="AF84" s="37">
        <f>AB84*(100%-AF$161)</f>
        <v>1.133365079126412</v>
      </c>
      <c r="AG84" s="37">
        <f>AC84*(100%-AG$161)</f>
        <v>1.133365079126412</v>
      </c>
      <c r="AH84" s="37">
        <f>AD84*(100%-AH$161)</f>
        <v>1.1027642219899989</v>
      </c>
      <c r="AI84" s="37">
        <f>AE84*(100%-AI$161)</f>
        <v>1.1027642219899989</v>
      </c>
      <c r="AJ84" s="37">
        <f>AF84*(100%-AJ$161)</f>
        <v>1.1027642219899989</v>
      </c>
      <c r="AK84" s="37">
        <f>AG84*(100%-AK$161)</f>
        <v>1.1027642219899989</v>
      </c>
      <c r="AL84" s="37">
        <f>AH84*(100%-AL$161)</f>
        <v>1.0746437343292539</v>
      </c>
      <c r="AM84" s="37">
        <f>AI84*(100%-AM$161)</f>
        <v>1.0746437343292539</v>
      </c>
      <c r="AN84" s="37">
        <f>AJ84*(100%-AN$161)</f>
        <v>1.0746437343292539</v>
      </c>
      <c r="AO84" s="37">
        <f>AK84*(100%-AO$161)</f>
        <v>1.0746437343292539</v>
      </c>
      <c r="AP84" s="37">
        <f>AL84*(100%-AP$161)</f>
        <v>1.0563766177400049</v>
      </c>
      <c r="AQ84" s="37">
        <f>AM84*(100%-AQ$161)</f>
        <v>1.0563766177400049</v>
      </c>
      <c r="AR84" s="37">
        <f>AN84*(100%-AR$161)</f>
        <v>1.0563766177400049</v>
      </c>
      <c r="AS84" s="37">
        <f>AO84*(100%-AS$161)</f>
        <v>1.0563766177400049</v>
      </c>
      <c r="AT84" s="37">
        <f>AP84*(100%-AT$161)</f>
        <v>1.0473956206489647</v>
      </c>
      <c r="AU84" s="37">
        <f>AQ84*(100%-AU$161)</f>
        <v>1.0473956206489647</v>
      </c>
      <c r="AV84" s="37">
        <f>AR84*(100%-AV$161)</f>
        <v>1.0473956206489647</v>
      </c>
      <c r="AW84" s="37">
        <f>AS84*(100%-AW$161)</f>
        <v>1.0473956206489647</v>
      </c>
      <c r="AX84" s="30"/>
    </row>
    <row r="85" spans="1:50" s="26" customFormat="1" hidden="1" x14ac:dyDescent="0.35">
      <c r="A85" s="103" t="s">
        <v>119</v>
      </c>
      <c r="B85" s="107">
        <f>'Sample UI'!B85*(SUM($B$52:$E$52)/SUM('Sample UI'!$B$52:$E$52))</f>
        <v>1.1291994546975646</v>
      </c>
      <c r="C85" s="107">
        <f>'Sample UI'!C85*(SUM($B$52:$E$52)/SUM('Sample UI'!$B$52:$E$52))</f>
        <v>1.1291994546975641</v>
      </c>
      <c r="D85" s="107">
        <f>'Sample UI'!D85*(SUM($B$52:$E$52)/SUM('Sample UI'!$B$52:$E$52))</f>
        <v>1.1291994546975641</v>
      </c>
      <c r="E85" s="107">
        <f>'Sample UI'!E85*(SUM($B$52:$E$52)/SUM('Sample UI'!$B$52:$E$52))</f>
        <v>1.1291994546975641</v>
      </c>
      <c r="F85" s="37">
        <f>IF(B85*(100%-F$161)&lt;0,0,B85*(100%-F$161))</f>
        <v>1.1145198617864962</v>
      </c>
      <c r="G85" s="37">
        <f>IF(C85*(100%-G$161)&lt;0,0,C85*(100%-G$161))</f>
        <v>1.1145198617864958</v>
      </c>
      <c r="H85" s="37">
        <f>IF(D85*(100%-H$161)&lt;0,0,D85*(100%-H$161))</f>
        <v>1.1145198617864958</v>
      </c>
      <c r="I85" s="37">
        <f>IF(E85*(100%-I$161)&lt;0,0,E85*(100%-I$161))</f>
        <v>1.1145198617864958</v>
      </c>
      <c r="J85" s="37">
        <f>IF(F85*(100%-J$161)&lt;0,0,F85*(100%-J$161))</f>
        <v>1.1044891830304178</v>
      </c>
      <c r="K85" s="37">
        <f>IF(G85*(100%-K$161)&lt;0,0,G85*(100%-K$161))</f>
        <v>1.1044891830304173</v>
      </c>
      <c r="L85" s="37">
        <f>IF(H85*(100%-L$161)&lt;0,0,H85*(100%-L$161))</f>
        <v>1.1044891830304173</v>
      </c>
      <c r="M85" s="37">
        <f>IF(I85*(100%-M$161)&lt;0,0,I85*(100%-M$161))</f>
        <v>1.1044891830304173</v>
      </c>
      <c r="N85" s="37">
        <f>IF(J85*(100%-N$161)&lt;0,0,J85*(100%-N$161))</f>
        <v>1.0658320616243531</v>
      </c>
      <c r="O85" s="37">
        <f>IF(K85*(100%-O$161)&lt;0,0,K85*(100%-O$161))</f>
        <v>1.0658320616243526</v>
      </c>
      <c r="P85" s="37">
        <f>IF(L85*(100%-P$161)&lt;0,0,L85*(100%-P$161))</f>
        <v>1.0658320616243526</v>
      </c>
      <c r="Q85" s="37">
        <f>IF(M85*(100%-Q$161)&lt;0,0,M85*(100%-Q$161))</f>
        <v>1.0658320616243526</v>
      </c>
      <c r="R85" s="37">
        <f>IF(N85*(100%-R$161)&lt;0,0,N85*(100%-R$161))</f>
        <v>1.0402520921453686</v>
      </c>
      <c r="S85" s="37">
        <f>IF(O85*(100%-S$161)&lt;0,0,O85*(100%-S$161))</f>
        <v>1.0402520921453682</v>
      </c>
      <c r="T85" s="37">
        <f>IF(P85*(100%-T$161)&lt;0,0,P85*(100%-T$161))</f>
        <v>1.0402520921453682</v>
      </c>
      <c r="U85" s="37">
        <f>IF(Q85*(100%-U$161)&lt;0,0,Q85*(100%-U$161))</f>
        <v>1.0402520921453682</v>
      </c>
      <c r="V85" s="37">
        <f>IF(R85*(100%-V$161)&lt;0,0,R85*(100%-V$161))</f>
        <v>0.97263570615591977</v>
      </c>
      <c r="W85" s="37">
        <f>IF(S85*(100%-W$161)&lt;0,0,S85*(100%-W$161))</f>
        <v>0.97263570615591932</v>
      </c>
      <c r="X85" s="37">
        <f>IF(T85*(100%-X$161)&lt;0,0,T85*(100%-X$161))</f>
        <v>0.97263570615591932</v>
      </c>
      <c r="Y85" s="37">
        <f>IF(U85*(100%-Y$161)&lt;0,0,U85*(100%-Y$161))</f>
        <v>0.97263570615591932</v>
      </c>
      <c r="Z85" s="37">
        <f>IF(V85*(100%-Z$161)&lt;0,0,V85*(100%-Z$161))</f>
        <v>0.9512377206204895</v>
      </c>
      <c r="AA85" s="37">
        <f>IF(W85*(100%-AA$161)&lt;0,0,W85*(100%-AA$161))</f>
        <v>0.95123772062048906</v>
      </c>
      <c r="AB85" s="37">
        <f>IF(X85*(100%-AB$161)&lt;0,0,X85*(100%-AB$161))</f>
        <v>0.95123772062048906</v>
      </c>
      <c r="AC85" s="37">
        <f>IF(Y85*(100%-AC$161)&lt;0,0,Y85*(100%-AC$161))</f>
        <v>0.95123772062048906</v>
      </c>
      <c r="AD85" s="37">
        <f>IF(Z85*(100%-AD$161)&lt;0,0,Z85*(100%-AD$161))</f>
        <v>0.91413944951629034</v>
      </c>
      <c r="AE85" s="37">
        <f>IF(AA85*(100%-AE$161)&lt;0,0,AA85*(100%-AE$161))</f>
        <v>0.91413944951629</v>
      </c>
      <c r="AF85" s="37">
        <f>IF(AB85*(100%-AF$161)&lt;0,0,AB85*(100%-AF$161))</f>
        <v>0.91413944951629</v>
      </c>
      <c r="AG85" s="37">
        <f>IF(AC85*(100%-AG$161)&lt;0,0,AC85*(100%-AG$161))</f>
        <v>0.91413944951629</v>
      </c>
      <c r="AH85" s="37">
        <f>IF(AD85*(100%-AH$161)&lt;0,0,AD85*(100%-AH$161))</f>
        <v>0.88945768437935047</v>
      </c>
      <c r="AI85" s="37">
        <f>IF(AE85*(100%-AI$161)&lt;0,0,AE85*(100%-AI$161))</f>
        <v>0.88945768437935013</v>
      </c>
      <c r="AJ85" s="37">
        <f>IF(AF85*(100%-AJ$161)&lt;0,0,AF85*(100%-AJ$161))</f>
        <v>0.88945768437935013</v>
      </c>
      <c r="AK85" s="37">
        <f>IF(AG85*(100%-AK$161)&lt;0,0,AG85*(100%-AK$161))</f>
        <v>0.88945768437935013</v>
      </c>
      <c r="AL85" s="37">
        <f>IF(AH85*(100%-AL$161)&lt;0,0,AH85*(100%-AL$161))</f>
        <v>0.86677651342767703</v>
      </c>
      <c r="AM85" s="37">
        <f>IF(AI85*(100%-AM$161)&lt;0,0,AI85*(100%-AM$161))</f>
        <v>0.8667765134276767</v>
      </c>
      <c r="AN85" s="37">
        <f>IF(AJ85*(100%-AN$161)&lt;0,0,AJ85*(100%-AN$161))</f>
        <v>0.8667765134276767</v>
      </c>
      <c r="AO85" s="37">
        <f>IF(AK85*(100%-AO$161)&lt;0,0,AK85*(100%-AO$161))</f>
        <v>0.8667765134276767</v>
      </c>
      <c r="AP85" s="37">
        <f>IF(AL85*(100%-AP$161)&lt;0,0,AL85*(100%-AP$161))</f>
        <v>0.85204278621947938</v>
      </c>
      <c r="AQ85" s="37">
        <f>IF(AM85*(100%-AQ$161)&lt;0,0,AM85*(100%-AQ$161))</f>
        <v>0.85204278621947904</v>
      </c>
      <c r="AR85" s="37">
        <f>IF(AN85*(100%-AR$161)&lt;0,0,AN85*(100%-AR$161))</f>
        <v>0.85204278621947904</v>
      </c>
      <c r="AS85" s="37">
        <f>IF(AO85*(100%-AS$161)&lt;0,0,AO85*(100%-AS$161))</f>
        <v>0.85204278621947904</v>
      </c>
      <c r="AT85" s="37">
        <f>IF(AP85*(100%-AT$161)&lt;0,0,AP85*(100%-AT$161))</f>
        <v>0.84479897406387727</v>
      </c>
      <c r="AU85" s="37">
        <f>IF(AQ85*(100%-AU$161)&lt;0,0,AQ85*(100%-AU$161))</f>
        <v>0.84479897406387694</v>
      </c>
      <c r="AV85" s="37">
        <f>IF(AR85*(100%-AV$161)&lt;0,0,AR85*(100%-AV$161))</f>
        <v>0.84479897406387694</v>
      </c>
      <c r="AW85" s="37">
        <f>IF(AS85*(100%-AW$161)&lt;0,0,AS85*(100%-AW$161))</f>
        <v>0.84479897406387694</v>
      </c>
      <c r="AX85" s="30"/>
    </row>
    <row r="86" spans="1:50" s="26" customFormat="1" hidden="1" x14ac:dyDescent="0.35">
      <c r="A86" s="103" t="s">
        <v>120</v>
      </c>
      <c r="B86" s="37"/>
      <c r="C86" s="12"/>
      <c r="D86" s="12"/>
      <c r="E86" s="12"/>
      <c r="F86" s="107">
        <f>'Sample UI'!F86*(SUM('FY20 - RTM UI'!$F$52:$I$52)/(SUM('Sample UI'!$F$52:$I$52)))</f>
        <v>0.32339721125207432</v>
      </c>
      <c r="G86" s="107">
        <f>'Sample UI'!G86*(SUM('FY20 - RTM UI'!$F$52:$I$52)/(SUM('Sample UI'!$F$52:$I$52)))</f>
        <v>0.32339721125207482</v>
      </c>
      <c r="H86" s="107">
        <f>'Sample UI'!H86*(SUM('FY20 - RTM UI'!$F$52:$I$52)/(SUM('Sample UI'!$F$52:$I$52)))</f>
        <v>0.32339721125207482</v>
      </c>
      <c r="I86" s="107">
        <f>'Sample UI'!I86*(SUM('FY20 - RTM UI'!$F$52:$I$52)/(SUM('Sample UI'!$F$52:$I$52)))</f>
        <v>0.32339721125207482</v>
      </c>
      <c r="J86" s="37">
        <f>IF(F86*(100%-J$161)&lt;0,0,F86*(100%-J$161))</f>
        <v>0.32048663635080565</v>
      </c>
      <c r="K86" s="37">
        <f>IF(G86*(100%-K$161)&lt;0,0,G86*(100%-K$161))</f>
        <v>0.32048663635080615</v>
      </c>
      <c r="L86" s="37">
        <f>IF(H86*(100%-L$161)&lt;0,0,H86*(100%-L$161))</f>
        <v>0.32048663635080615</v>
      </c>
      <c r="M86" s="37">
        <f>IF(I86*(100%-M$161)&lt;0,0,I86*(100%-M$161))</f>
        <v>0.32048663635080615</v>
      </c>
      <c r="N86" s="37">
        <f>IF(J86*(100%-N$161)&lt;0,0,J86*(100%-N$161))</f>
        <v>0.30926960407852744</v>
      </c>
      <c r="O86" s="37">
        <f>IF(K86*(100%-O$161)&lt;0,0,K86*(100%-O$161))</f>
        <v>0.30926960407852794</v>
      </c>
      <c r="P86" s="37">
        <f>IF(L86*(100%-P$161)&lt;0,0,L86*(100%-P$161))</f>
        <v>0.30926960407852794</v>
      </c>
      <c r="Q86" s="37">
        <f>IF(M86*(100%-Q$161)&lt;0,0,M86*(100%-Q$161))</f>
        <v>0.30926960407852794</v>
      </c>
      <c r="R86" s="37">
        <f>IF(N86*(100%-R$161)&lt;0,0,N86*(100%-R$161))</f>
        <v>0.30184713358064275</v>
      </c>
      <c r="S86" s="37">
        <f>IF(O86*(100%-S$161)&lt;0,0,O86*(100%-S$161))</f>
        <v>0.30184713358064325</v>
      </c>
      <c r="T86" s="37">
        <f>IF(P86*(100%-T$161)&lt;0,0,P86*(100%-T$161))</f>
        <v>0.30184713358064325</v>
      </c>
      <c r="U86" s="37">
        <f>IF(Q86*(100%-U$161)&lt;0,0,Q86*(100%-U$161))</f>
        <v>0.30184713358064325</v>
      </c>
      <c r="V86" s="37">
        <f>IF(R86*(100%-V$161)&lt;0,0,R86*(100%-V$161))</f>
        <v>0.28222706989790097</v>
      </c>
      <c r="W86" s="37">
        <f>IF(S86*(100%-W$161)&lt;0,0,S86*(100%-W$161))</f>
        <v>0.28222706989790147</v>
      </c>
      <c r="X86" s="37">
        <f>IF(T86*(100%-X$161)&lt;0,0,T86*(100%-X$161))</f>
        <v>0.28222706989790147</v>
      </c>
      <c r="Y86" s="37">
        <f>IF(U86*(100%-Y$161)&lt;0,0,U86*(100%-Y$161))</f>
        <v>0.28222706989790147</v>
      </c>
      <c r="Z86" s="37">
        <f>IF(V86*(100%-Z$161)&lt;0,0,V86*(100%-Z$161))</f>
        <v>0.27601807436014714</v>
      </c>
      <c r="AA86" s="37">
        <f>IF(W86*(100%-AA$161)&lt;0,0,W86*(100%-AA$161))</f>
        <v>0.27601807436014764</v>
      </c>
      <c r="AB86" s="37">
        <f>IF(X86*(100%-AB$161)&lt;0,0,X86*(100%-AB$161))</f>
        <v>0.27601807436014764</v>
      </c>
      <c r="AC86" s="37">
        <f>IF(Y86*(100%-AC$161)&lt;0,0,Y86*(100%-AC$161))</f>
        <v>0.27601807436014764</v>
      </c>
      <c r="AD86" s="37">
        <f>IF(Z86*(100%-AD$161)&lt;0,0,Z86*(100%-AD$161))</f>
        <v>0.26525336946010136</v>
      </c>
      <c r="AE86" s="37">
        <f>IF(AA86*(100%-AE$161)&lt;0,0,AA86*(100%-AE$161))</f>
        <v>0.26525336946010186</v>
      </c>
      <c r="AF86" s="37">
        <f>IF(AB86*(100%-AF$161)&lt;0,0,AB86*(100%-AF$161))</f>
        <v>0.26525336946010186</v>
      </c>
      <c r="AG86" s="37">
        <f>IF(AC86*(100%-AG$161)&lt;0,0,AC86*(100%-AG$161))</f>
        <v>0.26525336946010186</v>
      </c>
      <c r="AH86" s="37">
        <f>IF(AD86*(100%-AH$161)&lt;0,0,AD86*(100%-AH$161))</f>
        <v>0.25809152848467865</v>
      </c>
      <c r="AI86" s="37">
        <f>IF(AE86*(100%-AI$161)&lt;0,0,AE86*(100%-AI$161))</f>
        <v>0.25809152848467909</v>
      </c>
      <c r="AJ86" s="37">
        <f>IF(AF86*(100%-AJ$161)&lt;0,0,AF86*(100%-AJ$161))</f>
        <v>0.25809152848467909</v>
      </c>
      <c r="AK86" s="37">
        <f>IF(AG86*(100%-AK$161)&lt;0,0,AG86*(100%-AK$161))</f>
        <v>0.25809152848467909</v>
      </c>
      <c r="AL86" s="37">
        <f>IF(AH86*(100%-AL$161)&lt;0,0,AH86*(100%-AL$161))</f>
        <v>0.25151019450831935</v>
      </c>
      <c r="AM86" s="37">
        <f>IF(AI86*(100%-AM$161)&lt;0,0,AI86*(100%-AM$161))</f>
        <v>0.2515101945083198</v>
      </c>
      <c r="AN86" s="37">
        <f>IF(AJ86*(100%-AN$161)&lt;0,0,AJ86*(100%-AN$161))</f>
        <v>0.2515101945083198</v>
      </c>
      <c r="AO86" s="37">
        <f>IF(AK86*(100%-AO$161)&lt;0,0,AK86*(100%-AO$161))</f>
        <v>0.2515101945083198</v>
      </c>
      <c r="AP86" s="37">
        <f>IF(AL86*(100%-AP$161)&lt;0,0,AL86*(100%-AP$161))</f>
        <v>0.24723494876900859</v>
      </c>
      <c r="AQ86" s="37">
        <f>IF(AM86*(100%-AQ$161)&lt;0,0,AM86*(100%-AQ$161))</f>
        <v>0.24723494876900901</v>
      </c>
      <c r="AR86" s="37">
        <f>IF(AN86*(100%-AR$161)&lt;0,0,AN86*(100%-AR$161))</f>
        <v>0.24723494876900901</v>
      </c>
      <c r="AS86" s="37">
        <f>IF(AO86*(100%-AS$161)&lt;0,0,AO86*(100%-AS$161))</f>
        <v>0.24723494876900901</v>
      </c>
      <c r="AT86" s="37">
        <f>IF(AP86*(100%-AT$161)&lt;0,0,AP86*(100%-AT$161))</f>
        <v>0.24513303140505913</v>
      </c>
      <c r="AU86" s="37">
        <f>IF(AQ86*(100%-AU$161)&lt;0,0,AQ86*(100%-AU$161))</f>
        <v>0.24513303140505954</v>
      </c>
      <c r="AV86" s="37">
        <f>IF(AR86*(100%-AV$161)&lt;0,0,AR86*(100%-AV$161))</f>
        <v>0.24513303140505954</v>
      </c>
      <c r="AW86" s="37">
        <f>IF(AS86*(100%-AW$161)&lt;0,0,AS86*(100%-AW$161))</f>
        <v>0.24513303140505954</v>
      </c>
      <c r="AX86" s="30"/>
    </row>
    <row r="87" spans="1:50" s="26" customFormat="1" hidden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RTM UI'!$F$52:$I$52)/(SUM('Sample UI'!$F$52:$I$52)))</f>
        <v>0</v>
      </c>
      <c r="K87" s="107">
        <f>'Sample UI'!K87*(SUM('FY20 - RTM UI'!$F$52:$I$52)/(SUM('Sample UI'!$F$52:$I$52)))</f>
        <v>0</v>
      </c>
      <c r="L87" s="107">
        <f>'Sample UI'!L87*(SUM('FY20 - RTM UI'!$F$52:$I$52)/(SUM('Sample UI'!$F$52:$I$52)))</f>
        <v>0</v>
      </c>
      <c r="M87" s="107">
        <f>'Sample UI'!M87*(SUM('FY20 - RTM UI'!$F$52:$I$52)/(SUM('Sample UI'!$F$52:$I$52)))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hidden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RTM UI'!$N$52:$Q$52)/SUM('Sample UI'!$N$52:$Q$52))</f>
        <v>5.1291235170145824E-3</v>
      </c>
      <c r="O88" s="107">
        <f>'Sample UI'!O88*(SUM('FY20 - RTM UI'!$N$52:$Q$52)/SUM('Sample UI'!$N$52:$Q$52))</f>
        <v>5.1291235170145824E-3</v>
      </c>
      <c r="P88" s="107">
        <f>'Sample UI'!P88*(SUM('FY20 - RTM UI'!$N$52:$Q$52)/SUM('Sample UI'!$N$52:$Q$52))</f>
        <v>5.1291235170145824E-3</v>
      </c>
      <c r="Q88" s="107">
        <f>'Sample UI'!Q88*(SUM('FY20 - RTM UI'!$N$52:$Q$52)/SUM('Sample UI'!$N$52:$Q$52))</f>
        <v>5.1291235170145824E-3</v>
      </c>
      <c r="R88" s="37">
        <f>IF(N88*(100%-R$161)&lt;0,0,N88*(100%-R$161))</f>
        <v>5.006024552606232E-3</v>
      </c>
      <c r="S88" s="37">
        <f>IF(O88*(100%-S$161)&lt;0,0,O88*(100%-S$161))</f>
        <v>5.006024552606232E-3</v>
      </c>
      <c r="T88" s="37">
        <f>IF(P88*(100%-T$161)&lt;0,0,P88*(100%-T$161))</f>
        <v>5.006024552606232E-3</v>
      </c>
      <c r="U88" s="37">
        <f>IF(Q88*(100%-U$161)&lt;0,0,Q88*(100%-U$161))</f>
        <v>5.006024552606232E-3</v>
      </c>
      <c r="V88" s="37">
        <f>IF(R88*(100%-V$161)&lt;0,0,R88*(100%-V$161))</f>
        <v>4.6806329566868275E-3</v>
      </c>
      <c r="W88" s="37">
        <f>IF(S88*(100%-W$161)&lt;0,0,S88*(100%-W$161))</f>
        <v>4.6806329566868275E-3</v>
      </c>
      <c r="X88" s="37">
        <f>IF(T88*(100%-X$161)&lt;0,0,T88*(100%-X$161))</f>
        <v>4.6806329566868275E-3</v>
      </c>
      <c r="Y88" s="37">
        <f>IF(U88*(100%-Y$161)&lt;0,0,U88*(100%-Y$161))</f>
        <v>4.6806329566868275E-3</v>
      </c>
      <c r="Z88" s="37">
        <f>IF(V88*(100%-Z$161)&lt;0,0,V88*(100%-Z$161))</f>
        <v>4.5776590316397173E-3</v>
      </c>
      <c r="AA88" s="37">
        <f>IF(W88*(100%-AA$161)&lt;0,0,W88*(100%-AA$161))</f>
        <v>4.5776590316397173E-3</v>
      </c>
      <c r="AB88" s="37">
        <f>IF(X88*(100%-AB$161)&lt;0,0,X88*(100%-AB$161))</f>
        <v>4.5776590316397173E-3</v>
      </c>
      <c r="AC88" s="37">
        <f>IF(Y88*(100%-AC$161)&lt;0,0,Y88*(100%-AC$161))</f>
        <v>4.5776590316397173E-3</v>
      </c>
      <c r="AD88" s="37">
        <f>IF(Z88*(100%-AD$161)&lt;0,0,Z88*(100%-AD$161))</f>
        <v>4.3991303294057685E-3</v>
      </c>
      <c r="AE88" s="37">
        <f>IF(AA88*(100%-AE$161)&lt;0,0,AA88*(100%-AE$161))</f>
        <v>4.3991303294057685E-3</v>
      </c>
      <c r="AF88" s="37">
        <f>IF(AB88*(100%-AF$161)&lt;0,0,AB88*(100%-AF$161))</f>
        <v>4.3991303294057685E-3</v>
      </c>
      <c r="AG88" s="37">
        <f>IF(AC88*(100%-AG$161)&lt;0,0,AC88*(100%-AG$161))</f>
        <v>4.3991303294057685E-3</v>
      </c>
      <c r="AH88" s="37">
        <f>IF(AD88*(100%-AH$161)&lt;0,0,AD88*(100%-AH$161))</f>
        <v>4.2803538105118128E-3</v>
      </c>
      <c r="AI88" s="37">
        <f>IF(AE88*(100%-AI$161)&lt;0,0,AE88*(100%-AI$161))</f>
        <v>4.2803538105118128E-3</v>
      </c>
      <c r="AJ88" s="37">
        <f>IF(AF88*(100%-AJ$161)&lt;0,0,AF88*(100%-AJ$161))</f>
        <v>4.2803538105118128E-3</v>
      </c>
      <c r="AK88" s="37">
        <f>IF(AG88*(100%-AK$161)&lt;0,0,AG88*(100%-AK$161))</f>
        <v>4.2803538105118128E-3</v>
      </c>
      <c r="AL88" s="37">
        <f>IF(AH88*(100%-AL$161)&lt;0,0,AH88*(100%-AL$161))</f>
        <v>4.1712047883437613E-3</v>
      </c>
      <c r="AM88" s="37">
        <f>IF(AI88*(100%-AM$161)&lt;0,0,AI88*(100%-AM$161))</f>
        <v>4.1712047883437613E-3</v>
      </c>
      <c r="AN88" s="37">
        <f>IF(AJ88*(100%-AN$161)&lt;0,0,AJ88*(100%-AN$161))</f>
        <v>4.1712047883437613E-3</v>
      </c>
      <c r="AO88" s="37">
        <f>IF(AK88*(100%-AO$161)&lt;0,0,AK88*(100%-AO$161))</f>
        <v>4.1712047883437613E-3</v>
      </c>
      <c r="AP88" s="37">
        <f>IF(AL88*(100%-AP$161)&lt;0,0,AL88*(100%-AP$161))</f>
        <v>4.1003013979900573E-3</v>
      </c>
      <c r="AQ88" s="37">
        <f>IF(AM88*(100%-AQ$161)&lt;0,0,AM88*(100%-AQ$161))</f>
        <v>4.1003013979900573E-3</v>
      </c>
      <c r="AR88" s="37">
        <f>IF(AN88*(100%-AR$161)&lt;0,0,AN88*(100%-AR$161))</f>
        <v>4.1003013979900573E-3</v>
      </c>
      <c r="AS88" s="37">
        <f>IF(AO88*(100%-AS$161)&lt;0,0,AO88*(100%-AS$161))</f>
        <v>4.1003013979900573E-3</v>
      </c>
      <c r="AT88" s="37">
        <f>IF(AP88*(100%-AT$161)&lt;0,0,AP88*(100%-AT$161))</f>
        <v>4.0654418655947655E-3</v>
      </c>
      <c r="AU88" s="37">
        <f>IF(AQ88*(100%-AU$161)&lt;0,0,AQ88*(100%-AU$161))</f>
        <v>4.0654418655947655E-3</v>
      </c>
      <c r="AV88" s="37">
        <f>IF(AR88*(100%-AV$161)&lt;0,0,AR88*(100%-AV$161))</f>
        <v>4.0654418655947655E-3</v>
      </c>
      <c r="AW88" s="37">
        <f>IF(AS88*(100%-AW$161)&lt;0,0,AS88*(100%-AW$161))</f>
        <v>4.0654418655947655E-3</v>
      </c>
      <c r="AX88" s="30"/>
    </row>
    <row r="89" spans="1:50" s="26" customFormat="1" hidden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RTM UI'!$R$52:$U$52)/SUM('Sample UI'!$R$52:$U$52))</f>
        <v>0.13636115291895523</v>
      </c>
      <c r="S89" s="107">
        <f>'Sample UI'!S89*(SUM('FY20 - RTM UI'!$R$52:$U$52)/SUM('Sample UI'!$R$52:$U$52))</f>
        <v>0.1363611529189547</v>
      </c>
      <c r="T89" s="107">
        <f>'Sample UI'!T89*(SUM('FY20 - RTM UI'!$R$52:$U$52)/SUM('Sample UI'!$R$52:$U$52))</f>
        <v>0.1363611529189547</v>
      </c>
      <c r="U89" s="107">
        <f>'Sample UI'!U89*(SUM('FY20 - RTM UI'!$R$52:$U$52)/SUM('Sample UI'!$R$52:$U$52))</f>
        <v>0.1363611529189547</v>
      </c>
      <c r="V89" s="37">
        <f>IF(R89*(100%-V$161)&lt;0,0,R89*(100%-V$161))</f>
        <v>0.12749767797922315</v>
      </c>
      <c r="W89" s="37">
        <f>IF(S89*(100%-W$161)&lt;0,0,S89*(100%-W$161))</f>
        <v>0.12749767797922265</v>
      </c>
      <c r="X89" s="37">
        <f>IF(T89*(100%-X$161)&lt;0,0,T89*(100%-X$161))</f>
        <v>0.12749767797922265</v>
      </c>
      <c r="Y89" s="37">
        <f>IF(U89*(100%-Y$161)&lt;0,0,U89*(100%-Y$161))</f>
        <v>0.12749767797922265</v>
      </c>
      <c r="Z89" s="37">
        <f>IF(V89*(100%-Z$161)&lt;0,0,V89*(100%-Z$161))</f>
        <v>0.12469272906368024</v>
      </c>
      <c r="AA89" s="37">
        <f>IF(W89*(100%-AA$161)&lt;0,0,W89*(100%-AA$161))</f>
        <v>0.12469272906367974</v>
      </c>
      <c r="AB89" s="37">
        <f>IF(X89*(100%-AB$161)&lt;0,0,X89*(100%-AB$161))</f>
        <v>0.12469272906367974</v>
      </c>
      <c r="AC89" s="37">
        <f>IF(Y89*(100%-AC$161)&lt;0,0,Y89*(100%-AC$161))</f>
        <v>0.12469272906367974</v>
      </c>
      <c r="AD89" s="37">
        <f>IF(Z89*(100%-AD$161)&lt;0,0,Z89*(100%-AD$161))</f>
        <v>0.11982971263019671</v>
      </c>
      <c r="AE89" s="37">
        <f>IF(AA89*(100%-AE$161)&lt;0,0,AA89*(100%-AE$161))</f>
        <v>0.11982971263019623</v>
      </c>
      <c r="AF89" s="37">
        <f>IF(AB89*(100%-AF$161)&lt;0,0,AB89*(100%-AF$161))</f>
        <v>0.11982971263019623</v>
      </c>
      <c r="AG89" s="37">
        <f>IF(AC89*(100%-AG$161)&lt;0,0,AC89*(100%-AG$161))</f>
        <v>0.11982971263019623</v>
      </c>
      <c r="AH89" s="37">
        <f>IF(AD89*(100%-AH$161)&lt;0,0,AD89*(100%-AH$161))</f>
        <v>0.11659431038918139</v>
      </c>
      <c r="AI89" s="37">
        <f>IF(AE89*(100%-AI$161)&lt;0,0,AE89*(100%-AI$161))</f>
        <v>0.11659431038918093</v>
      </c>
      <c r="AJ89" s="37">
        <f>IF(AF89*(100%-AJ$161)&lt;0,0,AF89*(100%-AJ$161))</f>
        <v>0.11659431038918093</v>
      </c>
      <c r="AK89" s="37">
        <f>IF(AG89*(100%-AK$161)&lt;0,0,AG89*(100%-AK$161))</f>
        <v>0.11659431038918093</v>
      </c>
      <c r="AL89" s="37">
        <f>IF(AH89*(100%-AL$161)&lt;0,0,AH89*(100%-AL$161))</f>
        <v>0.11362115547425726</v>
      </c>
      <c r="AM89" s="37">
        <f>IF(AI89*(100%-AM$161)&lt;0,0,AI89*(100%-AM$161))</f>
        <v>0.11362115547425682</v>
      </c>
      <c r="AN89" s="37">
        <f>IF(AJ89*(100%-AN$161)&lt;0,0,AJ89*(100%-AN$161))</f>
        <v>0.11362115547425682</v>
      </c>
      <c r="AO89" s="37">
        <f>IF(AK89*(100%-AO$161)&lt;0,0,AK89*(100%-AO$161))</f>
        <v>0.11362115547425682</v>
      </c>
      <c r="AP89" s="37">
        <f>IF(AL89*(100%-AP$161)&lt;0,0,AL89*(100%-AP$161))</f>
        <v>0.11168978898715919</v>
      </c>
      <c r="AQ89" s="37">
        <f>IF(AM89*(100%-AQ$161)&lt;0,0,AM89*(100%-AQ$161))</f>
        <v>0.11168978898715876</v>
      </c>
      <c r="AR89" s="37">
        <f>IF(AN89*(100%-AR$161)&lt;0,0,AN89*(100%-AR$161))</f>
        <v>0.11168978898715876</v>
      </c>
      <c r="AS89" s="37">
        <f>IF(AO89*(100%-AS$161)&lt;0,0,AO89*(100%-AS$161))</f>
        <v>0.11168978898715876</v>
      </c>
      <c r="AT89" s="37">
        <f>IF(AP89*(100%-AT$161)&lt;0,0,AP89*(100%-AT$161))</f>
        <v>0.11074023590812707</v>
      </c>
      <c r="AU89" s="37">
        <f>IF(AQ89*(100%-AU$161)&lt;0,0,AQ89*(100%-AU$161))</f>
        <v>0.11074023590812664</v>
      </c>
      <c r="AV89" s="37">
        <f>IF(AR89*(100%-AV$161)&lt;0,0,AR89*(100%-AV$161))</f>
        <v>0.11074023590812664</v>
      </c>
      <c r="AW89" s="37">
        <f>IF(AS89*(100%-AW$161)&lt;0,0,AS89*(100%-AW$161))</f>
        <v>0.11074023590812664</v>
      </c>
      <c r="AX89" s="30"/>
    </row>
    <row r="90" spans="1:50" s="26" customFormat="1" hidden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RTM UI'!$V$52:$Y$52)/SUM('Sample UI'!$V$52:$Y$52))</f>
        <v>0</v>
      </c>
      <c r="W90" s="107">
        <f>'Sample UI'!W90*(SUM('FY20 - RTM UI'!$V$52:$Y$52)/SUM('Sample UI'!$V$52:$Y$52))</f>
        <v>0</v>
      </c>
      <c r="X90" s="107">
        <f>'Sample UI'!X90*(SUM('FY20 - RTM UI'!$V$52:$Y$52)/SUM('Sample UI'!$V$52:$Y$52))</f>
        <v>0</v>
      </c>
      <c r="Y90" s="107">
        <f>'Sample UI'!Y90*(SUM('FY20 - RTM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hidden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RTM UI'!$Z$52:$AC$52)/SUM('Sample UI'!$Z$52:$AC$52))</f>
        <v>0.2044947546954804</v>
      </c>
      <c r="AA91" s="107">
        <f>'Sample UI'!AA91*(SUM('FY20 - RTM UI'!$Z$52:$AC$52)/SUM('Sample UI'!$Z$52:$AC$52))</f>
        <v>0.20449475469548123</v>
      </c>
      <c r="AB91" s="107">
        <f>'Sample UI'!AB91*(SUM('FY20 - RTM UI'!$Z$52:$AC$52)/SUM('Sample UI'!$Z$52:$AC$52))</f>
        <v>0.20449475469548123</v>
      </c>
      <c r="AC91" s="107">
        <f>'Sample UI'!AC91*(SUM('FY20 - RTM UI'!$Z$52:$AC$52)/SUM('Sample UI'!$Z$52:$AC$52))</f>
        <v>0.20449475469548123</v>
      </c>
      <c r="AD91" s="37">
        <f>IF(Z91*(100%-AD$161)&lt;0,0,Z91*(100%-AD$161))</f>
        <v>0.19651945926235664</v>
      </c>
      <c r="AE91" s="37">
        <f>IF(AA91*(100%-AE$161)&lt;0,0,AA91*(100%-AE$161))</f>
        <v>0.19651945926235745</v>
      </c>
      <c r="AF91" s="37">
        <f>IF(AB91*(100%-AF$161)&lt;0,0,AB91*(100%-AF$161))</f>
        <v>0.19651945926235745</v>
      </c>
      <c r="AG91" s="37">
        <f>IF(AC91*(100%-AG$161)&lt;0,0,AC91*(100%-AG$161))</f>
        <v>0.19651945926235745</v>
      </c>
      <c r="AH91" s="37">
        <f>IF(AD91*(100%-AH$161)&lt;0,0,AD91*(100%-AH$161))</f>
        <v>0.19121343386227302</v>
      </c>
      <c r="AI91" s="37">
        <f>IF(AE91*(100%-AI$161)&lt;0,0,AE91*(100%-AI$161))</f>
        <v>0.1912134338622738</v>
      </c>
      <c r="AJ91" s="37">
        <f>IF(AF91*(100%-AJ$161)&lt;0,0,AF91*(100%-AJ$161))</f>
        <v>0.1912134338622738</v>
      </c>
      <c r="AK91" s="37">
        <f>IF(AG91*(100%-AK$161)&lt;0,0,AG91*(100%-AK$161))</f>
        <v>0.1912134338622738</v>
      </c>
      <c r="AL91" s="37">
        <f>IF(AH91*(100%-AL$161)&lt;0,0,AH91*(100%-AL$161))</f>
        <v>0.18633749129878507</v>
      </c>
      <c r="AM91" s="37">
        <f>IF(AI91*(100%-AM$161)&lt;0,0,AI91*(100%-AM$161))</f>
        <v>0.18633749129878582</v>
      </c>
      <c r="AN91" s="37">
        <f>IF(AJ91*(100%-AN$161)&lt;0,0,AJ91*(100%-AN$161))</f>
        <v>0.18633749129878582</v>
      </c>
      <c r="AO91" s="37">
        <f>IF(AK91*(100%-AO$161)&lt;0,0,AK91*(100%-AO$161))</f>
        <v>0.18633749129878582</v>
      </c>
      <c r="AP91" s="37">
        <f>IF(AL91*(100%-AP$161)&lt;0,0,AL91*(100%-AP$161))</f>
        <v>0.18317007072044092</v>
      </c>
      <c r="AQ91" s="37">
        <f>IF(AM91*(100%-AQ$161)&lt;0,0,AM91*(100%-AQ$161))</f>
        <v>0.18317007072044167</v>
      </c>
      <c r="AR91" s="37">
        <f>IF(AN91*(100%-AR$161)&lt;0,0,AN91*(100%-AR$161))</f>
        <v>0.18317007072044167</v>
      </c>
      <c r="AS91" s="37">
        <f>IF(AO91*(100%-AS$161)&lt;0,0,AO91*(100%-AS$161))</f>
        <v>0.18317007072044167</v>
      </c>
      <c r="AT91" s="37">
        <f>IF(AP91*(100%-AT$161)&lt;0,0,AP91*(100%-AT$161))</f>
        <v>0.18161281373019697</v>
      </c>
      <c r="AU91" s="37">
        <f>IF(AQ91*(100%-AU$161)&lt;0,0,AQ91*(100%-AU$161))</f>
        <v>0.18161281373019769</v>
      </c>
      <c r="AV91" s="37">
        <f>IF(AR91*(100%-AV$161)&lt;0,0,AR91*(100%-AV$161))</f>
        <v>0.18161281373019769</v>
      </c>
      <c r="AW91" s="37">
        <f>IF(AS91*(100%-AW$161)&lt;0,0,AS91*(100%-AW$161))</f>
        <v>0.18161281373019769</v>
      </c>
      <c r="AX91" s="30"/>
    </row>
    <row r="92" spans="1:50" s="26" customFormat="1" hidden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RTM UI'!$AD$52:$AG$52)/SUM('Sample UI'!$AD$52:$AG$53))</f>
        <v>0.40281990477683993</v>
      </c>
      <c r="AE92" s="107">
        <f>'Sample UI'!AE92*(SUM('FY20 - RTM UI'!$AD$52:$AG$52)/SUM('Sample UI'!$AD$52:$AG$53))</f>
        <v>0.40281990477683954</v>
      </c>
      <c r="AF92" s="107">
        <f>'Sample UI'!AF92*(SUM('FY20 - RTM UI'!$AD$52:$AG$52)/SUM('Sample UI'!$AD$52:$AG$53))</f>
        <v>0.40281990477683954</v>
      </c>
      <c r="AG92" s="107">
        <f>'Sample UI'!AG92*(SUM('FY20 - RTM UI'!$AD$52:$AG$52)/SUM('Sample UI'!$AD$52:$AG$53))</f>
        <v>0.40281990477683954</v>
      </c>
      <c r="AH92" s="37">
        <f>IF(AD92*(100%-AH$161)&lt;0,0,AD92*(100%-AH$161))</f>
        <v>0.39194376734786524</v>
      </c>
      <c r="AI92" s="37">
        <f>IF(AE92*(100%-AI$161)&lt;0,0,AE92*(100%-AI$161))</f>
        <v>0.39194376734786485</v>
      </c>
      <c r="AJ92" s="37">
        <f>IF(AF92*(100%-AJ$161)&lt;0,0,AF92*(100%-AJ$161))</f>
        <v>0.39194376734786485</v>
      </c>
      <c r="AK92" s="37">
        <f>IF(AG92*(100%-AK$161)&lt;0,0,AG92*(100%-AK$161))</f>
        <v>0.39194376734786485</v>
      </c>
      <c r="AL92" s="37">
        <f>IF(AH92*(100%-AL$161)&lt;0,0,AH92*(100%-AL$161))</f>
        <v>0.3819492012804947</v>
      </c>
      <c r="AM92" s="37">
        <f>IF(AI92*(100%-AM$161)&lt;0,0,AI92*(100%-AM$161))</f>
        <v>0.38194920128049431</v>
      </c>
      <c r="AN92" s="37">
        <f>IF(AJ92*(100%-AN$161)&lt;0,0,AJ92*(100%-AN$161))</f>
        <v>0.38194920128049431</v>
      </c>
      <c r="AO92" s="37">
        <f>IF(AK92*(100%-AO$161)&lt;0,0,AK92*(100%-AO$161))</f>
        <v>0.38194920128049431</v>
      </c>
      <c r="AP92" s="37">
        <f>IF(AL92*(100%-AP$161)&lt;0,0,AL92*(100%-AP$161))</f>
        <v>0.37545671417236848</v>
      </c>
      <c r="AQ92" s="37">
        <f>IF(AM92*(100%-AQ$161)&lt;0,0,AM92*(100%-AQ$161))</f>
        <v>0.37545671417236809</v>
      </c>
      <c r="AR92" s="37">
        <f>IF(AN92*(100%-AR$161)&lt;0,0,AN92*(100%-AR$161))</f>
        <v>0.37545671417236809</v>
      </c>
      <c r="AS92" s="37">
        <f>IF(AO92*(100%-AS$161)&lt;0,0,AO92*(100%-AS$161))</f>
        <v>0.37545671417236809</v>
      </c>
      <c r="AT92" s="37">
        <f>IF(AP92*(100%-AT$161)&lt;0,0,AP92*(100%-AT$161))</f>
        <v>0.37226469382548927</v>
      </c>
      <c r="AU92" s="37">
        <f>IF(AQ92*(100%-AU$161)&lt;0,0,AQ92*(100%-AU$161))</f>
        <v>0.37226469382548888</v>
      </c>
      <c r="AV92" s="37">
        <f>IF(AR92*(100%-AV$161)&lt;0,0,AR92*(100%-AV$161))</f>
        <v>0.37226469382548888</v>
      </c>
      <c r="AW92" s="37">
        <f>IF(AS92*(100%-AW$161)&lt;0,0,AS92*(100%-AW$161))</f>
        <v>0.37226469382548888</v>
      </c>
      <c r="AX92" s="30"/>
    </row>
    <row r="93" spans="1:50" s="26" customFormat="1" hidden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RTM UI'!$AH$52:$AK$52)/SUM('Sample UI'!$AH$52:$AK$52))</f>
        <v>0.21196659098146942</v>
      </c>
      <c r="AI93" s="107">
        <f>'Sample UI'!AI93*(SUM('FY20 - RTM UI'!$AH$52:$AK$52)/SUM('Sample UI'!$AH$52:$AK$52))</f>
        <v>0.2119665909814685</v>
      </c>
      <c r="AJ93" s="107">
        <f>'Sample UI'!AJ93*(SUM('FY20 - RTM UI'!$AH$52:$AK$52)/SUM('Sample UI'!$AH$52:$AK$52))</f>
        <v>0.2119665909814685</v>
      </c>
      <c r="AK93" s="107">
        <f>'Sample UI'!AK93*(SUM('FY20 - RTM UI'!$AH$52:$AK$52)/SUM('Sample UI'!$AH$52:$AK$52))</f>
        <v>0.2119665909814685</v>
      </c>
      <c r="AL93" s="37">
        <f>IF(AH93*(100%-AL$161)&lt;0,0,AH93*(100%-AL$161))</f>
        <v>0.20656144291144196</v>
      </c>
      <c r="AM93" s="37">
        <f>IF(AI93*(100%-AM$161)&lt;0,0,AI93*(100%-AM$161))</f>
        <v>0.20656144291144107</v>
      </c>
      <c r="AN93" s="37">
        <f>IF(AJ93*(100%-AN$161)&lt;0,0,AJ93*(100%-AN$161))</f>
        <v>0.20656144291144107</v>
      </c>
      <c r="AO93" s="37">
        <f>IF(AK93*(100%-AO$161)&lt;0,0,AK93*(100%-AO$161))</f>
        <v>0.20656144291144107</v>
      </c>
      <c r="AP93" s="37">
        <f>IF(AL93*(100%-AP$161)&lt;0,0,AL93*(100%-AP$161))</f>
        <v>0.20305024953640038</v>
      </c>
      <c r="AQ93" s="37">
        <f>IF(AM93*(100%-AQ$161)&lt;0,0,AM93*(100%-AQ$161))</f>
        <v>0.20305024953639952</v>
      </c>
      <c r="AR93" s="37">
        <f>IF(AN93*(100%-AR$161)&lt;0,0,AN93*(100%-AR$161))</f>
        <v>0.20305024953639952</v>
      </c>
      <c r="AS93" s="37">
        <f>IF(AO93*(100%-AS$161)&lt;0,0,AO93*(100%-AS$161))</f>
        <v>0.20305024953639952</v>
      </c>
      <c r="AT93" s="37">
        <f>IF(AP93*(100%-AT$161)&lt;0,0,AP93*(100%-AT$161))</f>
        <v>0.20132397722991677</v>
      </c>
      <c r="AU93" s="37">
        <f>IF(AQ93*(100%-AU$161)&lt;0,0,AQ93*(100%-AU$161))</f>
        <v>0.20132397722991593</v>
      </c>
      <c r="AV93" s="37">
        <f>IF(AR93*(100%-AV$161)&lt;0,0,AR93*(100%-AV$161))</f>
        <v>0.20132397722991593</v>
      </c>
      <c r="AW93" s="37">
        <f>IF(AS93*(100%-AW$161)&lt;0,0,AS93*(100%-AW$161))</f>
        <v>0.20132397722991593</v>
      </c>
      <c r="AX93" s="30"/>
    </row>
    <row r="94" spans="1:50" s="26" customFormat="1" hidden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RTM UI'!$AL$52:$AO$52)/SUM('Sample UI'!$AL$52:$AO$52))</f>
        <v>0</v>
      </c>
      <c r="AM94" s="107">
        <f>'Sample UI'!AM94*(SUM('FY20 - RTM UI'!$AL$52:$AO$52)/SUM('Sample UI'!$AL$52:$AO$52))</f>
        <v>0</v>
      </c>
      <c r="AN94" s="107">
        <f>'Sample UI'!AN94*(SUM('FY20 - RTM UI'!$AL$52:$AO$52)/SUM('Sample UI'!$AL$52:$AO$52))</f>
        <v>0</v>
      </c>
      <c r="AO94" s="107">
        <f>'Sample UI'!AO94*(SUM('FY20 - RTM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hidden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RTM UI'!$AP$52:$AS$52)/SUM('Sample UI'!$AP$52:$AS$52))</f>
        <v>0.23944262825138221</v>
      </c>
      <c r="AQ95" s="107">
        <f>'Sample UI'!AQ95*(SUM('FY20 - RTM UI'!$AP$52:$AS$52)/SUM('Sample UI'!$AP$52:$AS$52))</f>
        <v>0.23944262825138277</v>
      </c>
      <c r="AR95" s="107">
        <f>'Sample UI'!AR95*(SUM('FY20 - RTM UI'!$AP$52:$AS$52)/SUM('Sample UI'!$AP$52:$AS$52))</f>
        <v>0.23944262825138277</v>
      </c>
      <c r="AS95" s="107">
        <f>'Sample UI'!AS95*(SUM('FY20 - RTM UI'!$AP$52:$AS$52)/SUM('Sample UI'!$AP$52:$AS$52))</f>
        <v>0.23944262825138277</v>
      </c>
      <c r="AT95" s="37">
        <f>IF(AP95*(100%-AT$161)&lt;0,0,AP95*(100%-AT$161))</f>
        <v>0.23740695885877744</v>
      </c>
      <c r="AU95" s="37">
        <f>IF(AQ95*(100%-AU$161)&lt;0,0,AQ95*(100%-AU$161))</f>
        <v>0.23740695885877799</v>
      </c>
      <c r="AV95" s="37">
        <f>IF(AR95*(100%-AV$161)&lt;0,0,AR95*(100%-AV$161))</f>
        <v>0.23740695885877799</v>
      </c>
      <c r="AW95" s="37">
        <f>IF(AS95*(100%-AW$161)&lt;0,0,AS95*(100%-AW$161))</f>
        <v>0.23740695885877799</v>
      </c>
      <c r="AX95" s="30"/>
    </row>
    <row r="96" spans="1:50" s="26" customFormat="1" hidden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RTM UI'!$AT$52:$AW$52)/SUM('Sample UI'!$AT$52:$AW$52))</f>
        <v>0</v>
      </c>
      <c r="AU96" s="107">
        <f>'Sample UI'!AU96*(SUM('FY20 - RTM UI'!$AT$52:$AW$52)/SUM('Sample UI'!$AT$52:$AW$52))</f>
        <v>0</v>
      </c>
      <c r="AV96" s="107">
        <f>'Sample UI'!AV96*(SUM('FY20 - RTM UI'!$AT$52:$AW$52)/SUM('Sample UI'!$AT$52:$AW$52))</f>
        <v>0</v>
      </c>
      <c r="AW96" s="107">
        <f>'Sample UI'!AW96*(SUM('FY20 - RTM UI'!$AT$52:$AW$52)/SUM('Sample UI'!$AT$52:$AW$52))</f>
        <v>0</v>
      </c>
      <c r="AX96" s="30"/>
    </row>
    <row r="97" spans="1:50" s="26" customFormat="1" hidden="1" x14ac:dyDescent="0.35">
      <c r="A97" s="106" t="s">
        <v>22</v>
      </c>
      <c r="B97" s="105">
        <f>SUM(B98:B110)</f>
        <v>5.6348086048768504</v>
      </c>
      <c r="C97" s="105">
        <f t="shared" ref="C97:AW97" si="16">SUM(C98:C110)</f>
        <v>5.6348086048768495</v>
      </c>
      <c r="D97" s="105">
        <f t="shared" si="16"/>
        <v>5.6348086048768495</v>
      </c>
      <c r="E97" s="105">
        <f t="shared" si="16"/>
        <v>5.6348086048768495</v>
      </c>
      <c r="F97" s="105">
        <f t="shared" si="16"/>
        <v>5.8202738620151093</v>
      </c>
      <c r="G97" s="105">
        <f t="shared" si="16"/>
        <v>5.8202738620151102</v>
      </c>
      <c r="H97" s="105">
        <f t="shared" si="16"/>
        <v>5.8202738620151102</v>
      </c>
      <c r="I97" s="105">
        <f t="shared" si="16"/>
        <v>5.8202738620151102</v>
      </c>
      <c r="J97" s="105">
        <f t="shared" si="16"/>
        <v>5.7678913972569745</v>
      </c>
      <c r="K97" s="105">
        <f t="shared" si="16"/>
        <v>5.7678913972569736</v>
      </c>
      <c r="L97" s="105">
        <f t="shared" si="16"/>
        <v>5.7678913972569736</v>
      </c>
      <c r="M97" s="105">
        <f t="shared" si="16"/>
        <v>5.7678913972569736</v>
      </c>
      <c r="N97" s="105">
        <f t="shared" si="16"/>
        <v>5.5701184971665914</v>
      </c>
      <c r="O97" s="105">
        <f t="shared" si="16"/>
        <v>5.5701184971665914</v>
      </c>
      <c r="P97" s="105">
        <f t="shared" si="16"/>
        <v>5.5701184971665914</v>
      </c>
      <c r="Q97" s="105">
        <f t="shared" si="16"/>
        <v>5.5701184971665914</v>
      </c>
      <c r="R97" s="105">
        <f t="shared" si="16"/>
        <v>5.5455245755697566</v>
      </c>
      <c r="S97" s="105">
        <f t="shared" si="16"/>
        <v>5.5455245755697566</v>
      </c>
      <c r="T97" s="105">
        <f t="shared" si="16"/>
        <v>5.5455245755697566</v>
      </c>
      <c r="U97" s="105">
        <f t="shared" si="16"/>
        <v>5.5455245755697566</v>
      </c>
      <c r="V97" s="105">
        <f t="shared" si="16"/>
        <v>5.1850654781577239</v>
      </c>
      <c r="W97" s="105">
        <f t="shared" si="16"/>
        <v>5.185065478157723</v>
      </c>
      <c r="X97" s="105">
        <f t="shared" si="16"/>
        <v>5.185065478157723</v>
      </c>
      <c r="Y97" s="105">
        <f t="shared" si="16"/>
        <v>5.185065478157723</v>
      </c>
      <c r="Z97" s="105">
        <f t="shared" si="16"/>
        <v>5.2345898413946399</v>
      </c>
      <c r="AA97" s="105">
        <f t="shared" si="16"/>
        <v>5.234589841394639</v>
      </c>
      <c r="AB97" s="105">
        <f t="shared" si="16"/>
        <v>5.234589841394639</v>
      </c>
      <c r="AC97" s="105">
        <f t="shared" si="16"/>
        <v>5.234589841394639</v>
      </c>
      <c r="AD97" s="105">
        <f t="shared" si="16"/>
        <v>5.3526967614017193</v>
      </c>
      <c r="AE97" s="105">
        <f t="shared" si="16"/>
        <v>5.3526967614017185</v>
      </c>
      <c r="AF97" s="105">
        <f t="shared" si="16"/>
        <v>5.3526967614017185</v>
      </c>
      <c r="AG97" s="105">
        <f t="shared" si="16"/>
        <v>5.3526967614017185</v>
      </c>
      <c r="AH97" s="105">
        <f t="shared" si="16"/>
        <v>5.3777472216290487</v>
      </c>
      <c r="AI97" s="105">
        <f t="shared" si="16"/>
        <v>5.3777472216290469</v>
      </c>
      <c r="AJ97" s="105">
        <f t="shared" si="16"/>
        <v>5.3777472216290469</v>
      </c>
      <c r="AK97" s="105">
        <f t="shared" si="16"/>
        <v>5.3777472216290469</v>
      </c>
      <c r="AL97" s="105">
        <f t="shared" si="16"/>
        <v>5.2406146674775078</v>
      </c>
      <c r="AM97" s="105">
        <f t="shared" si="16"/>
        <v>5.2406146674775069</v>
      </c>
      <c r="AN97" s="105">
        <f t="shared" si="16"/>
        <v>5.2406146674775069</v>
      </c>
      <c r="AO97" s="105">
        <f t="shared" si="16"/>
        <v>5.2406146674775069</v>
      </c>
      <c r="AP97" s="105">
        <f t="shared" si="16"/>
        <v>5.3430872297764305</v>
      </c>
      <c r="AQ97" s="105">
        <f t="shared" si="16"/>
        <v>5.3430872297764296</v>
      </c>
      <c r="AR97" s="105">
        <f t="shared" si="16"/>
        <v>5.3430872297764296</v>
      </c>
      <c r="AS97" s="105">
        <f t="shared" si="16"/>
        <v>5.3430872297764296</v>
      </c>
      <c r="AT97" s="105">
        <f t="shared" si="16"/>
        <v>5.2976619050750395</v>
      </c>
      <c r="AU97" s="105">
        <f t="shared" si="16"/>
        <v>5.2976619050750404</v>
      </c>
      <c r="AV97" s="105">
        <f t="shared" si="16"/>
        <v>5.2976619050750404</v>
      </c>
      <c r="AW97" s="105">
        <f t="shared" si="16"/>
        <v>5.2976619050750404</v>
      </c>
      <c r="AX97" s="30"/>
    </row>
    <row r="98" spans="1:50" s="26" customFormat="1" hidden="1" x14ac:dyDescent="0.35">
      <c r="A98" s="103" t="s">
        <v>24</v>
      </c>
      <c r="B98" s="37">
        <f>'Headcount Source'!F7</f>
        <v>3.0500000000000003</v>
      </c>
      <c r="C98" s="37">
        <f>'Headcount Source'!F7</f>
        <v>3.0500000000000003</v>
      </c>
      <c r="D98" s="37">
        <f>'Headcount Source'!F7</f>
        <v>3.0500000000000003</v>
      </c>
      <c r="E98" s="37">
        <f>'Headcount Source'!F7</f>
        <v>3.0500000000000003</v>
      </c>
      <c r="F98" s="37">
        <f>B98*(100%-F$161)</f>
        <v>3.0103500000000003</v>
      </c>
      <c r="G98" s="37">
        <f>C98*(100%-G$161)</f>
        <v>3.0103500000000003</v>
      </c>
      <c r="H98" s="37">
        <f>D98*(100%-H$161)</f>
        <v>3.0103500000000003</v>
      </c>
      <c r="I98" s="37">
        <f>E98*(100%-I$161)</f>
        <v>3.0103500000000003</v>
      </c>
      <c r="J98" s="37">
        <f>F98*(100%-J$161)</f>
        <v>2.9832568500000001</v>
      </c>
      <c r="K98" s="37">
        <f>G98*(100%-K$161)</f>
        <v>2.9832568500000001</v>
      </c>
      <c r="L98" s="37">
        <f>H98*(100%-L$161)</f>
        <v>2.9832568500000001</v>
      </c>
      <c r="M98" s="37">
        <f>I98*(100%-M$161)</f>
        <v>2.9832568500000001</v>
      </c>
      <c r="N98" s="37">
        <f>J98*(100%-N$161)</f>
        <v>2.8788428602499998</v>
      </c>
      <c r="O98" s="37">
        <f>K98*(100%-O$161)</f>
        <v>2.8788428602499998</v>
      </c>
      <c r="P98" s="37">
        <f>L98*(100%-P$161)</f>
        <v>2.8788428602499998</v>
      </c>
      <c r="Q98" s="37">
        <f>M98*(100%-Q$161)</f>
        <v>2.8788428602499998</v>
      </c>
      <c r="R98" s="37">
        <f>N98*(100%-R$161)</f>
        <v>2.809750631604</v>
      </c>
      <c r="S98" s="37">
        <f>O98*(100%-S$161)</f>
        <v>2.809750631604</v>
      </c>
      <c r="T98" s="37">
        <f>P98*(100%-T$161)</f>
        <v>2.809750631604</v>
      </c>
      <c r="U98" s="37">
        <f>Q98*(100%-U$161)</f>
        <v>2.809750631604</v>
      </c>
      <c r="V98" s="37">
        <f>IF(R98*(100%-V$161)&lt;0,0,R98*(100%-V$161))</f>
        <v>2.62711684054974</v>
      </c>
      <c r="W98" s="37">
        <f>IF(S98*(100%-W$161)&lt;0,0,S98*(100%-W$161))</f>
        <v>2.62711684054974</v>
      </c>
      <c r="X98" s="37">
        <f>IF(T98*(100%-X$161)&lt;0,0,T98*(100%-X$161))</f>
        <v>2.62711684054974</v>
      </c>
      <c r="Y98" s="37">
        <f>IF(U98*(100%-Y$161)&lt;0,0,U98*(100%-Y$161))</f>
        <v>2.62711684054974</v>
      </c>
      <c r="Z98" s="37">
        <f>IF(V98*(100%-Z$161)&lt;0,0,V98*(100%-Z$161))</f>
        <v>2.5693202700576458</v>
      </c>
      <c r="AA98" s="37">
        <f>IF(W98*(100%-AA$161)&lt;0,0,W98*(100%-AA$161))</f>
        <v>2.5693202700576458</v>
      </c>
      <c r="AB98" s="37">
        <f>IF(X98*(100%-AB$161)&lt;0,0,X98*(100%-AB$161))</f>
        <v>2.5693202700576458</v>
      </c>
      <c r="AC98" s="37">
        <f>IF(Y98*(100%-AC$161)&lt;0,0,Y98*(100%-AC$161))</f>
        <v>2.5693202700576458</v>
      </c>
      <c r="AD98" s="37">
        <f>Z98*(100%-AD$161)</f>
        <v>2.4691167795253977</v>
      </c>
      <c r="AE98" s="37">
        <f>AA98*(100%-AE$161)</f>
        <v>2.4691167795253977</v>
      </c>
      <c r="AF98" s="37">
        <f>AB98*(100%-AF$161)</f>
        <v>2.4691167795253977</v>
      </c>
      <c r="AG98" s="37">
        <f>AC98*(100%-AG$161)</f>
        <v>2.4691167795253977</v>
      </c>
      <c r="AH98" s="37">
        <f>AD98*(100%-AH$161)</f>
        <v>2.4024506264782119</v>
      </c>
      <c r="AI98" s="37">
        <f>AE98*(100%-AI$161)</f>
        <v>2.4024506264782119</v>
      </c>
      <c r="AJ98" s="37">
        <f>AF98*(100%-AJ$161)</f>
        <v>2.4024506264782119</v>
      </c>
      <c r="AK98" s="37">
        <f>AG98*(100%-AK$161)</f>
        <v>2.4024506264782119</v>
      </c>
      <c r="AL98" s="37">
        <f>AH98*(100%-AL$161)</f>
        <v>2.3411881355030175</v>
      </c>
      <c r="AM98" s="37">
        <f>AI98*(100%-AM$161)</f>
        <v>2.3411881355030175</v>
      </c>
      <c r="AN98" s="37">
        <f>AJ98*(100%-AN$161)</f>
        <v>2.3411881355030175</v>
      </c>
      <c r="AO98" s="37">
        <f>AK98*(100%-AO$161)</f>
        <v>2.3411881355030175</v>
      </c>
      <c r="AP98" s="37">
        <f>AL98*(100%-AP$161)</f>
        <v>2.3013919172192967</v>
      </c>
      <c r="AQ98" s="37">
        <f>AM98*(100%-AQ$161)</f>
        <v>2.3013919172192967</v>
      </c>
      <c r="AR98" s="37">
        <f>AN98*(100%-AR$161)</f>
        <v>2.3013919172192967</v>
      </c>
      <c r="AS98" s="37">
        <f>AO98*(100%-AS$161)</f>
        <v>2.3013919172192967</v>
      </c>
      <c r="AT98" s="37">
        <f>AP98*(100%-AT$161)</f>
        <v>2.2818261735566736</v>
      </c>
      <c r="AU98" s="37">
        <f>AQ98*(100%-AU$161)</f>
        <v>2.2818261735566736</v>
      </c>
      <c r="AV98" s="37">
        <f>AR98*(100%-AV$161)</f>
        <v>2.2818261735566736</v>
      </c>
      <c r="AW98" s="37">
        <f>AS98*(100%-AW$161)</f>
        <v>2.2818261735566736</v>
      </c>
      <c r="AX98" s="30"/>
    </row>
    <row r="99" spans="1:50" s="26" customFormat="1" hidden="1" x14ac:dyDescent="0.35">
      <c r="A99" s="103" t="s">
        <v>119</v>
      </c>
      <c r="B99" s="107">
        <f>'Sample UI'!B99*(SUM($B$52:$E$52)/SUM('Sample UI'!$B$52:$E$52))</f>
        <v>2.5848086048768497</v>
      </c>
      <c r="C99" s="107">
        <f>'Sample UI'!C99*(SUM($B$52:$E$52)/SUM('Sample UI'!$B$52:$E$52))</f>
        <v>2.5848086048768493</v>
      </c>
      <c r="D99" s="107">
        <f>'Sample UI'!D99*(SUM($B$52:$E$52)/SUM('Sample UI'!$B$52:$E$52))</f>
        <v>2.5848086048768493</v>
      </c>
      <c r="E99" s="107">
        <f>'Sample UI'!E99*(SUM($B$52:$E$52)/SUM('Sample UI'!$B$52:$E$52))</f>
        <v>2.5848086048768493</v>
      </c>
      <c r="F99" s="37">
        <f>IF(B99*(100%-F$161)&lt;0,0,B99*(100%-F$161))</f>
        <v>2.5512060930134508</v>
      </c>
      <c r="G99" s="37">
        <f>IF(C99*(100%-G$161)&lt;0,0,C99*(100%-G$161))</f>
        <v>2.5512060930134504</v>
      </c>
      <c r="H99" s="37">
        <f>IF(D99*(100%-H$161)&lt;0,0,D99*(100%-H$161))</f>
        <v>2.5512060930134504</v>
      </c>
      <c r="I99" s="37">
        <f>IF(E99*(100%-I$161)&lt;0,0,E99*(100%-I$161))</f>
        <v>2.5512060930134504</v>
      </c>
      <c r="J99" s="37">
        <f>IF(F99*(100%-J$161)&lt;0,0,F99*(100%-J$161))</f>
        <v>2.5282452381763298</v>
      </c>
      <c r="K99" s="37">
        <f>IF(G99*(100%-K$161)&lt;0,0,G99*(100%-K$161))</f>
        <v>2.5282452381763294</v>
      </c>
      <c r="L99" s="37">
        <f>IF(H99*(100%-L$161)&lt;0,0,H99*(100%-L$161))</f>
        <v>2.5282452381763294</v>
      </c>
      <c r="M99" s="37">
        <f>IF(I99*(100%-M$161)&lt;0,0,I99*(100%-M$161))</f>
        <v>2.5282452381763294</v>
      </c>
      <c r="N99" s="37">
        <f>IF(J99*(100%-N$161)&lt;0,0,J99*(100%-N$161))</f>
        <v>2.4397566548401581</v>
      </c>
      <c r="O99" s="37">
        <f>IF(K99*(100%-O$161)&lt;0,0,K99*(100%-O$161))</f>
        <v>2.4397566548401577</v>
      </c>
      <c r="P99" s="37">
        <f>IF(L99*(100%-P$161)&lt;0,0,L99*(100%-P$161))</f>
        <v>2.4397566548401577</v>
      </c>
      <c r="Q99" s="37">
        <f>IF(M99*(100%-Q$161)&lt;0,0,M99*(100%-Q$161))</f>
        <v>2.4397566548401577</v>
      </c>
      <c r="R99" s="37">
        <f>IF(N99*(100%-R$161)&lt;0,0,N99*(100%-R$161))</f>
        <v>2.3812024951239943</v>
      </c>
      <c r="S99" s="37">
        <f>IF(O99*(100%-S$161)&lt;0,0,O99*(100%-S$161))</f>
        <v>2.3812024951239938</v>
      </c>
      <c r="T99" s="37">
        <f>IF(P99*(100%-T$161)&lt;0,0,P99*(100%-T$161))</f>
        <v>2.3812024951239938</v>
      </c>
      <c r="U99" s="37">
        <f>IF(Q99*(100%-U$161)&lt;0,0,Q99*(100%-U$161))</f>
        <v>2.3812024951239938</v>
      </c>
      <c r="V99" s="37">
        <f>IF(R99*(100%-V$161)&lt;0,0,R99*(100%-V$161))</f>
        <v>2.226424332940935</v>
      </c>
      <c r="W99" s="37">
        <f>IF(S99*(100%-W$161)&lt;0,0,S99*(100%-W$161))</f>
        <v>2.2264243329409346</v>
      </c>
      <c r="X99" s="37">
        <f>IF(T99*(100%-X$161)&lt;0,0,T99*(100%-X$161))</f>
        <v>2.2264243329409346</v>
      </c>
      <c r="Y99" s="37">
        <f>IF(U99*(100%-Y$161)&lt;0,0,U99*(100%-Y$161))</f>
        <v>2.2264243329409346</v>
      </c>
      <c r="Z99" s="37">
        <f>IF(V99*(100%-Z$161)&lt;0,0,V99*(100%-Z$161))</f>
        <v>2.1774429976162346</v>
      </c>
      <c r="AA99" s="37">
        <f>IF(W99*(100%-AA$161)&lt;0,0,W99*(100%-AA$161))</f>
        <v>2.1774429976162342</v>
      </c>
      <c r="AB99" s="37">
        <f>IF(X99*(100%-AB$161)&lt;0,0,X99*(100%-AB$161))</f>
        <v>2.1774429976162342</v>
      </c>
      <c r="AC99" s="37">
        <f>IF(Y99*(100%-AC$161)&lt;0,0,Y99*(100%-AC$161))</f>
        <v>2.1774429976162342</v>
      </c>
      <c r="AD99" s="37">
        <f>IF(Z99*(100%-AD$161)&lt;0,0,Z99*(100%-AD$161))</f>
        <v>2.0925227207092014</v>
      </c>
      <c r="AE99" s="37">
        <f>IF(AA99*(100%-AE$161)&lt;0,0,AA99*(100%-AE$161))</f>
        <v>2.092522720709201</v>
      </c>
      <c r="AF99" s="37">
        <f>IF(AB99*(100%-AF$161)&lt;0,0,AB99*(100%-AF$161))</f>
        <v>2.092522720709201</v>
      </c>
      <c r="AG99" s="37">
        <f>IF(AC99*(100%-AG$161)&lt;0,0,AC99*(100%-AG$161))</f>
        <v>2.092522720709201</v>
      </c>
      <c r="AH99" s="37">
        <f>IF(AD99*(100%-AH$161)&lt;0,0,AD99*(100%-AH$161))</f>
        <v>2.0360246072500527</v>
      </c>
      <c r="AI99" s="37">
        <f>IF(AE99*(100%-AI$161)&lt;0,0,AE99*(100%-AI$161))</f>
        <v>2.0360246072500523</v>
      </c>
      <c r="AJ99" s="37">
        <f>IF(AF99*(100%-AJ$161)&lt;0,0,AF99*(100%-AJ$161))</f>
        <v>2.0360246072500523</v>
      </c>
      <c r="AK99" s="37">
        <f>IF(AG99*(100%-AK$161)&lt;0,0,AG99*(100%-AK$161))</f>
        <v>2.0360246072500523</v>
      </c>
      <c r="AL99" s="37">
        <f>IF(AH99*(100%-AL$161)&lt;0,0,AH99*(100%-AL$161))</f>
        <v>1.9841059797651766</v>
      </c>
      <c r="AM99" s="37">
        <f>IF(AI99*(100%-AM$161)&lt;0,0,AI99*(100%-AM$161))</f>
        <v>1.9841059797651761</v>
      </c>
      <c r="AN99" s="37">
        <f>IF(AJ99*(100%-AN$161)&lt;0,0,AJ99*(100%-AN$161))</f>
        <v>1.9841059797651761</v>
      </c>
      <c r="AO99" s="37">
        <f>IF(AK99*(100%-AO$161)&lt;0,0,AK99*(100%-AO$161))</f>
        <v>1.9841059797651761</v>
      </c>
      <c r="AP99" s="37">
        <f>IF(AL99*(100%-AP$161)&lt;0,0,AL99*(100%-AP$161))</f>
        <v>1.950379551089334</v>
      </c>
      <c r="AQ99" s="37">
        <f>IF(AM99*(100%-AQ$161)&lt;0,0,AM99*(100%-AQ$161))</f>
        <v>1.9503795510893336</v>
      </c>
      <c r="AR99" s="37">
        <f>IF(AN99*(100%-AR$161)&lt;0,0,AN99*(100%-AR$161))</f>
        <v>1.9503795510893336</v>
      </c>
      <c r="AS99" s="37">
        <f>IF(AO99*(100%-AS$161)&lt;0,0,AO99*(100%-AS$161))</f>
        <v>1.9503795510893336</v>
      </c>
      <c r="AT99" s="37">
        <f>IF(AP99*(100%-AT$161)&lt;0,0,AP99*(100%-AT$161))</f>
        <v>1.9337980092598379</v>
      </c>
      <c r="AU99" s="37">
        <f>IF(AQ99*(100%-AU$161)&lt;0,0,AQ99*(100%-AU$161))</f>
        <v>1.9337980092598375</v>
      </c>
      <c r="AV99" s="37">
        <f>IF(AR99*(100%-AV$161)&lt;0,0,AR99*(100%-AV$161))</f>
        <v>1.9337980092598375</v>
      </c>
      <c r="AW99" s="37">
        <f>IF(AS99*(100%-AW$161)&lt;0,0,AS99*(100%-AW$161))</f>
        <v>1.9337980092598375</v>
      </c>
      <c r="AX99" s="30"/>
    </row>
    <row r="100" spans="1:50" s="26" customFormat="1" hidden="1" x14ac:dyDescent="0.35">
      <c r="A100" s="103" t="s">
        <v>120</v>
      </c>
      <c r="B100" s="37"/>
      <c r="C100" s="12"/>
      <c r="D100" s="12"/>
      <c r="E100" s="12"/>
      <c r="F100" s="107">
        <f>'Sample UI'!F100*(SUM('FY20 - RTM UI'!$F$52:$I$52)/(SUM('Sample UI'!$F$52:$I$52)))</f>
        <v>0.25871776900165894</v>
      </c>
      <c r="G100" s="107">
        <f>'Sample UI'!G100*(SUM('FY20 - RTM UI'!$F$52:$I$52)/(SUM('Sample UI'!$F$52:$I$52)))</f>
        <v>0.25871776900165949</v>
      </c>
      <c r="H100" s="107">
        <f>'Sample UI'!H100*(SUM('FY20 - RTM UI'!$F$52:$I$52)/(SUM('Sample UI'!$F$52:$I$52)))</f>
        <v>0.25871776900165949</v>
      </c>
      <c r="I100" s="107">
        <f>'Sample UI'!I100*(SUM('FY20 - RTM UI'!$F$52:$I$52)/(SUM('Sample UI'!$F$52:$I$52)))</f>
        <v>0.25871776900165949</v>
      </c>
      <c r="J100" s="37">
        <f>IF(F100*(100%-J$161)&lt;0,0,F100*(100%-J$161))</f>
        <v>0.256389309080644</v>
      </c>
      <c r="K100" s="37">
        <f>IF(G100*(100%-K$161)&lt;0,0,G100*(100%-K$161))</f>
        <v>0.25638930908064456</v>
      </c>
      <c r="L100" s="37">
        <f>IF(H100*(100%-L$161)&lt;0,0,H100*(100%-L$161))</f>
        <v>0.25638930908064456</v>
      </c>
      <c r="M100" s="37">
        <f>IF(I100*(100%-M$161)&lt;0,0,I100*(100%-M$161))</f>
        <v>0.25638930908064456</v>
      </c>
      <c r="N100" s="37">
        <f>IF(J100*(100%-N$161)&lt;0,0,J100*(100%-N$161))</f>
        <v>0.24741568326282146</v>
      </c>
      <c r="O100" s="37">
        <f>IF(K100*(100%-O$161)&lt;0,0,K100*(100%-O$161))</f>
        <v>0.24741568326282198</v>
      </c>
      <c r="P100" s="37">
        <f>IF(L100*(100%-P$161)&lt;0,0,L100*(100%-P$161))</f>
        <v>0.24741568326282198</v>
      </c>
      <c r="Q100" s="37">
        <f>IF(M100*(100%-Q$161)&lt;0,0,M100*(100%-Q$161))</f>
        <v>0.24741568326282198</v>
      </c>
      <c r="R100" s="37">
        <f>IF(N100*(100%-R$161)&lt;0,0,N100*(100%-R$161))</f>
        <v>0.24147770686451372</v>
      </c>
      <c r="S100" s="37">
        <f>IF(O100*(100%-S$161)&lt;0,0,O100*(100%-S$161))</f>
        <v>0.24147770686451425</v>
      </c>
      <c r="T100" s="37">
        <f>IF(P100*(100%-T$161)&lt;0,0,P100*(100%-T$161))</f>
        <v>0.24147770686451425</v>
      </c>
      <c r="U100" s="37">
        <f>IF(Q100*(100%-U$161)&lt;0,0,Q100*(100%-U$161))</f>
        <v>0.24147770686451425</v>
      </c>
      <c r="V100" s="37">
        <f>IF(R100*(100%-V$161)&lt;0,0,R100*(100%-V$161))</f>
        <v>0.22578165591832033</v>
      </c>
      <c r="W100" s="37">
        <f>IF(S100*(100%-W$161)&lt;0,0,S100*(100%-W$161))</f>
        <v>0.22578165591832083</v>
      </c>
      <c r="X100" s="37">
        <f>IF(T100*(100%-X$161)&lt;0,0,T100*(100%-X$161))</f>
        <v>0.22578165591832083</v>
      </c>
      <c r="Y100" s="37">
        <f>IF(U100*(100%-Y$161)&lt;0,0,U100*(100%-Y$161))</f>
        <v>0.22578165591832083</v>
      </c>
      <c r="Z100" s="37">
        <f>IF(V100*(100%-Z$161)&lt;0,0,V100*(100%-Z$161))</f>
        <v>0.22081445948811729</v>
      </c>
      <c r="AA100" s="37">
        <f>IF(W100*(100%-AA$161)&lt;0,0,W100*(100%-AA$161))</f>
        <v>0.22081445948811776</v>
      </c>
      <c r="AB100" s="37">
        <f>IF(X100*(100%-AB$161)&lt;0,0,X100*(100%-AB$161))</f>
        <v>0.22081445948811776</v>
      </c>
      <c r="AC100" s="37">
        <f>IF(Y100*(100%-AC$161)&lt;0,0,Y100*(100%-AC$161))</f>
        <v>0.22081445948811776</v>
      </c>
      <c r="AD100" s="37">
        <f>IF(Z100*(100%-AD$161)&lt;0,0,Z100*(100%-AD$161))</f>
        <v>0.21220269556808072</v>
      </c>
      <c r="AE100" s="37">
        <f>IF(AA100*(100%-AE$161)&lt;0,0,AA100*(100%-AE$161))</f>
        <v>0.21220269556808116</v>
      </c>
      <c r="AF100" s="37">
        <f>IF(AB100*(100%-AF$161)&lt;0,0,AB100*(100%-AF$161))</f>
        <v>0.21220269556808116</v>
      </c>
      <c r="AG100" s="37">
        <f>IF(AC100*(100%-AG$161)&lt;0,0,AC100*(100%-AG$161))</f>
        <v>0.21220269556808116</v>
      </c>
      <c r="AH100" s="37">
        <f>IF(AD100*(100%-AH$161)&lt;0,0,AD100*(100%-AH$161))</f>
        <v>0.20647322278774252</v>
      </c>
      <c r="AI100" s="37">
        <f>IF(AE100*(100%-AI$161)&lt;0,0,AE100*(100%-AI$161))</f>
        <v>0.20647322278774297</v>
      </c>
      <c r="AJ100" s="37">
        <f>IF(AF100*(100%-AJ$161)&lt;0,0,AF100*(100%-AJ$161))</f>
        <v>0.20647322278774297</v>
      </c>
      <c r="AK100" s="37">
        <f>IF(AG100*(100%-AK$161)&lt;0,0,AG100*(100%-AK$161))</f>
        <v>0.20647322278774297</v>
      </c>
      <c r="AL100" s="37">
        <f>IF(AH100*(100%-AL$161)&lt;0,0,AH100*(100%-AL$161))</f>
        <v>0.20120815560665509</v>
      </c>
      <c r="AM100" s="37">
        <f>IF(AI100*(100%-AM$161)&lt;0,0,AI100*(100%-AM$161))</f>
        <v>0.20120815560665553</v>
      </c>
      <c r="AN100" s="37">
        <f>IF(AJ100*(100%-AN$161)&lt;0,0,AJ100*(100%-AN$161))</f>
        <v>0.20120815560665553</v>
      </c>
      <c r="AO100" s="37">
        <f>IF(AK100*(100%-AO$161)&lt;0,0,AK100*(100%-AO$161))</f>
        <v>0.20120815560665553</v>
      </c>
      <c r="AP100" s="37">
        <f>IF(AL100*(100%-AP$161)&lt;0,0,AL100*(100%-AP$161))</f>
        <v>0.19778795901520649</v>
      </c>
      <c r="AQ100" s="37">
        <f>IF(AM100*(100%-AQ$161)&lt;0,0,AM100*(100%-AQ$161))</f>
        <v>0.1977879590152069</v>
      </c>
      <c r="AR100" s="37">
        <f>IF(AN100*(100%-AR$161)&lt;0,0,AN100*(100%-AR$161))</f>
        <v>0.1977879590152069</v>
      </c>
      <c r="AS100" s="37">
        <f>IF(AO100*(100%-AS$161)&lt;0,0,AO100*(100%-AS$161))</f>
        <v>0.1977879590152069</v>
      </c>
      <c r="AT100" s="37">
        <f>IF(AP100*(100%-AT$161)&lt;0,0,AP100*(100%-AT$161))</f>
        <v>0.19610642512404691</v>
      </c>
      <c r="AU100" s="37">
        <f>IF(AQ100*(100%-AU$161)&lt;0,0,AQ100*(100%-AU$161))</f>
        <v>0.19610642512404733</v>
      </c>
      <c r="AV100" s="37">
        <f>IF(AR100*(100%-AV$161)&lt;0,0,AR100*(100%-AV$161))</f>
        <v>0.19610642512404733</v>
      </c>
      <c r="AW100" s="37">
        <f>IF(AS100*(100%-AW$161)&lt;0,0,AS100*(100%-AW$161))</f>
        <v>0.19610642512404733</v>
      </c>
      <c r="AX100" s="30"/>
    </row>
    <row r="101" spans="1:50" s="26" customFormat="1" hidden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RTM UI'!$F$52:$I$52)/(SUM('Sample UI'!$F$52:$I$52)))</f>
        <v>0</v>
      </c>
      <c r="K101" s="107">
        <f>'Sample UI'!K101*(SUM('FY20 - RTM UI'!$F$52:$I$52)/(SUM('Sample UI'!$F$52:$I$52)))</f>
        <v>0</v>
      </c>
      <c r="L101" s="107">
        <f>'Sample UI'!L101*(SUM('FY20 - RTM UI'!$F$52:$I$52)/(SUM('Sample UI'!$F$52:$I$52)))</f>
        <v>0</v>
      </c>
      <c r="M101" s="107">
        <f>'Sample UI'!M101*(SUM('FY20 - RTM UI'!$F$52:$I$52)/(SUM('Sample UI'!$F$52:$I$52)))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hidden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RTM UI'!$N$52:$Q$52)/SUM('Sample UI'!$N$52:$Q$52))</f>
        <v>4.1032988136117709E-3</v>
      </c>
      <c r="O102" s="107">
        <f>'Sample UI'!O102*(SUM('FY20 - RTM UI'!$N$52:$Q$52)/SUM('Sample UI'!$N$52:$Q$52))</f>
        <v>4.1032988136117709E-3</v>
      </c>
      <c r="P102" s="107">
        <f>'Sample UI'!P102*(SUM('FY20 - RTM UI'!$N$52:$Q$52)/SUM('Sample UI'!$N$52:$Q$52))</f>
        <v>4.1032988136117709E-3</v>
      </c>
      <c r="Q102" s="107">
        <f>'Sample UI'!Q102*(SUM('FY20 - RTM UI'!$N$52:$Q$52)/SUM('Sample UI'!$N$52:$Q$52))</f>
        <v>4.1032988136117709E-3</v>
      </c>
      <c r="R102" s="37">
        <f>IF(N102*(100%-R$161)&lt;0,0,N102*(100%-R$161))</f>
        <v>4.004819642085088E-3</v>
      </c>
      <c r="S102" s="37">
        <f>IF(O102*(100%-S$161)&lt;0,0,O102*(100%-S$161))</f>
        <v>4.004819642085088E-3</v>
      </c>
      <c r="T102" s="37">
        <f>IF(P102*(100%-T$161)&lt;0,0,P102*(100%-T$161))</f>
        <v>4.004819642085088E-3</v>
      </c>
      <c r="U102" s="37">
        <f>IF(Q102*(100%-U$161)&lt;0,0,Q102*(100%-U$161))</f>
        <v>4.004819642085088E-3</v>
      </c>
      <c r="V102" s="37">
        <f>IF(R102*(100%-V$161)&lt;0,0,R102*(100%-V$161))</f>
        <v>3.7445063653495573E-3</v>
      </c>
      <c r="W102" s="37">
        <f>IF(S102*(100%-W$161)&lt;0,0,S102*(100%-W$161))</f>
        <v>3.7445063653495573E-3</v>
      </c>
      <c r="X102" s="37">
        <f>IF(T102*(100%-X$161)&lt;0,0,T102*(100%-X$161))</f>
        <v>3.7445063653495573E-3</v>
      </c>
      <c r="Y102" s="37">
        <f>IF(U102*(100%-Y$161)&lt;0,0,U102*(100%-Y$161))</f>
        <v>3.7445063653495573E-3</v>
      </c>
      <c r="Z102" s="37">
        <f>IF(V102*(100%-Z$161)&lt;0,0,V102*(100%-Z$161))</f>
        <v>3.6621272253118671E-3</v>
      </c>
      <c r="AA102" s="37">
        <f>IF(W102*(100%-AA$161)&lt;0,0,W102*(100%-AA$161))</f>
        <v>3.6621272253118671E-3</v>
      </c>
      <c r="AB102" s="37">
        <f>IF(X102*(100%-AB$161)&lt;0,0,X102*(100%-AB$161))</f>
        <v>3.6621272253118671E-3</v>
      </c>
      <c r="AC102" s="37">
        <f>IF(Y102*(100%-AC$161)&lt;0,0,Y102*(100%-AC$161))</f>
        <v>3.6621272253118671E-3</v>
      </c>
      <c r="AD102" s="37">
        <f>IF(Z102*(100%-AD$161)&lt;0,0,Z102*(100%-AD$161))</f>
        <v>3.5193042635247042E-3</v>
      </c>
      <c r="AE102" s="37">
        <f>IF(AA102*(100%-AE$161)&lt;0,0,AA102*(100%-AE$161))</f>
        <v>3.5193042635247042E-3</v>
      </c>
      <c r="AF102" s="37">
        <f>IF(AB102*(100%-AF$161)&lt;0,0,AB102*(100%-AF$161))</f>
        <v>3.5193042635247042E-3</v>
      </c>
      <c r="AG102" s="37">
        <f>IF(AC102*(100%-AG$161)&lt;0,0,AC102*(100%-AG$161))</f>
        <v>3.5193042635247042E-3</v>
      </c>
      <c r="AH102" s="37">
        <f>IF(AD102*(100%-AH$161)&lt;0,0,AD102*(100%-AH$161))</f>
        <v>3.424283048409537E-3</v>
      </c>
      <c r="AI102" s="37">
        <f>IF(AE102*(100%-AI$161)&lt;0,0,AE102*(100%-AI$161))</f>
        <v>3.424283048409537E-3</v>
      </c>
      <c r="AJ102" s="37">
        <f>IF(AF102*(100%-AJ$161)&lt;0,0,AF102*(100%-AJ$161))</f>
        <v>3.424283048409537E-3</v>
      </c>
      <c r="AK102" s="37">
        <f>IF(AG102*(100%-AK$161)&lt;0,0,AG102*(100%-AK$161))</f>
        <v>3.424283048409537E-3</v>
      </c>
      <c r="AL102" s="37">
        <f>IF(AH102*(100%-AL$161)&lt;0,0,AH102*(100%-AL$161))</f>
        <v>3.3369638306750939E-3</v>
      </c>
      <c r="AM102" s="37">
        <f>IF(AI102*(100%-AM$161)&lt;0,0,AI102*(100%-AM$161))</f>
        <v>3.3369638306750939E-3</v>
      </c>
      <c r="AN102" s="37">
        <f>IF(AJ102*(100%-AN$161)&lt;0,0,AJ102*(100%-AN$161))</f>
        <v>3.3369638306750939E-3</v>
      </c>
      <c r="AO102" s="37">
        <f>IF(AK102*(100%-AO$161)&lt;0,0,AK102*(100%-AO$161))</f>
        <v>3.3369638306750939E-3</v>
      </c>
      <c r="AP102" s="37">
        <f>IF(AL102*(100%-AP$161)&lt;0,0,AL102*(100%-AP$161))</f>
        <v>3.2802411183921296E-3</v>
      </c>
      <c r="AQ102" s="37">
        <f>IF(AM102*(100%-AQ$161)&lt;0,0,AM102*(100%-AQ$161))</f>
        <v>3.2802411183921296E-3</v>
      </c>
      <c r="AR102" s="37">
        <f>IF(AN102*(100%-AR$161)&lt;0,0,AN102*(100%-AR$161))</f>
        <v>3.2802411183921296E-3</v>
      </c>
      <c r="AS102" s="37">
        <f>IF(AO102*(100%-AS$161)&lt;0,0,AO102*(100%-AS$161))</f>
        <v>3.2802411183921296E-3</v>
      </c>
      <c r="AT102" s="37">
        <f>IF(AP102*(100%-AT$161)&lt;0,0,AP102*(100%-AT$161))</f>
        <v>3.2523534924758955E-3</v>
      </c>
      <c r="AU102" s="37">
        <f>IF(AQ102*(100%-AU$161)&lt;0,0,AQ102*(100%-AU$161))</f>
        <v>3.2523534924758955E-3</v>
      </c>
      <c r="AV102" s="37">
        <f>IF(AR102*(100%-AV$161)&lt;0,0,AR102*(100%-AV$161))</f>
        <v>3.2523534924758955E-3</v>
      </c>
      <c r="AW102" s="37">
        <f>IF(AS102*(100%-AW$161)&lt;0,0,AS102*(100%-AW$161))</f>
        <v>3.2523534924758955E-3</v>
      </c>
      <c r="AX102" s="30"/>
    </row>
    <row r="103" spans="1:50" s="26" customFormat="1" hidden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RTM UI'!$R$52:$U$52)/SUM('Sample UI'!$R$52:$U$52))</f>
        <v>0.10908892233516472</v>
      </c>
      <c r="S103" s="107">
        <f>'Sample UI'!S103*(SUM('FY20 - RTM UI'!$R$52:$U$52)/SUM('Sample UI'!$R$52:$U$52))</f>
        <v>0.10908892233516367</v>
      </c>
      <c r="T103" s="107">
        <f>'Sample UI'!T103*(SUM('FY20 - RTM UI'!$R$52:$U$52)/SUM('Sample UI'!$R$52:$U$52))</f>
        <v>0.10908892233516367</v>
      </c>
      <c r="U103" s="107">
        <f>'Sample UI'!U103*(SUM('FY20 - RTM UI'!$R$52:$U$52)/SUM('Sample UI'!$R$52:$U$52))</f>
        <v>0.10908892233516367</v>
      </c>
      <c r="V103" s="37">
        <f>IF(R103*(100%-V$161)&lt;0,0,R103*(100%-V$161))</f>
        <v>0.10199814238337902</v>
      </c>
      <c r="W103" s="37">
        <f>IF(S103*(100%-W$161)&lt;0,0,S103*(100%-W$161))</f>
        <v>0.10199814238337804</v>
      </c>
      <c r="X103" s="37">
        <f>IF(T103*(100%-X$161)&lt;0,0,T103*(100%-X$161))</f>
        <v>0.10199814238337804</v>
      </c>
      <c r="Y103" s="37">
        <f>IF(U103*(100%-Y$161)&lt;0,0,U103*(100%-Y$161))</f>
        <v>0.10199814238337804</v>
      </c>
      <c r="Z103" s="37">
        <f>IF(V103*(100%-Z$161)&lt;0,0,V103*(100%-Z$161))</f>
        <v>9.9754183250944678E-2</v>
      </c>
      <c r="AA103" s="37">
        <f>IF(W103*(100%-AA$161)&lt;0,0,W103*(100%-AA$161))</f>
        <v>9.975418325094372E-2</v>
      </c>
      <c r="AB103" s="37">
        <f>IF(X103*(100%-AB$161)&lt;0,0,X103*(100%-AB$161))</f>
        <v>9.975418325094372E-2</v>
      </c>
      <c r="AC103" s="37">
        <f>IF(Y103*(100%-AC$161)&lt;0,0,Y103*(100%-AC$161))</f>
        <v>9.975418325094372E-2</v>
      </c>
      <c r="AD103" s="37">
        <f>IF(Z103*(100%-AD$161)&lt;0,0,Z103*(100%-AD$161))</f>
        <v>9.5863770104157836E-2</v>
      </c>
      <c r="AE103" s="37">
        <f>IF(AA103*(100%-AE$161)&lt;0,0,AA103*(100%-AE$161))</f>
        <v>9.5863770104156906E-2</v>
      </c>
      <c r="AF103" s="37">
        <f>IF(AB103*(100%-AF$161)&lt;0,0,AB103*(100%-AF$161))</f>
        <v>9.5863770104156906E-2</v>
      </c>
      <c r="AG103" s="37">
        <f>IF(AC103*(100%-AG$161)&lt;0,0,AC103*(100%-AG$161))</f>
        <v>9.5863770104156906E-2</v>
      </c>
      <c r="AH103" s="37">
        <f>IF(AD103*(100%-AH$161)&lt;0,0,AD103*(100%-AH$161))</f>
        <v>9.3275448311345571E-2</v>
      </c>
      <c r="AI103" s="37">
        <f>IF(AE103*(100%-AI$161)&lt;0,0,AE103*(100%-AI$161))</f>
        <v>9.3275448311344669E-2</v>
      </c>
      <c r="AJ103" s="37">
        <f>IF(AF103*(100%-AJ$161)&lt;0,0,AF103*(100%-AJ$161))</f>
        <v>9.3275448311344669E-2</v>
      </c>
      <c r="AK103" s="37">
        <f>IF(AG103*(100%-AK$161)&lt;0,0,AG103*(100%-AK$161))</f>
        <v>9.3275448311344669E-2</v>
      </c>
      <c r="AL103" s="37">
        <f>IF(AH103*(100%-AL$161)&lt;0,0,AH103*(100%-AL$161))</f>
        <v>9.089692437940626E-2</v>
      </c>
      <c r="AM103" s="37">
        <f>IF(AI103*(100%-AM$161)&lt;0,0,AI103*(100%-AM$161))</f>
        <v>9.0896924379405386E-2</v>
      </c>
      <c r="AN103" s="37">
        <f>IF(AJ103*(100%-AN$161)&lt;0,0,AJ103*(100%-AN$161))</f>
        <v>9.0896924379405386E-2</v>
      </c>
      <c r="AO103" s="37">
        <f>IF(AK103*(100%-AO$161)&lt;0,0,AK103*(100%-AO$161))</f>
        <v>9.0896924379405386E-2</v>
      </c>
      <c r="AP103" s="37">
        <f>IF(AL103*(100%-AP$161)&lt;0,0,AL103*(100%-AP$161))</f>
        <v>8.9351831189727796E-2</v>
      </c>
      <c r="AQ103" s="37">
        <f>IF(AM103*(100%-AQ$161)&lt;0,0,AM103*(100%-AQ$161))</f>
        <v>8.9351831189726935E-2</v>
      </c>
      <c r="AR103" s="37">
        <f>IF(AN103*(100%-AR$161)&lt;0,0,AN103*(100%-AR$161))</f>
        <v>8.9351831189726935E-2</v>
      </c>
      <c r="AS103" s="37">
        <f>IF(AO103*(100%-AS$161)&lt;0,0,AO103*(100%-AS$161))</f>
        <v>8.9351831189726935E-2</v>
      </c>
      <c r="AT103" s="37">
        <f>IF(AP103*(100%-AT$161)&lt;0,0,AP103*(100%-AT$161))</f>
        <v>8.8592188726502097E-2</v>
      </c>
      <c r="AU103" s="37">
        <f>IF(AQ103*(100%-AU$161)&lt;0,0,AQ103*(100%-AU$161))</f>
        <v>8.8592188726501236E-2</v>
      </c>
      <c r="AV103" s="37">
        <f>IF(AR103*(100%-AV$161)&lt;0,0,AR103*(100%-AV$161))</f>
        <v>8.8592188726501236E-2</v>
      </c>
      <c r="AW103" s="37">
        <f>IF(AS103*(100%-AW$161)&lt;0,0,AS103*(100%-AW$161))</f>
        <v>8.8592188726501236E-2</v>
      </c>
      <c r="AX103" s="30"/>
    </row>
    <row r="104" spans="1:50" s="26" customFormat="1" hidden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RTM UI'!$V$52:$Y$52)/SUM('Sample UI'!$V$52:$Y$52))</f>
        <v>0</v>
      </c>
      <c r="W104" s="107">
        <f>'Sample UI'!W104*(SUM('FY20 - RTM UI'!$V$52:$Y$52)/SUM('Sample UI'!$V$52:$Y$52))</f>
        <v>0</v>
      </c>
      <c r="X104" s="107">
        <f>'Sample UI'!X104*(SUM('FY20 - RTM UI'!$V$52:$Y$52)/SUM('Sample UI'!$V$52:$Y$52))</f>
        <v>0</v>
      </c>
      <c r="Y104" s="107">
        <f>'Sample UI'!Y104*(SUM('FY20 - RTM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hidden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RTM UI'!$Z$52:$AC$52)/SUM('Sample UI'!$Z$52:$AC$52))</f>
        <v>0.16359580375638488</v>
      </c>
      <c r="AA105" s="107">
        <f>'Sample UI'!AA105*(SUM('FY20 - RTM UI'!$Z$52:$AC$52)/SUM('Sample UI'!$Z$52:$AC$52))</f>
        <v>0.16359580375638572</v>
      </c>
      <c r="AB105" s="107">
        <f>'Sample UI'!AB105*(SUM('FY20 - RTM UI'!$Z$52:$AC$52)/SUM('Sample UI'!$Z$52:$AC$52))</f>
        <v>0.16359580375638572</v>
      </c>
      <c r="AC105" s="107">
        <f>'Sample UI'!AC105*(SUM('FY20 - RTM UI'!$Z$52:$AC$52)/SUM('Sample UI'!$Z$52:$AC$52))</f>
        <v>0.16359580375638572</v>
      </c>
      <c r="AD105" s="37">
        <f>IF(Z105*(100%-AD$161)&lt;0,0,Z105*(100%-AD$161))</f>
        <v>0.15721556740988588</v>
      </c>
      <c r="AE105" s="37">
        <f>IF(AA105*(100%-AE$161)&lt;0,0,AA105*(100%-AE$161))</f>
        <v>0.15721556740988668</v>
      </c>
      <c r="AF105" s="37">
        <f>IF(AB105*(100%-AF$161)&lt;0,0,AB105*(100%-AF$161))</f>
        <v>0.15721556740988668</v>
      </c>
      <c r="AG105" s="37">
        <f>IF(AC105*(100%-AG$161)&lt;0,0,AC105*(100%-AG$161))</f>
        <v>0.15721556740988668</v>
      </c>
      <c r="AH105" s="37">
        <f>IF(AD105*(100%-AH$161)&lt;0,0,AD105*(100%-AH$161))</f>
        <v>0.15297074708981895</v>
      </c>
      <c r="AI105" s="37">
        <f>IF(AE105*(100%-AI$161)&lt;0,0,AE105*(100%-AI$161))</f>
        <v>0.15297074708981973</v>
      </c>
      <c r="AJ105" s="37">
        <f>IF(AF105*(100%-AJ$161)&lt;0,0,AF105*(100%-AJ$161))</f>
        <v>0.15297074708981973</v>
      </c>
      <c r="AK105" s="37">
        <f>IF(AG105*(100%-AK$161)&lt;0,0,AG105*(100%-AK$161))</f>
        <v>0.15297074708981973</v>
      </c>
      <c r="AL105" s="37">
        <f>IF(AH105*(100%-AL$161)&lt;0,0,AH105*(100%-AL$161))</f>
        <v>0.14906999303902857</v>
      </c>
      <c r="AM105" s="37">
        <f>IF(AI105*(100%-AM$161)&lt;0,0,AI105*(100%-AM$161))</f>
        <v>0.14906999303902932</v>
      </c>
      <c r="AN105" s="37">
        <f>IF(AJ105*(100%-AN$161)&lt;0,0,AJ105*(100%-AN$161))</f>
        <v>0.14906999303902932</v>
      </c>
      <c r="AO105" s="37">
        <f>IF(AK105*(100%-AO$161)&lt;0,0,AK105*(100%-AO$161))</f>
        <v>0.14906999303902932</v>
      </c>
      <c r="AP105" s="37">
        <f>IF(AL105*(100%-AP$161)&lt;0,0,AL105*(100%-AP$161))</f>
        <v>0.14653605657635324</v>
      </c>
      <c r="AQ105" s="37">
        <f>IF(AM105*(100%-AQ$161)&lt;0,0,AM105*(100%-AQ$161))</f>
        <v>0.14653605657635399</v>
      </c>
      <c r="AR105" s="37">
        <f>IF(AN105*(100%-AR$161)&lt;0,0,AN105*(100%-AR$161))</f>
        <v>0.14653605657635399</v>
      </c>
      <c r="AS105" s="37">
        <f>IF(AO105*(100%-AS$161)&lt;0,0,AO105*(100%-AS$161))</f>
        <v>0.14653605657635399</v>
      </c>
      <c r="AT105" s="37">
        <f>IF(AP105*(100%-AT$161)&lt;0,0,AP105*(100%-AT$161))</f>
        <v>0.14529025098415807</v>
      </c>
      <c r="AU105" s="37">
        <f>IF(AQ105*(100%-AU$161)&lt;0,0,AQ105*(100%-AU$161))</f>
        <v>0.14529025098415882</v>
      </c>
      <c r="AV105" s="37">
        <f>IF(AR105*(100%-AV$161)&lt;0,0,AR105*(100%-AV$161))</f>
        <v>0.14529025098415882</v>
      </c>
      <c r="AW105" s="37">
        <f>IF(AS105*(100%-AW$161)&lt;0,0,AS105*(100%-AW$161))</f>
        <v>0.14529025098415882</v>
      </c>
      <c r="AX105" s="30"/>
    </row>
    <row r="106" spans="1:50" s="26" customFormat="1" hidden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RTM UI'!$AD$52:$AG$52)/SUM('Sample UI'!$AD$52:$AG$53))</f>
        <v>0.32225592382147134</v>
      </c>
      <c r="AE106" s="107">
        <f>'Sample UI'!AE106*(SUM('FY20 - RTM UI'!$AD$52:$AG$52)/SUM('Sample UI'!$AD$52:$AG$53))</f>
        <v>0.32225592382147134</v>
      </c>
      <c r="AF106" s="107">
        <f>'Sample UI'!AF106*(SUM('FY20 - RTM UI'!$AD$52:$AG$52)/SUM('Sample UI'!$AD$52:$AG$53))</f>
        <v>0.32225592382147134</v>
      </c>
      <c r="AG106" s="107">
        <f>'Sample UI'!AG106*(SUM('FY20 - RTM UI'!$AD$52:$AG$52)/SUM('Sample UI'!$AD$52:$AG$53))</f>
        <v>0.32225592382147134</v>
      </c>
      <c r="AH106" s="37">
        <f>IF(AD106*(100%-AH$161)&lt;0,0,AD106*(100%-AH$161))</f>
        <v>0.3135550138782916</v>
      </c>
      <c r="AI106" s="37">
        <f>IF(AE106*(100%-AI$161)&lt;0,0,AE106*(100%-AI$161))</f>
        <v>0.3135550138782916</v>
      </c>
      <c r="AJ106" s="37">
        <f>IF(AF106*(100%-AJ$161)&lt;0,0,AF106*(100%-AJ$161))</f>
        <v>0.3135550138782916</v>
      </c>
      <c r="AK106" s="37">
        <f>IF(AG106*(100%-AK$161)&lt;0,0,AG106*(100%-AK$161))</f>
        <v>0.3135550138782916</v>
      </c>
      <c r="AL106" s="37">
        <f>IF(AH106*(100%-AL$161)&lt;0,0,AH106*(100%-AL$161))</f>
        <v>0.30555936102439518</v>
      </c>
      <c r="AM106" s="37">
        <f>IF(AI106*(100%-AM$161)&lt;0,0,AI106*(100%-AM$161))</f>
        <v>0.30555936102439518</v>
      </c>
      <c r="AN106" s="37">
        <f>IF(AJ106*(100%-AN$161)&lt;0,0,AJ106*(100%-AN$161))</f>
        <v>0.30555936102439518</v>
      </c>
      <c r="AO106" s="37">
        <f>IF(AK106*(100%-AO$161)&lt;0,0,AK106*(100%-AO$161))</f>
        <v>0.30555936102439518</v>
      </c>
      <c r="AP106" s="37">
        <f>IF(AL106*(100%-AP$161)&lt;0,0,AL106*(100%-AP$161))</f>
        <v>0.3003653713378942</v>
      </c>
      <c r="AQ106" s="37">
        <f>IF(AM106*(100%-AQ$161)&lt;0,0,AM106*(100%-AQ$161))</f>
        <v>0.3003653713378942</v>
      </c>
      <c r="AR106" s="37">
        <f>IF(AN106*(100%-AR$161)&lt;0,0,AN106*(100%-AR$161))</f>
        <v>0.3003653713378942</v>
      </c>
      <c r="AS106" s="37">
        <f>IF(AO106*(100%-AS$161)&lt;0,0,AO106*(100%-AS$161))</f>
        <v>0.3003653713378942</v>
      </c>
      <c r="AT106" s="37">
        <f>IF(AP106*(100%-AT$161)&lt;0,0,AP106*(100%-AT$161))</f>
        <v>0.29781175506039087</v>
      </c>
      <c r="AU106" s="37">
        <f>IF(AQ106*(100%-AU$161)&lt;0,0,AQ106*(100%-AU$161))</f>
        <v>0.29781175506039087</v>
      </c>
      <c r="AV106" s="37">
        <f>IF(AR106*(100%-AV$161)&lt;0,0,AR106*(100%-AV$161))</f>
        <v>0.29781175506039087</v>
      </c>
      <c r="AW106" s="37">
        <f>IF(AS106*(100%-AW$161)&lt;0,0,AS106*(100%-AW$161))</f>
        <v>0.29781175506039087</v>
      </c>
      <c r="AX106" s="30"/>
    </row>
    <row r="107" spans="1:50" s="26" customFormat="1" hidden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RTM UI'!$AH$52:$AK$52)/SUM('Sample UI'!$AH$52:$AK$52))</f>
        <v>0.16957327278517509</v>
      </c>
      <c r="AI107" s="107">
        <f>'Sample UI'!AI107*(SUM('FY20 - RTM UI'!$AH$52:$AK$52)/SUM('Sample UI'!$AH$52:$AK$52))</f>
        <v>0.16957327278517464</v>
      </c>
      <c r="AJ107" s="107">
        <f>'Sample UI'!AJ107*(SUM('FY20 - RTM UI'!$AH$52:$AK$52)/SUM('Sample UI'!$AH$52:$AK$52))</f>
        <v>0.16957327278517464</v>
      </c>
      <c r="AK107" s="107">
        <f>'Sample UI'!AK107*(SUM('FY20 - RTM UI'!$AH$52:$AK$52)/SUM('Sample UI'!$AH$52:$AK$52))</f>
        <v>0.16957327278517464</v>
      </c>
      <c r="AL107" s="37">
        <f>IF(AH107*(100%-AL$161)&lt;0,0,AH107*(100%-AL$161))</f>
        <v>0.16524915432915313</v>
      </c>
      <c r="AM107" s="37">
        <f>IF(AI107*(100%-AM$161)&lt;0,0,AI107*(100%-AM$161))</f>
        <v>0.16524915432915269</v>
      </c>
      <c r="AN107" s="37">
        <f>IF(AJ107*(100%-AN$161)&lt;0,0,AJ107*(100%-AN$161))</f>
        <v>0.16524915432915269</v>
      </c>
      <c r="AO107" s="37">
        <f>IF(AK107*(100%-AO$161)&lt;0,0,AK107*(100%-AO$161))</f>
        <v>0.16524915432915269</v>
      </c>
      <c r="AP107" s="37">
        <f>IF(AL107*(100%-AP$161)&lt;0,0,AL107*(100%-AP$161))</f>
        <v>0.16244019962911987</v>
      </c>
      <c r="AQ107" s="37">
        <f>IF(AM107*(100%-AQ$161)&lt;0,0,AM107*(100%-AQ$161))</f>
        <v>0.16244019962911946</v>
      </c>
      <c r="AR107" s="37">
        <f>IF(AN107*(100%-AR$161)&lt;0,0,AN107*(100%-AR$161))</f>
        <v>0.16244019962911946</v>
      </c>
      <c r="AS107" s="37">
        <f>IF(AO107*(100%-AS$161)&lt;0,0,AO107*(100%-AS$161))</f>
        <v>0.16244019962911946</v>
      </c>
      <c r="AT107" s="37">
        <f>IF(AP107*(100%-AT$161)&lt;0,0,AP107*(100%-AT$161))</f>
        <v>0.161059181783933</v>
      </c>
      <c r="AU107" s="37">
        <f>IF(AQ107*(100%-AU$161)&lt;0,0,AQ107*(100%-AU$161))</f>
        <v>0.16105918178393258</v>
      </c>
      <c r="AV107" s="37">
        <f>IF(AR107*(100%-AV$161)&lt;0,0,AR107*(100%-AV$161))</f>
        <v>0.16105918178393258</v>
      </c>
      <c r="AW107" s="37">
        <f>IF(AS107*(100%-AW$161)&lt;0,0,AS107*(100%-AW$161))</f>
        <v>0.16105918178393258</v>
      </c>
      <c r="AX107" s="30"/>
    </row>
    <row r="108" spans="1:50" s="26" customFormat="1" hidden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RTM UI'!$AL$52:$AO$52)/SUM('Sample UI'!$AL$52:$AO$52))</f>
        <v>0</v>
      </c>
      <c r="AM108" s="107">
        <f>'Sample UI'!AM108*(SUM('FY20 - RTM UI'!$AL$52:$AO$52)/SUM('Sample UI'!$AL$52:$AO$52))</f>
        <v>0</v>
      </c>
      <c r="AN108" s="107">
        <f>'Sample UI'!AN108*(SUM('FY20 - RTM UI'!$AL$52:$AO$52)/SUM('Sample UI'!$AL$52:$AO$52))</f>
        <v>0</v>
      </c>
      <c r="AO108" s="107">
        <f>'Sample UI'!AO108*(SUM('FY20 - RTM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hidden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RTM UI'!$AP$52:$AS$52)/SUM('Sample UI'!$AP$52:$AS$52))</f>
        <v>0.191554102601106</v>
      </c>
      <c r="AQ109" s="107">
        <f>'Sample UI'!AQ109*(SUM('FY20 - RTM UI'!$AP$52:$AS$52)/SUM('Sample UI'!$AP$52:$AS$52))</f>
        <v>0.19155410260110656</v>
      </c>
      <c r="AR109" s="107">
        <f>'Sample UI'!AR109*(SUM('FY20 - RTM UI'!$AP$52:$AS$52)/SUM('Sample UI'!$AP$52:$AS$52))</f>
        <v>0.19155410260110656</v>
      </c>
      <c r="AS109" s="107">
        <f>'Sample UI'!AS109*(SUM('FY20 - RTM UI'!$AP$52:$AS$52)/SUM('Sample UI'!$AP$52:$AS$52))</f>
        <v>0.19155410260110656</v>
      </c>
      <c r="AT109" s="37">
        <f>IF(AP109*(100%-AT$161)&lt;0,0,AP109*(100%-AT$161))</f>
        <v>0.18992556708702218</v>
      </c>
      <c r="AU109" s="37">
        <f>IF(AQ109*(100%-AU$161)&lt;0,0,AQ109*(100%-AU$161))</f>
        <v>0.18992556708702274</v>
      </c>
      <c r="AV109" s="37">
        <f>IF(AR109*(100%-AV$161)&lt;0,0,AR109*(100%-AV$161))</f>
        <v>0.18992556708702274</v>
      </c>
      <c r="AW109" s="37">
        <f>IF(AS109*(100%-AW$161)&lt;0,0,AS109*(100%-AW$161))</f>
        <v>0.18992556708702274</v>
      </c>
      <c r="AX109" s="30"/>
    </row>
    <row r="110" spans="1:50" s="26" customFormat="1" hidden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RTM UI'!$AT$52:$AW$52)/SUM('Sample UI'!$AT$52:$AW$52))</f>
        <v>0</v>
      </c>
      <c r="AU110" s="107">
        <f>'Sample UI'!AU110*(SUM('FY20 - RTM UI'!$AT$52:$AW$52)/SUM('Sample UI'!$AT$52:$AW$52))</f>
        <v>0</v>
      </c>
      <c r="AV110" s="107">
        <f>'Sample UI'!AV110*(SUM('FY20 - RTM UI'!$AT$52:$AW$52)/SUM('Sample UI'!$AT$52:$AW$52))</f>
        <v>0</v>
      </c>
      <c r="AW110" s="107">
        <f>'Sample UI'!AW110*(SUM('FY20 - RTM UI'!$AT$52:$AW$52)/SUM('Sample UI'!$AT$52:$AW$52))</f>
        <v>0</v>
      </c>
      <c r="AX110" s="30"/>
    </row>
    <row r="111" spans="1:50" s="26" customFormat="1" hidden="1" x14ac:dyDescent="0.35">
      <c r="A111" s="106" t="s">
        <v>23</v>
      </c>
      <c r="B111" s="105">
        <f>SUM(B112:B124)</f>
        <v>26.36110797117481</v>
      </c>
      <c r="C111" s="105">
        <f t="shared" ref="C111:AW111" si="17">SUM(C112:C124)</f>
        <v>26.361107971174803</v>
      </c>
      <c r="D111" s="105">
        <f t="shared" si="17"/>
        <v>26.361107971174803</v>
      </c>
      <c r="E111" s="105">
        <f t="shared" si="17"/>
        <v>26.361107971174803</v>
      </c>
      <c r="F111" s="105">
        <f t="shared" si="17"/>
        <v>29.899180102574427</v>
      </c>
      <c r="G111" s="105">
        <f t="shared" si="17"/>
        <v>29.899180102574427</v>
      </c>
      <c r="H111" s="105">
        <f t="shared" si="17"/>
        <v>29.899180102574427</v>
      </c>
      <c r="I111" s="105">
        <f t="shared" si="17"/>
        <v>29.899180102574427</v>
      </c>
      <c r="J111" s="105">
        <f t="shared" si="17"/>
        <v>29.630087481651255</v>
      </c>
      <c r="K111" s="105">
        <f t="shared" si="17"/>
        <v>29.630087481651255</v>
      </c>
      <c r="L111" s="105">
        <f t="shared" si="17"/>
        <v>29.630087481651255</v>
      </c>
      <c r="M111" s="105">
        <f t="shared" si="17"/>
        <v>29.630087481651255</v>
      </c>
      <c r="N111" s="105">
        <f t="shared" si="17"/>
        <v>28.654583901997643</v>
      </c>
      <c r="O111" s="105">
        <f t="shared" si="17"/>
        <v>28.654583901997636</v>
      </c>
      <c r="P111" s="105">
        <f t="shared" si="17"/>
        <v>28.654583901997636</v>
      </c>
      <c r="Q111" s="105">
        <f t="shared" si="17"/>
        <v>28.654583901997636</v>
      </c>
      <c r="R111" s="105">
        <f t="shared" si="17"/>
        <v>29.603207723377167</v>
      </c>
      <c r="S111" s="105">
        <f t="shared" si="17"/>
        <v>29.603207723377153</v>
      </c>
      <c r="T111" s="105">
        <f t="shared" si="17"/>
        <v>29.603207723377153</v>
      </c>
      <c r="U111" s="105">
        <f t="shared" si="17"/>
        <v>29.603207723377153</v>
      </c>
      <c r="V111" s="105">
        <f t="shared" si="17"/>
        <v>27.678999221357657</v>
      </c>
      <c r="W111" s="105">
        <f t="shared" si="17"/>
        <v>27.678999221357646</v>
      </c>
      <c r="X111" s="105">
        <f t="shared" si="17"/>
        <v>27.678999221357646</v>
      </c>
      <c r="Y111" s="105">
        <f t="shared" si="17"/>
        <v>27.678999221357646</v>
      </c>
      <c r="Z111" s="105">
        <f t="shared" si="17"/>
        <v>29.523998294833557</v>
      </c>
      <c r="AA111" s="105">
        <f t="shared" si="17"/>
        <v>29.523998294833547</v>
      </c>
      <c r="AB111" s="105">
        <f t="shared" si="17"/>
        <v>29.523998294833547</v>
      </c>
      <c r="AC111" s="105">
        <f t="shared" si="17"/>
        <v>29.523998294833547</v>
      </c>
      <c r="AD111" s="105">
        <f t="shared" si="17"/>
        <v>33.20640121865712</v>
      </c>
      <c r="AE111" s="105">
        <f t="shared" si="17"/>
        <v>33.206401218657113</v>
      </c>
      <c r="AF111" s="105">
        <f t="shared" si="17"/>
        <v>33.206401218657113</v>
      </c>
      <c r="AG111" s="105">
        <f t="shared" si="17"/>
        <v>33.206401218657113</v>
      </c>
      <c r="AH111" s="105">
        <f t="shared" si="17"/>
        <v>34.853427477531</v>
      </c>
      <c r="AI111" s="105">
        <f t="shared" si="17"/>
        <v>34.853427477531</v>
      </c>
      <c r="AJ111" s="105">
        <f t="shared" si="17"/>
        <v>34.853427477531</v>
      </c>
      <c r="AK111" s="105">
        <f t="shared" si="17"/>
        <v>34.853427477531</v>
      </c>
      <c r="AL111" s="105">
        <f t="shared" si="17"/>
        <v>33.964665076853954</v>
      </c>
      <c r="AM111" s="105">
        <f t="shared" si="17"/>
        <v>33.964665076853954</v>
      </c>
      <c r="AN111" s="105">
        <f t="shared" si="17"/>
        <v>33.964665076853954</v>
      </c>
      <c r="AO111" s="105">
        <f t="shared" si="17"/>
        <v>33.964665076853954</v>
      </c>
      <c r="AP111" s="105">
        <f t="shared" si="17"/>
        <v>36.26063504949466</v>
      </c>
      <c r="AQ111" s="105">
        <f t="shared" si="17"/>
        <v>36.26063504949466</v>
      </c>
      <c r="AR111" s="105">
        <f t="shared" si="17"/>
        <v>36.26063504949466</v>
      </c>
      <c r="AS111" s="105">
        <f t="shared" si="17"/>
        <v>36.26063504949466</v>
      </c>
      <c r="AT111" s="105">
        <f t="shared" si="17"/>
        <v>35.952358008494372</v>
      </c>
      <c r="AU111" s="105">
        <f t="shared" si="17"/>
        <v>35.952358008494372</v>
      </c>
      <c r="AV111" s="105">
        <f t="shared" si="17"/>
        <v>35.952358008494372</v>
      </c>
      <c r="AW111" s="105">
        <f t="shared" si="17"/>
        <v>35.952358008494372</v>
      </c>
      <c r="AX111" s="30"/>
    </row>
    <row r="112" spans="1:50" s="26" customFormat="1" hidden="1" x14ac:dyDescent="0.35">
      <c r="A112" s="103" t="s">
        <v>24</v>
      </c>
      <c r="B112" s="37">
        <f>'Headcount Source'!F6</f>
        <v>6.5500000000000007</v>
      </c>
      <c r="C112" s="37">
        <f>'Headcount Source'!F6</f>
        <v>6.5500000000000007</v>
      </c>
      <c r="D112" s="37">
        <f>'Headcount Source'!F6</f>
        <v>6.5500000000000007</v>
      </c>
      <c r="E112" s="37">
        <f>'Headcount Source'!F6</f>
        <v>6.5500000000000007</v>
      </c>
      <c r="F112" s="37">
        <f>B112*(100%-F$161)</f>
        <v>6.4648500000000002</v>
      </c>
      <c r="G112" s="37">
        <f>C112*(100%-G$161)</f>
        <v>6.4648500000000002</v>
      </c>
      <c r="H112" s="37">
        <f>D112*(100%-H$161)</f>
        <v>6.4648500000000002</v>
      </c>
      <c r="I112" s="37">
        <f>E112*(100%-I$161)</f>
        <v>6.4648500000000002</v>
      </c>
      <c r="J112" s="37">
        <f>F112*(100%-J$161)</f>
        <v>6.4066663500000001</v>
      </c>
      <c r="K112" s="37">
        <f>G112*(100%-K$161)</f>
        <v>6.4066663500000001</v>
      </c>
      <c r="L112" s="37">
        <f>H112*(100%-L$161)</f>
        <v>6.4066663500000001</v>
      </c>
      <c r="M112" s="37">
        <f>I112*(100%-M$161)</f>
        <v>6.4066663500000001</v>
      </c>
      <c r="N112" s="37">
        <f>J112*(100%-N$161)</f>
        <v>6.1824330277500001</v>
      </c>
      <c r="O112" s="37">
        <f>K112*(100%-O$161)</f>
        <v>6.1824330277500001</v>
      </c>
      <c r="P112" s="37">
        <f>L112*(100%-P$161)</f>
        <v>6.1824330277500001</v>
      </c>
      <c r="Q112" s="37">
        <f>M112*(100%-Q$161)</f>
        <v>6.1824330277500001</v>
      </c>
      <c r="R112" s="37">
        <f>N112*(100%-R$161)</f>
        <v>6.0340546350839999</v>
      </c>
      <c r="S112" s="37">
        <f>O112*(100%-S$161)</f>
        <v>6.0340546350839999</v>
      </c>
      <c r="T112" s="37">
        <f>P112*(100%-T$161)</f>
        <v>6.0340546350839999</v>
      </c>
      <c r="U112" s="37">
        <f>Q112*(100%-U$161)</f>
        <v>6.0340546350839999</v>
      </c>
      <c r="V112" s="37">
        <f>IF(R112*(100%-V$161)&lt;0,0,R112*(100%-V$161))</f>
        <v>5.6418410838035404</v>
      </c>
      <c r="W112" s="37">
        <f>IF(S112*(100%-W$161)&lt;0,0,S112*(100%-W$161))</f>
        <v>5.6418410838035404</v>
      </c>
      <c r="X112" s="37">
        <f>IF(T112*(100%-X$161)&lt;0,0,T112*(100%-X$161))</f>
        <v>5.6418410838035404</v>
      </c>
      <c r="Y112" s="37">
        <f>IF(U112*(100%-Y$161)&lt;0,0,U112*(100%-Y$161))</f>
        <v>5.6418410838035404</v>
      </c>
      <c r="Z112" s="37">
        <f>IF(V112*(100%-Z$161)&lt;0,0,V112*(100%-Z$161))</f>
        <v>5.5177205799598621</v>
      </c>
      <c r="AA112" s="37">
        <f>IF(W112*(100%-AA$161)&lt;0,0,W112*(100%-AA$161))</f>
        <v>5.5177205799598621</v>
      </c>
      <c r="AB112" s="37">
        <f>IF(X112*(100%-AB$161)&lt;0,0,X112*(100%-AB$161))</f>
        <v>5.5177205799598621</v>
      </c>
      <c r="AC112" s="37">
        <f>IF(Y112*(100%-AC$161)&lt;0,0,Y112*(100%-AC$161))</f>
        <v>5.5177205799598621</v>
      </c>
      <c r="AD112" s="37">
        <f>Z112*(100%-AD$161)</f>
        <v>5.3025294773414275</v>
      </c>
      <c r="AE112" s="37">
        <f>AA112*(100%-AE$161)</f>
        <v>5.3025294773414275</v>
      </c>
      <c r="AF112" s="37">
        <f>AB112*(100%-AF$161)</f>
        <v>5.3025294773414275</v>
      </c>
      <c r="AG112" s="37">
        <f>AC112*(100%-AG$161)</f>
        <v>5.3025294773414275</v>
      </c>
      <c r="AH112" s="37">
        <f>AD112*(100%-AH$161)</f>
        <v>5.1593611814532085</v>
      </c>
      <c r="AI112" s="37">
        <f>AE112*(100%-AI$161)</f>
        <v>5.1593611814532085</v>
      </c>
      <c r="AJ112" s="37">
        <f>AF112*(100%-AJ$161)</f>
        <v>5.1593611814532085</v>
      </c>
      <c r="AK112" s="37">
        <f>AG112*(100%-AK$161)</f>
        <v>5.1593611814532085</v>
      </c>
      <c r="AL112" s="37">
        <f>AH112*(100%-AL$161)</f>
        <v>5.027797471326152</v>
      </c>
      <c r="AM112" s="37">
        <f>AI112*(100%-AM$161)</f>
        <v>5.027797471326152</v>
      </c>
      <c r="AN112" s="37">
        <f>AJ112*(100%-AN$161)</f>
        <v>5.027797471326152</v>
      </c>
      <c r="AO112" s="37">
        <f>AK112*(100%-AO$161)</f>
        <v>5.027797471326152</v>
      </c>
      <c r="AP112" s="37">
        <f>AL112*(100%-AP$161)</f>
        <v>4.9423334615693086</v>
      </c>
      <c r="AQ112" s="37">
        <f>AM112*(100%-AQ$161)</f>
        <v>4.9423334615693086</v>
      </c>
      <c r="AR112" s="37">
        <f>AN112*(100%-AR$161)</f>
        <v>4.9423334615693086</v>
      </c>
      <c r="AS112" s="37">
        <f>AO112*(100%-AS$161)</f>
        <v>4.9423334615693086</v>
      </c>
      <c r="AT112" s="37">
        <f>AP112*(100%-AT$161)</f>
        <v>4.9003152251790851</v>
      </c>
      <c r="AU112" s="37">
        <f>AQ112*(100%-AU$161)</f>
        <v>4.9003152251790851</v>
      </c>
      <c r="AV112" s="37">
        <f>AR112*(100%-AV$161)</f>
        <v>4.9003152251790851</v>
      </c>
      <c r="AW112" s="37">
        <f>AS112*(100%-AW$161)</f>
        <v>4.9003152251790851</v>
      </c>
      <c r="AX112" s="30"/>
    </row>
    <row r="113" spans="1:50" s="26" customFormat="1" hidden="1" x14ac:dyDescent="0.35">
      <c r="A113" s="103" t="s">
        <v>119</v>
      </c>
      <c r="B113" s="107">
        <f>'Sample UI'!B113*(SUM($B$52:$E$52)/SUM('Sample UI'!$B$52:$E$52))</f>
        <v>19.81110797117481</v>
      </c>
      <c r="C113" s="107">
        <f>'Sample UI'!C113*(SUM($B$52:$E$52)/SUM('Sample UI'!$B$52:$E$52))</f>
        <v>19.811107971174803</v>
      </c>
      <c r="D113" s="107">
        <f>'Sample UI'!D113*(SUM($B$52:$E$52)/SUM('Sample UI'!$B$52:$E$52))</f>
        <v>19.811107971174803</v>
      </c>
      <c r="E113" s="107">
        <f>'Sample UI'!E113*(SUM($B$52:$E$52)/SUM('Sample UI'!$B$52:$E$52))</f>
        <v>19.811107971174803</v>
      </c>
      <c r="F113" s="37">
        <f>IF(B113*(100%-F$161)&lt;0,0,B113*(100%-F$161))</f>
        <v>19.553563567549539</v>
      </c>
      <c r="G113" s="37">
        <f>IF(C113*(100%-G$161)&lt;0,0,C113*(100%-G$161))</f>
        <v>19.553563567549531</v>
      </c>
      <c r="H113" s="37">
        <f>IF(D113*(100%-H$161)&lt;0,0,D113*(100%-H$161))</f>
        <v>19.553563567549531</v>
      </c>
      <c r="I113" s="37">
        <f>IF(E113*(100%-I$161)&lt;0,0,E113*(100%-I$161))</f>
        <v>19.553563567549531</v>
      </c>
      <c r="J113" s="37">
        <f>IF(F113*(100%-J$161)&lt;0,0,F113*(100%-J$161))</f>
        <v>19.377581495441593</v>
      </c>
      <c r="K113" s="37">
        <f>IF(G113*(100%-K$161)&lt;0,0,G113*(100%-K$161))</f>
        <v>19.377581495441586</v>
      </c>
      <c r="L113" s="37">
        <f>IF(H113*(100%-L$161)&lt;0,0,H113*(100%-L$161))</f>
        <v>19.377581495441586</v>
      </c>
      <c r="M113" s="37">
        <f>IF(I113*(100%-M$161)&lt;0,0,I113*(100%-M$161))</f>
        <v>19.377581495441586</v>
      </c>
      <c r="N113" s="37">
        <f>IF(J113*(100%-N$161)&lt;0,0,J113*(100%-N$161))</f>
        <v>18.699366143101138</v>
      </c>
      <c r="O113" s="37">
        <f>IF(K113*(100%-O$161)&lt;0,0,K113*(100%-O$161))</f>
        <v>18.69936614310113</v>
      </c>
      <c r="P113" s="37">
        <f>IF(L113*(100%-P$161)&lt;0,0,L113*(100%-P$161))</f>
        <v>18.69936614310113</v>
      </c>
      <c r="Q113" s="37">
        <f>IF(M113*(100%-Q$161)&lt;0,0,M113*(100%-Q$161))</f>
        <v>18.69936614310113</v>
      </c>
      <c r="R113" s="37">
        <f>IF(N113*(100%-R$161)&lt;0,0,N113*(100%-R$161))</f>
        <v>18.250581355666711</v>
      </c>
      <c r="S113" s="37">
        <f>IF(O113*(100%-S$161)&lt;0,0,O113*(100%-S$161))</f>
        <v>18.250581355666704</v>
      </c>
      <c r="T113" s="37">
        <f>IF(P113*(100%-T$161)&lt;0,0,P113*(100%-T$161))</f>
        <v>18.250581355666704</v>
      </c>
      <c r="U113" s="37">
        <f>IF(Q113*(100%-U$161)&lt;0,0,Q113*(100%-U$161))</f>
        <v>18.250581355666704</v>
      </c>
      <c r="V113" s="37">
        <f>IF(R113*(100%-V$161)&lt;0,0,R113*(100%-V$161))</f>
        <v>17.064293567548376</v>
      </c>
      <c r="W113" s="37">
        <f>IF(S113*(100%-W$161)&lt;0,0,S113*(100%-W$161))</f>
        <v>17.064293567548368</v>
      </c>
      <c r="X113" s="37">
        <f>IF(T113*(100%-X$161)&lt;0,0,T113*(100%-X$161))</f>
        <v>17.064293567548368</v>
      </c>
      <c r="Y113" s="37">
        <f>IF(U113*(100%-Y$161)&lt;0,0,U113*(100%-Y$161))</f>
        <v>17.064293567548368</v>
      </c>
      <c r="Z113" s="37">
        <f>IF(V113*(100%-Z$161)&lt;0,0,V113*(100%-Z$161))</f>
        <v>16.688879109062309</v>
      </c>
      <c r="AA113" s="37">
        <f>IF(W113*(100%-AA$161)&lt;0,0,W113*(100%-AA$161))</f>
        <v>16.688879109062302</v>
      </c>
      <c r="AB113" s="37">
        <f>IF(X113*(100%-AB$161)&lt;0,0,X113*(100%-AB$161))</f>
        <v>16.688879109062302</v>
      </c>
      <c r="AC113" s="37">
        <f>IF(Y113*(100%-AC$161)&lt;0,0,Y113*(100%-AC$161))</f>
        <v>16.688879109062302</v>
      </c>
      <c r="AD113" s="37">
        <f>IF(Z113*(100%-AD$161)&lt;0,0,Z113*(100%-AD$161))</f>
        <v>16.038012823808877</v>
      </c>
      <c r="AE113" s="37">
        <f>IF(AA113*(100%-AE$161)&lt;0,0,AA113*(100%-AE$161))</f>
        <v>16.038012823808874</v>
      </c>
      <c r="AF113" s="37">
        <f>IF(AB113*(100%-AF$161)&lt;0,0,AB113*(100%-AF$161))</f>
        <v>16.038012823808874</v>
      </c>
      <c r="AG113" s="37">
        <f>IF(AC113*(100%-AG$161)&lt;0,0,AC113*(100%-AG$161))</f>
        <v>16.038012823808874</v>
      </c>
      <c r="AH113" s="37">
        <f>IF(AD113*(100%-AH$161)&lt;0,0,AD113*(100%-AH$161))</f>
        <v>15.604986477566037</v>
      </c>
      <c r="AI113" s="37">
        <f>IF(AE113*(100%-AI$161)&lt;0,0,AE113*(100%-AI$161))</f>
        <v>15.604986477566033</v>
      </c>
      <c r="AJ113" s="37">
        <f>IF(AF113*(100%-AJ$161)&lt;0,0,AF113*(100%-AJ$161))</f>
        <v>15.604986477566033</v>
      </c>
      <c r="AK113" s="37">
        <f>IF(AG113*(100%-AK$161)&lt;0,0,AG113*(100%-AK$161))</f>
        <v>15.604986477566033</v>
      </c>
      <c r="AL113" s="37">
        <f>IF(AH113*(100%-AL$161)&lt;0,0,AH113*(100%-AL$161))</f>
        <v>15.207059322388103</v>
      </c>
      <c r="AM113" s="37">
        <f>IF(AI113*(100%-AM$161)&lt;0,0,AI113*(100%-AM$161))</f>
        <v>15.207059322388099</v>
      </c>
      <c r="AN113" s="37">
        <f>IF(AJ113*(100%-AN$161)&lt;0,0,AJ113*(100%-AN$161))</f>
        <v>15.207059322388099</v>
      </c>
      <c r="AO113" s="37">
        <f>IF(AK113*(100%-AO$161)&lt;0,0,AK113*(100%-AO$161))</f>
        <v>15.207059322388099</v>
      </c>
      <c r="AP113" s="37">
        <f>IF(AL113*(100%-AP$161)&lt;0,0,AL113*(100%-AP$161))</f>
        <v>14.948565165908352</v>
      </c>
      <c r="AQ113" s="37">
        <f>IF(AM113*(100%-AQ$161)&lt;0,0,AM113*(100%-AQ$161))</f>
        <v>14.948565165908349</v>
      </c>
      <c r="AR113" s="37">
        <f>IF(AN113*(100%-AR$161)&lt;0,0,AN113*(100%-AR$161))</f>
        <v>14.948565165908349</v>
      </c>
      <c r="AS113" s="37">
        <f>IF(AO113*(100%-AS$161)&lt;0,0,AO113*(100%-AS$161))</f>
        <v>14.948565165908349</v>
      </c>
      <c r="AT113" s="37">
        <f>IF(AP113*(100%-AT$161)&lt;0,0,AP113*(100%-AT$161))</f>
        <v>14.821476949437351</v>
      </c>
      <c r="AU113" s="37">
        <f>IF(AQ113*(100%-AU$161)&lt;0,0,AQ113*(100%-AU$161))</f>
        <v>14.821476949437347</v>
      </c>
      <c r="AV113" s="37">
        <f>IF(AR113*(100%-AV$161)&lt;0,0,AR113*(100%-AV$161))</f>
        <v>14.821476949437347</v>
      </c>
      <c r="AW113" s="37">
        <f>IF(AS113*(100%-AW$161)&lt;0,0,AS113*(100%-AW$161))</f>
        <v>14.821476949437347</v>
      </c>
      <c r="AX113" s="30"/>
    </row>
    <row r="114" spans="1:50" s="26" customFormat="1" hidden="1" x14ac:dyDescent="0.35">
      <c r="A114" s="103" t="s">
        <v>120</v>
      </c>
      <c r="B114" s="37"/>
      <c r="C114" s="12"/>
      <c r="D114" s="12"/>
      <c r="E114" s="12"/>
      <c r="F114" s="107">
        <f>'Sample UI'!F114*(SUM('FY20 - RTM UI'!$F$52:$I$52)/(SUM('Sample UI'!$F$52:$I$52)))</f>
        <v>3.8807665350248879</v>
      </c>
      <c r="G114" s="107">
        <f>'Sample UI'!G114*(SUM('FY20 - RTM UI'!$F$52:$I$52)/(SUM('Sample UI'!$F$52:$I$52)))</f>
        <v>3.8807665350248959</v>
      </c>
      <c r="H114" s="107">
        <f>'Sample UI'!H114*(SUM('FY20 - RTM UI'!$F$52:$I$52)/(SUM('Sample UI'!$F$52:$I$52)))</f>
        <v>3.8807665350248959</v>
      </c>
      <c r="I114" s="107">
        <f>'Sample UI'!I114*(SUM('FY20 - RTM UI'!$F$52:$I$52)/(SUM('Sample UI'!$F$52:$I$52)))</f>
        <v>3.8807665350248959</v>
      </c>
      <c r="J114" s="37">
        <f>IF(F114*(100%-J$161)&lt;0,0,F114*(100%-J$161))</f>
        <v>3.8458396362096638</v>
      </c>
      <c r="K114" s="37">
        <f>IF(G114*(100%-K$161)&lt;0,0,G114*(100%-K$161))</f>
        <v>3.8458396362096718</v>
      </c>
      <c r="L114" s="37">
        <f>IF(H114*(100%-L$161)&lt;0,0,H114*(100%-L$161))</f>
        <v>3.8458396362096718</v>
      </c>
      <c r="M114" s="37">
        <f>IF(I114*(100%-M$161)&lt;0,0,I114*(100%-M$161))</f>
        <v>3.8458396362096718</v>
      </c>
      <c r="N114" s="37">
        <f>IF(J114*(100%-N$161)&lt;0,0,J114*(100%-N$161))</f>
        <v>3.7112352489423257</v>
      </c>
      <c r="O114" s="37">
        <f>IF(K114*(100%-O$161)&lt;0,0,K114*(100%-O$161))</f>
        <v>3.7112352489423333</v>
      </c>
      <c r="P114" s="37">
        <f>IF(L114*(100%-P$161)&lt;0,0,L114*(100%-P$161))</f>
        <v>3.7112352489423333</v>
      </c>
      <c r="Q114" s="37">
        <f>IF(M114*(100%-Q$161)&lt;0,0,M114*(100%-Q$161))</f>
        <v>3.7112352489423333</v>
      </c>
      <c r="R114" s="37">
        <f>IF(N114*(100%-R$161)&lt;0,0,N114*(100%-R$161))</f>
        <v>3.6221656029677098</v>
      </c>
      <c r="S114" s="37">
        <f>IF(O114*(100%-S$161)&lt;0,0,O114*(100%-S$161))</f>
        <v>3.6221656029677174</v>
      </c>
      <c r="T114" s="37">
        <f>IF(P114*(100%-T$161)&lt;0,0,P114*(100%-T$161))</f>
        <v>3.6221656029677174</v>
      </c>
      <c r="U114" s="37">
        <f>IF(Q114*(100%-U$161)&lt;0,0,Q114*(100%-U$161))</f>
        <v>3.6221656029677174</v>
      </c>
      <c r="V114" s="37">
        <f>IF(R114*(100%-V$161)&lt;0,0,R114*(100%-V$161))</f>
        <v>3.3867248387748088</v>
      </c>
      <c r="W114" s="37">
        <f>IF(S114*(100%-W$161)&lt;0,0,S114*(100%-W$161))</f>
        <v>3.3867248387748159</v>
      </c>
      <c r="X114" s="37">
        <f>IF(T114*(100%-X$161)&lt;0,0,T114*(100%-X$161))</f>
        <v>3.3867248387748159</v>
      </c>
      <c r="Y114" s="37">
        <f>IF(U114*(100%-Y$161)&lt;0,0,U114*(100%-Y$161))</f>
        <v>3.3867248387748159</v>
      </c>
      <c r="Z114" s="37">
        <f>IF(V114*(100%-Z$161)&lt;0,0,V114*(100%-Z$161))</f>
        <v>3.312216892321763</v>
      </c>
      <c r="AA114" s="37">
        <f>IF(W114*(100%-AA$161)&lt;0,0,W114*(100%-AA$161))</f>
        <v>3.3122168923217701</v>
      </c>
      <c r="AB114" s="37">
        <f>IF(X114*(100%-AB$161)&lt;0,0,X114*(100%-AB$161))</f>
        <v>3.3122168923217701</v>
      </c>
      <c r="AC114" s="37">
        <f>IF(Y114*(100%-AC$161)&lt;0,0,Y114*(100%-AC$161))</f>
        <v>3.3122168923217701</v>
      </c>
      <c r="AD114" s="37">
        <f>IF(Z114*(100%-AD$161)&lt;0,0,Z114*(100%-AD$161))</f>
        <v>3.1830404335212141</v>
      </c>
      <c r="AE114" s="37">
        <f>IF(AA114*(100%-AE$161)&lt;0,0,AA114*(100%-AE$161))</f>
        <v>3.1830404335212208</v>
      </c>
      <c r="AF114" s="37">
        <f>IF(AB114*(100%-AF$161)&lt;0,0,AB114*(100%-AF$161))</f>
        <v>3.1830404335212208</v>
      </c>
      <c r="AG114" s="37">
        <f>IF(AC114*(100%-AG$161)&lt;0,0,AC114*(100%-AG$161))</f>
        <v>3.1830404335212208</v>
      </c>
      <c r="AH114" s="37">
        <f>IF(AD114*(100%-AH$161)&lt;0,0,AD114*(100%-AH$161))</f>
        <v>3.0970983418161411</v>
      </c>
      <c r="AI114" s="37">
        <f>IF(AE114*(100%-AI$161)&lt;0,0,AE114*(100%-AI$161))</f>
        <v>3.0970983418161477</v>
      </c>
      <c r="AJ114" s="37">
        <f>IF(AF114*(100%-AJ$161)&lt;0,0,AF114*(100%-AJ$161))</f>
        <v>3.0970983418161477</v>
      </c>
      <c r="AK114" s="37">
        <f>IF(AG114*(100%-AK$161)&lt;0,0,AG114*(100%-AK$161))</f>
        <v>3.0970983418161477</v>
      </c>
      <c r="AL114" s="37">
        <f>IF(AH114*(100%-AL$161)&lt;0,0,AH114*(100%-AL$161))</f>
        <v>3.0181223340998296</v>
      </c>
      <c r="AM114" s="37">
        <f>IF(AI114*(100%-AM$161)&lt;0,0,AI114*(100%-AM$161))</f>
        <v>3.0181223340998362</v>
      </c>
      <c r="AN114" s="37">
        <f>IF(AJ114*(100%-AN$161)&lt;0,0,AJ114*(100%-AN$161))</f>
        <v>3.0181223340998362</v>
      </c>
      <c r="AO114" s="37">
        <f>IF(AK114*(100%-AO$161)&lt;0,0,AK114*(100%-AO$161))</f>
        <v>3.0181223340998362</v>
      </c>
      <c r="AP114" s="37">
        <f>IF(AL114*(100%-AP$161)&lt;0,0,AL114*(100%-AP$161))</f>
        <v>2.9668193852281002</v>
      </c>
      <c r="AQ114" s="37">
        <f>IF(AM114*(100%-AQ$161)&lt;0,0,AM114*(100%-AQ$161))</f>
        <v>2.9668193852281068</v>
      </c>
      <c r="AR114" s="37">
        <f>IF(AN114*(100%-AR$161)&lt;0,0,AN114*(100%-AR$161))</f>
        <v>2.9668193852281068</v>
      </c>
      <c r="AS114" s="37">
        <f>IF(AO114*(100%-AS$161)&lt;0,0,AO114*(100%-AS$161))</f>
        <v>2.9668193852281068</v>
      </c>
      <c r="AT114" s="37">
        <f>IF(AP114*(100%-AT$161)&lt;0,0,AP114*(100%-AT$161))</f>
        <v>2.9415963768607067</v>
      </c>
      <c r="AU114" s="37">
        <f>IF(AQ114*(100%-AU$161)&lt;0,0,AQ114*(100%-AU$161))</f>
        <v>2.9415963768607134</v>
      </c>
      <c r="AV114" s="37">
        <f>IF(AR114*(100%-AV$161)&lt;0,0,AR114*(100%-AV$161))</f>
        <v>2.9415963768607134</v>
      </c>
      <c r="AW114" s="37">
        <f>IF(AS114*(100%-AW$161)&lt;0,0,AS114*(100%-AW$161))</f>
        <v>2.9415963768607134</v>
      </c>
      <c r="AX114" s="30"/>
    </row>
    <row r="115" spans="1:50" s="26" customFormat="1" hidden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RTM UI'!$F$52:$I$52)/(SUM('Sample UI'!$F$52:$I$52)))</f>
        <v>0</v>
      </c>
      <c r="K115" s="107">
        <f>'Sample UI'!K115*(SUM('FY20 - RTM UI'!$F$52:$I$52)/(SUM('Sample UI'!$F$52:$I$52)))</f>
        <v>0</v>
      </c>
      <c r="L115" s="107">
        <f>'Sample UI'!L115*(SUM('FY20 - RTM UI'!$F$52:$I$52)/(SUM('Sample UI'!$F$52:$I$52)))</f>
        <v>0</v>
      </c>
      <c r="M115" s="107">
        <f>'Sample UI'!M115*(SUM('FY20 - RTM UI'!$F$52:$I$52)/(SUM('Sample UI'!$F$52:$I$52)))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hidden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RTM UI'!$N$52:$Q$52)/SUM('Sample UI'!$N$52:$Q$52))</f>
        <v>6.1549482204179176E-2</v>
      </c>
      <c r="O116" s="107">
        <f>'Sample UI'!O116*(SUM('FY20 - RTM UI'!$N$52:$Q$52)/SUM('Sample UI'!$N$52:$Q$52))</f>
        <v>6.1549482204170794E-2</v>
      </c>
      <c r="P116" s="107">
        <f>'Sample UI'!P116*(SUM('FY20 - RTM UI'!$N$52:$Q$52)/SUM('Sample UI'!$N$52:$Q$52))</f>
        <v>6.1549482204170794E-2</v>
      </c>
      <c r="Q116" s="107">
        <f>'Sample UI'!Q116*(SUM('FY20 - RTM UI'!$N$52:$Q$52)/SUM('Sample UI'!$N$52:$Q$52))</f>
        <v>6.1549482204170794E-2</v>
      </c>
      <c r="R116" s="37">
        <f>IF(N116*(100%-R$161)&lt;0,0,N116*(100%-R$161))</f>
        <v>6.0072294631278875E-2</v>
      </c>
      <c r="S116" s="37">
        <f>IF(O116*(100%-S$161)&lt;0,0,O116*(100%-S$161))</f>
        <v>6.0072294631270694E-2</v>
      </c>
      <c r="T116" s="37">
        <f>IF(P116*(100%-T$161)&lt;0,0,P116*(100%-T$161))</f>
        <v>6.0072294631270694E-2</v>
      </c>
      <c r="U116" s="37">
        <f>IF(Q116*(100%-U$161)&lt;0,0,Q116*(100%-U$161))</f>
        <v>6.0072294631270694E-2</v>
      </c>
      <c r="V116" s="37">
        <f>IF(R116*(100%-V$161)&lt;0,0,R116*(100%-V$161))</f>
        <v>5.6167595480245754E-2</v>
      </c>
      <c r="W116" s="37">
        <f>IF(S116*(100%-W$161)&lt;0,0,S116*(100%-W$161))</f>
        <v>5.61675954802381E-2</v>
      </c>
      <c r="X116" s="37">
        <f>IF(T116*(100%-X$161)&lt;0,0,T116*(100%-X$161))</f>
        <v>5.61675954802381E-2</v>
      </c>
      <c r="Y116" s="37">
        <f>IF(U116*(100%-Y$161)&lt;0,0,U116*(100%-Y$161))</f>
        <v>5.61675954802381E-2</v>
      </c>
      <c r="Z116" s="37">
        <f>IF(V116*(100%-Z$161)&lt;0,0,V116*(100%-Z$161))</f>
        <v>5.4931908379680344E-2</v>
      </c>
      <c r="AA116" s="37">
        <f>IF(W116*(100%-AA$161)&lt;0,0,W116*(100%-AA$161))</f>
        <v>5.4931908379672864E-2</v>
      </c>
      <c r="AB116" s="37">
        <f>IF(X116*(100%-AB$161)&lt;0,0,X116*(100%-AB$161))</f>
        <v>5.4931908379672864E-2</v>
      </c>
      <c r="AC116" s="37">
        <f>IF(Y116*(100%-AC$161)&lt;0,0,Y116*(100%-AC$161))</f>
        <v>5.4931908379672864E-2</v>
      </c>
      <c r="AD116" s="37">
        <f>IF(Z116*(100%-AD$161)&lt;0,0,Z116*(100%-AD$161))</f>
        <v>5.2789563952872806E-2</v>
      </c>
      <c r="AE116" s="37">
        <f>IF(AA116*(100%-AE$161)&lt;0,0,AA116*(100%-AE$161))</f>
        <v>5.2789563952865617E-2</v>
      </c>
      <c r="AF116" s="37">
        <f>IF(AB116*(100%-AF$161)&lt;0,0,AB116*(100%-AF$161))</f>
        <v>5.2789563952865617E-2</v>
      </c>
      <c r="AG116" s="37">
        <f>IF(AC116*(100%-AG$161)&lt;0,0,AC116*(100%-AG$161))</f>
        <v>5.2789563952865617E-2</v>
      </c>
      <c r="AH116" s="37">
        <f>IF(AD116*(100%-AH$161)&lt;0,0,AD116*(100%-AH$161))</f>
        <v>5.1364245726145237E-2</v>
      </c>
      <c r="AI116" s="37">
        <f>IF(AE116*(100%-AI$161)&lt;0,0,AE116*(100%-AI$161))</f>
        <v>5.1364245726138243E-2</v>
      </c>
      <c r="AJ116" s="37">
        <f>IF(AF116*(100%-AJ$161)&lt;0,0,AF116*(100%-AJ$161))</f>
        <v>5.1364245726138243E-2</v>
      </c>
      <c r="AK116" s="37">
        <f>IF(AG116*(100%-AK$161)&lt;0,0,AG116*(100%-AK$161))</f>
        <v>5.1364245726138243E-2</v>
      </c>
      <c r="AL116" s="37">
        <f>IF(AH116*(100%-AL$161)&lt;0,0,AH116*(100%-AL$161))</f>
        <v>5.0054457460128536E-2</v>
      </c>
      <c r="AM116" s="37">
        <f>IF(AI116*(100%-AM$161)&lt;0,0,AI116*(100%-AM$161))</f>
        <v>5.0054457460121722E-2</v>
      </c>
      <c r="AN116" s="37">
        <f>IF(AJ116*(100%-AN$161)&lt;0,0,AJ116*(100%-AN$161))</f>
        <v>5.0054457460121722E-2</v>
      </c>
      <c r="AO116" s="37">
        <f>IF(AK116*(100%-AO$161)&lt;0,0,AK116*(100%-AO$161))</f>
        <v>5.0054457460121722E-2</v>
      </c>
      <c r="AP116" s="37">
        <f>IF(AL116*(100%-AP$161)&lt;0,0,AL116*(100%-AP$161))</f>
        <v>4.9203616775884029E-2</v>
      </c>
      <c r="AQ116" s="37">
        <f>IF(AM116*(100%-AQ$161)&lt;0,0,AM116*(100%-AQ$161))</f>
        <v>4.9203616775877333E-2</v>
      </c>
      <c r="AR116" s="37">
        <f>IF(AN116*(100%-AR$161)&lt;0,0,AN116*(100%-AR$161))</f>
        <v>4.9203616775877333E-2</v>
      </c>
      <c r="AS116" s="37">
        <f>IF(AO116*(100%-AS$161)&lt;0,0,AO116*(100%-AS$161))</f>
        <v>4.9203616775877333E-2</v>
      </c>
      <c r="AT116" s="37">
        <f>IF(AP116*(100%-AT$161)&lt;0,0,AP116*(100%-AT$161))</f>
        <v>4.8785302387140496E-2</v>
      </c>
      <c r="AU116" s="37">
        <f>IF(AQ116*(100%-AU$161)&lt;0,0,AQ116*(100%-AU$161))</f>
        <v>4.8785302387133862E-2</v>
      </c>
      <c r="AV116" s="37">
        <f>IF(AR116*(100%-AV$161)&lt;0,0,AR116*(100%-AV$161))</f>
        <v>4.8785302387133862E-2</v>
      </c>
      <c r="AW116" s="37">
        <f>IF(AS116*(100%-AW$161)&lt;0,0,AS116*(100%-AW$161))</f>
        <v>4.8785302387133862E-2</v>
      </c>
      <c r="AX116" s="30"/>
    </row>
    <row r="117" spans="1:50" s="26" customFormat="1" hidden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RTM UI'!$R$52:$U$52)/SUM('Sample UI'!$R$52:$U$52))</f>
        <v>1.636333835027467</v>
      </c>
      <c r="S117" s="107">
        <f>'Sample UI'!S117*(SUM('FY20 - RTM UI'!$R$52:$U$52)/SUM('Sample UI'!$R$52:$U$52))</f>
        <v>1.6363338350274628</v>
      </c>
      <c r="T117" s="107">
        <f>'Sample UI'!T117*(SUM('FY20 - RTM UI'!$R$52:$U$52)/SUM('Sample UI'!$R$52:$U$52))</f>
        <v>1.6363338350274628</v>
      </c>
      <c r="U117" s="107">
        <f>'Sample UI'!U117*(SUM('FY20 - RTM UI'!$R$52:$U$52)/SUM('Sample UI'!$R$52:$U$52))</f>
        <v>1.6363338350274628</v>
      </c>
      <c r="V117" s="37">
        <f>IF(R117*(100%-V$161)&lt;0,0,R117*(100%-V$161))</f>
        <v>1.5299721357506817</v>
      </c>
      <c r="W117" s="37">
        <f>IF(S117*(100%-W$161)&lt;0,0,S117*(100%-W$161))</f>
        <v>1.5299721357506777</v>
      </c>
      <c r="X117" s="37">
        <f>IF(T117*(100%-X$161)&lt;0,0,T117*(100%-X$161))</f>
        <v>1.5299721357506777</v>
      </c>
      <c r="Y117" s="37">
        <f>IF(U117*(100%-Y$161)&lt;0,0,U117*(100%-Y$161))</f>
        <v>1.5299721357506777</v>
      </c>
      <c r="Z117" s="37">
        <f>IF(V117*(100%-Z$161)&lt;0,0,V117*(100%-Z$161))</f>
        <v>1.4963127487641668</v>
      </c>
      <c r="AA117" s="37">
        <f>IF(W117*(100%-AA$161)&lt;0,0,W117*(100%-AA$161))</f>
        <v>1.4963127487641628</v>
      </c>
      <c r="AB117" s="37">
        <f>IF(X117*(100%-AB$161)&lt;0,0,X117*(100%-AB$161))</f>
        <v>1.4963127487641628</v>
      </c>
      <c r="AC117" s="37">
        <f>IF(Y117*(100%-AC$161)&lt;0,0,Y117*(100%-AC$161))</f>
        <v>1.4963127487641628</v>
      </c>
      <c r="AD117" s="37">
        <f>IF(Z117*(100%-AD$161)&lt;0,0,Z117*(100%-AD$161))</f>
        <v>1.4379565515623642</v>
      </c>
      <c r="AE117" s="37">
        <f>IF(AA117*(100%-AE$161)&lt;0,0,AA117*(100%-AE$161))</f>
        <v>1.4379565515623605</v>
      </c>
      <c r="AF117" s="37">
        <f>IF(AB117*(100%-AF$161)&lt;0,0,AB117*(100%-AF$161))</f>
        <v>1.4379565515623605</v>
      </c>
      <c r="AG117" s="37">
        <f>IF(AC117*(100%-AG$161)&lt;0,0,AC117*(100%-AG$161))</f>
        <v>1.4379565515623605</v>
      </c>
      <c r="AH117" s="37">
        <f>IF(AD117*(100%-AH$161)&lt;0,0,AD117*(100%-AH$161))</f>
        <v>1.3991317246701804</v>
      </c>
      <c r="AI117" s="37">
        <f>IF(AE117*(100%-AI$161)&lt;0,0,AE117*(100%-AI$161))</f>
        <v>1.3991317246701767</v>
      </c>
      <c r="AJ117" s="37">
        <f>IF(AF117*(100%-AJ$161)&lt;0,0,AF117*(100%-AJ$161))</f>
        <v>1.3991317246701767</v>
      </c>
      <c r="AK117" s="37">
        <f>IF(AG117*(100%-AK$161)&lt;0,0,AG117*(100%-AK$161))</f>
        <v>1.3991317246701767</v>
      </c>
      <c r="AL117" s="37">
        <f>IF(AH117*(100%-AL$161)&lt;0,0,AH117*(100%-AL$161))</f>
        <v>1.3634538656910908</v>
      </c>
      <c r="AM117" s="37">
        <f>IF(AI117*(100%-AM$161)&lt;0,0,AI117*(100%-AM$161))</f>
        <v>1.3634538656910873</v>
      </c>
      <c r="AN117" s="37">
        <f>IF(AJ117*(100%-AN$161)&lt;0,0,AJ117*(100%-AN$161))</f>
        <v>1.3634538656910873</v>
      </c>
      <c r="AO117" s="37">
        <f>IF(AK117*(100%-AO$161)&lt;0,0,AK117*(100%-AO$161))</f>
        <v>1.3634538656910873</v>
      </c>
      <c r="AP117" s="37">
        <f>IF(AL117*(100%-AP$161)&lt;0,0,AL117*(100%-AP$161))</f>
        <v>1.340277467845914</v>
      </c>
      <c r="AQ117" s="37">
        <f>IF(AM117*(100%-AQ$161)&lt;0,0,AM117*(100%-AQ$161))</f>
        <v>1.3402774678459104</v>
      </c>
      <c r="AR117" s="37">
        <f>IF(AN117*(100%-AR$161)&lt;0,0,AN117*(100%-AR$161))</f>
        <v>1.3402774678459104</v>
      </c>
      <c r="AS117" s="37">
        <f>IF(AO117*(100%-AS$161)&lt;0,0,AO117*(100%-AS$161))</f>
        <v>1.3402774678459104</v>
      </c>
      <c r="AT117" s="37">
        <f>IF(AP117*(100%-AT$161)&lt;0,0,AP117*(100%-AT$161))</f>
        <v>1.3288828308975285</v>
      </c>
      <c r="AU117" s="37">
        <f>IF(AQ117*(100%-AU$161)&lt;0,0,AQ117*(100%-AU$161))</f>
        <v>1.3288828308975249</v>
      </c>
      <c r="AV117" s="37">
        <f>IF(AR117*(100%-AV$161)&lt;0,0,AR117*(100%-AV$161))</f>
        <v>1.3288828308975249</v>
      </c>
      <c r="AW117" s="37">
        <f>IF(AS117*(100%-AW$161)&lt;0,0,AS117*(100%-AW$161))</f>
        <v>1.3288828308975249</v>
      </c>
      <c r="AX117" s="30"/>
    </row>
    <row r="118" spans="1:50" s="26" customFormat="1" hidden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RTM UI'!$V$52:$Y$52)/SUM('Sample UI'!$V$52:$Y$52))</f>
        <v>0</v>
      </c>
      <c r="W118" s="107">
        <f>'Sample UI'!W118*(SUM('FY20 - RTM UI'!$V$52:$Y$52)/SUM('Sample UI'!$V$52:$Y$52))</f>
        <v>0</v>
      </c>
      <c r="X118" s="107">
        <f>'Sample UI'!X118*(SUM('FY20 - RTM UI'!$V$52:$Y$52)/SUM('Sample UI'!$V$52:$Y$52))</f>
        <v>0</v>
      </c>
      <c r="Y118" s="107">
        <f>'Sample UI'!Y118*(SUM('FY20 - RTM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hidden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RTM UI'!$Z$52:$AC$52)/SUM('Sample UI'!$Z$52:$AC$52))</f>
        <v>2.4539370563457763</v>
      </c>
      <c r="AA119" s="107">
        <f>'Sample UI'!AA119*(SUM('FY20 - RTM UI'!$Z$52:$AC$52)/SUM('Sample UI'!$Z$52:$AC$52))</f>
        <v>2.4539370563457794</v>
      </c>
      <c r="AB119" s="107">
        <f>'Sample UI'!AB119*(SUM('FY20 - RTM UI'!$Z$52:$AC$52)/SUM('Sample UI'!$Z$52:$AC$52))</f>
        <v>2.4539370563457794</v>
      </c>
      <c r="AC119" s="107">
        <f>'Sample UI'!AC119*(SUM('FY20 - RTM UI'!$Z$52:$AC$52)/SUM('Sample UI'!$Z$52:$AC$52))</f>
        <v>2.4539370563457794</v>
      </c>
      <c r="AD119" s="37">
        <f>IF(Z119*(100%-AD$161)&lt;0,0,Z119*(100%-AD$161))</f>
        <v>2.3582335111482911</v>
      </c>
      <c r="AE119" s="37">
        <f>IF(AA119*(100%-AE$161)&lt;0,0,AA119*(100%-AE$161))</f>
        <v>2.3582335111482937</v>
      </c>
      <c r="AF119" s="37">
        <f>IF(AB119*(100%-AF$161)&lt;0,0,AB119*(100%-AF$161))</f>
        <v>2.3582335111482937</v>
      </c>
      <c r="AG119" s="37">
        <f>IF(AC119*(100%-AG$161)&lt;0,0,AC119*(100%-AG$161))</f>
        <v>2.3582335111482937</v>
      </c>
      <c r="AH119" s="37">
        <f>IF(AD119*(100%-AH$161)&lt;0,0,AD119*(100%-AH$161))</f>
        <v>2.2945612063472871</v>
      </c>
      <c r="AI119" s="37">
        <f>IF(AE119*(100%-AI$161)&lt;0,0,AE119*(100%-AI$161))</f>
        <v>2.2945612063472898</v>
      </c>
      <c r="AJ119" s="37">
        <f>IF(AF119*(100%-AJ$161)&lt;0,0,AF119*(100%-AJ$161))</f>
        <v>2.2945612063472898</v>
      </c>
      <c r="AK119" s="37">
        <f>IF(AG119*(100%-AK$161)&lt;0,0,AG119*(100%-AK$161))</f>
        <v>2.2945612063472898</v>
      </c>
      <c r="AL119" s="37">
        <f>IF(AH119*(100%-AL$161)&lt;0,0,AH119*(100%-AL$161))</f>
        <v>2.2360498955854315</v>
      </c>
      <c r="AM119" s="37">
        <f>IF(AI119*(100%-AM$161)&lt;0,0,AI119*(100%-AM$161))</f>
        <v>2.2360498955854338</v>
      </c>
      <c r="AN119" s="37">
        <f>IF(AJ119*(100%-AN$161)&lt;0,0,AJ119*(100%-AN$161))</f>
        <v>2.2360498955854338</v>
      </c>
      <c r="AO119" s="37">
        <f>IF(AK119*(100%-AO$161)&lt;0,0,AK119*(100%-AO$161))</f>
        <v>2.2360498955854338</v>
      </c>
      <c r="AP119" s="37">
        <f>IF(AL119*(100%-AP$161)&lt;0,0,AL119*(100%-AP$161))</f>
        <v>2.1980408486453018</v>
      </c>
      <c r="AQ119" s="37">
        <f>IF(AM119*(100%-AQ$161)&lt;0,0,AM119*(100%-AQ$161))</f>
        <v>2.198040848645304</v>
      </c>
      <c r="AR119" s="37">
        <f>IF(AN119*(100%-AR$161)&lt;0,0,AN119*(100%-AR$161))</f>
        <v>2.198040848645304</v>
      </c>
      <c r="AS119" s="37">
        <f>IF(AO119*(100%-AS$161)&lt;0,0,AO119*(100%-AS$161))</f>
        <v>2.198040848645304</v>
      </c>
      <c r="AT119" s="37">
        <f>IF(AP119*(100%-AT$161)&lt;0,0,AP119*(100%-AT$161))</f>
        <v>2.1793537647623742</v>
      </c>
      <c r="AU119" s="37">
        <f>IF(AQ119*(100%-AU$161)&lt;0,0,AQ119*(100%-AU$161))</f>
        <v>2.1793537647623764</v>
      </c>
      <c r="AV119" s="37">
        <f>IF(AR119*(100%-AV$161)&lt;0,0,AR119*(100%-AV$161))</f>
        <v>2.1793537647623764</v>
      </c>
      <c r="AW119" s="37">
        <f>IF(AS119*(100%-AW$161)&lt;0,0,AS119*(100%-AW$161))</f>
        <v>2.1793537647623764</v>
      </c>
      <c r="AX119" s="30"/>
    </row>
    <row r="120" spans="1:50" s="26" customFormat="1" hidden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RTM UI'!$AD$52:$AG$52)/SUM('Sample UI'!$AD$52:$AG$53))</f>
        <v>4.833838857322073</v>
      </c>
      <c r="AE120" s="107">
        <f>'Sample UI'!AE120*(SUM('FY20 - RTM UI'!$AD$52:$AG$52)/SUM('Sample UI'!$AD$52:$AG$53))</f>
        <v>4.8338388573220703</v>
      </c>
      <c r="AF120" s="107">
        <f>'Sample UI'!AF120*(SUM('FY20 - RTM UI'!$AD$52:$AG$52)/SUM('Sample UI'!$AD$52:$AG$53))</f>
        <v>4.8338388573220703</v>
      </c>
      <c r="AG120" s="107">
        <f>'Sample UI'!AG120*(SUM('FY20 - RTM UI'!$AD$52:$AG$52)/SUM('Sample UI'!$AD$52:$AG$53))</f>
        <v>4.8338388573220703</v>
      </c>
      <c r="AH120" s="37">
        <f>IF(AD120*(100%-AH$161)&lt;0,0,AD120*(100%-AH$161))</f>
        <v>4.7033252081743768</v>
      </c>
      <c r="AI120" s="37">
        <f>IF(AE120*(100%-AI$161)&lt;0,0,AE120*(100%-AI$161))</f>
        <v>4.7033252081743742</v>
      </c>
      <c r="AJ120" s="37">
        <f>IF(AF120*(100%-AJ$161)&lt;0,0,AF120*(100%-AJ$161))</f>
        <v>4.7033252081743742</v>
      </c>
      <c r="AK120" s="37">
        <f>IF(AG120*(100%-AK$161)&lt;0,0,AG120*(100%-AK$161))</f>
        <v>4.7033252081743742</v>
      </c>
      <c r="AL120" s="37">
        <f>IF(AH120*(100%-AL$161)&lt;0,0,AH120*(100%-AL$161))</f>
        <v>4.5833904153659306</v>
      </c>
      <c r="AM120" s="37">
        <f>IF(AI120*(100%-AM$161)&lt;0,0,AI120*(100%-AM$161))</f>
        <v>4.583390415365928</v>
      </c>
      <c r="AN120" s="37">
        <f>IF(AJ120*(100%-AN$161)&lt;0,0,AJ120*(100%-AN$161))</f>
        <v>4.583390415365928</v>
      </c>
      <c r="AO120" s="37">
        <f>IF(AK120*(100%-AO$161)&lt;0,0,AK120*(100%-AO$161))</f>
        <v>4.583390415365928</v>
      </c>
      <c r="AP120" s="37">
        <f>IF(AL120*(100%-AP$161)&lt;0,0,AL120*(100%-AP$161))</f>
        <v>4.505480570068416</v>
      </c>
      <c r="AQ120" s="37">
        <f>IF(AM120*(100%-AQ$161)&lt;0,0,AM120*(100%-AQ$161))</f>
        <v>4.5054805700684133</v>
      </c>
      <c r="AR120" s="37">
        <f>IF(AN120*(100%-AR$161)&lt;0,0,AN120*(100%-AR$161))</f>
        <v>4.5054805700684133</v>
      </c>
      <c r="AS120" s="37">
        <f>IF(AO120*(100%-AS$161)&lt;0,0,AO120*(100%-AS$161))</f>
        <v>4.5054805700684133</v>
      </c>
      <c r="AT120" s="37">
        <f>IF(AP120*(100%-AT$161)&lt;0,0,AP120*(100%-AT$161))</f>
        <v>4.4671763259058652</v>
      </c>
      <c r="AU120" s="37">
        <f>IF(AQ120*(100%-AU$161)&lt;0,0,AQ120*(100%-AU$161))</f>
        <v>4.4671763259058626</v>
      </c>
      <c r="AV120" s="37">
        <f>IF(AR120*(100%-AV$161)&lt;0,0,AR120*(100%-AV$161))</f>
        <v>4.4671763259058626</v>
      </c>
      <c r="AW120" s="37">
        <f>IF(AS120*(100%-AW$161)&lt;0,0,AS120*(100%-AW$161))</f>
        <v>4.4671763259058626</v>
      </c>
      <c r="AX120" s="30"/>
    </row>
    <row r="121" spans="1:50" s="26" customFormat="1" hidden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RTM UI'!$AH$52:$AK$52)/SUM('Sample UI'!$AH$52:$AK$52))</f>
        <v>2.5435990917776206</v>
      </c>
      <c r="AI121" s="107">
        <f>'Sample UI'!AI121*(SUM('FY20 - RTM UI'!$AH$52:$AK$52)/SUM('Sample UI'!$AH$52:$AK$52))</f>
        <v>2.5435990917776277</v>
      </c>
      <c r="AJ121" s="107">
        <f>'Sample UI'!AJ121*(SUM('FY20 - RTM UI'!$AH$52:$AK$52)/SUM('Sample UI'!$AH$52:$AK$52))</f>
        <v>2.5435990917776277</v>
      </c>
      <c r="AK121" s="107">
        <f>'Sample UI'!AK121*(SUM('FY20 - RTM UI'!$AH$52:$AK$52)/SUM('Sample UI'!$AH$52:$AK$52))</f>
        <v>2.5435990917776277</v>
      </c>
      <c r="AL121" s="37">
        <f>IF(AH121*(100%-AL$161)&lt;0,0,AH121*(100%-AL$161))</f>
        <v>2.4787373149372911</v>
      </c>
      <c r="AM121" s="37">
        <f>IF(AI121*(100%-AM$161)&lt;0,0,AI121*(100%-AM$161))</f>
        <v>2.4787373149372982</v>
      </c>
      <c r="AN121" s="37">
        <f>IF(AJ121*(100%-AN$161)&lt;0,0,AJ121*(100%-AN$161))</f>
        <v>2.4787373149372982</v>
      </c>
      <c r="AO121" s="37">
        <f>IF(AK121*(100%-AO$161)&lt;0,0,AK121*(100%-AO$161))</f>
        <v>2.4787373149372982</v>
      </c>
      <c r="AP121" s="37">
        <f>IF(AL121*(100%-AP$161)&lt;0,0,AL121*(100%-AP$161))</f>
        <v>2.4366029944367926</v>
      </c>
      <c r="AQ121" s="37">
        <f>IF(AM121*(100%-AQ$161)&lt;0,0,AM121*(100%-AQ$161))</f>
        <v>2.4366029944367993</v>
      </c>
      <c r="AR121" s="37">
        <f>IF(AN121*(100%-AR$161)&lt;0,0,AN121*(100%-AR$161))</f>
        <v>2.4366029944367993</v>
      </c>
      <c r="AS121" s="37">
        <f>IF(AO121*(100%-AS$161)&lt;0,0,AO121*(100%-AS$161))</f>
        <v>2.4366029944367993</v>
      </c>
      <c r="AT121" s="37">
        <f>IF(AP121*(100%-AT$161)&lt;0,0,AP121*(100%-AT$161))</f>
        <v>2.4158877267589896</v>
      </c>
      <c r="AU121" s="37">
        <f>IF(AQ121*(100%-AU$161)&lt;0,0,AQ121*(100%-AU$161))</f>
        <v>2.4158877267589962</v>
      </c>
      <c r="AV121" s="37">
        <f>IF(AR121*(100%-AV$161)&lt;0,0,AR121*(100%-AV$161))</f>
        <v>2.4158877267589962</v>
      </c>
      <c r="AW121" s="37">
        <f>IF(AS121*(100%-AW$161)&lt;0,0,AS121*(100%-AW$161))</f>
        <v>2.4158877267589962</v>
      </c>
      <c r="AX121" s="30"/>
    </row>
    <row r="122" spans="1:50" s="26" customFormat="1" hidden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RTM UI'!$AL$52:$AO$52)/SUM('Sample UI'!$AL$52:$AO$52))</f>
        <v>0</v>
      </c>
      <c r="AM122" s="107">
        <f>'Sample UI'!AM122*(SUM('FY20 - RTM UI'!$AL$52:$AO$52)/SUM('Sample UI'!$AL$52:$AO$52))</f>
        <v>0</v>
      </c>
      <c r="AN122" s="107">
        <f>'Sample UI'!AN122*(SUM('FY20 - RTM UI'!$AL$52:$AO$52)/SUM('Sample UI'!$AL$52:$AO$52))</f>
        <v>0</v>
      </c>
      <c r="AO122" s="107">
        <f>'Sample UI'!AO122*(SUM('FY20 - RTM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hidden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RTM UI'!$AP$52:$AS$52)/SUM('Sample UI'!$AP$52:$AS$52))</f>
        <v>2.8733115390165889</v>
      </c>
      <c r="AQ123" s="107">
        <f>'Sample UI'!AQ123*(SUM('FY20 - RTM UI'!$AP$52:$AS$52)/SUM('Sample UI'!$AP$52:$AS$52))</f>
        <v>2.8733115390165889</v>
      </c>
      <c r="AR123" s="107">
        <f>'Sample UI'!AR123*(SUM('FY20 - RTM UI'!$AP$52:$AS$52)/SUM('Sample UI'!$AP$52:$AS$52))</f>
        <v>2.8733115390165889</v>
      </c>
      <c r="AS123" s="107">
        <f>'Sample UI'!AS123*(SUM('FY20 - RTM UI'!$AP$52:$AS$52)/SUM('Sample UI'!$AP$52:$AS$52))</f>
        <v>2.8733115390165889</v>
      </c>
      <c r="AT123" s="37">
        <f>IF(AP123*(100%-AT$161)&lt;0,0,AP123*(100%-AT$161))</f>
        <v>2.8488835063053317</v>
      </c>
      <c r="AU123" s="37">
        <f>IF(AQ123*(100%-AU$161)&lt;0,0,AQ123*(100%-AU$161))</f>
        <v>2.8488835063053317</v>
      </c>
      <c r="AV123" s="37">
        <f>IF(AR123*(100%-AV$161)&lt;0,0,AR123*(100%-AV$161))</f>
        <v>2.8488835063053317</v>
      </c>
      <c r="AW123" s="37">
        <f>IF(AS123*(100%-AW$161)&lt;0,0,AS123*(100%-AW$161))</f>
        <v>2.8488835063053317</v>
      </c>
      <c r="AX123" s="30"/>
    </row>
    <row r="124" spans="1:50" s="26" customFormat="1" hidden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RTM UI'!$AT$52:$AW$52)/SUM('Sample UI'!$AT$52:$AW$52))</f>
        <v>0</v>
      </c>
      <c r="AU124" s="107">
        <f>'Sample UI'!AU124*(SUM('FY20 - RTM UI'!$AT$52:$AW$52)/SUM('Sample UI'!$AT$52:$AW$52))</f>
        <v>0</v>
      </c>
      <c r="AV124" s="107">
        <f>'Sample UI'!AV124*(SUM('FY20 - RTM UI'!$AT$52:$AW$52)/SUM('Sample UI'!$AT$52:$AW$52))</f>
        <v>0</v>
      </c>
      <c r="AW124" s="107">
        <f>'Sample UI'!AW124*(SUM('FY20 - RTM UI'!$AT$52:$AW$52)/SUM('Sample UI'!$AT$52:$AW$52))</f>
        <v>0</v>
      </c>
      <c r="AX124" s="30"/>
    </row>
    <row r="125" spans="1:50" s="26" customFormat="1" hidden="1" x14ac:dyDescent="0.35">
      <c r="A125" s="106" t="s">
        <v>25</v>
      </c>
      <c r="B125" s="132">
        <f>SUM(B126:B138)-B139</f>
        <v>30.650000000000002</v>
      </c>
      <c r="C125" s="132">
        <f t="shared" ref="C125:AW125" si="18">SUM(C126:C138)-C139</f>
        <v>30.650000000000002</v>
      </c>
      <c r="D125" s="132">
        <f t="shared" si="18"/>
        <v>30.650000000000002</v>
      </c>
      <c r="E125" s="132">
        <f t="shared" si="18"/>
        <v>30.650000000000002</v>
      </c>
      <c r="F125" s="132">
        <f t="shared" si="18"/>
        <v>30.251550000000002</v>
      </c>
      <c r="G125" s="132">
        <f t="shared" si="18"/>
        <v>30.251550000000002</v>
      </c>
      <c r="H125" s="132">
        <f t="shared" si="18"/>
        <v>30.251550000000002</v>
      </c>
      <c r="I125" s="132">
        <f t="shared" si="18"/>
        <v>30.251550000000002</v>
      </c>
      <c r="J125" s="132">
        <f t="shared" si="18"/>
        <v>29.979286050000002</v>
      </c>
      <c r="K125" s="132">
        <f t="shared" si="18"/>
        <v>29.979286050000002</v>
      </c>
      <c r="L125" s="132">
        <f t="shared" si="18"/>
        <v>29.979286050000002</v>
      </c>
      <c r="M125" s="132">
        <f t="shared" si="18"/>
        <v>29.979286050000002</v>
      </c>
      <c r="N125" s="132">
        <f t="shared" si="18"/>
        <v>28.930011038250001</v>
      </c>
      <c r="O125" s="132">
        <f t="shared" si="18"/>
        <v>28.930011038250001</v>
      </c>
      <c r="P125" s="132">
        <f t="shared" si="18"/>
        <v>28.930011038250001</v>
      </c>
      <c r="Q125" s="132">
        <f t="shared" si="18"/>
        <v>28.930011038250001</v>
      </c>
      <c r="R125" s="132">
        <f t="shared" si="18"/>
        <v>28.235690773331999</v>
      </c>
      <c r="S125" s="132">
        <f t="shared" si="18"/>
        <v>28.235690773331999</v>
      </c>
      <c r="T125" s="132">
        <f t="shared" si="18"/>
        <v>28.235690773331999</v>
      </c>
      <c r="U125" s="132">
        <f t="shared" si="18"/>
        <v>28.235690773331999</v>
      </c>
      <c r="V125" s="132">
        <f t="shared" si="18"/>
        <v>26.40037087306542</v>
      </c>
      <c r="W125" s="132">
        <f t="shared" si="18"/>
        <v>26.40037087306542</v>
      </c>
      <c r="X125" s="132">
        <f t="shared" si="18"/>
        <v>26.40037087306542</v>
      </c>
      <c r="Y125" s="132">
        <f t="shared" si="18"/>
        <v>26.40037087306542</v>
      </c>
      <c r="Z125" s="132">
        <f t="shared" si="18"/>
        <v>25.81956271385798</v>
      </c>
      <c r="AA125" s="132">
        <f t="shared" si="18"/>
        <v>25.81956271385798</v>
      </c>
      <c r="AB125" s="132">
        <f t="shared" si="18"/>
        <v>25.81956271385798</v>
      </c>
      <c r="AC125" s="132">
        <f t="shared" si="18"/>
        <v>25.81956271385798</v>
      </c>
      <c r="AD125" s="132">
        <f t="shared" si="18"/>
        <v>24.812599768017517</v>
      </c>
      <c r="AE125" s="132">
        <f t="shared" si="18"/>
        <v>24.812599768017517</v>
      </c>
      <c r="AF125" s="132">
        <f t="shared" si="18"/>
        <v>24.812599768017517</v>
      </c>
      <c r="AG125" s="132">
        <f t="shared" si="18"/>
        <v>24.812599768017517</v>
      </c>
      <c r="AH125" s="132">
        <f t="shared" si="18"/>
        <v>24.142659574281044</v>
      </c>
      <c r="AI125" s="132">
        <f t="shared" si="18"/>
        <v>24.142659574281044</v>
      </c>
      <c r="AJ125" s="132">
        <f t="shared" si="18"/>
        <v>24.142659574281044</v>
      </c>
      <c r="AK125" s="132">
        <f t="shared" si="18"/>
        <v>24.142659574281044</v>
      </c>
      <c r="AL125" s="132">
        <f t="shared" si="18"/>
        <v>23.527021755136879</v>
      </c>
      <c r="AM125" s="132">
        <f t="shared" si="18"/>
        <v>23.527021755136879</v>
      </c>
      <c r="AN125" s="132">
        <f t="shared" si="18"/>
        <v>23.527021755136879</v>
      </c>
      <c r="AO125" s="132">
        <f t="shared" si="18"/>
        <v>23.527021755136879</v>
      </c>
      <c r="AP125" s="132">
        <f t="shared" si="18"/>
        <v>23.127102381236536</v>
      </c>
      <c r="AQ125" s="132">
        <f t="shared" si="18"/>
        <v>23.127102381236536</v>
      </c>
      <c r="AR125" s="132">
        <f t="shared" si="18"/>
        <v>23.127102381236536</v>
      </c>
      <c r="AS125" s="132">
        <f t="shared" si="18"/>
        <v>23.127102381236536</v>
      </c>
      <c r="AT125" s="132">
        <f t="shared" si="18"/>
        <v>22.930482694921977</v>
      </c>
      <c r="AU125" s="132">
        <f t="shared" si="18"/>
        <v>22.930482694921977</v>
      </c>
      <c r="AV125" s="132">
        <f t="shared" si="18"/>
        <v>22.930482694921977</v>
      </c>
      <c r="AW125" s="132">
        <f t="shared" si="18"/>
        <v>22.930482694921977</v>
      </c>
      <c r="AX125" s="30"/>
    </row>
    <row r="126" spans="1:50" s="26" customFormat="1" hidden="1" x14ac:dyDescent="0.35">
      <c r="A126" s="103" t="s">
        <v>24</v>
      </c>
      <c r="B126" s="25">
        <f>'Headcount Source'!$F$5</f>
        <v>30.650000000000002</v>
      </c>
      <c r="C126" s="25">
        <f>'Headcount Source'!$F$5</f>
        <v>30.650000000000002</v>
      </c>
      <c r="D126" s="25">
        <f>'Headcount Source'!$F$5</f>
        <v>30.650000000000002</v>
      </c>
      <c r="E126" s="25">
        <f>'Headcount Source'!$F$5</f>
        <v>30.650000000000002</v>
      </c>
      <c r="F126" s="37">
        <f>B126*(100%-F$161)</f>
        <v>30.251550000000002</v>
      </c>
      <c r="G126" s="37">
        <f>C126*(100%-G$161)</f>
        <v>30.251550000000002</v>
      </c>
      <c r="H126" s="37">
        <f>D126*(100%-H$161)</f>
        <v>30.251550000000002</v>
      </c>
      <c r="I126" s="37">
        <f>E126*(100%-I$161)</f>
        <v>30.251550000000002</v>
      </c>
      <c r="J126" s="37">
        <f>F126*(100%-J$161)</f>
        <v>29.979286050000002</v>
      </c>
      <c r="K126" s="37">
        <f>G126*(100%-K$161)</f>
        <v>29.979286050000002</v>
      </c>
      <c r="L126" s="37">
        <f>H126*(100%-L$161)</f>
        <v>29.979286050000002</v>
      </c>
      <c r="M126" s="37">
        <f>I126*(100%-M$161)</f>
        <v>29.979286050000002</v>
      </c>
      <c r="N126" s="37">
        <f>J126*(100%-N$161)</f>
        <v>28.930011038250001</v>
      </c>
      <c r="O126" s="37">
        <f>K126*(100%-O$161)</f>
        <v>28.930011038250001</v>
      </c>
      <c r="P126" s="37">
        <f>L126*(100%-P$161)</f>
        <v>28.930011038250001</v>
      </c>
      <c r="Q126" s="37">
        <f>M126*(100%-Q$161)</f>
        <v>28.930011038250001</v>
      </c>
      <c r="R126" s="37">
        <f>N126*(100%-R$161)</f>
        <v>28.235690773331999</v>
      </c>
      <c r="S126" s="37">
        <f>O126*(100%-S$161)</f>
        <v>28.235690773331999</v>
      </c>
      <c r="T126" s="37">
        <f>P126*(100%-T$161)</f>
        <v>28.235690773331999</v>
      </c>
      <c r="U126" s="37">
        <f>Q126*(100%-U$161)</f>
        <v>28.235690773331999</v>
      </c>
      <c r="V126" s="37">
        <f>IF(R126*(100%-V$161)&lt;0,0,R126*(100%-V$161))</f>
        <v>26.40037087306542</v>
      </c>
      <c r="W126" s="37">
        <f>IF(S126*(100%-W$161)&lt;0,0,S126*(100%-W$161))</f>
        <v>26.40037087306542</v>
      </c>
      <c r="X126" s="37">
        <f>IF(T126*(100%-X$161)&lt;0,0,T126*(100%-X$161))</f>
        <v>26.40037087306542</v>
      </c>
      <c r="Y126" s="37">
        <f>IF(U126*(100%-Y$161)&lt;0,0,U126*(100%-Y$161))</f>
        <v>26.40037087306542</v>
      </c>
      <c r="Z126" s="37">
        <f>IF(V126*(100%-Z$161)&lt;0,0,V126*(100%-Z$161))</f>
        <v>25.81956271385798</v>
      </c>
      <c r="AA126" s="37">
        <f>IF(W126*(100%-AA$161)&lt;0,0,W126*(100%-AA$161))</f>
        <v>25.81956271385798</v>
      </c>
      <c r="AB126" s="37">
        <f>IF(X126*(100%-AB$161)&lt;0,0,X126*(100%-AB$161))</f>
        <v>25.81956271385798</v>
      </c>
      <c r="AC126" s="37">
        <f>IF(Y126*(100%-AC$161)&lt;0,0,Y126*(100%-AC$161))</f>
        <v>25.81956271385798</v>
      </c>
      <c r="AD126" s="37">
        <f>Z126*(100%-AD$161)</f>
        <v>24.812599768017517</v>
      </c>
      <c r="AE126" s="37">
        <f>AA126*(100%-AE$161)</f>
        <v>24.812599768017517</v>
      </c>
      <c r="AF126" s="37">
        <f>AB126*(100%-AF$161)</f>
        <v>24.812599768017517</v>
      </c>
      <c r="AG126" s="37">
        <f>AC126*(100%-AG$161)</f>
        <v>24.812599768017517</v>
      </c>
      <c r="AH126" s="37">
        <f>AD126*(100%-AH$161)</f>
        <v>24.142659574281044</v>
      </c>
      <c r="AI126" s="37">
        <f>AE126*(100%-AI$161)</f>
        <v>24.142659574281044</v>
      </c>
      <c r="AJ126" s="37">
        <f>AF126*(100%-AJ$161)</f>
        <v>24.142659574281044</v>
      </c>
      <c r="AK126" s="37">
        <f>AG126*(100%-AK$161)</f>
        <v>24.142659574281044</v>
      </c>
      <c r="AL126" s="37">
        <f>AH126*(100%-AL$161)</f>
        <v>23.527021755136879</v>
      </c>
      <c r="AM126" s="37">
        <f>AI126*(100%-AM$161)</f>
        <v>23.527021755136879</v>
      </c>
      <c r="AN126" s="37">
        <f>AJ126*(100%-AN$161)</f>
        <v>23.527021755136879</v>
      </c>
      <c r="AO126" s="37">
        <f>AK126*(100%-AO$161)</f>
        <v>23.527021755136879</v>
      </c>
      <c r="AP126" s="37">
        <f>AL126*(100%-AP$161)</f>
        <v>23.127102381236536</v>
      </c>
      <c r="AQ126" s="37">
        <f>AM126*(100%-AQ$161)</f>
        <v>23.127102381236536</v>
      </c>
      <c r="AR126" s="37">
        <f>AN126*(100%-AR$161)</f>
        <v>23.127102381236536</v>
      </c>
      <c r="AS126" s="37">
        <f>AO126*(100%-AS$161)</f>
        <v>23.127102381236536</v>
      </c>
      <c r="AT126" s="37">
        <f>AP126*(100%-AT$161)</f>
        <v>22.930482694921977</v>
      </c>
      <c r="AU126" s="37">
        <f>AQ126*(100%-AU$161)</f>
        <v>22.930482694921977</v>
      </c>
      <c r="AV126" s="37">
        <f>AR126*(100%-AV$161)</f>
        <v>22.930482694921977</v>
      </c>
      <c r="AW126" s="37">
        <f>AS126*(100%-AW$161)</f>
        <v>22.930482694921977</v>
      </c>
      <c r="AX126" s="30"/>
    </row>
    <row r="127" spans="1:50" s="26" customFormat="1" hidden="1" x14ac:dyDescent="0.35">
      <c r="A127" s="103" t="s">
        <v>119</v>
      </c>
      <c r="B127" s="107">
        <f>'Sample UI'!B127*(SUM($B$52:$E$52)/SUM('Sample UI'!$B$52:$E$52))</f>
        <v>0</v>
      </c>
      <c r="C127" s="107">
        <f>'Sample UI'!C127*(SUM($B$52:$E$52)/SUM('Sample UI'!$B$52:$E$52))</f>
        <v>0</v>
      </c>
      <c r="D127" s="107">
        <f>'Sample UI'!D127*(SUM($B$52:$E$52)/SUM('Sample UI'!$B$52:$E$52))</f>
        <v>0</v>
      </c>
      <c r="E127" s="107">
        <f>'Sample UI'!E127*(SUM($B$52:$E$52)/SUM('Sample UI'!$B$52:$E$52))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hidden="1" x14ac:dyDescent="0.35">
      <c r="A128" s="103" t="s">
        <v>120</v>
      </c>
      <c r="B128" s="25"/>
      <c r="C128" s="25"/>
      <c r="D128" s="25"/>
      <c r="E128" s="25"/>
      <c r="F128" s="107">
        <f>'Sample UI'!F128*(SUM('FY20 - RTM UI'!$F$52:$I$52)/(SUM('Sample UI'!$F$52:$I$52)))</f>
        <v>0</v>
      </c>
      <c r="G128" s="107">
        <f>'Sample UI'!G128*(SUM('FY20 - RTM UI'!$F$52:$I$52)/(SUM('Sample UI'!$F$52:$I$52)))</f>
        <v>0</v>
      </c>
      <c r="H128" s="107">
        <f>'Sample UI'!H128*(SUM('FY20 - RTM UI'!$F$52:$I$52)/(SUM('Sample UI'!$F$52:$I$52)))</f>
        <v>0</v>
      </c>
      <c r="I128" s="107">
        <f>'Sample UI'!I128*(SUM('FY20 - RTM UI'!$F$52:$I$52)/(SUM('Sample UI'!$F$52:$I$52)))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hidden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RTM UI'!$F$52:$I$52)/(SUM('Sample UI'!$F$52:$I$52)))</f>
        <v>0</v>
      </c>
      <c r="K129" s="107">
        <f>'Sample UI'!K129*(SUM('FY20 - RTM UI'!$F$52:$I$52)/(SUM('Sample UI'!$F$52:$I$52)))</f>
        <v>0</v>
      </c>
      <c r="L129" s="107">
        <f>'Sample UI'!L129*(SUM('FY20 - RTM UI'!$F$52:$I$52)/(SUM('Sample UI'!$F$52:$I$52)))</f>
        <v>0</v>
      </c>
      <c r="M129" s="107">
        <f>'Sample UI'!M129*(SUM('FY20 - RTM UI'!$F$52:$I$52)/(SUM('Sample UI'!$F$52:$I$52)))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hidden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RTM UI'!$N$52:$Q$52)/SUM('Sample UI'!$N$52:$Q$52))</f>
        <v>0</v>
      </c>
      <c r="O130" s="107">
        <f>'Sample UI'!O130*(SUM('FY20 - RTM UI'!$N$52:$Q$52)/SUM('Sample UI'!$N$52:$Q$52))</f>
        <v>0</v>
      </c>
      <c r="P130" s="107">
        <f>'Sample UI'!P130*(SUM('FY20 - RTM UI'!$N$52:$Q$52)/SUM('Sample UI'!$N$52:$Q$52))</f>
        <v>0</v>
      </c>
      <c r="Q130" s="107">
        <f>'Sample UI'!Q130*(SUM('FY20 - RTM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hidden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RTM UI'!$R$52:$U$52)/SUM('Sample UI'!$R$52:$U$52))</f>
        <v>0</v>
      </c>
      <c r="S131" s="107">
        <f>'Sample UI'!S131*(SUM('FY20 - RTM UI'!$R$52:$U$52)/SUM('Sample UI'!$R$52:$U$52))</f>
        <v>0</v>
      </c>
      <c r="T131" s="107">
        <f>'Sample UI'!T131*(SUM('FY20 - RTM UI'!$R$52:$U$52)/SUM('Sample UI'!$R$52:$U$52))</f>
        <v>0</v>
      </c>
      <c r="U131" s="107">
        <f>'Sample UI'!U131*(SUM('FY20 - RTM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hidden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RTM UI'!$V$52:$Y$52)/SUM('Sample UI'!$V$52:$Y$52))</f>
        <v>0</v>
      </c>
      <c r="W132" s="107">
        <f>'Sample UI'!W132*(SUM('FY20 - RTM UI'!$V$52:$Y$52)/SUM('Sample UI'!$V$52:$Y$52))</f>
        <v>0</v>
      </c>
      <c r="X132" s="107">
        <f>'Sample UI'!X132*(SUM('FY20 - RTM UI'!$V$52:$Y$52)/SUM('Sample UI'!$V$52:$Y$52))</f>
        <v>0</v>
      </c>
      <c r="Y132" s="107">
        <f>'Sample UI'!Y132*(SUM('FY20 - RTM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hidden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RTM UI'!$Z$52:$AC$52)/SUM('Sample UI'!$Z$52:$AC$52))</f>
        <v>0</v>
      </c>
      <c r="AA133" s="107">
        <f>'Sample UI'!AA133*(SUM('FY20 - RTM UI'!$Z$52:$AC$52)/SUM('Sample UI'!$Z$52:$AC$52))</f>
        <v>0</v>
      </c>
      <c r="AB133" s="107">
        <f>'Sample UI'!AB133*(SUM('FY20 - RTM UI'!$Z$52:$AC$52)/SUM('Sample UI'!$Z$52:$AC$52))</f>
        <v>0</v>
      </c>
      <c r="AC133" s="107">
        <f>'Sample UI'!AC133*(SUM('FY20 - RTM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hidden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RTM UI'!$AD$52:$AG$52)/SUM('Sample UI'!$AD$52:$AG$53))</f>
        <v>0</v>
      </c>
      <c r="AE134" s="107">
        <f>'Sample UI'!AE134*(SUM('FY20 - RTM UI'!$AD$52:$AG$52)/SUM('Sample UI'!$AD$52:$AG$53))</f>
        <v>0</v>
      </c>
      <c r="AF134" s="107">
        <f>'Sample UI'!AF134*(SUM('FY20 - RTM UI'!$AD$52:$AG$52)/SUM('Sample UI'!$AD$52:$AG$53))</f>
        <v>0</v>
      </c>
      <c r="AG134" s="107">
        <f>'Sample UI'!AG134*(SUM('FY20 - RTM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hidden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RTM UI'!$AH$52:$AK$52)/SUM('Sample UI'!$AH$52:$AK$52))</f>
        <v>0</v>
      </c>
      <c r="AI135" s="107">
        <f>'Sample UI'!AI135*(SUM('FY20 - RTM UI'!$AH$52:$AK$52)/SUM('Sample UI'!$AH$52:$AK$52))</f>
        <v>0</v>
      </c>
      <c r="AJ135" s="107">
        <f>'Sample UI'!AJ135*(SUM('FY20 - RTM UI'!$AH$52:$AK$52)/SUM('Sample UI'!$AH$52:$AK$52))</f>
        <v>0</v>
      </c>
      <c r="AK135" s="107">
        <f>'Sample UI'!AK135*(SUM('FY20 - RTM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hidden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RTM UI'!$AL$52:$AO$52)/SUM('Sample UI'!$AL$52:$AO$52))</f>
        <v>0</v>
      </c>
      <c r="AM136" s="107">
        <f>'Sample UI'!AM136*(SUM('FY20 - RTM UI'!$AL$52:$AO$52)/SUM('Sample UI'!$AL$52:$AO$52))</f>
        <v>0</v>
      </c>
      <c r="AN136" s="107">
        <f>'Sample UI'!AN136*(SUM('FY20 - RTM UI'!$AL$52:$AO$52)/SUM('Sample UI'!$AL$52:$AO$52))</f>
        <v>0</v>
      </c>
      <c r="AO136" s="107">
        <f>'Sample UI'!AO136*(SUM('FY20 - RTM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hidden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RTM UI'!$AP$52:$AS$52)/SUM('Sample UI'!$AP$52:$AS$52))</f>
        <v>0</v>
      </c>
      <c r="AQ137" s="107">
        <f>'Sample UI'!AQ137*(SUM('FY20 - RTM UI'!$AP$52:$AS$52)/SUM('Sample UI'!$AP$52:$AS$52))</f>
        <v>0</v>
      </c>
      <c r="AR137" s="107">
        <f>'Sample UI'!AR137*(SUM('FY20 - RTM UI'!$AP$52:$AS$52)/SUM('Sample UI'!$AP$52:$AS$52))</f>
        <v>0</v>
      </c>
      <c r="AS137" s="107">
        <f>'Sample UI'!AS137*(SUM('FY20 - RTM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hidden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RTM UI'!$AT$52:$AW$52)/SUM('Sample UI'!$AT$52:$AW$52))</f>
        <v>0</v>
      </c>
      <c r="AU138" s="107">
        <f>'Sample UI'!AU138*(SUM('FY20 - RTM UI'!$AT$52:$AW$52)/SUM('Sample UI'!$AT$52:$AW$52))</f>
        <v>0</v>
      </c>
      <c r="AV138" s="107">
        <f>'Sample UI'!AV138*(SUM('FY20 - RTM UI'!$AT$52:$AW$52)/SUM('Sample UI'!$AT$52:$AW$52))</f>
        <v>0</v>
      </c>
      <c r="AW138" s="107">
        <f>'Sample UI'!AW138*(SUM('FY20 - RTM UI'!$AT$52:$AW$52)/SUM('Sample UI'!$AT$52:$AW$52))</f>
        <v>0</v>
      </c>
      <c r="AX138" s="30"/>
    </row>
    <row r="139" spans="1:51" s="26" customFormat="1" hidden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hidden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hidden="1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hidden="1" x14ac:dyDescent="0.35">
      <c r="A150" s="26" t="s">
        <v>30</v>
      </c>
      <c r="B150" s="41">
        <f t="shared" ref="B150:AW150" si="19">(((B55*8)+(B69*8)+(B83*8)+(B97*8)+(B111*8)+(B125*8))*B141)*B149</f>
        <v>204.56034886898465</v>
      </c>
      <c r="C150" s="32">
        <f t="shared" si="19"/>
        <v>29.222906981283518</v>
      </c>
      <c r="D150" s="32">
        <f t="shared" si="19"/>
        <v>87.668720943850545</v>
      </c>
      <c r="E150" s="32">
        <f t="shared" si="19"/>
        <v>245.47241864278155</v>
      </c>
      <c r="F150" s="41">
        <f t="shared" si="19"/>
        <v>254.4238014254141</v>
      </c>
      <c r="G150" s="32">
        <f t="shared" si="19"/>
        <v>98.75522492396729</v>
      </c>
      <c r="H150" s="32">
        <f t="shared" si="19"/>
        <v>24.688806230991823</v>
      </c>
      <c r="I150" s="42">
        <f t="shared" si="19"/>
        <v>98.75522492396729</v>
      </c>
      <c r="J150" s="41">
        <f t="shared" si="19"/>
        <v>150.07975429320558</v>
      </c>
      <c r="K150" s="32">
        <f t="shared" si="19"/>
        <v>152.91629359320561</v>
      </c>
      <c r="L150" s="32">
        <f t="shared" si="19"/>
        <v>244.66606974912895</v>
      </c>
      <c r="M150" s="42">
        <f t="shared" si="19"/>
        <v>244.66606974912895</v>
      </c>
      <c r="N150" s="41">
        <f t="shared" si="19"/>
        <v>185.58334917974307</v>
      </c>
      <c r="O150" s="32">
        <f t="shared" si="19"/>
        <v>206.81395275964397</v>
      </c>
      <c r="P150" s="32">
        <f t="shared" si="19"/>
        <v>88.634551182704541</v>
      </c>
      <c r="Q150" s="32">
        <f t="shared" si="19"/>
        <v>236.35880315387882</v>
      </c>
      <c r="R150" s="41">
        <f t="shared" si="19"/>
        <v>174.91412606475058</v>
      </c>
      <c r="S150" s="32">
        <f t="shared" si="19"/>
        <v>178.12000547392492</v>
      </c>
      <c r="T150" s="32">
        <f t="shared" si="19"/>
        <v>178.12000547392492</v>
      </c>
      <c r="U150" s="42">
        <f t="shared" si="19"/>
        <v>207.80667305291246</v>
      </c>
      <c r="V150" s="41">
        <f t="shared" si="19"/>
        <v>0</v>
      </c>
      <c r="W150" s="32">
        <f t="shared" si="19"/>
        <v>0</v>
      </c>
      <c r="X150" s="32">
        <f t="shared" si="19"/>
        <v>0</v>
      </c>
      <c r="Y150" s="42">
        <f t="shared" si="19"/>
        <v>0</v>
      </c>
      <c r="Z150" s="41">
        <f t="shared" si="19"/>
        <v>83.801503956594331</v>
      </c>
      <c r="AA150" s="32">
        <f t="shared" si="19"/>
        <v>198.95698692487335</v>
      </c>
      <c r="AB150" s="32">
        <f t="shared" si="19"/>
        <v>28.422426703553334</v>
      </c>
      <c r="AC150" s="32">
        <f t="shared" si="19"/>
        <v>85.267280110659996</v>
      </c>
      <c r="AD150" s="41">
        <f t="shared" si="19"/>
        <v>176.14806783941918</v>
      </c>
      <c r="AE150" s="32">
        <f t="shared" si="19"/>
        <v>178.96528960753338</v>
      </c>
      <c r="AF150" s="32">
        <f t="shared" si="19"/>
        <v>119.31019307168891</v>
      </c>
      <c r="AG150" s="42">
        <f t="shared" si="19"/>
        <v>23.862038614337784</v>
      </c>
      <c r="AH150" s="41">
        <f t="shared" si="19"/>
        <v>239.10413223213473</v>
      </c>
      <c r="AI150" s="32">
        <f t="shared" si="19"/>
        <v>151.72437996206349</v>
      </c>
      <c r="AJ150" s="32">
        <f t="shared" si="19"/>
        <v>151.72437996206349</v>
      </c>
      <c r="AK150" s="42">
        <f t="shared" si="19"/>
        <v>97.103603175720636</v>
      </c>
      <c r="AL150" s="41">
        <f t="shared" si="19"/>
        <v>139.80418611612919</v>
      </c>
      <c r="AM150" s="32">
        <f t="shared" si="19"/>
        <v>141.94119194210967</v>
      </c>
      <c r="AN150" s="32">
        <f t="shared" si="19"/>
        <v>206.99757158224327</v>
      </c>
      <c r="AO150" s="42">
        <f t="shared" si="19"/>
        <v>159.68384093487336</v>
      </c>
      <c r="AP150" s="41">
        <f t="shared" si="19"/>
        <v>150.62451897985082</v>
      </c>
      <c r="AQ150" s="32">
        <f t="shared" si="19"/>
        <v>183.37527322563184</v>
      </c>
      <c r="AR150" s="32">
        <f t="shared" si="19"/>
        <v>183.37527322563184</v>
      </c>
      <c r="AS150" s="42">
        <f t="shared" si="19"/>
        <v>146.70021858050546</v>
      </c>
      <c r="AT150" s="41">
        <f t="shared" si="19"/>
        <v>209.08153630957577</v>
      </c>
      <c r="AU150" s="32">
        <f t="shared" si="19"/>
        <v>242.42169555366601</v>
      </c>
      <c r="AV150" s="32">
        <f t="shared" si="19"/>
        <v>272.72440749787421</v>
      </c>
      <c r="AW150" s="42">
        <f t="shared" si="19"/>
        <v>212.11898360945776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hidden="1" x14ac:dyDescent="0.35">
      <c r="A152" s="5" t="s">
        <v>32</v>
      </c>
      <c r="B152" s="38">
        <f t="shared" ref="B152:AW152" si="20">(((B55*8)+(B69*8)+(B83*8)+(B97*8)+(B111*8)+(B125*8))*B141)*B151</f>
        <v>204.56034886898465</v>
      </c>
      <c r="C152" s="10">
        <f t="shared" si="20"/>
        <v>116.89162792513407</v>
      </c>
      <c r="D152" s="10">
        <f t="shared" si="20"/>
        <v>58.445813962567037</v>
      </c>
      <c r="E152" s="10">
        <f t="shared" si="20"/>
        <v>81.824139547593845</v>
      </c>
      <c r="F152" s="38">
        <f t="shared" si="20"/>
        <v>169.61586761694275</v>
      </c>
      <c r="G152" s="10">
        <f t="shared" si="20"/>
        <v>24.688806230991823</v>
      </c>
      <c r="H152" s="10">
        <f t="shared" si="20"/>
        <v>24.688806230991823</v>
      </c>
      <c r="I152" s="11">
        <f t="shared" si="20"/>
        <v>24.688806230991823</v>
      </c>
      <c r="J152" s="38">
        <f t="shared" si="20"/>
        <v>120.06380343456448</v>
      </c>
      <c r="K152" s="10">
        <f t="shared" si="20"/>
        <v>183.49955231184671</v>
      </c>
      <c r="L152" s="10">
        <f t="shared" si="20"/>
        <v>152.91629359320561</v>
      </c>
      <c r="M152" s="11">
        <f t="shared" si="20"/>
        <v>30.583258718641119</v>
      </c>
      <c r="N152" s="38">
        <f t="shared" si="20"/>
        <v>139.18751188480729</v>
      </c>
      <c r="O152" s="10">
        <f t="shared" si="20"/>
        <v>147.72425197117425</v>
      </c>
      <c r="P152" s="10">
        <f t="shared" si="20"/>
        <v>29.544850394234849</v>
      </c>
      <c r="Q152" s="10">
        <f t="shared" si="20"/>
        <v>283.63056378465456</v>
      </c>
      <c r="R152" s="38">
        <f t="shared" si="20"/>
        <v>0</v>
      </c>
      <c r="S152" s="10">
        <f t="shared" si="20"/>
        <v>59.373335157974978</v>
      </c>
      <c r="T152" s="10">
        <f t="shared" si="20"/>
        <v>118.74667031594996</v>
      </c>
      <c r="U152" s="11">
        <f t="shared" si="20"/>
        <v>148.43333789493747</v>
      </c>
      <c r="V152" s="38">
        <f t="shared" si="20"/>
        <v>0</v>
      </c>
      <c r="W152" s="10">
        <f t="shared" si="20"/>
        <v>0</v>
      </c>
      <c r="X152" s="10">
        <f t="shared" si="20"/>
        <v>0</v>
      </c>
      <c r="Y152" s="11">
        <f t="shared" si="20"/>
        <v>0</v>
      </c>
      <c r="Z152" s="38">
        <f t="shared" si="20"/>
        <v>0</v>
      </c>
      <c r="AA152" s="10">
        <f t="shared" si="20"/>
        <v>0</v>
      </c>
      <c r="AB152" s="10">
        <f t="shared" si="20"/>
        <v>0</v>
      </c>
      <c r="AC152" s="10">
        <f t="shared" si="20"/>
        <v>0</v>
      </c>
      <c r="AD152" s="38">
        <f t="shared" si="20"/>
        <v>88.074033919709592</v>
      </c>
      <c r="AE152" s="10">
        <f t="shared" si="20"/>
        <v>89.482644803766689</v>
      </c>
      <c r="AF152" s="10">
        <f t="shared" si="20"/>
        <v>89.482644803766675</v>
      </c>
      <c r="AG152" s="11">
        <f t="shared" si="20"/>
        <v>71.586115843013346</v>
      </c>
      <c r="AH152" s="38">
        <f t="shared" si="20"/>
        <v>179.32809917410103</v>
      </c>
      <c r="AI152" s="10">
        <f t="shared" si="20"/>
        <v>91.034627977238088</v>
      </c>
      <c r="AJ152" s="10">
        <f t="shared" si="20"/>
        <v>91.034627977238088</v>
      </c>
      <c r="AK152" s="11">
        <f t="shared" si="20"/>
        <v>36.413851190895237</v>
      </c>
      <c r="AL152" s="38">
        <f t="shared" si="20"/>
        <v>52.426569793548445</v>
      </c>
      <c r="AM152" s="10">
        <f t="shared" si="20"/>
        <v>53.227946978291115</v>
      </c>
      <c r="AN152" s="10">
        <f t="shared" si="20"/>
        <v>88.713244963818525</v>
      </c>
      <c r="AO152" s="11">
        <f t="shared" si="20"/>
        <v>159.68384093487333</v>
      </c>
      <c r="AP152" s="38">
        <f t="shared" si="20"/>
        <v>90.374711387910494</v>
      </c>
      <c r="AQ152" s="10">
        <f t="shared" si="20"/>
        <v>91.687636612815922</v>
      </c>
      <c r="AR152" s="10">
        <f t="shared" si="20"/>
        <v>91.687636612815922</v>
      </c>
      <c r="AS152" s="11">
        <f t="shared" si="20"/>
        <v>73.350109290252732</v>
      </c>
      <c r="AT152" s="38">
        <f t="shared" si="20"/>
        <v>89.60637270410389</v>
      </c>
      <c r="AU152" s="10">
        <f t="shared" si="20"/>
        <v>72.726508666099789</v>
      </c>
      <c r="AV152" s="10">
        <f t="shared" si="20"/>
        <v>90.908135832624751</v>
      </c>
      <c r="AW152" s="11">
        <f t="shared" si="20"/>
        <v>127.27139016567465</v>
      </c>
      <c r="AX152" s="30"/>
      <c r="AY152" s="33"/>
    </row>
    <row r="153" spans="1:51" s="26" customFormat="1" hidden="1" x14ac:dyDescent="0.35">
      <c r="A153" s="45" t="s">
        <v>33</v>
      </c>
      <c r="B153" s="46">
        <f>SUM(B113:B124)*2*B141</f>
        <v>198.11107971174809</v>
      </c>
      <c r="C153" s="46">
        <f t="shared" ref="C153:AW153" si="21">SUM(C113:C124)*2*C141</f>
        <v>198.11107971174803</v>
      </c>
      <c r="D153" s="46">
        <f t="shared" si="21"/>
        <v>198.11107971174803</v>
      </c>
      <c r="E153" s="46">
        <f t="shared" si="21"/>
        <v>277.35551159644723</v>
      </c>
      <c r="F153" s="46">
        <f t="shared" si="21"/>
        <v>328.08062143604201</v>
      </c>
      <c r="G153" s="46">
        <f t="shared" si="21"/>
        <v>187.47464082059543</v>
      </c>
      <c r="H153" s="46">
        <f t="shared" si="21"/>
        <v>187.47464082059543</v>
      </c>
      <c r="I153" s="46">
        <f t="shared" si="21"/>
        <v>187.47464082059543</v>
      </c>
      <c r="J153" s="46">
        <f t="shared" si="21"/>
        <v>232.23421131651259</v>
      </c>
      <c r="K153" s="46">
        <f t="shared" si="21"/>
        <v>232.23421131651259</v>
      </c>
      <c r="L153" s="46">
        <f t="shared" si="21"/>
        <v>232.23421131651259</v>
      </c>
      <c r="M153" s="46">
        <f t="shared" si="21"/>
        <v>232.23421131651259</v>
      </c>
      <c r="N153" s="46">
        <f t="shared" si="21"/>
        <v>179.77720699398114</v>
      </c>
      <c r="O153" s="46">
        <f t="shared" si="21"/>
        <v>224.72150874247635</v>
      </c>
      <c r="P153" s="46">
        <f t="shared" si="21"/>
        <v>224.72150874247635</v>
      </c>
      <c r="Q153" s="46">
        <f t="shared" si="21"/>
        <v>359.55441398796216</v>
      </c>
      <c r="R153" s="46">
        <f t="shared" si="21"/>
        <v>235.69153088293166</v>
      </c>
      <c r="S153" s="46">
        <f t="shared" si="21"/>
        <v>235.69153088293154</v>
      </c>
      <c r="T153" s="46">
        <f t="shared" si="21"/>
        <v>235.69153088293154</v>
      </c>
      <c r="U153" s="46">
        <f t="shared" si="21"/>
        <v>235.69153088293154</v>
      </c>
      <c r="V153" s="46">
        <f t="shared" si="21"/>
        <v>176.29726510043292</v>
      </c>
      <c r="W153" s="46">
        <f t="shared" si="21"/>
        <v>220.37158137554104</v>
      </c>
      <c r="X153" s="46">
        <f t="shared" si="21"/>
        <v>220.37158137554104</v>
      </c>
      <c r="Y153" s="46">
        <f t="shared" si="21"/>
        <v>0</v>
      </c>
      <c r="Z153" s="46">
        <f t="shared" si="21"/>
        <v>240.06277714873693</v>
      </c>
      <c r="AA153" s="46">
        <f t="shared" si="21"/>
        <v>240.06277714873687</v>
      </c>
      <c r="AB153" s="46">
        <f t="shared" si="21"/>
        <v>240.06277714873687</v>
      </c>
      <c r="AC153" s="46">
        <f t="shared" si="21"/>
        <v>240.06277714873687</v>
      </c>
      <c r="AD153" s="46">
        <f t="shared" si="21"/>
        <v>279.03871741315697</v>
      </c>
      <c r="AE153" s="46">
        <f t="shared" si="21"/>
        <v>279.03871741315692</v>
      </c>
      <c r="AF153" s="46">
        <f t="shared" si="21"/>
        <v>279.03871741315692</v>
      </c>
      <c r="AG153" s="46">
        <f t="shared" si="21"/>
        <v>223.23097393052552</v>
      </c>
      <c r="AH153" s="46">
        <f t="shared" si="21"/>
        <v>593.88132592155569</v>
      </c>
      <c r="AI153" s="46">
        <f t="shared" si="21"/>
        <v>296.94066296077784</v>
      </c>
      <c r="AJ153" s="46">
        <f t="shared" si="21"/>
        <v>296.94066296077784</v>
      </c>
      <c r="AK153" s="46">
        <f t="shared" si="21"/>
        <v>118.77626518431114</v>
      </c>
      <c r="AL153" s="46">
        <f t="shared" si="21"/>
        <v>173.62120563316682</v>
      </c>
      <c r="AM153" s="46">
        <f t="shared" si="21"/>
        <v>173.62120563316685</v>
      </c>
      <c r="AN153" s="46">
        <f t="shared" si="21"/>
        <v>289.36867605527812</v>
      </c>
      <c r="AO153" s="46">
        <f t="shared" si="21"/>
        <v>520.86361689950058</v>
      </c>
      <c r="AP153" s="46">
        <f t="shared" si="21"/>
        <v>313.1830158792535</v>
      </c>
      <c r="AQ153" s="46">
        <f t="shared" si="21"/>
        <v>313.1830158792535</v>
      </c>
      <c r="AR153" s="46">
        <f t="shared" si="21"/>
        <v>313.1830158792535</v>
      </c>
      <c r="AS153" s="46">
        <f>SUM(AS113:AS124)*2*AS141</f>
        <v>250.54641270340278</v>
      </c>
      <c r="AT153" s="46">
        <f t="shared" si="21"/>
        <v>310.52042783315284</v>
      </c>
      <c r="AU153" s="46">
        <f t="shared" si="21"/>
        <v>248.41634226652226</v>
      </c>
      <c r="AV153" s="46">
        <f t="shared" si="21"/>
        <v>310.52042783315284</v>
      </c>
      <c r="AW153" s="46">
        <f t="shared" si="21"/>
        <v>434.72859896641398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hidden="1" x14ac:dyDescent="0.35">
      <c r="A155" s="5" t="s">
        <v>35</v>
      </c>
      <c r="B155" s="38">
        <f t="shared" ref="B155:AW155" si="22">(((B55*8)+(B69*8)+(B83*8)+(B97*8)+(B111*8)+(B125*8))*B141)*B154</f>
        <v>204.56034886898465</v>
      </c>
      <c r="C155" s="10">
        <f t="shared" si="22"/>
        <v>116.89162792513407</v>
      </c>
      <c r="D155" s="10">
        <f t="shared" si="22"/>
        <v>58.445813962567037</v>
      </c>
      <c r="E155" s="10">
        <f t="shared" si="22"/>
        <v>122.73620932139077</v>
      </c>
      <c r="F155" s="38">
        <f t="shared" si="22"/>
        <v>169.61586761694275</v>
      </c>
      <c r="G155" s="10">
        <f t="shared" si="22"/>
        <v>24.688806230991823</v>
      </c>
      <c r="H155" s="10">
        <f t="shared" si="22"/>
        <v>0</v>
      </c>
      <c r="I155" s="11">
        <f t="shared" si="22"/>
        <v>24.688806230991823</v>
      </c>
      <c r="J155" s="38">
        <f t="shared" si="22"/>
        <v>90.047852575923343</v>
      </c>
      <c r="K155" s="10">
        <f t="shared" si="22"/>
        <v>152.91629359320561</v>
      </c>
      <c r="L155" s="10">
        <f t="shared" si="22"/>
        <v>61.166517437282238</v>
      </c>
      <c r="M155" s="11">
        <f t="shared" si="22"/>
        <v>0</v>
      </c>
      <c r="N155" s="38">
        <f t="shared" si="22"/>
        <v>115.98959323733942</v>
      </c>
      <c r="O155" s="10">
        <f t="shared" si="22"/>
        <v>147.72425197117425</v>
      </c>
      <c r="P155" s="10">
        <f t="shared" si="22"/>
        <v>0</v>
      </c>
      <c r="Q155" s="10">
        <f t="shared" si="22"/>
        <v>0</v>
      </c>
      <c r="R155" s="38">
        <f t="shared" si="22"/>
        <v>0</v>
      </c>
      <c r="S155" s="10">
        <f t="shared" si="22"/>
        <v>0</v>
      </c>
      <c r="T155" s="10">
        <f t="shared" si="22"/>
        <v>118.74667031594996</v>
      </c>
      <c r="U155" s="11">
        <f t="shared" si="22"/>
        <v>29.686667578987489</v>
      </c>
      <c r="V155" s="38">
        <f t="shared" si="22"/>
        <v>109.02980524702789</v>
      </c>
      <c r="W155" s="10">
        <f t="shared" si="22"/>
        <v>111.02813674541322</v>
      </c>
      <c r="X155" s="10">
        <f t="shared" si="22"/>
        <v>27.757034186353305</v>
      </c>
      <c r="Y155" s="11">
        <f t="shared" si="22"/>
        <v>0</v>
      </c>
      <c r="Z155" s="38">
        <f t="shared" si="22"/>
        <v>223.47067721758489</v>
      </c>
      <c r="AA155" s="10">
        <f t="shared" si="22"/>
        <v>56.844853407106669</v>
      </c>
      <c r="AB155" s="10">
        <f t="shared" si="22"/>
        <v>0</v>
      </c>
      <c r="AC155" s="10">
        <f t="shared" si="22"/>
        <v>0</v>
      </c>
      <c r="AD155" s="38">
        <f t="shared" si="22"/>
        <v>0</v>
      </c>
      <c r="AE155" s="10">
        <f t="shared" si="22"/>
        <v>0</v>
      </c>
      <c r="AF155" s="10">
        <f t="shared" si="22"/>
        <v>0</v>
      </c>
      <c r="AG155" s="11">
        <f t="shared" si="22"/>
        <v>0</v>
      </c>
      <c r="AH155" s="38">
        <f t="shared" si="22"/>
        <v>597.76033058033681</v>
      </c>
      <c r="AI155" s="10">
        <f t="shared" si="22"/>
        <v>0</v>
      </c>
      <c r="AJ155" s="10">
        <f t="shared" si="22"/>
        <v>91.034627977238088</v>
      </c>
      <c r="AK155" s="11">
        <f t="shared" si="22"/>
        <v>60.689751984825399</v>
      </c>
      <c r="AL155" s="38">
        <f t="shared" si="22"/>
        <v>122.32866285161305</v>
      </c>
      <c r="AM155" s="10">
        <f t="shared" si="22"/>
        <v>141.94119194210967</v>
      </c>
      <c r="AN155" s="10">
        <f t="shared" si="22"/>
        <v>0</v>
      </c>
      <c r="AO155" s="11">
        <f t="shared" si="22"/>
        <v>425.82357582632898</v>
      </c>
      <c r="AP155" s="38">
        <f t="shared" si="22"/>
        <v>240.9992303677613</v>
      </c>
      <c r="AQ155" s="10">
        <f t="shared" si="22"/>
        <v>91.687636612815922</v>
      </c>
      <c r="AR155" s="10">
        <f t="shared" si="22"/>
        <v>61.125091075210619</v>
      </c>
      <c r="AS155" s="11">
        <f t="shared" si="22"/>
        <v>0</v>
      </c>
      <c r="AT155" s="38">
        <f t="shared" si="22"/>
        <v>0</v>
      </c>
      <c r="AU155" s="10">
        <f t="shared" si="22"/>
        <v>121.21084777683301</v>
      </c>
      <c r="AV155" s="10">
        <f t="shared" si="22"/>
        <v>151.51355972104125</v>
      </c>
      <c r="AW155" s="11">
        <f t="shared" si="22"/>
        <v>339.39037377513239</v>
      </c>
      <c r="AX155" s="30"/>
    </row>
    <row r="156" spans="1:51" s="26" customFormat="1" hidden="1" x14ac:dyDescent="0.35">
      <c r="A156" s="36" t="s">
        <v>36</v>
      </c>
      <c r="B156" s="37">
        <f t="shared" ref="B156:AW156" si="23">(((B55*B143)+(B69*B144)+(B83*B145)+(B97*B146)+(B111*B147)+(B125*B148))*B141)-B150</f>
        <v>1854.8701229313235</v>
      </c>
      <c r="C156" s="12">
        <f t="shared" si="23"/>
        <v>2030.2075648190246</v>
      </c>
      <c r="D156" s="12">
        <f t="shared" si="23"/>
        <v>2301.5166064661835</v>
      </c>
      <c r="E156" s="12">
        <f t="shared" si="23"/>
        <v>4026.1739461148341</v>
      </c>
      <c r="F156" s="37">
        <f t="shared" si="23"/>
        <v>3573.4799957604323</v>
      </c>
      <c r="G156" s="12">
        <f t="shared" si="23"/>
        <v>2057.4430132627958</v>
      </c>
      <c r="H156" s="12">
        <f t="shared" si="23"/>
        <v>2131.5094319557716</v>
      </c>
      <c r="I156" s="13">
        <f t="shared" si="23"/>
        <v>2664.543421525369</v>
      </c>
      <c r="J156" s="37">
        <f t="shared" si="23"/>
        <v>2411.3788533065194</v>
      </c>
      <c r="K156" s="12">
        <f t="shared" si="23"/>
        <v>2443.9990552565196</v>
      </c>
      <c r="L156" s="12">
        <f t="shared" si="23"/>
        <v>2352.2492791005961</v>
      </c>
      <c r="M156" s="13">
        <f t="shared" si="23"/>
        <v>2426.3244978047242</v>
      </c>
      <c r="N156" s="37">
        <f t="shared" si="23"/>
        <v>1736.1035628033142</v>
      </c>
      <c r="O156" s="12">
        <f t="shared" si="23"/>
        <v>2229.5104425254272</v>
      </c>
      <c r="P156" s="12">
        <f t="shared" si="23"/>
        <v>2333.76454785945</v>
      </c>
      <c r="Q156" s="12">
        <f t="shared" si="23"/>
        <v>4760.6904011166207</v>
      </c>
      <c r="R156" s="37">
        <f t="shared" si="23"/>
        <v>3237.9489594203951</v>
      </c>
      <c r="S156" s="12">
        <f t="shared" si="23"/>
        <v>2631.8974201541419</v>
      </c>
      <c r="T156" s="12">
        <f t="shared" si="23"/>
        <v>2631.8974201541419</v>
      </c>
      <c r="U156" s="13">
        <f t="shared" si="23"/>
        <v>2602.2107525751539</v>
      </c>
      <c r="V156" s="37">
        <f t="shared" si="23"/>
        <v>1423.2820433409015</v>
      </c>
      <c r="W156" s="12">
        <f t="shared" si="23"/>
        <v>2521.2937464398278</v>
      </c>
      <c r="X156" s="12">
        <f t="shared" si="23"/>
        <v>2798.083738653404</v>
      </c>
      <c r="Y156" s="13">
        <f t="shared" si="23"/>
        <v>0</v>
      </c>
      <c r="Z156" s="37">
        <f t="shared" si="23"/>
        <v>2084.0562822142292</v>
      </c>
      <c r="AA156" s="12">
        <f t="shared" si="23"/>
        <v>2156.1189069032012</v>
      </c>
      <c r="AB156" s="12">
        <f t="shared" si="23"/>
        <v>2649.4402777371861</v>
      </c>
      <c r="AC156" s="12">
        <f t="shared" si="23"/>
        <v>2592.5954243300794</v>
      </c>
      <c r="AD156" s="37">
        <f t="shared" si="23"/>
        <v>2289.0343012796857</v>
      </c>
      <c r="AE156" s="12">
        <f t="shared" si="23"/>
        <v>2466.4798540796846</v>
      </c>
      <c r="AF156" s="12">
        <f t="shared" si="23"/>
        <v>2684.5641949857204</v>
      </c>
      <c r="AG156" s="13">
        <f t="shared" si="23"/>
        <v>2462.0188693010919</v>
      </c>
      <c r="AH156" s="37">
        <f t="shared" si="23"/>
        <v>6071.8513048326149</v>
      </c>
      <c r="AI156" s="12">
        <f t="shared" si="23"/>
        <v>2817.4831807826386</v>
      </c>
      <c r="AJ156" s="12">
        <f t="shared" si="23"/>
        <v>2582.8593944592803</v>
      </c>
      <c r="AK156" s="13">
        <f t="shared" si="23"/>
        <v>948.44458744425503</v>
      </c>
      <c r="AL156" s="37">
        <f t="shared" si="23"/>
        <v>1066.1485378154623</v>
      </c>
      <c r="AM156" s="12">
        <f t="shared" si="23"/>
        <v>1108.1365006364429</v>
      </c>
      <c r="AN156" s="12">
        <f t="shared" si="23"/>
        <v>1702.8531274210914</v>
      </c>
      <c r="AO156" s="13">
        <f t="shared" si="23"/>
        <v>3720.0036007025496</v>
      </c>
      <c r="AP156" s="37">
        <f t="shared" si="23"/>
        <v>2701.4261822647445</v>
      </c>
      <c r="AQ156" s="12">
        <f t="shared" si="23"/>
        <v>2690.5575151007206</v>
      </c>
      <c r="AR156" s="12">
        <f t="shared" si="23"/>
        <v>2748.3752710538124</v>
      </c>
      <c r="AS156" s="13">
        <f t="shared" si="23"/>
        <v>2198.7002168430499</v>
      </c>
      <c r="AT156" s="37">
        <f t="shared" si="23"/>
        <v>1719.9129352758894</v>
      </c>
      <c r="AU156" s="12">
        <f t="shared" si="23"/>
        <v>1318.1307234283174</v>
      </c>
      <c r="AV156" s="12">
        <f t="shared" si="23"/>
        <v>1677.9661162296052</v>
      </c>
      <c r="AW156" s="13">
        <f t="shared" si="23"/>
        <v>2518.8477496090131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24">(((B55*B143)+(B69*B144)+(B83*B145)+(B97*B146)+(B111*B147)+(B125*B148))*B141)-B150-B152-B153-B155</f>
        <v>1247.6383454816062</v>
      </c>
      <c r="C157" s="70">
        <f t="shared" si="24"/>
        <v>1598.3132292570083</v>
      </c>
      <c r="D157" s="70">
        <f t="shared" si="24"/>
        <v>1986.5138988293013</v>
      </c>
      <c r="E157" s="70">
        <f t="shared" si="24"/>
        <v>3544.2580856494023</v>
      </c>
      <c r="F157" s="69">
        <f t="shared" si="24"/>
        <v>2906.167639090505</v>
      </c>
      <c r="G157" s="70">
        <f t="shared" si="24"/>
        <v>1820.5907599802169</v>
      </c>
      <c r="H157" s="70">
        <f t="shared" si="24"/>
        <v>1919.3459849041844</v>
      </c>
      <c r="I157" s="71">
        <f t="shared" si="24"/>
        <v>2427.6911682427899</v>
      </c>
      <c r="J157" s="69">
        <f t="shared" si="24"/>
        <v>1969.032985979519</v>
      </c>
      <c r="K157" s="70">
        <f t="shared" si="24"/>
        <v>1875.3489980349545</v>
      </c>
      <c r="L157" s="70">
        <f t="shared" si="24"/>
        <v>1905.932256753596</v>
      </c>
      <c r="M157" s="71">
        <f t="shared" si="24"/>
        <v>2163.5070277695704</v>
      </c>
      <c r="N157" s="69">
        <f t="shared" si="24"/>
        <v>1301.1492506871864</v>
      </c>
      <c r="O157" s="70">
        <f t="shared" si="24"/>
        <v>1709.3404298406022</v>
      </c>
      <c r="P157" s="70">
        <f t="shared" si="24"/>
        <v>2079.4981887227386</v>
      </c>
      <c r="Q157" s="70">
        <f t="shared" si="24"/>
        <v>4117.5054233440042</v>
      </c>
      <c r="R157" s="69">
        <f t="shared" si="24"/>
        <v>3002.2574285374635</v>
      </c>
      <c r="S157" s="70">
        <f t="shared" si="24"/>
        <v>2336.8325541132353</v>
      </c>
      <c r="T157" s="70">
        <f t="shared" si="24"/>
        <v>2158.7125486393106</v>
      </c>
      <c r="U157" s="71">
        <f t="shared" si="24"/>
        <v>2188.3992162182976</v>
      </c>
      <c r="V157" s="69">
        <f t="shared" si="24"/>
        <v>1137.9549729934406</v>
      </c>
      <c r="W157" s="70">
        <f t="shared" si="24"/>
        <v>2189.8940283188736</v>
      </c>
      <c r="X157" s="70">
        <f t="shared" si="24"/>
        <v>2549.9551230915094</v>
      </c>
      <c r="Y157" s="71">
        <f t="shared" si="24"/>
        <v>0</v>
      </c>
      <c r="Z157" s="69">
        <f t="shared" si="24"/>
        <v>1620.5228278479074</v>
      </c>
      <c r="AA157" s="70">
        <f t="shared" si="24"/>
        <v>1859.2112763473576</v>
      </c>
      <c r="AB157" s="70">
        <f t="shared" si="24"/>
        <v>2409.377500588449</v>
      </c>
      <c r="AC157" s="70">
        <f t="shared" si="24"/>
        <v>2352.5326471813423</v>
      </c>
      <c r="AD157" s="69">
        <f t="shared" si="24"/>
        <v>1921.9215499468191</v>
      </c>
      <c r="AE157" s="70">
        <f t="shared" si="24"/>
        <v>2097.9584918627611</v>
      </c>
      <c r="AF157" s="70">
        <f t="shared" si="24"/>
        <v>2316.0428327687969</v>
      </c>
      <c r="AG157" s="71">
        <f t="shared" si="24"/>
        <v>2167.2017795275528</v>
      </c>
      <c r="AH157" s="69">
        <f t="shared" si="24"/>
        <v>4700.8815491566211</v>
      </c>
      <c r="AI157" s="70">
        <f t="shared" si="24"/>
        <v>2429.5078898446227</v>
      </c>
      <c r="AJ157" s="70">
        <f t="shared" si="24"/>
        <v>2103.8494755440265</v>
      </c>
      <c r="AK157" s="71">
        <f t="shared" si="24"/>
        <v>732.56471908422327</v>
      </c>
      <c r="AL157" s="69">
        <f t="shared" si="24"/>
        <v>717.77209953713395</v>
      </c>
      <c r="AM157" s="70">
        <f t="shared" si="24"/>
        <v>739.34615608287527</v>
      </c>
      <c r="AN157" s="70">
        <f t="shared" si="24"/>
        <v>1324.7712064019947</v>
      </c>
      <c r="AO157" s="71">
        <f t="shared" si="24"/>
        <v>2613.6325670418464</v>
      </c>
      <c r="AP157" s="69">
        <f t="shared" si="24"/>
        <v>2056.8692246298192</v>
      </c>
      <c r="AQ157" s="70">
        <f t="shared" si="24"/>
        <v>2193.9992259958353</v>
      </c>
      <c r="AR157" s="70">
        <f t="shared" si="24"/>
        <v>2282.3795274865324</v>
      </c>
      <c r="AS157" s="71">
        <f t="shared" si="24"/>
        <v>1874.8036948493941</v>
      </c>
      <c r="AT157" s="69">
        <f t="shared" si="24"/>
        <v>1319.7861347386327</v>
      </c>
      <c r="AU157" s="70">
        <f t="shared" si="24"/>
        <v>875.77702471886232</v>
      </c>
      <c r="AV157" s="70">
        <f t="shared" si="24"/>
        <v>1125.0239928427864</v>
      </c>
      <c r="AW157" s="71">
        <f t="shared" si="24"/>
        <v>1617.4573867017921</v>
      </c>
      <c r="AX157" s="30">
        <f>SUM(B157:AW157)</f>
        <v>95589.030325207321</v>
      </c>
      <c r="AY157" s="78">
        <f>(AX157-AX52)/AX52</f>
        <v>0.63400051837961213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f>'Sample UI'!B161</f>
        <v>1.4999999999999999E-2</v>
      </c>
      <c r="C161" s="396">
        <f>'Sample UI'!C161</f>
        <v>1.4999999999999999E-2</v>
      </c>
      <c r="D161" s="396">
        <f>'Sample UI'!D161</f>
        <v>1.4999999999999999E-2</v>
      </c>
      <c r="E161" s="396">
        <f>'Sample UI'!E161</f>
        <v>1.4999999999999999E-2</v>
      </c>
      <c r="F161" s="396">
        <f>'Sample UI'!F161</f>
        <v>1.2999999999999999E-2</v>
      </c>
      <c r="G161" s="396">
        <f>'Sample UI'!G161</f>
        <v>1.2999999999999999E-2</v>
      </c>
      <c r="H161" s="396">
        <f>'Sample UI'!H161</f>
        <v>1.2999999999999999E-2</v>
      </c>
      <c r="I161" s="396">
        <f>'Sample UI'!I161</f>
        <v>1.2999999999999999E-2</v>
      </c>
      <c r="J161" s="396">
        <f>'Sample UI'!J161</f>
        <v>8.9999999999999993E-3</v>
      </c>
      <c r="K161" s="396">
        <f>'Sample UI'!K161</f>
        <v>8.9999999999999993E-3</v>
      </c>
      <c r="L161" s="396">
        <f>'Sample UI'!L161</f>
        <v>8.9999999999999993E-3</v>
      </c>
      <c r="M161" s="396">
        <f>'Sample UI'!M161</f>
        <v>8.9999999999999993E-3</v>
      </c>
      <c r="N161" s="396">
        <f>'Sample UI'!N161</f>
        <v>3.5000000000000003E-2</v>
      </c>
      <c r="O161" s="396">
        <f>'Sample UI'!O161</f>
        <v>3.5000000000000003E-2</v>
      </c>
      <c r="P161" s="396">
        <f>'Sample UI'!P161</f>
        <v>3.5000000000000003E-2</v>
      </c>
      <c r="Q161" s="396">
        <f>'Sample UI'!Q161</f>
        <v>3.5000000000000003E-2</v>
      </c>
      <c r="R161" s="396">
        <f>'Sample UI'!R161</f>
        <v>2.4E-2</v>
      </c>
      <c r="S161" s="396">
        <f>'Sample UI'!S161</f>
        <v>2.4E-2</v>
      </c>
      <c r="T161" s="396">
        <f>'Sample UI'!T161</f>
        <v>2.4E-2</v>
      </c>
      <c r="U161" s="396">
        <f>'Sample UI'!U161</f>
        <v>2.4E-2</v>
      </c>
      <c r="V161" s="396">
        <f>'Sample UI'!V161</f>
        <v>6.5000000000000002E-2</v>
      </c>
      <c r="W161" s="396">
        <f>'Sample UI'!W161</f>
        <v>6.5000000000000002E-2</v>
      </c>
      <c r="X161" s="396">
        <f>'Sample UI'!X161</f>
        <v>6.5000000000000002E-2</v>
      </c>
      <c r="Y161" s="396">
        <f>'Sample UI'!Y161</f>
        <v>6.5000000000000002E-2</v>
      </c>
      <c r="Z161" s="396">
        <f>'Sample UI'!Z161</f>
        <v>2.1999999999999999E-2</v>
      </c>
      <c r="AA161" s="396">
        <f>'Sample UI'!AA161</f>
        <v>2.1999999999999999E-2</v>
      </c>
      <c r="AB161" s="396">
        <f>'Sample UI'!AB161</f>
        <v>2.1999999999999999E-2</v>
      </c>
      <c r="AC161" s="396">
        <f>'Sample UI'!AC161</f>
        <v>2.1999999999999999E-2</v>
      </c>
      <c r="AD161" s="396">
        <f>'Sample UI'!AD161</f>
        <v>3.9E-2</v>
      </c>
      <c r="AE161" s="396">
        <f>'Sample UI'!AE161</f>
        <v>3.9E-2</v>
      </c>
      <c r="AF161" s="396">
        <f>'Sample UI'!AF161</f>
        <v>3.9E-2</v>
      </c>
      <c r="AG161" s="396">
        <f>'Sample UI'!AG161</f>
        <v>3.9E-2</v>
      </c>
      <c r="AH161" s="396">
        <f>'Sample UI'!AH161</f>
        <v>2.7E-2</v>
      </c>
      <c r="AI161" s="396">
        <f>'Sample UI'!AI161</f>
        <v>2.7E-2</v>
      </c>
      <c r="AJ161" s="396">
        <f>'Sample UI'!AJ161</f>
        <v>2.7E-2</v>
      </c>
      <c r="AK161" s="396">
        <f>'Sample UI'!AK161</f>
        <v>2.7E-2</v>
      </c>
      <c r="AL161" s="396">
        <f>'Sample UI'!AL161</f>
        <v>2.5499999999999995E-2</v>
      </c>
      <c r="AM161" s="396">
        <f>'Sample UI'!AM161</f>
        <v>2.5499999999999995E-2</v>
      </c>
      <c r="AN161" s="396">
        <f>'Sample UI'!AN161</f>
        <v>2.5499999999999995E-2</v>
      </c>
      <c r="AO161" s="396">
        <f>'Sample UI'!AO161</f>
        <v>2.5499999999999995E-2</v>
      </c>
      <c r="AP161" s="396">
        <f>'Sample UI'!AP161</f>
        <v>1.6998299999999997E-2</v>
      </c>
      <c r="AQ161" s="396">
        <f>'Sample UI'!AQ161</f>
        <v>1.6998299999999997E-2</v>
      </c>
      <c r="AR161" s="396">
        <f>'Sample UI'!AR161</f>
        <v>1.6998299999999997E-2</v>
      </c>
      <c r="AS161" s="396">
        <f>'Sample UI'!AS161</f>
        <v>1.6998299999999997E-2</v>
      </c>
      <c r="AT161" s="396">
        <f>'Sample UI'!AT161</f>
        <v>8.5016999999999992E-3</v>
      </c>
      <c r="AU161" s="396">
        <f>'Sample UI'!AU161</f>
        <v>8.5016999999999992E-3</v>
      </c>
      <c r="AV161" s="396">
        <f>'Sample UI'!AV161</f>
        <v>8.5016999999999992E-3</v>
      </c>
      <c r="AW161" s="396">
        <f>'Sample UI'!AW161</f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8069" r:id="rId4" name="OptionButton2">
          <controlPr defaultSize="0" autoLine="0" r:id="rId5">
            <anchor>
              <from>
                <xdr:col>0</xdr:col>
                <xdr:colOff>196850</xdr:colOff>
                <xdr:row>3</xdr:row>
                <xdr:rowOff>234950</xdr:rowOff>
              </from>
              <to>
                <xdr:col>0</xdr:col>
                <xdr:colOff>1504950</xdr:colOff>
                <xdr:row>5</xdr:row>
                <xdr:rowOff>158750</xdr:rowOff>
              </to>
            </anchor>
          </controlPr>
        </control>
      </mc:Choice>
      <mc:Fallback>
        <control shapeId="88069" r:id="rId4" name="OptionButton2"/>
      </mc:Fallback>
    </mc:AlternateContent>
    <mc:AlternateContent xmlns:mc="http://schemas.openxmlformats.org/markup-compatibility/2006">
      <mc:Choice Requires="x14">
        <control shapeId="88068" r:id="rId6" name="OptionButton1">
          <controlPr defaultSize="0" autoLine="0" r:id="rId7">
            <anchor>
              <from>
                <xdr:col>0</xdr:col>
                <xdr:colOff>196850</xdr:colOff>
                <xdr:row>5</xdr:row>
                <xdr:rowOff>234950</xdr:rowOff>
              </from>
              <to>
                <xdr:col>0</xdr:col>
                <xdr:colOff>1289050</xdr:colOff>
                <xdr:row>7</xdr:row>
                <xdr:rowOff>38100</xdr:rowOff>
              </to>
            </anchor>
          </controlPr>
        </control>
      </mc:Choice>
      <mc:Fallback>
        <control shapeId="88068" r:id="rId6" name="OptionButton1"/>
      </mc:Fallback>
    </mc:AlternateContent>
    <mc:AlternateContent xmlns:mc="http://schemas.openxmlformats.org/markup-compatibility/2006">
      <mc:Choice Requires="x14">
        <control shapeId="88067" r:id="rId8" name="ComboBox2">
          <controlPr defaultSize="0" autoLine="0" listFillRange="MonthAndBeyond" r:id="rId9">
            <anchor>
              <from>
                <xdr:col>0</xdr:col>
                <xdr:colOff>1892300</xdr:colOff>
                <xdr:row>4</xdr:row>
                <xdr:rowOff>69850</xdr:rowOff>
              </from>
              <to>
                <xdr:col>0</xdr:col>
                <xdr:colOff>3479800</xdr:colOff>
                <xdr:row>5</xdr:row>
                <xdr:rowOff>139700</xdr:rowOff>
              </to>
            </anchor>
          </controlPr>
        </control>
      </mc:Choice>
      <mc:Fallback>
        <control shapeId="88067" r:id="rId8" name="ComboBox2"/>
      </mc:Fallback>
    </mc:AlternateContent>
    <mc:AlternateContent xmlns:mc="http://schemas.openxmlformats.org/markup-compatibility/2006">
      <mc:Choice Requires="x14">
        <control shapeId="88066" r:id="rId10" name="ComboBox1">
          <controlPr defaultSize="0" disabled="1" autoLine="0" listFillRange="Months" r:id="rId11">
            <anchor>
              <from>
                <xdr:col>0</xdr:col>
                <xdr:colOff>1873250</xdr:colOff>
                <xdr:row>6</xdr:row>
                <xdr:rowOff>25400</xdr:rowOff>
              </from>
              <to>
                <xdr:col>0</xdr:col>
                <xdr:colOff>3479800</xdr:colOff>
                <xdr:row>7</xdr:row>
                <xdr:rowOff>133350</xdr:rowOff>
              </to>
            </anchor>
          </controlPr>
        </control>
      </mc:Choice>
      <mc:Fallback>
        <control shapeId="88066" r:id="rId10" name="ComboBox1"/>
      </mc:Fallback>
    </mc:AlternateContent>
    <mc:AlternateContent xmlns:mc="http://schemas.openxmlformats.org/markup-compatibility/2006">
      <mc:Choice Requires="x14">
        <control shapeId="88065" r:id="rId12" name="ComboBox3">
          <controlPr defaultSize="0" autoLine="0" listFillRange="RowOptions" r:id="rId13">
            <anchor>
              <from>
                <xdr:col>0</xdr:col>
                <xdr:colOff>1028700</xdr:colOff>
                <xdr:row>9</xdr:row>
                <xdr:rowOff>203200</xdr:rowOff>
              </from>
              <to>
                <xdr:col>0</xdr:col>
                <xdr:colOff>3479800</xdr:colOff>
                <xdr:row>10</xdr:row>
                <xdr:rowOff>190500</xdr:rowOff>
              </to>
            </anchor>
          </controlPr>
        </control>
      </mc:Choice>
      <mc:Fallback>
        <control shapeId="88065" r:id="rId12" name="ComboBox3"/>
      </mc:Fallback>
    </mc:AlternateContent>
    <mc:AlternateContent xmlns:mc="http://schemas.openxmlformats.org/markup-compatibility/2006">
      <mc:Choice Requires="x14">
        <control shapeId="88073" r:id="rId14" name="Button 9">
          <controlPr defaultSize="0" print="0" autoFill="0" autoPict="0" macro="[0]!GoToDashboard">
            <anchor moveWithCells="1" siz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1898650</xdr:colOff>
                <xdr:row>0</xdr:row>
                <xdr:rowOff>374650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Y161"/>
  <sheetViews>
    <sheetView showGridLines="0" zoomScale="70" zoomScaleNormal="70" workbookViewId="0">
      <pane xSplit="1" ySplit="20" topLeftCell="B21" activePane="bottomRight" state="frozen"/>
      <selection pane="topRight" activeCell="B1" sqref="B1"/>
      <selection pane="bottomLeft" activeCell="A21" sqref="A21"/>
      <selection pane="bottomRight" activeCell="C154" sqref="C154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B7" s="6"/>
      <c r="C7" s="114"/>
      <c r="D7" s="115"/>
      <c r="E7" s="92"/>
      <c r="F7" s="93"/>
    </row>
    <row r="8" spans="1:49" ht="19.5" customHeight="1" x14ac:dyDescent="0.35">
      <c r="B8" s="6"/>
      <c r="C8" s="114"/>
      <c r="D8" s="115"/>
      <c r="E8" s="92"/>
      <c r="F8" s="93"/>
    </row>
    <row r="9" spans="1:49" ht="22" customHeight="1" x14ac:dyDescent="0.35"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1104.4267297969679</v>
      </c>
      <c r="E14" s="77">
        <f>IF(E52&lt;E157,E52,E157)</f>
        <v>1282.2579174623118</v>
      </c>
      <c r="F14" s="77">
        <f>IF(F52&lt;F157,F52,F157)</f>
        <v>337.07189563261682</v>
      </c>
      <c r="G14" s="77">
        <f>IF(G52&lt;G157,G52,G157)</f>
        <v>561.78649272102814</v>
      </c>
      <c r="H14" s="77">
        <f>IF(H52&lt;H157,H52,H157)</f>
        <v>875.54116898360473</v>
      </c>
      <c r="I14" s="77">
        <f>IF(I52&lt;I157,I52,I157)</f>
        <v>1350.6004426627505</v>
      </c>
      <c r="J14" s="77">
        <f>IF(J52&lt;J157,J52,J157)</f>
        <v>760.58766355870523</v>
      </c>
      <c r="K14" s="77">
        <f>IF(K52&lt;K157,K52,K157)</f>
        <v>745.30363980697769</v>
      </c>
      <c r="L14" s="77">
        <f>IF(L52&lt;L157,L52,L157)</f>
        <v>824.87652966157543</v>
      </c>
      <c r="M14" s="77">
        <f>IF(M52&lt;M157,M52,M157)</f>
        <v>794.23216697274154</v>
      </c>
      <c r="N14" s="77">
        <f>IF(N52&lt;N157,N52,N157)</f>
        <v>408.85601344785056</v>
      </c>
      <c r="O14" s="77">
        <f>IF(O52&lt;O157,O52,O157)</f>
        <v>644.70228245738508</v>
      </c>
      <c r="P14" s="77">
        <f>IF(P52&lt;P157,P52,P157)</f>
        <v>985.10427336958026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502.36970175913837</v>
      </c>
      <c r="AA14" s="77">
        <f>IF(AA52&lt;AA157,AA52,AA157)</f>
        <v>762.5676261755309</v>
      </c>
      <c r="AB14" s="77">
        <f>IF(AB52&lt;AB157,AB52,AB157)</f>
        <v>1036.3132849007609</v>
      </c>
      <c r="AC14" s="77">
        <f>IF(AC52&lt;AC157,AC52,AC157)</f>
        <v>823.74938716457007</v>
      </c>
      <c r="AD14" s="77">
        <f>IF(AD52&lt;AD157,AD52,AD157)</f>
        <v>845.04173290937922</v>
      </c>
      <c r="AE14" s="77">
        <f>IF(AE52&lt;AE157,AE52,AE157)</f>
        <v>926.96740858505495</v>
      </c>
      <c r="AF14" s="77">
        <f>IF(AF52&lt;AF157,AF52,AF157)</f>
        <v>836.24328109622309</v>
      </c>
      <c r="AG14" s="77">
        <f>IF(AG52&lt;AG157,AG52,AG157)</f>
        <v>516.74757740934342</v>
      </c>
      <c r="AH14" s="77">
        <f>IF(AH52&lt;AH157,AH52,AH157)</f>
        <v>841.60850924690362</v>
      </c>
      <c r="AI14" s="77">
        <f>IF(AI52&lt;AI157,AI52,AI157)</f>
        <v>950.39723369309218</v>
      </c>
      <c r="AJ14" s="77">
        <f>IF(AJ52&lt;AJ157,AJ52,AJ157)</f>
        <v>764.71667826027681</v>
      </c>
      <c r="AK14" s="77">
        <f>IF(AK52&lt;AK157,AK52,AK157)</f>
        <v>568.27757879972717</v>
      </c>
      <c r="AL14" s="77">
        <f>IF(AL52&lt;AL157,AL52,AL157)</f>
        <v>562.53881102665491</v>
      </c>
      <c r="AM14" s="77">
        <f>IF(AM52&lt;AM157,AM52,AM157)</f>
        <v>517.3698176635047</v>
      </c>
      <c r="AN14" s="77">
        <f>IF(AN52&lt;AN157,AN52,AN157)</f>
        <v>1000.7349531123494</v>
      </c>
      <c r="AO14" s="77">
        <f>IF(AO52&lt;AO157,AO52,AO157)</f>
        <v>1044.3564181974909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265.74161566434009</v>
      </c>
      <c r="C15" s="77">
        <f>MIN(C52,C157)</f>
        <v>472.57373707638038</v>
      </c>
      <c r="D15" s="77">
        <f>MIN(D52,D157)</f>
        <v>1104.4267297969679</v>
      </c>
      <c r="E15" s="77">
        <f>MIN(E52,E157)</f>
        <v>1282.2579174623118</v>
      </c>
      <c r="F15" s="77">
        <f>MIN(F52,F157)</f>
        <v>337.07189563261682</v>
      </c>
      <c r="G15" s="77">
        <f>MIN(G52,G157)</f>
        <v>561.78649272102814</v>
      </c>
      <c r="H15" s="77">
        <f>MIN(H52,H157)</f>
        <v>875.54116898360473</v>
      </c>
      <c r="I15" s="77">
        <f>MIN(I52,I157)</f>
        <v>1350.6004426627505</v>
      </c>
      <c r="J15" s="77">
        <f>MIN(J52,J157)</f>
        <v>760.58766355870523</v>
      </c>
      <c r="K15" s="77">
        <f>MIN(K52,K157)</f>
        <v>745.30363980697769</v>
      </c>
      <c r="L15" s="77">
        <f>MIN(L52,L157)</f>
        <v>824.87652966157543</v>
      </c>
      <c r="M15" s="77">
        <f>MIN(M52,M157)</f>
        <v>794.23216697274154</v>
      </c>
      <c r="N15" s="77">
        <f>MIN(N52,N157)</f>
        <v>408.85601344785056</v>
      </c>
      <c r="O15" s="77">
        <f>MIN(O52,O157)</f>
        <v>644.70228245738508</v>
      </c>
      <c r="P15" s="77">
        <f>MIN(P52,P157)</f>
        <v>985.10427336958026</v>
      </c>
      <c r="Q15" s="77">
        <f>MIN(Q52,Q157)</f>
        <v>1086.3374307251838</v>
      </c>
      <c r="R15" s="77">
        <f>MIN(R52,R157)</f>
        <v>994.29627613734158</v>
      </c>
      <c r="S15" s="77">
        <f>MIN(S52,S157)</f>
        <v>897.37383960024829</v>
      </c>
      <c r="T15" s="77">
        <f>MIN(T52,T157)</f>
        <v>679.72801477147345</v>
      </c>
      <c r="U15" s="77">
        <f>MIN(U52,U157)</f>
        <v>553.60186949093668</v>
      </c>
      <c r="V15" s="77">
        <f>MIN(V52,V157)</f>
        <v>294.48815152237097</v>
      </c>
      <c r="W15" s="77">
        <f>MIN(W52,W157)</f>
        <v>1036.2771189516475</v>
      </c>
      <c r="X15" s="77">
        <f>MIN(X52,X157)</f>
        <v>1794.2347295259822</v>
      </c>
      <c r="Y15" s="77">
        <f>MIN(Y52,Y157)</f>
        <v>0</v>
      </c>
      <c r="Z15" s="77">
        <f>MIN(Z52,Z157)</f>
        <v>502.36970175913837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1044.3564181974909</v>
      </c>
      <c r="AP15" s="77">
        <f>MIN(AP52,AP157)</f>
        <v>925.75644621116157</v>
      </c>
      <c r="AQ15" s="77">
        <f>MIN(AQ52,AQ157)</f>
        <v>791.68980366036203</v>
      </c>
      <c r="AR15" s="77">
        <f>MIN(AR52,AR157)</f>
        <v>755.31160858613828</v>
      </c>
      <c r="AS15" s="77">
        <f>MIN(AS52,AS157)</f>
        <v>652.24214154233857</v>
      </c>
      <c r="AT15" s="77">
        <f>MIN(AT52,AT157)</f>
        <v>772.78976311336737</v>
      </c>
      <c r="AU15" s="77">
        <f>MIN(AU52,AU157)</f>
        <v>525.06345177665003</v>
      </c>
      <c r="AV15" s="77">
        <f>MIN(AV52,AV157)</f>
        <v>978.02823118155118</v>
      </c>
      <c r="AW15" s="77">
        <f>MIN(AW52,AW157)</f>
        <v>732.86802030456829</v>
      </c>
    </row>
    <row r="16" spans="1:49" x14ac:dyDescent="0.35">
      <c r="A16" s="2" t="s">
        <v>101</v>
      </c>
      <c r="B16" s="72">
        <f>B157</f>
        <v>1128.6640676164145</v>
      </c>
      <c r="C16" s="72">
        <f>C157</f>
        <v>1432.0279674724416</v>
      </c>
      <c r="D16" s="72">
        <f>D157</f>
        <v>1729.8224992495523</v>
      </c>
      <c r="E16" s="72">
        <f>E157</f>
        <v>3140.9489266983355</v>
      </c>
      <c r="F16" s="72">
        <f>F157</f>
        <v>2569.2123680836562</v>
      </c>
      <c r="G16" s="72">
        <f>G157</f>
        <v>1593.1173657309082</v>
      </c>
      <c r="H16" s="72">
        <f>H157</f>
        <v>1677.1022284770411</v>
      </c>
      <c r="I16" s="72">
        <f>I157</f>
        <v>2093.7140633351219</v>
      </c>
      <c r="J16" s="72">
        <f>J157</f>
        <v>1764.1860767896915</v>
      </c>
      <c r="K16" s="72">
        <f>K157</f>
        <v>1660.1498280629198</v>
      </c>
      <c r="L16" s="72">
        <f>L157</f>
        <v>1686.1588902446128</v>
      </c>
      <c r="M16" s="72">
        <f>M157</f>
        <v>1895.4469502540837</v>
      </c>
      <c r="N16" s="72">
        <f>N157</f>
        <v>1164.2578918083457</v>
      </c>
      <c r="O16" s="72">
        <f>O157</f>
        <v>1505.560887759236</v>
      </c>
      <c r="P16" s="72">
        <f>P157</f>
        <v>1820.6012383750069</v>
      </c>
      <c r="Q16" s="72">
        <f>Q157</f>
        <v>3588.8871771389236</v>
      </c>
      <c r="R16" s="72">
        <f>R157</f>
        <v>2630.2057964274904</v>
      </c>
      <c r="S16" s="72">
        <f>S157</f>
        <v>2053.0723771660691</v>
      </c>
      <c r="T16" s="72">
        <f>T157</f>
        <v>1902.7013141555176</v>
      </c>
      <c r="U16" s="72">
        <f>U157</f>
        <v>1927.7631579906094</v>
      </c>
      <c r="V16" s="72">
        <f>V157</f>
        <v>1015.9909596354125</v>
      </c>
      <c r="W16" s="72">
        <f>W157</f>
        <v>1902.3023002203724</v>
      </c>
      <c r="X16" s="72">
        <f>X157</f>
        <v>2170.2830172309309</v>
      </c>
      <c r="Y16" s="72">
        <f>Y157</f>
        <v>0</v>
      </c>
      <c r="Z16" s="72">
        <f>Z157</f>
        <v>1435.7839902446676</v>
      </c>
      <c r="AA16" s="72">
        <f>AA157</f>
        <v>1600.0693591350635</v>
      </c>
      <c r="AB16" s="72">
        <f>AB157</f>
        <v>2061.3152351120548</v>
      </c>
      <c r="AC16" s="72">
        <f>AC157</f>
        <v>2013.8446733582443</v>
      </c>
      <c r="AD16" s="72">
        <f>AD157</f>
        <v>1651.3307122068109</v>
      </c>
      <c r="AE16" s="72">
        <f>AE157</f>
        <v>1771.3362784953938</v>
      </c>
      <c r="AF16" s="72">
        <f>AF157</f>
        <v>1950.9775275822442</v>
      </c>
      <c r="AG16" s="72">
        <f>AG157</f>
        <v>1820.0361819995917</v>
      </c>
      <c r="AH16" s="72">
        <f>AH157</f>
        <v>3964.6158883194566</v>
      </c>
      <c r="AI16" s="72">
        <f>AI157</f>
        <v>2007.6595189078562</v>
      </c>
      <c r="AJ16" s="72">
        <f>AJ157</f>
        <v>1752.5046135850516</v>
      </c>
      <c r="AK16" s="72">
        <f>AK157</f>
        <v>603.49775223923825</v>
      </c>
      <c r="AL16" s="72">
        <f>AL157</f>
        <v>641.19097795397829</v>
      </c>
      <c r="AM16" s="72">
        <f>AM157</f>
        <v>655.79270966411798</v>
      </c>
      <c r="AN16" s="72">
        <f>AN157</f>
        <v>1147.9357149721363</v>
      </c>
      <c r="AO16" s="72">
        <f>AO157</f>
        <v>2307.9854327671164</v>
      </c>
      <c r="AP16" s="72">
        <f>AP157</f>
        <v>1636.4005935935727</v>
      </c>
      <c r="AQ16" s="72">
        <f>AQ157</f>
        <v>1734.5284636977685</v>
      </c>
      <c r="AR16" s="72">
        <f>AR157</f>
        <v>1816.878187176909</v>
      </c>
      <c r="AS16" s="72">
        <f>AS157</f>
        <v>1492.7536977832056</v>
      </c>
      <c r="AT16" s="72">
        <f>AT157</f>
        <v>1148.2920598656804</v>
      </c>
      <c r="AU16" s="72">
        <f>AU157</f>
        <v>762.96386166705474</v>
      </c>
      <c r="AV16" s="72">
        <f>AV157</f>
        <v>978.02823118155118</v>
      </c>
      <c r="AW16" s="72">
        <f>AW157</f>
        <v>1403.2922893909974</v>
      </c>
    </row>
    <row r="17" spans="1:51" x14ac:dyDescent="0.35">
      <c r="A17" s="2" t="s">
        <v>102</v>
      </c>
      <c r="B17" s="72">
        <f>B52</f>
        <v>265.74161566434009</v>
      </c>
      <c r="C17" s="72">
        <f>C52</f>
        <v>472.57373707638038</v>
      </c>
      <c r="D17" s="72">
        <f>D52</f>
        <v>1104.4267297969679</v>
      </c>
      <c r="E17" s="72">
        <f>E52</f>
        <v>1282.2579174623118</v>
      </c>
      <c r="F17" s="72">
        <f>F52</f>
        <v>337.07189563261682</v>
      </c>
      <c r="G17" s="72">
        <f>G52</f>
        <v>561.78649272102814</v>
      </c>
      <c r="H17" s="72">
        <f>H52</f>
        <v>875.54116898360473</v>
      </c>
      <c r="I17" s="72">
        <f>I52</f>
        <v>1350.6004426627505</v>
      </c>
      <c r="J17" s="72">
        <f>J52</f>
        <v>760.58766355870523</v>
      </c>
      <c r="K17" s="72">
        <f>K52</f>
        <v>745.30363980697769</v>
      </c>
      <c r="L17" s="72">
        <f>L52</f>
        <v>824.87652966157543</v>
      </c>
      <c r="M17" s="72">
        <f>M52</f>
        <v>794.23216697274154</v>
      </c>
      <c r="N17" s="72">
        <f>N52</f>
        <v>408.85601344785056</v>
      </c>
      <c r="O17" s="72">
        <f>O52</f>
        <v>644.70228245738508</v>
      </c>
      <c r="P17" s="72">
        <f>P52</f>
        <v>985.10427336958026</v>
      </c>
      <c r="Q17" s="72">
        <f>Q52</f>
        <v>1086.3374307251838</v>
      </c>
      <c r="R17" s="72">
        <f>R52</f>
        <v>994.29627613734158</v>
      </c>
      <c r="S17" s="72">
        <f>S52</f>
        <v>897.37383960024829</v>
      </c>
      <c r="T17" s="72">
        <f>T52</f>
        <v>679.72801477147345</v>
      </c>
      <c r="U17" s="72">
        <f>U52</f>
        <v>553.60186949093668</v>
      </c>
      <c r="V17" s="72">
        <f>V52</f>
        <v>294.48815152237097</v>
      </c>
      <c r="W17" s="72">
        <f>W52</f>
        <v>1036.2771189516475</v>
      </c>
      <c r="X17" s="72">
        <f>X52</f>
        <v>1794.2347295259822</v>
      </c>
      <c r="Y17" s="72">
        <f>Y52</f>
        <v>0</v>
      </c>
      <c r="Z17" s="72">
        <f>Z52</f>
        <v>502.36970175913837</v>
      </c>
      <c r="AA17" s="72">
        <f>AA52</f>
        <v>762.5676261755309</v>
      </c>
      <c r="AB17" s="72">
        <f>AB52</f>
        <v>1036.3132849007609</v>
      </c>
      <c r="AC17" s="72">
        <f>AC52</f>
        <v>823.74938716457007</v>
      </c>
      <c r="AD17" s="72">
        <f>AD52</f>
        <v>845.04173290937922</v>
      </c>
      <c r="AE17" s="72">
        <f>AE52</f>
        <v>926.96740858505495</v>
      </c>
      <c r="AF17" s="72">
        <f>AF52</f>
        <v>836.24328109622309</v>
      </c>
      <c r="AG17" s="72">
        <f>AG52</f>
        <v>516.74757740934342</v>
      </c>
      <c r="AH17" s="72">
        <f>AH52</f>
        <v>841.60850924690362</v>
      </c>
      <c r="AI17" s="72">
        <f>AI52</f>
        <v>950.39723369309218</v>
      </c>
      <c r="AJ17" s="72">
        <f>AJ52</f>
        <v>764.71667826027681</v>
      </c>
      <c r="AK17" s="72">
        <f>AK52</f>
        <v>568.27757879972717</v>
      </c>
      <c r="AL17" s="72">
        <f>AL52</f>
        <v>562.53881102665491</v>
      </c>
      <c r="AM17" s="72">
        <f>AM52</f>
        <v>517.3698176635047</v>
      </c>
      <c r="AN17" s="72">
        <f>AN52</f>
        <v>1000.7349531123494</v>
      </c>
      <c r="AO17" s="72">
        <f>AO52</f>
        <v>1044.3564181974909</v>
      </c>
      <c r="AP17" s="72">
        <f>AP52</f>
        <v>925.75644621116157</v>
      </c>
      <c r="AQ17" s="72">
        <f>AQ52</f>
        <v>791.68980366036203</v>
      </c>
      <c r="AR17" s="72">
        <f>AR52</f>
        <v>755.31160858613828</v>
      </c>
      <c r="AS17" s="72">
        <f>AS52</f>
        <v>652.24214154233857</v>
      </c>
      <c r="AT17" s="72">
        <f>AT52</f>
        <v>772.78976311336737</v>
      </c>
      <c r="AU17" s="72">
        <f>AU52</f>
        <v>525.06345177665003</v>
      </c>
      <c r="AV17" s="72">
        <f>AV52</f>
        <v>1094.2787648054143</v>
      </c>
      <c r="AW17" s="72">
        <f>AW52</f>
        <v>732.86802030456829</v>
      </c>
    </row>
    <row r="18" spans="1:51" x14ac:dyDescent="0.35">
      <c r="A18" s="2" t="s">
        <v>106</v>
      </c>
      <c r="B18" s="1">
        <f>ABS(B52-B157)</f>
        <v>862.92245195207443</v>
      </c>
      <c r="C18" s="1">
        <f>ABS(C52-C157)</f>
        <v>959.45423039606112</v>
      </c>
      <c r="D18" s="1">
        <f>ABS(D52-D157)</f>
        <v>625.39576945258432</v>
      </c>
      <c r="E18" s="1">
        <f>ABS(E52-E157)</f>
        <v>1858.6910092360238</v>
      </c>
      <c r="F18" s="1">
        <f>ABS(F52-F157)</f>
        <v>2232.1404724510394</v>
      </c>
      <c r="G18" s="1">
        <f>ABS(G52-G157)</f>
        <v>1031.3308730098802</v>
      </c>
      <c r="H18" s="1">
        <f>ABS(H52-H157)</f>
        <v>801.56105949343635</v>
      </c>
      <c r="I18" s="1">
        <f>ABS(I52-I157)</f>
        <v>743.11362067237133</v>
      </c>
      <c r="J18" s="1">
        <f>ABS(J52-J157)</f>
        <v>1003.5984132309862</v>
      </c>
      <c r="K18" s="1">
        <f>ABS(K52-K157)</f>
        <v>914.84618825594214</v>
      </c>
      <c r="L18" s="1">
        <f>ABS(L52-L157)</f>
        <v>861.28236058303742</v>
      </c>
      <c r="M18" s="1">
        <f>ABS(M52-M157)</f>
        <v>1101.2147832813421</v>
      </c>
      <c r="N18" s="1">
        <f>ABS(N52-N157)</f>
        <v>755.40187836049518</v>
      </c>
      <c r="O18" s="1">
        <f>ABS(O52-O157)</f>
        <v>860.85860530185096</v>
      </c>
      <c r="P18" s="1">
        <f>ABS(P52-P157)</f>
        <v>835.49696500542666</v>
      </c>
      <c r="Q18" s="1">
        <f>ABS(Q52-Q157)</f>
        <v>2502.5497464137397</v>
      </c>
      <c r="R18" s="1">
        <f>ABS(R52-R157)</f>
        <v>1635.909520290149</v>
      </c>
      <c r="S18" s="1">
        <f>ABS(S52-S157)</f>
        <v>1155.698537565821</v>
      </c>
      <c r="T18" s="1">
        <f>ABS(T52-T157)</f>
        <v>1222.9732993840441</v>
      </c>
      <c r="U18" s="1">
        <f>ABS(U52-U157)</f>
        <v>1374.1612884996728</v>
      </c>
      <c r="V18" s="1">
        <f>ABS(V52-V157)</f>
        <v>721.50280811304151</v>
      </c>
      <c r="W18" s="1">
        <f>ABS(W52-W157)</f>
        <v>866.02518126872496</v>
      </c>
      <c r="X18" s="1">
        <f>ABS(X52-X157)</f>
        <v>376.04828770494873</v>
      </c>
      <c r="Y18" s="1">
        <f>ABS(Y52-Y157)</f>
        <v>0</v>
      </c>
      <c r="Z18" s="1">
        <f>ABS(Z52-Z157)</f>
        <v>933.41428848552926</v>
      </c>
      <c r="AA18" s="1">
        <f>ABS(AA52-AA157)</f>
        <v>837.50173295953255</v>
      </c>
      <c r="AB18" s="1">
        <f>ABS(AB52-AB157)</f>
        <v>1025.0019502112939</v>
      </c>
      <c r="AC18" s="1">
        <f>ABS(AC52-AC157)</f>
        <v>1190.0952861936744</v>
      </c>
      <c r="AD18" s="1">
        <f>ABS(AD52-AD157)</f>
        <v>806.28897929743164</v>
      </c>
      <c r="AE18" s="1">
        <f>ABS(AE52-AE157)</f>
        <v>844.36886991033884</v>
      </c>
      <c r="AF18" s="1">
        <f>ABS(AF52-AF157)</f>
        <v>1114.7342464860212</v>
      </c>
      <c r="AG18" s="1">
        <f>ABS(AG52-AG157)</f>
        <v>1303.2886045902483</v>
      </c>
      <c r="AH18" s="1">
        <f>ABS(AH52-AH157)</f>
        <v>3123.0073790725528</v>
      </c>
      <c r="AI18" s="1">
        <f>ABS(AI52-AI157)</f>
        <v>1057.262285214764</v>
      </c>
      <c r="AJ18" s="1">
        <f>ABS(AJ52-AJ157)</f>
        <v>987.78793532477482</v>
      </c>
      <c r="AK18" s="1">
        <f>ABS(AK52-AK157)</f>
        <v>35.220173439511086</v>
      </c>
      <c r="AL18" s="1">
        <f>ABS(AL52-AL157)</f>
        <v>78.652166927323378</v>
      </c>
      <c r="AM18" s="1">
        <f>ABS(AM52-AM157)</f>
        <v>138.42289200061327</v>
      </c>
      <c r="AN18" s="1">
        <f>ABS(AN52-AN157)</f>
        <v>147.20076185978689</v>
      </c>
      <c r="AO18" s="1">
        <f>ABS(AO52-AO157)</f>
        <v>1263.6290145696255</v>
      </c>
      <c r="AP18" s="1">
        <f>ABS(AP52-AP157)</f>
        <v>710.64414738241112</v>
      </c>
      <c r="AQ18" s="1">
        <f>ABS(AQ52-AQ157)</f>
        <v>942.8386600374065</v>
      </c>
      <c r="AR18" s="1">
        <f>ABS(AR52-AR157)</f>
        <v>1061.5665785907709</v>
      </c>
      <c r="AS18" s="1">
        <f>ABS(AS52-AS157)</f>
        <v>840.51155624086698</v>
      </c>
      <c r="AT18" s="1">
        <f>ABS(AT52-AT157)</f>
        <v>375.50229675231299</v>
      </c>
      <c r="AU18" s="1">
        <f>ABS(AU52-AU157)</f>
        <v>237.90040989040472</v>
      </c>
      <c r="AV18" s="1">
        <f>ABS(AV52-AV157)</f>
        <v>116.25053362386313</v>
      </c>
      <c r="AW18" s="1">
        <f>ABS(AW52-AW157)</f>
        <v>670.42426908642915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 t="str">
        <f>IF(LARGE($B$18:$AW$18,1)=E18,90000,IF(LARGE($B$18:$AW$18,2)=E18,90000,IF(LARGE($B$18:$AW$18,3)=E18,90000,"")))</f>
        <v/>
      </c>
      <c r="F19" s="1">
        <f>IF(LARGE($B$18:$AW$18,1)=F18,90000,IF(LARGE($B$18:$AW$18,2)=F18,90000,IF(LARGE($B$18:$AW$18,3)=F18,90000,"")))</f>
        <v>90000</v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 t="str">
        <f>IF(LARGE($B$18:$AW$18,1)=I18,90000,IF(LARGE($B$18:$AW$18,2)=I18,90000,IF(LARGE($B$18:$AW$18,3)=I18,90000,"")))</f>
        <v/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>
        <f>IF(LARGE($B$18:$AW$18,1)=Q18,90000,IF(LARGE($B$18:$AW$18,2)=Q18,90000,IF(LARGE($B$18:$AW$18,3)=Q18,90000,"")))</f>
        <v>90000</v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 t="str">
        <f>IF(LARGE($B$18:$AW$18,1)=X18,90000,IF(LARGE($B$18:$AW$18,2)=X18,90000,IF(LARGE($B$18:$AW$18,3)=X18,90000,"")))</f>
        <v/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 t="str">
        <f>IF(LARGE($B$18:$AW$18,1)=AB18,90000,IF(LARGE($B$18:$AW$18,2)=AB18,90000,IF(LARGE($B$18:$AW$18,3)=AB18,90000,"")))</f>
        <v/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 t="str">
        <f>IF(LARGE($B$18:$AW$18,1)=AE18,90000,IF(LARGE($B$18:$AW$18,2)=AE18,90000,IF(LARGE($B$18:$AW$18,3)=AE18,90000,"")))</f>
        <v/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>
        <f>IF(LARGE($B$18:$AW$18,1)=AH18,90000,IF(LARGE($B$18:$AW$18,2)=AH18,90000,IF(LARGE($B$18:$AW$18,3)=AH18,90000,"")))</f>
        <v>90000</v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 t="str">
        <f>IF(LARGE($B$18:$AW$18,1)=AO18,90000,IF(LARGE($B$18:$AW$18,2)=AO18,90000,IF(LARGE($B$18:$AW$18,3)=AO18,90000,"")))</f>
        <v/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49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hidden="1" x14ac:dyDescent="0.35">
      <c r="A24" s="36" t="s">
        <v>358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hidden="1" x14ac:dyDescent="0.35">
      <c r="A25" s="26" t="s">
        <v>354</v>
      </c>
      <c r="B25" s="218">
        <f>'Reforecast Deals'!$P$46</f>
        <v>0</v>
      </c>
      <c r="C25" s="218">
        <f>'Reforecast Deals'!$P$47</f>
        <v>0</v>
      </c>
      <c r="D25" s="218">
        <f>'Reforecast Deals'!$P$48</f>
        <v>0</v>
      </c>
      <c r="E25" s="218">
        <f>'Reforecast Deals'!$P$49+'Reforecast Deals'!$P$50</f>
        <v>0</v>
      </c>
      <c r="F25" s="218">
        <f>'Reforecast Deals'!$P$53</f>
        <v>0</v>
      </c>
      <c r="G25" s="218">
        <f>'Reforecast Deals'!$P$54</f>
        <v>0</v>
      </c>
      <c r="H25" s="218">
        <f>'Reforecast Deals'!$P$55</f>
        <v>0</v>
      </c>
      <c r="I25" s="218">
        <f>'Reforecast Deals'!$P$56+'Reforecast Deals'!$P$57</f>
        <v>0</v>
      </c>
      <c r="J25" s="218">
        <f>'Reforecast Deals'!$P$60</f>
        <v>0</v>
      </c>
      <c r="K25" s="218">
        <f>'Reforecast Deals'!$P$61</f>
        <v>0</v>
      </c>
      <c r="L25" s="218">
        <f>'Reforecast Deals'!$P$62</f>
        <v>0</v>
      </c>
      <c r="M25" s="218">
        <f>'Reforecast Deals'!$P$63+'Reforecast Deals'!$P$64</f>
        <v>0</v>
      </c>
      <c r="N25" s="218">
        <f>'Reforecast Deals'!$P$67</f>
        <v>0</v>
      </c>
      <c r="O25" s="218">
        <f>'Reforecast Deals'!$P$68</f>
        <v>0</v>
      </c>
      <c r="P25" s="218">
        <f>'Reforecast Deals'!$P$69</f>
        <v>0</v>
      </c>
      <c r="Q25" s="218">
        <f>'Reforecast Deals'!$P$70+'Reforecast Deals'!$P$71</f>
        <v>0</v>
      </c>
      <c r="R25" s="218">
        <f>'Reforecast Deals'!$P$74+'Reforecast Deals'!$P$75</f>
        <v>0</v>
      </c>
      <c r="S25" s="218">
        <f>'Reforecast Deals'!$P$76</f>
        <v>0</v>
      </c>
      <c r="T25" s="218">
        <f>'Reforecast Deals'!$P$77</f>
        <v>0</v>
      </c>
      <c r="U25" s="218">
        <f>'Reforecast Deals'!$P$78</f>
        <v>0</v>
      </c>
      <c r="V25" s="218">
        <f>'Reforecast Deals'!$P$81</f>
        <v>0</v>
      </c>
      <c r="W25" s="218">
        <f>'Reforecast Deals'!$P$82</f>
        <v>0</v>
      </c>
      <c r="X25" s="218">
        <f>'Reforecast Deals'!$P$83</f>
        <v>0</v>
      </c>
      <c r="Y25" s="218">
        <f>'Reforecast Deals'!$P$84+'Reforecast Deals'!$P$85</f>
        <v>0</v>
      </c>
      <c r="Z25" s="218">
        <f>'Reforecast Deals'!$P$88+'Reforecast Deals'!$P$89</f>
        <v>0</v>
      </c>
      <c r="AA25" s="218">
        <f>'Reforecast Deals'!$P$90</f>
        <v>0</v>
      </c>
      <c r="AB25" s="218">
        <f>'Reforecast Deals'!$P$91</f>
        <v>0</v>
      </c>
      <c r="AC25" s="218">
        <f>'Reforecast Deals'!$P$92</f>
        <v>0</v>
      </c>
      <c r="AD25" s="218">
        <f>'Reforecast Deals'!$P$95+'Reforecast Deals'!$P$96</f>
        <v>0</v>
      </c>
      <c r="AE25" s="218">
        <f>'Reforecast Deals'!$P$97</f>
        <v>0</v>
      </c>
      <c r="AF25" s="218">
        <f>'Reforecast Deals'!$P$98</f>
        <v>0</v>
      </c>
      <c r="AG25" s="218">
        <f>'Reforecast Deals'!$P$99</f>
        <v>0</v>
      </c>
      <c r="AH25" s="218">
        <f>'Reforecast Deals'!$P$102+'Reforecast Deals'!$P$103</f>
        <v>0</v>
      </c>
      <c r="AI25" s="218">
        <f>'Reforecast Deals'!$P$104</f>
        <v>0</v>
      </c>
      <c r="AJ25" s="218">
        <f>'Reforecast Deals'!$P$105</f>
        <v>0</v>
      </c>
      <c r="AK25" s="218">
        <f>'Reforecast Deals'!$P$106</f>
        <v>0</v>
      </c>
      <c r="AL25" s="218">
        <f>'Reforecast Deals'!$P$109</f>
        <v>0</v>
      </c>
      <c r="AM25" s="218">
        <f>'Reforecast Deals'!$P$110</f>
        <v>0</v>
      </c>
      <c r="AN25" s="218">
        <f>'Reforecast Deals'!$P$111</f>
        <v>0</v>
      </c>
      <c r="AO25" s="218">
        <f>'Reforecast Deals'!$P$112+'Reforecast Deals'!$P$113</f>
        <v>0</v>
      </c>
      <c r="AP25" s="218">
        <f>'Reforecast Deals'!$P$116+'Reforecast Deals'!$P$117</f>
        <v>0</v>
      </c>
      <c r="AQ25" s="218">
        <f>'Reforecast Deals'!$P$118</f>
        <v>0</v>
      </c>
      <c r="AR25" s="218">
        <f>'Reforecast Deals'!$P$119</f>
        <v>0</v>
      </c>
      <c r="AS25" s="218">
        <f>'Reforecast Deals'!$P$120</f>
        <v>0</v>
      </c>
      <c r="AT25" s="218">
        <f>'Reforecast Deals'!$P$123</f>
        <v>0</v>
      </c>
      <c r="AU25" s="218">
        <f>'Reforecast Deals'!$P$124</f>
        <v>0</v>
      </c>
      <c r="AV25" s="218">
        <f>'Reforecast Deals'!$P$125</f>
        <v>0</v>
      </c>
      <c r="AW25" s="390">
        <f>'Reforecast Deals'!$P$126+'Reforecast Deals'!$P$127</f>
        <v>0</v>
      </c>
      <c r="AX25" s="28"/>
      <c r="AY25" s="12"/>
    </row>
    <row r="26" spans="1:51" s="26" customFormat="1" hidden="1" x14ac:dyDescent="0.35">
      <c r="A26" s="26" t="s">
        <v>355</v>
      </c>
      <c r="B26" s="218">
        <f>'Reforecast Deals'!$O$46</f>
        <v>0</v>
      </c>
      <c r="C26" s="218">
        <f>'Reforecast Deals'!$O$47</f>
        <v>0</v>
      </c>
      <c r="D26" s="218">
        <f>'Reforecast Deals'!$O$48</f>
        <v>0</v>
      </c>
      <c r="E26" s="218">
        <f>'Reforecast Deals'!O70+'Reforecast Deals'!$O$50</f>
        <v>0</v>
      </c>
      <c r="F26" s="218">
        <f>'Reforecast Deals'!$O$53</f>
        <v>0</v>
      </c>
      <c r="G26" s="218">
        <f>'Reforecast Deals'!$O$54</f>
        <v>0</v>
      </c>
      <c r="H26" s="218">
        <f>'Reforecast Deals'!$O$55</f>
        <v>0</v>
      </c>
      <c r="I26" s="218">
        <f>'Reforecast Deals'!$O$56+'Reforecast Deals'!$O$57</f>
        <v>0</v>
      </c>
      <c r="J26" s="218">
        <f>'Reforecast Deals'!$O$60</f>
        <v>0</v>
      </c>
      <c r="K26" s="218">
        <f>'Reforecast Deals'!$O$61</f>
        <v>0</v>
      </c>
      <c r="L26" s="218">
        <f>'Reforecast Deals'!$O$62</f>
        <v>0</v>
      </c>
      <c r="M26" s="218">
        <f>'Reforecast Deals'!$O$63+'Reforecast Deals'!$O$64</f>
        <v>0</v>
      </c>
      <c r="N26" s="218">
        <f>'Reforecast Deals'!$O$67</f>
        <v>0</v>
      </c>
      <c r="O26" s="218">
        <f>'Reforecast Deals'!$O$68</f>
        <v>0</v>
      </c>
      <c r="P26" s="218">
        <f>'Reforecast Deals'!$O$69</f>
        <v>0</v>
      </c>
      <c r="Q26" s="218">
        <f>'Reforecast Deals'!$O$70+'Reforecast Deals'!$O$71</f>
        <v>0</v>
      </c>
      <c r="R26" s="218">
        <f>'Reforecast Deals'!$O$74+'Reforecast Deals'!$O$75</f>
        <v>0</v>
      </c>
      <c r="S26" s="218">
        <f>'Reforecast Deals'!$O$76</f>
        <v>0</v>
      </c>
      <c r="T26" s="218">
        <f>'Reforecast Deals'!$O$77</f>
        <v>0</v>
      </c>
      <c r="U26" s="218">
        <f>+'Reforecast Deals'!$O$78</f>
        <v>0</v>
      </c>
      <c r="V26" s="218">
        <f>'Reforecast Deals'!$O$81</f>
        <v>0</v>
      </c>
      <c r="W26" s="218">
        <f>'Reforecast Deals'!$O$82</f>
        <v>0</v>
      </c>
      <c r="X26" s="218">
        <f>'Reforecast Deals'!$O$83</f>
        <v>0</v>
      </c>
      <c r="Y26" s="218">
        <f>'Reforecast Deals'!$O$84+'Reforecast Deals'!$O$85</f>
        <v>0</v>
      </c>
      <c r="Z26" s="218">
        <f>'Reforecast Deals'!$O$88+'Reforecast Deals'!$O$89</f>
        <v>0</v>
      </c>
      <c r="AA26" s="218">
        <f>'Reforecast Deals'!$O$90</f>
        <v>0</v>
      </c>
      <c r="AB26" s="218">
        <f>'Reforecast Deals'!$O$91</f>
        <v>0</v>
      </c>
      <c r="AC26" s="218">
        <f>'Reforecast Deals'!$O$92</f>
        <v>0</v>
      </c>
      <c r="AD26" s="218">
        <f>'Reforecast Deals'!$O$95+'Reforecast Deals'!$O$96</f>
        <v>0</v>
      </c>
      <c r="AE26" s="218">
        <f>'Reforecast Deals'!$O$97</f>
        <v>0</v>
      </c>
      <c r="AF26" s="218">
        <f>'Reforecast Deals'!$O$98</f>
        <v>0</v>
      </c>
      <c r="AG26" s="218">
        <f>'Reforecast Deals'!$O$99</f>
        <v>0</v>
      </c>
      <c r="AH26" s="218">
        <f>'Reforecast Deals'!$O$102+'Reforecast Deals'!$O$103</f>
        <v>0</v>
      </c>
      <c r="AI26" s="218">
        <f>'Reforecast Deals'!$O$104</f>
        <v>0</v>
      </c>
      <c r="AJ26" s="218">
        <f>'Reforecast Deals'!$O$105</f>
        <v>0</v>
      </c>
      <c r="AK26" s="218">
        <f>'Reforecast Deals'!$O$106</f>
        <v>0</v>
      </c>
      <c r="AL26" s="218">
        <f>'Reforecast Deals'!$O$109</f>
        <v>0</v>
      </c>
      <c r="AM26" s="218">
        <f>'Reforecast Deals'!$O$110</f>
        <v>0</v>
      </c>
      <c r="AN26" s="218">
        <f>'Reforecast Deals'!$O$111</f>
        <v>0</v>
      </c>
      <c r="AO26" s="218">
        <f>'Reforecast Deals'!$O$112+'Reforecast Deals'!$O$113</f>
        <v>0</v>
      </c>
      <c r="AP26" s="218">
        <f>'Reforecast Deals'!$O$116+'Reforecast Deals'!$O$117</f>
        <v>0</v>
      </c>
      <c r="AQ26" s="218">
        <f>'Reforecast Deals'!$O$118</f>
        <v>0</v>
      </c>
      <c r="AR26" s="218">
        <f>'Reforecast Deals'!$O$119</f>
        <v>0</v>
      </c>
      <c r="AS26" s="218">
        <f>'Reforecast Deals'!$O$120</f>
        <v>0</v>
      </c>
      <c r="AT26" s="218">
        <f>'Reforecast Deals'!$O$123</f>
        <v>0</v>
      </c>
      <c r="AU26" s="218">
        <f>'Reforecast Deals'!$O$124</f>
        <v>0</v>
      </c>
      <c r="AV26" s="218">
        <f>'Reforecast Deals'!$O$125</f>
        <v>0</v>
      </c>
      <c r="AW26" s="218">
        <f>'Reforecast Deals'!$O$126+'Reforecast Deals'!$O$127</f>
        <v>0</v>
      </c>
      <c r="AX26" s="28"/>
      <c r="AY26" s="12"/>
    </row>
    <row r="27" spans="1:51" s="26" customFormat="1" hidden="1" x14ac:dyDescent="0.35">
      <c r="A27" s="26" t="s">
        <v>185</v>
      </c>
      <c r="B27" s="218">
        <f>'Reforecast Deals'!$R$46</f>
        <v>0</v>
      </c>
      <c r="C27" s="218">
        <f>'Reforecast Deals'!$R$47</f>
        <v>0</v>
      </c>
      <c r="D27" s="218">
        <f>'Reforecast Deals'!$R$48</f>
        <v>0</v>
      </c>
      <c r="E27" s="218">
        <f>'Reforecast Deals'!$R$49+'Reforecast Deals'!$R$50</f>
        <v>0</v>
      </c>
      <c r="F27" s="218">
        <f>'Reforecast Deals'!$R$53</f>
        <v>0</v>
      </c>
      <c r="G27" s="218">
        <f>'Reforecast Deals'!$R$54</f>
        <v>0</v>
      </c>
      <c r="H27" s="218">
        <f>'Reforecast Deals'!$R$55</f>
        <v>0</v>
      </c>
      <c r="I27" s="218">
        <f>'Reforecast Deals'!$R$56+'Reforecast Deals'!$R$57</f>
        <v>0</v>
      </c>
      <c r="J27" s="218">
        <f>'Reforecast Deals'!$R$60</f>
        <v>0</v>
      </c>
      <c r="K27" s="218">
        <f>'Reforecast Deals'!$R$61</f>
        <v>0</v>
      </c>
      <c r="L27" s="218">
        <f>'Reforecast Deals'!$R$62</f>
        <v>0</v>
      </c>
      <c r="M27" s="218">
        <f>'Reforecast Deals'!$R$63+'Reforecast Deals'!$R$64</f>
        <v>0</v>
      </c>
      <c r="N27" s="218">
        <f>'Reforecast Deals'!$R$67</f>
        <v>0</v>
      </c>
      <c r="O27" s="218">
        <f>'Reforecast Deals'!$R$68</f>
        <v>0</v>
      </c>
      <c r="P27" s="218">
        <f>'Reforecast Deals'!$R$69</f>
        <v>0</v>
      </c>
      <c r="Q27" s="218">
        <f>'Reforecast Deals'!$R$70+'Reforecast Deals'!$R$71</f>
        <v>0</v>
      </c>
      <c r="R27" s="218">
        <f>'Reforecast Deals'!$R$74+'Reforecast Deals'!$R$75</f>
        <v>0</v>
      </c>
      <c r="S27" s="218">
        <f>'Reforecast Deals'!$R$76</f>
        <v>0</v>
      </c>
      <c r="T27" s="218">
        <f>'Reforecast Deals'!$R$77</f>
        <v>0</v>
      </c>
      <c r="U27" s="218">
        <f>'Reforecast Deals'!$R$78</f>
        <v>0</v>
      </c>
      <c r="V27" s="218">
        <f>'Reforecast Deals'!$R$81</f>
        <v>0</v>
      </c>
      <c r="W27" s="218">
        <f>'Reforecast Deals'!$R$82</f>
        <v>0</v>
      </c>
      <c r="X27" s="218">
        <f>'Reforecast Deals'!$R$83</f>
        <v>0</v>
      </c>
      <c r="Y27" s="218">
        <f>'Reforecast Deals'!$R$84+'Reforecast Deals'!$R$85</f>
        <v>0</v>
      </c>
      <c r="Z27" s="218">
        <f>'Reforecast Deals'!$R$88+'Reforecast Deals'!$R$89</f>
        <v>0</v>
      </c>
      <c r="AA27" s="218">
        <f>'Reforecast Deals'!$R$90</f>
        <v>0</v>
      </c>
      <c r="AB27" s="218">
        <f>'Reforecast Deals'!$R$91</f>
        <v>0</v>
      </c>
      <c r="AC27" s="218">
        <f>'Reforecast Deals'!$R$92</f>
        <v>0</v>
      </c>
      <c r="AD27" s="218">
        <f>'Reforecast Deals'!$R$95+'Reforecast Deals'!$R$96</f>
        <v>0</v>
      </c>
      <c r="AE27" s="218">
        <f>'Reforecast Deals'!$R$97</f>
        <v>0</v>
      </c>
      <c r="AF27" s="218">
        <f>'Reforecast Deals'!$R$98</f>
        <v>0</v>
      </c>
      <c r="AG27" s="218">
        <f>'Reforecast Deals'!$R$99</f>
        <v>0</v>
      </c>
      <c r="AH27" s="218">
        <f>'Reforecast Deals'!$R$102+'Reforecast Deals'!$R$103</f>
        <v>0</v>
      </c>
      <c r="AI27" s="218">
        <f>'Reforecast Deals'!$R$104</f>
        <v>0</v>
      </c>
      <c r="AJ27" s="218">
        <f>'Reforecast Deals'!$R$105</f>
        <v>0</v>
      </c>
      <c r="AK27" s="218">
        <f>'Reforecast Deals'!$R$106</f>
        <v>0</v>
      </c>
      <c r="AL27" s="218">
        <f>'Reforecast Deals'!$R$109</f>
        <v>0</v>
      </c>
      <c r="AM27" s="218">
        <f>'Reforecast Deals'!$R$110</f>
        <v>0</v>
      </c>
      <c r="AN27" s="218">
        <f>'Reforecast Deals'!$R$111</f>
        <v>0</v>
      </c>
      <c r="AO27" s="218">
        <f>'Reforecast Deals'!$R$112+'Reforecast Deals'!$R$113</f>
        <v>0</v>
      </c>
      <c r="AP27" s="218">
        <f>'Reforecast Deals'!$R$116+'Reforecast Deals'!$R$117</f>
        <v>0</v>
      </c>
      <c r="AQ27" s="218">
        <f>'Reforecast Deals'!$R$118</f>
        <v>0</v>
      </c>
      <c r="AR27" s="218">
        <f>'Reforecast Deals'!$R$119</f>
        <v>0</v>
      </c>
      <c r="AS27" s="218">
        <f>'Reforecast Deals'!$R$120</f>
        <v>0</v>
      </c>
      <c r="AT27" s="218">
        <f>'Reforecast Deals'!$R$123</f>
        <v>0</v>
      </c>
      <c r="AU27" s="218">
        <f>'Reforecast Deals'!$R$124</f>
        <v>0</v>
      </c>
      <c r="AV27" s="218">
        <f>'Reforecast Deals'!$R$125</f>
        <v>0</v>
      </c>
      <c r="AW27" s="218">
        <f>'Reforecast Deals'!$R$126+'Reforecast Deals'!$R$127</f>
        <v>0</v>
      </c>
      <c r="AX27" s="28"/>
      <c r="AY27" s="12"/>
    </row>
    <row r="28" spans="1:51" s="26" customFormat="1" hidden="1" x14ac:dyDescent="0.35">
      <c r="A28" s="26" t="s">
        <v>188</v>
      </c>
      <c r="B28" s="218">
        <f>'Reforecast Deals'!$S$46</f>
        <v>265.74161566434009</v>
      </c>
      <c r="C28" s="218">
        <f>'Reforecast Deals'!$S$47</f>
        <v>472.57373707638038</v>
      </c>
      <c r="D28" s="218">
        <f>'Reforecast Deals'!$S$48</f>
        <v>1104.4267297969679</v>
      </c>
      <c r="E28" s="218">
        <f>'Reforecast Deals'!$S$49+'Reforecast Deals'!$S$50</f>
        <v>1282.2579174623118</v>
      </c>
      <c r="F28" s="218">
        <f>'Reforecast Deals'!$S$53</f>
        <v>337.07189563261682</v>
      </c>
      <c r="G28" s="218">
        <f>'Reforecast Deals'!$S$54</f>
        <v>561.78649272102814</v>
      </c>
      <c r="H28" s="218">
        <f>'Reforecast Deals'!$S$55</f>
        <v>875.54116898360473</v>
      </c>
      <c r="I28" s="218">
        <f>'Reforecast Deals'!$S$56+'Reforecast Deals'!$S$57</f>
        <v>1350.6004426627505</v>
      </c>
      <c r="J28" s="218">
        <f>'Reforecast Deals'!$S$60</f>
        <v>760.58766355870523</v>
      </c>
      <c r="K28" s="218">
        <f>'Reforecast Deals'!$S$61</f>
        <v>745.30363980697769</v>
      </c>
      <c r="L28" s="218">
        <f>'Reforecast Deals'!$S$62</f>
        <v>824.87652966157543</v>
      </c>
      <c r="M28" s="218">
        <f>'Reforecast Deals'!$S$63+'Reforecast Deals'!$S$64</f>
        <v>794.23216697274154</v>
      </c>
      <c r="N28" s="218">
        <f>'Reforecast Deals'!$S$67</f>
        <v>408.85601344785056</v>
      </c>
      <c r="O28" s="218">
        <f>'Reforecast Deals'!$S$68</f>
        <v>644.70228245738508</v>
      </c>
      <c r="P28" s="218">
        <f>'Reforecast Deals'!$S$69</f>
        <v>985.10427336958026</v>
      </c>
      <c r="Q28" s="218">
        <f>'Reforecast Deals'!$S$70+'Reforecast Deals'!$S$71</f>
        <v>1086.3374307251838</v>
      </c>
      <c r="R28" s="218">
        <f>'Reforecast Deals'!$S$74+'Reforecast Deals'!$S$75</f>
        <v>994.29627613734158</v>
      </c>
      <c r="S28" s="218">
        <f>'Reforecast Deals'!$S$76</f>
        <v>897.37383960024829</v>
      </c>
      <c r="T28" s="218">
        <f>'Reforecast Deals'!$S$77</f>
        <v>679.72801477147345</v>
      </c>
      <c r="U28" s="218">
        <f>'Reforecast Deals'!$S$78</f>
        <v>553.60186949093668</v>
      </c>
      <c r="V28" s="218">
        <f>'Reforecast Deals'!$S$81</f>
        <v>294.48815152237097</v>
      </c>
      <c r="W28" s="218">
        <f>'Reforecast Deals'!$S$82</f>
        <v>1036.2771189516475</v>
      </c>
      <c r="X28" s="218">
        <f>'Reforecast Deals'!$S$83</f>
        <v>1794.2347295259822</v>
      </c>
      <c r="Y28" s="218">
        <f>'Reforecast Deals'!$S$84+'Reforecast Deals'!$S$85</f>
        <v>0</v>
      </c>
      <c r="Z28" s="218">
        <f>'Reforecast Deals'!$S$88+'Reforecast Deals'!$S$89</f>
        <v>502.36970175913837</v>
      </c>
      <c r="AA28" s="218">
        <f>'Reforecast Deals'!$S$90</f>
        <v>762.5676261755309</v>
      </c>
      <c r="AB28" s="218">
        <f>'Reforecast Deals'!$S$91</f>
        <v>1036.3132849007609</v>
      </c>
      <c r="AC28" s="218">
        <f>'Reforecast Deals'!$S$92</f>
        <v>823.74938716457007</v>
      </c>
      <c r="AD28" s="218">
        <f>'Reforecast Deals'!$S$95+'Reforecast Deals'!$S$96</f>
        <v>845.04173290937922</v>
      </c>
      <c r="AE28" s="218">
        <f>'Reforecast Deals'!$S$97</f>
        <v>926.96740858505495</v>
      </c>
      <c r="AF28" s="218">
        <f>'Reforecast Deals'!$S$98</f>
        <v>836.24328109622309</v>
      </c>
      <c r="AG28" s="218">
        <f>'Reforecast Deals'!$S$99</f>
        <v>516.74757740934342</v>
      </c>
      <c r="AH28" s="218">
        <f>'Reforecast Deals'!$S$102</f>
        <v>841.60850924690362</v>
      </c>
      <c r="AI28" s="218">
        <f>'Reforecast Deals'!$S$103</f>
        <v>950.39723369309218</v>
      </c>
      <c r="AJ28" s="218">
        <f>'Reforecast Deals'!$S$104</f>
        <v>764.71667826027681</v>
      </c>
      <c r="AK28" s="218">
        <f>'Reforecast Deals'!$S$105+'Reforecast Deals'!$S$106</f>
        <v>568.27757879972717</v>
      </c>
      <c r="AL28" s="218">
        <f>'Reforecast Deals'!$S$109+'Reforecast Deals'!$S$110</f>
        <v>562.53881102665491</v>
      </c>
      <c r="AM28" s="218">
        <f>'Reforecast Deals'!$S$111</f>
        <v>517.3698176635047</v>
      </c>
      <c r="AN28" s="218">
        <f>'Reforecast Deals'!$S$112</f>
        <v>1000.7349531123494</v>
      </c>
      <c r="AO28" s="218">
        <f>'Reforecast Deals'!$S$113</f>
        <v>1044.3564181974909</v>
      </c>
      <c r="AP28" s="218">
        <f>'Reforecast Deals'!$S$116+'Reforecast Deals'!$S$117</f>
        <v>925.75644621116157</v>
      </c>
      <c r="AQ28" s="218">
        <f>'Reforecast Deals'!$S$118</f>
        <v>791.68980366036203</v>
      </c>
      <c r="AR28" s="218">
        <f>'Reforecast Deals'!$S$119</f>
        <v>755.31160858613828</v>
      </c>
      <c r="AS28" s="218">
        <f>'Reforecast Deals'!$S$120</f>
        <v>652.24214154233857</v>
      </c>
      <c r="AT28" s="218">
        <f>'Reforecast Deals'!$S$123</f>
        <v>772.78976311336737</v>
      </c>
      <c r="AU28" s="218">
        <f>'Reforecast Deals'!$S$124</f>
        <v>525.06345177665003</v>
      </c>
      <c r="AV28" s="218">
        <f>'Reforecast Deals'!$S$125</f>
        <v>1094.2787648054143</v>
      </c>
      <c r="AW28" s="218">
        <f>'Reforecast Deals'!$S$126+'Reforecast Deals'!$S$127</f>
        <v>732.86802030456829</v>
      </c>
      <c r="AX28" s="28"/>
      <c r="AY28" s="29"/>
    </row>
    <row r="29" spans="1:51" s="26" customFormat="1" hidden="1" x14ac:dyDescent="0.35"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8"/>
      <c r="AY29" s="29"/>
    </row>
    <row r="30" spans="1:51" s="26" customFormat="1" hidden="1" x14ac:dyDescent="0.35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8"/>
      <c r="AY30" s="29"/>
    </row>
    <row r="31" spans="1:51" s="26" customFormat="1" hidden="1" x14ac:dyDescent="0.35">
      <c r="A31" s="36"/>
      <c r="B31" s="37"/>
      <c r="C31" s="12"/>
      <c r="D31" s="12"/>
      <c r="E31" s="12"/>
      <c r="F31" s="37"/>
      <c r="G31" s="12"/>
      <c r="H31" s="12"/>
      <c r="I31" s="13"/>
      <c r="J31" s="37"/>
      <c r="K31" s="12"/>
      <c r="L31" s="12"/>
      <c r="M31" s="13"/>
      <c r="N31" s="37"/>
      <c r="O31" s="12"/>
      <c r="P31" s="12"/>
      <c r="Q31" s="12"/>
      <c r="R31" s="37"/>
      <c r="S31" s="12"/>
      <c r="T31" s="12"/>
      <c r="U31" s="13"/>
      <c r="V31" s="37"/>
      <c r="W31" s="12"/>
      <c r="X31" s="12"/>
      <c r="Y31" s="13"/>
      <c r="Z31" s="37"/>
      <c r="AA31" s="12"/>
      <c r="AB31" s="12"/>
      <c r="AC31" s="12"/>
      <c r="AD31" s="37"/>
      <c r="AE31" s="12"/>
      <c r="AF31" s="12"/>
      <c r="AG31" s="13"/>
      <c r="AH31" s="37"/>
      <c r="AI31" s="12"/>
      <c r="AJ31" s="12"/>
      <c r="AK31" s="13"/>
      <c r="AL31" s="37"/>
      <c r="AM31" s="12"/>
      <c r="AN31" s="12"/>
      <c r="AO31" s="13"/>
      <c r="AP31" s="37"/>
      <c r="AQ31" s="12"/>
      <c r="AR31" s="12"/>
      <c r="AS31" s="13"/>
      <c r="AT31" s="37"/>
      <c r="AU31" s="12"/>
      <c r="AV31" s="12"/>
      <c r="AW31" s="13"/>
      <c r="AX31" s="28"/>
    </row>
    <row r="32" spans="1:51" s="26" customFormat="1" hidden="1" x14ac:dyDescent="0.35"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8"/>
      <c r="AY32" s="29"/>
    </row>
    <row r="33" spans="2:51" s="26" customFormat="1" hidden="1" x14ac:dyDescent="0.35"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8"/>
    </row>
    <row r="34" spans="2:51" s="26" customFormat="1" hidden="1" x14ac:dyDescent="0.35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8"/>
    </row>
    <row r="35" spans="2:51" s="26" customFormat="1" ht="14" hidden="1" customHeight="1" x14ac:dyDescent="0.35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8"/>
      <c r="AY35" s="29"/>
    </row>
    <row r="36" spans="2:51" s="26" customFormat="1" hidden="1" x14ac:dyDescent="0.35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8"/>
      <c r="AY36" s="12"/>
    </row>
    <row r="37" spans="2:51" s="26" customFormat="1" hidden="1" x14ac:dyDescent="0.35">
      <c r="B37" s="369"/>
      <c r="C37" s="369"/>
      <c r="D37" s="369"/>
      <c r="E37" s="369"/>
      <c r="F37" s="369"/>
      <c r="G37" s="369"/>
      <c r="H37" s="369"/>
      <c r="I37" s="369"/>
      <c r="J37" s="369"/>
      <c r="K37" s="369"/>
      <c r="L37" s="369"/>
      <c r="M37" s="369"/>
      <c r="N37" s="369"/>
      <c r="O37" s="369"/>
      <c r="P37" s="369"/>
      <c r="Q37" s="369"/>
      <c r="R37" s="369"/>
      <c r="S37" s="369"/>
      <c r="T37" s="369"/>
      <c r="U37" s="369"/>
      <c r="V37" s="369"/>
      <c r="W37" s="369"/>
      <c r="X37" s="369"/>
      <c r="Y37" s="369"/>
      <c r="Z37" s="369"/>
      <c r="AA37" s="369"/>
      <c r="AB37" s="369"/>
      <c r="AC37" s="369"/>
      <c r="AD37" s="369"/>
      <c r="AE37" s="369"/>
      <c r="AF37" s="369"/>
      <c r="AG37" s="369"/>
      <c r="AH37" s="369"/>
      <c r="AI37" s="369"/>
      <c r="AJ37" s="369"/>
      <c r="AK37" s="369"/>
      <c r="AL37" s="369"/>
      <c r="AM37" s="369"/>
      <c r="AN37" s="369"/>
      <c r="AO37" s="369"/>
      <c r="AP37" s="369"/>
      <c r="AQ37" s="369"/>
      <c r="AR37" s="369"/>
      <c r="AS37" s="369"/>
      <c r="AT37" s="369"/>
      <c r="AU37" s="369"/>
      <c r="AV37" s="369"/>
      <c r="AW37" s="369"/>
      <c r="AX37" s="28"/>
      <c r="AY37" s="12"/>
    </row>
    <row r="38" spans="2:51" s="26" customFormat="1" hidden="1" x14ac:dyDescent="0.35">
      <c r="B38" s="369"/>
      <c r="C38" s="369"/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9"/>
      <c r="AE38" s="369"/>
      <c r="AF38" s="369"/>
      <c r="AG38" s="369"/>
      <c r="AH38" s="369"/>
      <c r="AI38" s="369"/>
      <c r="AJ38" s="369"/>
      <c r="AK38" s="369"/>
      <c r="AL38" s="369"/>
      <c r="AM38" s="369"/>
      <c r="AN38" s="369"/>
      <c r="AO38" s="369"/>
      <c r="AP38" s="369"/>
      <c r="AQ38" s="369"/>
      <c r="AR38" s="369"/>
      <c r="AS38" s="369"/>
      <c r="AT38" s="369"/>
      <c r="AU38" s="369"/>
      <c r="AV38" s="369"/>
      <c r="AW38" s="369"/>
      <c r="AX38" s="28"/>
      <c r="AY38" s="12"/>
    </row>
    <row r="39" spans="2:51" s="26" customFormat="1" hidden="1" x14ac:dyDescent="0.35">
      <c r="B39" s="369"/>
      <c r="C39" s="369"/>
      <c r="D39" s="369"/>
      <c r="E39" s="369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69"/>
      <c r="AH39" s="369"/>
      <c r="AI39" s="369"/>
      <c r="AJ39" s="369"/>
      <c r="AK39" s="369"/>
      <c r="AL39" s="369"/>
      <c r="AM39" s="369"/>
      <c r="AN39" s="369"/>
      <c r="AO39" s="369"/>
      <c r="AP39" s="369"/>
      <c r="AQ39" s="369"/>
      <c r="AR39" s="369"/>
      <c r="AS39" s="369"/>
      <c r="AT39" s="369"/>
      <c r="AU39" s="369"/>
      <c r="AV39" s="369"/>
      <c r="AW39" s="369"/>
      <c r="AX39" s="28"/>
      <c r="AY39" s="12"/>
    </row>
    <row r="40" spans="2:51" s="26" customFormat="1" hidden="1" x14ac:dyDescent="0.35">
      <c r="B40" s="369"/>
      <c r="C40" s="369"/>
      <c r="D40" s="369"/>
      <c r="E40" s="369"/>
      <c r="F40" s="369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  <c r="AG40" s="369"/>
      <c r="AH40" s="369"/>
      <c r="AI40" s="369"/>
      <c r="AJ40" s="369"/>
      <c r="AK40" s="369"/>
      <c r="AL40" s="369"/>
      <c r="AM40" s="369"/>
      <c r="AN40" s="369"/>
      <c r="AO40" s="369"/>
      <c r="AP40" s="369"/>
      <c r="AQ40" s="369"/>
      <c r="AR40" s="369"/>
      <c r="AS40" s="369"/>
      <c r="AT40" s="369"/>
      <c r="AU40" s="369"/>
      <c r="AV40" s="369"/>
      <c r="AW40" s="369"/>
      <c r="AX40" s="28"/>
      <c r="AY40" s="12"/>
    </row>
    <row r="41" spans="2:51" s="26" customFormat="1" hidden="1" x14ac:dyDescent="0.35">
      <c r="B41" s="369"/>
      <c r="C41" s="369"/>
      <c r="D41" s="369"/>
      <c r="E41" s="369"/>
      <c r="F41" s="369"/>
      <c r="G41" s="369"/>
      <c r="H41" s="369"/>
      <c r="I41" s="369"/>
      <c r="J41" s="369"/>
      <c r="K41" s="369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69"/>
      <c r="AC41" s="369"/>
      <c r="AD41" s="369"/>
      <c r="AE41" s="369"/>
      <c r="AF41" s="369"/>
      <c r="AG41" s="369"/>
      <c r="AH41" s="369"/>
      <c r="AI41" s="369"/>
      <c r="AJ41" s="369"/>
      <c r="AK41" s="369"/>
      <c r="AL41" s="369"/>
      <c r="AM41" s="369"/>
      <c r="AN41" s="369"/>
      <c r="AO41" s="369"/>
      <c r="AP41" s="369"/>
      <c r="AQ41" s="369"/>
      <c r="AR41" s="369"/>
      <c r="AS41" s="369"/>
      <c r="AT41" s="369"/>
      <c r="AU41" s="369"/>
      <c r="AV41" s="369"/>
      <c r="AW41" s="369"/>
      <c r="AX41" s="28"/>
      <c r="AY41" s="12"/>
    </row>
    <row r="42" spans="2:51" s="26" customFormat="1" hidden="1" x14ac:dyDescent="0.35">
      <c r="B42" s="369"/>
      <c r="C42" s="369"/>
      <c r="D42" s="369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69"/>
      <c r="AC42" s="369"/>
      <c r="AD42" s="369"/>
      <c r="AE42" s="369"/>
      <c r="AF42" s="369"/>
      <c r="AG42" s="369"/>
      <c r="AH42" s="369"/>
      <c r="AI42" s="369"/>
      <c r="AJ42" s="369"/>
      <c r="AK42" s="369"/>
      <c r="AL42" s="369"/>
      <c r="AM42" s="369"/>
      <c r="AN42" s="369"/>
      <c r="AO42" s="369"/>
      <c r="AP42" s="369"/>
      <c r="AQ42" s="369"/>
      <c r="AR42" s="369"/>
      <c r="AS42" s="369"/>
      <c r="AT42" s="369"/>
      <c r="AU42" s="369"/>
      <c r="AV42" s="369"/>
      <c r="AW42" s="369"/>
      <c r="AX42" s="28"/>
      <c r="AY42" s="12"/>
    </row>
    <row r="43" spans="2:51" s="26" customFormat="1" hidden="1" x14ac:dyDescent="0.35">
      <c r="B43" s="369"/>
      <c r="C43" s="369"/>
      <c r="D43" s="369"/>
      <c r="E43" s="369"/>
      <c r="F43" s="369"/>
      <c r="G43" s="369"/>
      <c r="H43" s="369"/>
      <c r="I43" s="369"/>
      <c r="J43" s="369"/>
      <c r="K43" s="369"/>
      <c r="L43" s="369"/>
      <c r="M43" s="369"/>
      <c r="N43" s="369"/>
      <c r="O43" s="369"/>
      <c r="P43" s="369"/>
      <c r="Q43" s="369"/>
      <c r="R43" s="369"/>
      <c r="S43" s="369"/>
      <c r="T43" s="369"/>
      <c r="U43" s="369"/>
      <c r="V43" s="369"/>
      <c r="W43" s="369"/>
      <c r="X43" s="369"/>
      <c r="Y43" s="369"/>
      <c r="Z43" s="369"/>
      <c r="AA43" s="369"/>
      <c r="AB43" s="369"/>
      <c r="AC43" s="369"/>
      <c r="AD43" s="369"/>
      <c r="AE43" s="369"/>
      <c r="AF43" s="369"/>
      <c r="AG43" s="369"/>
      <c r="AH43" s="369"/>
      <c r="AI43" s="369"/>
      <c r="AJ43" s="369"/>
      <c r="AK43" s="369"/>
      <c r="AL43" s="369"/>
      <c r="AM43" s="369"/>
      <c r="AN43" s="369"/>
      <c r="AO43" s="369"/>
      <c r="AP43" s="369"/>
      <c r="AQ43" s="369"/>
      <c r="AR43" s="369"/>
      <c r="AS43" s="369"/>
      <c r="AT43" s="369"/>
      <c r="AU43" s="369"/>
      <c r="AV43" s="369"/>
      <c r="AW43" s="369"/>
      <c r="AX43" s="28"/>
      <c r="AY43" s="12"/>
    </row>
    <row r="44" spans="2:51" s="26" customFormat="1" hidden="1" x14ac:dyDescent="0.35"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  <c r="O44" s="369"/>
      <c r="P44" s="369"/>
      <c r="Q44" s="369"/>
      <c r="R44" s="369"/>
      <c r="S44" s="369"/>
      <c r="T44" s="369"/>
      <c r="U44" s="369"/>
      <c r="V44" s="369"/>
      <c r="W44" s="369"/>
      <c r="X44" s="369"/>
      <c r="Y44" s="369"/>
      <c r="Z44" s="369"/>
      <c r="AA44" s="369"/>
      <c r="AB44" s="369"/>
      <c r="AC44" s="369"/>
      <c r="AD44" s="369"/>
      <c r="AE44" s="369"/>
      <c r="AF44" s="369"/>
      <c r="AG44" s="369"/>
      <c r="AH44" s="369"/>
      <c r="AI44" s="369"/>
      <c r="AJ44" s="369"/>
      <c r="AK44" s="369"/>
      <c r="AL44" s="369"/>
      <c r="AM44" s="369"/>
      <c r="AN44" s="369"/>
      <c r="AO44" s="369"/>
      <c r="AP44" s="369"/>
      <c r="AQ44" s="369"/>
      <c r="AR44" s="369"/>
      <c r="AS44" s="369"/>
      <c r="AT44" s="369"/>
      <c r="AU44" s="369"/>
      <c r="AV44" s="369"/>
      <c r="AW44" s="369"/>
      <c r="AX44" s="28"/>
      <c r="AY44" s="12"/>
    </row>
    <row r="45" spans="2:51" s="26" customFormat="1" hidden="1" x14ac:dyDescent="0.35"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69"/>
      <c r="AC45" s="369"/>
      <c r="AD45" s="369"/>
      <c r="AE45" s="369"/>
      <c r="AF45" s="369"/>
      <c r="AG45" s="369"/>
      <c r="AH45" s="369"/>
      <c r="AI45" s="369"/>
      <c r="AJ45" s="369"/>
      <c r="AK45" s="369"/>
      <c r="AL45" s="369"/>
      <c r="AM45" s="369"/>
      <c r="AN45" s="369"/>
      <c r="AO45" s="369"/>
      <c r="AP45" s="369"/>
      <c r="AQ45" s="369"/>
      <c r="AR45" s="369"/>
      <c r="AS45" s="369"/>
      <c r="AT45" s="369"/>
      <c r="AU45" s="369"/>
      <c r="AV45" s="369"/>
      <c r="AW45" s="369"/>
      <c r="AX45" s="28"/>
      <c r="AY45" s="12"/>
    </row>
    <row r="46" spans="2:51" s="26" customFormat="1" hidden="1" x14ac:dyDescent="0.35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69"/>
      <c r="Y46" s="369"/>
      <c r="Z46" s="369"/>
      <c r="AA46" s="369"/>
      <c r="AB46" s="369"/>
      <c r="AC46" s="369"/>
      <c r="AD46" s="369"/>
      <c r="AE46" s="369"/>
      <c r="AF46" s="369"/>
      <c r="AG46" s="369"/>
      <c r="AH46" s="369"/>
      <c r="AI46" s="369"/>
      <c r="AJ46" s="369"/>
      <c r="AK46" s="369"/>
      <c r="AL46" s="369"/>
      <c r="AM46" s="369"/>
      <c r="AN46" s="369"/>
      <c r="AO46" s="369"/>
      <c r="AP46" s="369"/>
      <c r="AQ46" s="369"/>
      <c r="AR46" s="369"/>
      <c r="AS46" s="369"/>
      <c r="AT46" s="369"/>
      <c r="AU46" s="369"/>
      <c r="AV46" s="369"/>
      <c r="AW46" s="369"/>
      <c r="AX46" s="28"/>
      <c r="AY46" s="12"/>
    </row>
    <row r="47" spans="2:51" s="26" customFormat="1" hidden="1" x14ac:dyDescent="0.35">
      <c r="B47" s="369"/>
      <c r="C47" s="369"/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69"/>
      <c r="Y47" s="369"/>
      <c r="Z47" s="369"/>
      <c r="AA47" s="369"/>
      <c r="AB47" s="369"/>
      <c r="AC47" s="369"/>
      <c r="AD47" s="369"/>
      <c r="AE47" s="369"/>
      <c r="AF47" s="369"/>
      <c r="AG47" s="369"/>
      <c r="AH47" s="369"/>
      <c r="AI47" s="369"/>
      <c r="AJ47" s="369"/>
      <c r="AK47" s="369"/>
      <c r="AL47" s="369"/>
      <c r="AM47" s="369"/>
      <c r="AN47" s="369"/>
      <c r="AO47" s="369"/>
      <c r="AP47" s="369"/>
      <c r="AQ47" s="369"/>
      <c r="AR47" s="369"/>
      <c r="AS47" s="369"/>
      <c r="AT47" s="369"/>
      <c r="AU47" s="369"/>
      <c r="AV47" s="369"/>
      <c r="AW47" s="369"/>
      <c r="AX47" s="28"/>
      <c r="AY47" s="12"/>
    </row>
    <row r="48" spans="2:51" s="26" customFormat="1" hidden="1" x14ac:dyDescent="0.35">
      <c r="B48" s="369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69"/>
      <c r="Y48" s="369"/>
      <c r="Z48" s="369"/>
      <c r="AA48" s="369"/>
      <c r="AB48" s="369"/>
      <c r="AC48" s="369"/>
      <c r="AD48" s="369"/>
      <c r="AE48" s="369"/>
      <c r="AF48" s="369"/>
      <c r="AG48" s="369"/>
      <c r="AH48" s="369"/>
      <c r="AI48" s="369"/>
      <c r="AJ48" s="369"/>
      <c r="AK48" s="369"/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28"/>
      <c r="AY48" s="12"/>
    </row>
    <row r="49" spans="1:51" s="26" customFormat="1" hidden="1" x14ac:dyDescent="0.35">
      <c r="B49" s="369"/>
      <c r="C49" s="369"/>
      <c r="D49" s="369"/>
      <c r="E49" s="369"/>
      <c r="F49" s="369"/>
      <c r="G49" s="369"/>
      <c r="H49" s="369"/>
      <c r="I49" s="369"/>
      <c r="J49" s="369"/>
      <c r="K49" s="369"/>
      <c r="L49" s="369"/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69"/>
      <c r="X49" s="369"/>
      <c r="Y49" s="369"/>
      <c r="Z49" s="369"/>
      <c r="AA49" s="369"/>
      <c r="AB49" s="369"/>
      <c r="AC49" s="369"/>
      <c r="AD49" s="369"/>
      <c r="AE49" s="369"/>
      <c r="AF49" s="369"/>
      <c r="AG49" s="369"/>
      <c r="AH49" s="369"/>
      <c r="AI49" s="369"/>
      <c r="AJ49" s="369"/>
      <c r="AK49" s="369"/>
      <c r="AL49" s="369"/>
      <c r="AM49" s="369"/>
      <c r="AN49" s="369"/>
      <c r="AO49" s="369"/>
      <c r="AP49" s="369"/>
      <c r="AQ49" s="369"/>
      <c r="AR49" s="369"/>
      <c r="AS49" s="369"/>
      <c r="AT49" s="369"/>
      <c r="AU49" s="369"/>
      <c r="AV49" s="369"/>
      <c r="AW49" s="369"/>
      <c r="AX49" s="28"/>
      <c r="AY49" s="12"/>
    </row>
    <row r="50" spans="1:51" s="26" customFormat="1" hidden="1" x14ac:dyDescent="0.35">
      <c r="B50" s="369"/>
      <c r="C50" s="369"/>
      <c r="D50" s="369"/>
      <c r="E50" s="369"/>
      <c r="F50" s="369"/>
      <c r="G50" s="369"/>
      <c r="H50" s="369"/>
      <c r="I50" s="369"/>
      <c r="J50" s="369"/>
      <c r="K50" s="369"/>
      <c r="L50" s="369"/>
      <c r="M50" s="369"/>
      <c r="N50" s="369"/>
      <c r="O50" s="369"/>
      <c r="P50" s="369"/>
      <c r="Q50" s="369"/>
      <c r="R50" s="369"/>
      <c r="S50" s="369"/>
      <c r="T50" s="369"/>
      <c r="U50" s="369"/>
      <c r="V50" s="369"/>
      <c r="W50" s="369"/>
      <c r="X50" s="369"/>
      <c r="Y50" s="369"/>
      <c r="Z50" s="369"/>
      <c r="AA50" s="369"/>
      <c r="AB50" s="369"/>
      <c r="AC50" s="369"/>
      <c r="AD50" s="369"/>
      <c r="AE50" s="369"/>
      <c r="AF50" s="369"/>
      <c r="AG50" s="369"/>
      <c r="AH50" s="369"/>
      <c r="AI50" s="369"/>
      <c r="AJ50" s="369"/>
      <c r="AK50" s="369"/>
      <c r="AL50" s="369"/>
      <c r="AM50" s="369"/>
      <c r="AN50" s="369"/>
      <c r="AO50" s="369"/>
      <c r="AP50" s="369"/>
      <c r="AQ50" s="369"/>
      <c r="AR50" s="369"/>
      <c r="AS50" s="369"/>
      <c r="AT50" s="369"/>
      <c r="AU50" s="369"/>
      <c r="AV50" s="369"/>
      <c r="AW50" s="369"/>
      <c r="AX50" s="28"/>
      <c r="AY50" s="12"/>
    </row>
    <row r="51" spans="1:51" hidden="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SUM(B25:B30)</f>
        <v>265.74161566434009</v>
      </c>
      <c r="C52" s="221">
        <f t="shared" si="0"/>
        <v>472.57373707638038</v>
      </c>
      <c r="D52" s="221">
        <f t="shared" si="0"/>
        <v>1104.4267297969679</v>
      </c>
      <c r="E52" s="221">
        <f t="shared" si="0"/>
        <v>1282.2579174623118</v>
      </c>
      <c r="F52" s="221">
        <f t="shared" si="0"/>
        <v>337.07189563261682</v>
      </c>
      <c r="G52" s="221">
        <f t="shared" si="0"/>
        <v>561.78649272102814</v>
      </c>
      <c r="H52" s="221">
        <f t="shared" si="0"/>
        <v>875.54116898360473</v>
      </c>
      <c r="I52" s="221">
        <f t="shared" si="0"/>
        <v>1350.6004426627505</v>
      </c>
      <c r="J52" s="221">
        <f t="shared" si="0"/>
        <v>760.58766355870523</v>
      </c>
      <c r="K52" s="221">
        <f t="shared" si="0"/>
        <v>745.30363980697769</v>
      </c>
      <c r="L52" s="221">
        <f t="shared" si="0"/>
        <v>824.87652966157543</v>
      </c>
      <c r="M52" s="221">
        <f t="shared" si="0"/>
        <v>794.23216697274154</v>
      </c>
      <c r="N52" s="221">
        <f t="shared" si="0"/>
        <v>408.85601344785056</v>
      </c>
      <c r="O52" s="221">
        <f t="shared" si="0"/>
        <v>644.70228245738508</v>
      </c>
      <c r="P52" s="221">
        <f t="shared" si="0"/>
        <v>985.10427336958026</v>
      </c>
      <c r="Q52" s="221">
        <f t="shared" si="0"/>
        <v>1086.3374307251838</v>
      </c>
      <c r="R52" s="221">
        <f t="shared" si="0"/>
        <v>994.29627613734158</v>
      </c>
      <c r="S52" s="221">
        <f t="shared" si="0"/>
        <v>897.37383960024829</v>
      </c>
      <c r="T52" s="221">
        <f t="shared" si="0"/>
        <v>679.72801477147345</v>
      </c>
      <c r="U52" s="221">
        <f t="shared" si="0"/>
        <v>553.60186949093668</v>
      </c>
      <c r="V52" s="221">
        <f t="shared" si="0"/>
        <v>294.48815152237097</v>
      </c>
      <c r="W52" s="221">
        <f t="shared" si="0"/>
        <v>1036.2771189516475</v>
      </c>
      <c r="X52" s="221">
        <f t="shared" si="0"/>
        <v>1794.2347295259822</v>
      </c>
      <c r="Y52" s="221">
        <f t="shared" si="0"/>
        <v>0</v>
      </c>
      <c r="Z52" s="221">
        <f t="shared" si="0"/>
        <v>502.36970175913837</v>
      </c>
      <c r="AA52" s="221">
        <f t="shared" si="0"/>
        <v>762.5676261755309</v>
      </c>
      <c r="AB52" s="221">
        <f t="shared" si="0"/>
        <v>1036.3132849007609</v>
      </c>
      <c r="AC52" s="221">
        <f t="shared" si="0"/>
        <v>823.74938716457007</v>
      </c>
      <c r="AD52" s="221">
        <f t="shared" si="0"/>
        <v>845.04173290937922</v>
      </c>
      <c r="AE52" s="221">
        <f t="shared" si="0"/>
        <v>926.96740858505495</v>
      </c>
      <c r="AF52" s="221">
        <f t="shared" si="0"/>
        <v>836.24328109622309</v>
      </c>
      <c r="AG52" s="221">
        <f t="shared" si="0"/>
        <v>516.74757740934342</v>
      </c>
      <c r="AH52" s="221">
        <f t="shared" si="0"/>
        <v>841.60850924690362</v>
      </c>
      <c r="AI52" s="221">
        <f t="shared" si="0"/>
        <v>950.39723369309218</v>
      </c>
      <c r="AJ52" s="221">
        <f t="shared" si="0"/>
        <v>764.71667826027681</v>
      </c>
      <c r="AK52" s="221">
        <f t="shared" si="0"/>
        <v>568.27757879972717</v>
      </c>
      <c r="AL52" s="221">
        <f t="shared" si="0"/>
        <v>562.53881102665491</v>
      </c>
      <c r="AM52" s="221">
        <f t="shared" si="0"/>
        <v>517.3698176635047</v>
      </c>
      <c r="AN52" s="221">
        <f t="shared" si="0"/>
        <v>1000.7349531123494</v>
      </c>
      <c r="AO52" s="221">
        <f t="shared" si="0"/>
        <v>1044.3564181974909</v>
      </c>
      <c r="AP52" s="221">
        <f t="shared" si="0"/>
        <v>925.75644621116157</v>
      </c>
      <c r="AQ52" s="221">
        <f t="shared" si="0"/>
        <v>791.68980366036203</v>
      </c>
      <c r="AR52" s="221">
        <f t="shared" si="0"/>
        <v>755.31160858613828</v>
      </c>
      <c r="AS52" s="221">
        <f t="shared" si="0"/>
        <v>652.24214154233857</v>
      </c>
      <c r="AT52" s="221">
        <f t="shared" si="0"/>
        <v>772.78976311336737</v>
      </c>
      <c r="AU52" s="221">
        <f t="shared" si="0"/>
        <v>525.06345177665003</v>
      </c>
      <c r="AV52" s="221">
        <f t="shared" si="0"/>
        <v>1094.2787648054143</v>
      </c>
      <c r="AW52" s="221">
        <f>SUM(AW25:AW30)</f>
        <v>732.86802030456829</v>
      </c>
      <c r="AX52" s="12">
        <f>SUM(B52:AW52)</f>
        <v>37500.000000000007</v>
      </c>
      <c r="AY52" s="28"/>
    </row>
    <row r="53" spans="1:51" s="6" customFormat="1" ht="20" hidden="1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hidden="1" x14ac:dyDescent="0.35">
      <c r="A54" s="36" t="s">
        <v>18</v>
      </c>
      <c r="B54" s="39"/>
      <c r="C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hidden="1" x14ac:dyDescent="0.35">
      <c r="A55" s="106" t="s">
        <v>19</v>
      </c>
      <c r="B55" s="105">
        <f>SUM(B56:B68)</f>
        <v>3.4605478575056172</v>
      </c>
      <c r="C55" s="105">
        <f t="shared" ref="C55:AW55" si="1">SUM(C56:C68)</f>
        <v>3.4605478575056168</v>
      </c>
      <c r="D55" s="105">
        <f t="shared" si="1"/>
        <v>3.4605478575056168</v>
      </c>
      <c r="E55" s="105">
        <f t="shared" si="1"/>
        <v>3.4605478575056168</v>
      </c>
      <c r="F55" s="105">
        <f t="shared" si="1"/>
        <v>3.5814054590770561</v>
      </c>
      <c r="G55" s="105">
        <f t="shared" si="1"/>
        <v>3.5814054590770565</v>
      </c>
      <c r="H55" s="105">
        <f t="shared" si="1"/>
        <v>3.5814054590770565</v>
      </c>
      <c r="I55" s="105">
        <f t="shared" si="1"/>
        <v>3.5814054590770565</v>
      </c>
      <c r="J55" s="105">
        <f t="shared" si="1"/>
        <v>3.5491728099453628</v>
      </c>
      <c r="K55" s="105">
        <f t="shared" si="1"/>
        <v>3.5491728099453628</v>
      </c>
      <c r="L55" s="105">
        <f t="shared" si="1"/>
        <v>3.5491728099453628</v>
      </c>
      <c r="M55" s="105">
        <f t="shared" si="1"/>
        <v>3.5491728099453628</v>
      </c>
      <c r="N55" s="105">
        <f t="shared" si="1"/>
        <v>3.4275820813495899</v>
      </c>
      <c r="O55" s="105">
        <f t="shared" si="1"/>
        <v>3.4275820813495903</v>
      </c>
      <c r="P55" s="105">
        <f t="shared" si="1"/>
        <v>3.4275820813495903</v>
      </c>
      <c r="Q55" s="105">
        <f t="shared" si="1"/>
        <v>3.4275820813495903</v>
      </c>
      <c r="R55" s="105">
        <f t="shared" si="1"/>
        <v>3.4152489077658945</v>
      </c>
      <c r="S55" s="105">
        <f t="shared" si="1"/>
        <v>3.4152489077658945</v>
      </c>
      <c r="T55" s="105">
        <f t="shared" si="1"/>
        <v>3.4152489077658945</v>
      </c>
      <c r="U55" s="105">
        <f t="shared" si="1"/>
        <v>3.4152489077658945</v>
      </c>
      <c r="V55" s="105">
        <f t="shared" si="1"/>
        <v>3.1932577287611119</v>
      </c>
      <c r="W55" s="105">
        <f t="shared" si="1"/>
        <v>3.1932577287611115</v>
      </c>
      <c r="X55" s="105">
        <f t="shared" si="1"/>
        <v>3.1932577287611115</v>
      </c>
      <c r="Y55" s="105">
        <f t="shared" si="1"/>
        <v>3.1932577287611115</v>
      </c>
      <c r="Z55" s="105">
        <f t="shared" si="1"/>
        <v>3.2278751637004088</v>
      </c>
      <c r="AA55" s="105">
        <f t="shared" si="1"/>
        <v>3.2278751637004084</v>
      </c>
      <c r="AB55" s="105">
        <f t="shared" si="1"/>
        <v>3.2278751637004084</v>
      </c>
      <c r="AC55" s="105">
        <f t="shared" si="1"/>
        <v>3.2278751637004084</v>
      </c>
      <c r="AD55" s="105">
        <f t="shared" si="1"/>
        <v>3.3085623424580617</v>
      </c>
      <c r="AE55" s="105">
        <f t="shared" si="1"/>
        <v>3.3085623424580612</v>
      </c>
      <c r="AF55" s="105">
        <f t="shared" si="1"/>
        <v>3.3085623424580612</v>
      </c>
      <c r="AG55" s="105">
        <f t="shared" si="1"/>
        <v>3.3085623424580612</v>
      </c>
      <c r="AH55" s="105">
        <f t="shared" si="1"/>
        <v>3.3279319750996263</v>
      </c>
      <c r="AI55" s="105">
        <f t="shared" si="1"/>
        <v>3.3279319750996259</v>
      </c>
      <c r="AJ55" s="105">
        <f t="shared" si="1"/>
        <v>3.3279319750996259</v>
      </c>
      <c r="AK55" s="105">
        <f t="shared" si="1"/>
        <v>3.3279319750996259</v>
      </c>
      <c r="AL55" s="105">
        <f t="shared" si="1"/>
        <v>3.243069709734586</v>
      </c>
      <c r="AM55" s="105">
        <f t="shared" si="1"/>
        <v>3.243069709734586</v>
      </c>
      <c r="AN55" s="105">
        <f t="shared" si="1"/>
        <v>3.243069709734586</v>
      </c>
      <c r="AO55" s="105">
        <f t="shared" si="1"/>
        <v>3.243069709734586</v>
      </c>
      <c r="AP55" s="105">
        <f t="shared" si="1"/>
        <v>3.3107341292985701</v>
      </c>
      <c r="AQ55" s="105">
        <f t="shared" si="1"/>
        <v>3.3107341292985697</v>
      </c>
      <c r="AR55" s="105">
        <f t="shared" si="1"/>
        <v>3.3107341292985697</v>
      </c>
      <c r="AS55" s="105">
        <f t="shared" si="1"/>
        <v>3.3107341292985697</v>
      </c>
      <c r="AT55" s="105">
        <f t="shared" si="1"/>
        <v>3.2825872609515123</v>
      </c>
      <c r="AU55" s="105">
        <f t="shared" si="1"/>
        <v>3.2825872609515119</v>
      </c>
      <c r="AV55" s="105">
        <f t="shared" si="1"/>
        <v>3.2825872609515119</v>
      </c>
      <c r="AW55" s="105">
        <f t="shared" si="1"/>
        <v>3.2825872609515119</v>
      </c>
      <c r="AX55" s="30"/>
    </row>
    <row r="56" spans="1:51" s="26" customFormat="1" hidden="1" x14ac:dyDescent="0.35">
      <c r="A56" s="103" t="s">
        <v>24</v>
      </c>
      <c r="B56" s="37">
        <f>'Headcount Source'!$G$10</f>
        <v>2.5</v>
      </c>
      <c r="C56" s="37">
        <f>'Headcount Source'!$G$10</f>
        <v>2.5</v>
      </c>
      <c r="D56" s="37">
        <f>'Headcount Source'!$G$10</f>
        <v>2.5</v>
      </c>
      <c r="E56" s="37">
        <f>'Headcount Source'!$G$10</f>
        <v>2.5</v>
      </c>
      <c r="F56" s="37">
        <f>B56*(100%-F$161)</f>
        <v>2.4674999999999998</v>
      </c>
      <c r="G56" s="37">
        <f>C56*(100%-G$161)</f>
        <v>2.4674999999999998</v>
      </c>
      <c r="H56" s="37">
        <f>D56*(100%-H$161)</f>
        <v>2.4674999999999998</v>
      </c>
      <c r="I56" s="37">
        <f>E56*(100%-I$161)</f>
        <v>2.4674999999999998</v>
      </c>
      <c r="J56" s="37">
        <f>F56*(100%-J$161)</f>
        <v>2.4452924999999999</v>
      </c>
      <c r="K56" s="37">
        <f>G56*(100%-K$161)</f>
        <v>2.4452924999999999</v>
      </c>
      <c r="L56" s="37">
        <f>H56*(100%-L$161)</f>
        <v>2.4452924999999999</v>
      </c>
      <c r="M56" s="37">
        <f>I56*(100%-M$161)</f>
        <v>2.4452924999999999</v>
      </c>
      <c r="N56" s="37">
        <f>J56*(100%-N$161)</f>
        <v>2.3597072624999997</v>
      </c>
      <c r="O56" s="37">
        <f>K56*(100%-O$161)</f>
        <v>2.3597072624999997</v>
      </c>
      <c r="P56" s="37">
        <f>L56*(100%-P$161)</f>
        <v>2.3597072624999997</v>
      </c>
      <c r="Q56" s="37">
        <f>M56*(100%-Q$161)</f>
        <v>2.3597072624999997</v>
      </c>
      <c r="R56" s="37">
        <f>N56*(100%-R$161)</f>
        <v>2.3030742881999995</v>
      </c>
      <c r="S56" s="37">
        <f>O56*(100%-S$161)</f>
        <v>2.3030742881999995</v>
      </c>
      <c r="T56" s="37">
        <f>P56*(100%-T$161)</f>
        <v>2.3030742881999995</v>
      </c>
      <c r="U56" s="37">
        <f>Q56*(100%-U$161)</f>
        <v>2.3030742881999995</v>
      </c>
      <c r="V56" s="37">
        <f>IF(R56*(100%-V$161)&lt;0,0,R56*(100%-V$161))</f>
        <v>2.1533744594669995</v>
      </c>
      <c r="W56" s="37">
        <f>IF(S56*(100%-W$161)&lt;0,0,S56*(100%-W$161))</f>
        <v>2.1533744594669995</v>
      </c>
      <c r="X56" s="37">
        <f>IF(T56*(100%-X$161)&lt;0,0,T56*(100%-X$161))</f>
        <v>2.1533744594669995</v>
      </c>
      <c r="Y56" s="37">
        <f>IF(U56*(100%-Y$161)&lt;0,0,U56*(100%-Y$161))</f>
        <v>2.1533744594669995</v>
      </c>
      <c r="Z56" s="37">
        <f>IF(V56*(100%-Z$161)&lt;0,0,V56*(100%-Z$161))</f>
        <v>2.1060002213587254</v>
      </c>
      <c r="AA56" s="37">
        <f>IF(W56*(100%-AA$161)&lt;0,0,W56*(100%-AA$161))</f>
        <v>2.1060002213587254</v>
      </c>
      <c r="AB56" s="37">
        <f>IF(X56*(100%-AB$161)&lt;0,0,X56*(100%-AB$161))</f>
        <v>2.1060002213587254</v>
      </c>
      <c r="AC56" s="37">
        <f>IF(Y56*(100%-AC$161)&lt;0,0,Y56*(100%-AC$161))</f>
        <v>2.1060002213587254</v>
      </c>
      <c r="AD56" s="37">
        <f>Z56*(100%-AD$161)</f>
        <v>2.0238662127257352</v>
      </c>
      <c r="AE56" s="37">
        <f>AA56*(100%-AE$161)</f>
        <v>2.0238662127257352</v>
      </c>
      <c r="AF56" s="37">
        <f>AB56*(100%-AF$161)</f>
        <v>2.0238662127257352</v>
      </c>
      <c r="AG56" s="37">
        <f>AC56*(100%-AG$161)</f>
        <v>2.0238662127257352</v>
      </c>
      <c r="AH56" s="37">
        <f>AD56*(100%-AH$161)</f>
        <v>1.9692218249821403</v>
      </c>
      <c r="AI56" s="37">
        <f>AE56*(100%-AI$161)</f>
        <v>1.9692218249821403</v>
      </c>
      <c r="AJ56" s="37">
        <f>AF56*(100%-AJ$161)</f>
        <v>1.9692218249821403</v>
      </c>
      <c r="AK56" s="37">
        <f>AG56*(100%-AK$161)</f>
        <v>1.9692218249821403</v>
      </c>
      <c r="AL56" s="37">
        <f>AH56*(100%-AL$161)</f>
        <v>1.9190066684450957</v>
      </c>
      <c r="AM56" s="37">
        <f>AI56*(100%-AM$161)</f>
        <v>1.9190066684450957</v>
      </c>
      <c r="AN56" s="37">
        <f>AJ56*(100%-AN$161)</f>
        <v>1.9190066684450957</v>
      </c>
      <c r="AO56" s="37">
        <f>AK56*(100%-AO$161)</f>
        <v>1.9190066684450957</v>
      </c>
      <c r="AP56" s="37">
        <f>AL56*(100%-AP$161)</f>
        <v>1.8863868173928653</v>
      </c>
      <c r="AQ56" s="37">
        <f>AM56*(100%-AQ$161)</f>
        <v>1.8863868173928653</v>
      </c>
      <c r="AR56" s="37">
        <f>AN56*(100%-AR$161)</f>
        <v>1.8863868173928653</v>
      </c>
      <c r="AS56" s="37">
        <f>AO56*(100%-AS$161)</f>
        <v>1.8863868173928653</v>
      </c>
      <c r="AT56" s="37">
        <f>AP56*(100%-AT$161)</f>
        <v>1.8703493225874366</v>
      </c>
      <c r="AU56" s="37">
        <f>AQ56*(100%-AU$161)</f>
        <v>1.8703493225874366</v>
      </c>
      <c r="AV56" s="37">
        <f>AR56*(100%-AV$161)</f>
        <v>1.8703493225874366</v>
      </c>
      <c r="AW56" s="37">
        <f>AS56*(100%-AW$161)</f>
        <v>1.8703493225874366</v>
      </c>
      <c r="AX56" s="30"/>
    </row>
    <row r="57" spans="1:51" s="26" customFormat="1" hidden="1" x14ac:dyDescent="0.35">
      <c r="A57" s="103" t="s">
        <v>119</v>
      </c>
      <c r="B57" s="107">
        <f>'Sample UI'!B57*(SUM($B$52:$E$52)/SUM('Sample UI'!$B$52:$E$52))</f>
        <v>0.96054785750561722</v>
      </c>
      <c r="C57" s="107">
        <f>'Sample UI'!C57*(SUM($B$52:$E$52)/SUM('Sample UI'!$B$52:$E$52))</f>
        <v>0.96054785750561678</v>
      </c>
      <c r="D57" s="107">
        <f>'Sample UI'!D57*(SUM($B$52:$E$52)/SUM('Sample UI'!$B$52:$E$52))</f>
        <v>0.96054785750561678</v>
      </c>
      <c r="E57" s="107">
        <f>'Sample UI'!E57*(SUM($B$52:$E$52)/SUM('Sample UI'!$B$52:$E$52))</f>
        <v>0.96054785750561678</v>
      </c>
      <c r="F57" s="37">
        <f>IF(B57*(100%-F$161)&lt;0,0,B57*(100%-F$161))</f>
        <v>0.94806073535804414</v>
      </c>
      <c r="G57" s="37">
        <f>IF(C57*(100%-G$161)&lt;0,0,C57*(100%-G$161))</f>
        <v>0.94806073535804369</v>
      </c>
      <c r="H57" s="37">
        <f>IF(D57*(100%-H$161)&lt;0,0,D57*(100%-H$161))</f>
        <v>0.94806073535804369</v>
      </c>
      <c r="I57" s="37">
        <f>IF(E57*(100%-I$161)&lt;0,0,E57*(100%-I$161))</f>
        <v>0.94806073535804369</v>
      </c>
      <c r="J57" s="37">
        <f>IF(F57*(100%-J$161)&lt;0,0,F57*(100%-J$161))</f>
        <v>0.93952818873982169</v>
      </c>
      <c r="K57" s="37">
        <f>IF(G57*(100%-K$161)&lt;0,0,G57*(100%-K$161))</f>
        <v>0.93952818873982125</v>
      </c>
      <c r="L57" s="37">
        <f>IF(H57*(100%-L$161)&lt;0,0,H57*(100%-L$161))</f>
        <v>0.93952818873982125</v>
      </c>
      <c r="M57" s="37">
        <f>IF(I57*(100%-M$161)&lt;0,0,I57*(100%-M$161))</f>
        <v>0.93952818873982125</v>
      </c>
      <c r="N57" s="37">
        <f>IF(J57*(100%-N$161)&lt;0,0,J57*(100%-N$161))</f>
        <v>0.90664470213392789</v>
      </c>
      <c r="O57" s="37">
        <f>IF(K57*(100%-O$161)&lt;0,0,K57*(100%-O$161))</f>
        <v>0.90664470213392745</v>
      </c>
      <c r="P57" s="37">
        <f>IF(L57*(100%-P$161)&lt;0,0,L57*(100%-P$161))</f>
        <v>0.90664470213392745</v>
      </c>
      <c r="Q57" s="37">
        <f>IF(M57*(100%-Q$161)&lt;0,0,M57*(100%-Q$161))</f>
        <v>0.90664470213392745</v>
      </c>
      <c r="R57" s="37">
        <f>IF(N57*(100%-R$161)&lt;0,0,N57*(100%-R$161))</f>
        <v>0.88488522928271363</v>
      </c>
      <c r="S57" s="37">
        <f>IF(O57*(100%-S$161)&lt;0,0,O57*(100%-S$161))</f>
        <v>0.88488522928271318</v>
      </c>
      <c r="T57" s="37">
        <f>IF(P57*(100%-T$161)&lt;0,0,P57*(100%-T$161))</f>
        <v>0.88488522928271318</v>
      </c>
      <c r="U57" s="37">
        <f>IF(Q57*(100%-U$161)&lt;0,0,Q57*(100%-U$161))</f>
        <v>0.88488522928271318</v>
      </c>
      <c r="V57" s="37">
        <f>IF(R57*(100%-V$161)&lt;0,0,R57*(100%-V$161))</f>
        <v>0.82736768937933725</v>
      </c>
      <c r="W57" s="37">
        <f>IF(S57*(100%-W$161)&lt;0,0,S57*(100%-W$161))</f>
        <v>0.82736768937933691</v>
      </c>
      <c r="X57" s="37">
        <f>IF(T57*(100%-X$161)&lt;0,0,T57*(100%-X$161))</f>
        <v>0.82736768937933691</v>
      </c>
      <c r="Y57" s="37">
        <f>IF(U57*(100%-Y$161)&lt;0,0,U57*(100%-Y$161))</f>
        <v>0.82736768937933691</v>
      </c>
      <c r="Z57" s="37">
        <f>IF(V57*(100%-Z$161)&lt;0,0,V57*(100%-Z$161))</f>
        <v>0.80916560021299178</v>
      </c>
      <c r="AA57" s="37">
        <f>IF(W57*(100%-AA$161)&lt;0,0,W57*(100%-AA$161))</f>
        <v>0.80916560021299144</v>
      </c>
      <c r="AB57" s="37">
        <f>IF(X57*(100%-AB$161)&lt;0,0,X57*(100%-AB$161))</f>
        <v>0.80916560021299144</v>
      </c>
      <c r="AC57" s="37">
        <f>IF(Y57*(100%-AC$161)&lt;0,0,Y57*(100%-AC$161))</f>
        <v>0.80916560021299144</v>
      </c>
      <c r="AD57" s="37">
        <f>IF(Z57*(100%-AD$161)&lt;0,0,Z57*(100%-AD$161))</f>
        <v>0.77760814180468507</v>
      </c>
      <c r="AE57" s="37">
        <f>IF(AA57*(100%-AE$161)&lt;0,0,AA57*(100%-AE$161))</f>
        <v>0.77760814180468474</v>
      </c>
      <c r="AF57" s="37">
        <f>IF(AB57*(100%-AF$161)&lt;0,0,AB57*(100%-AF$161))</f>
        <v>0.77760814180468474</v>
      </c>
      <c r="AG57" s="37">
        <f>IF(AC57*(100%-AG$161)&lt;0,0,AC57*(100%-AG$161))</f>
        <v>0.77760814180468474</v>
      </c>
      <c r="AH57" s="37">
        <f>IF(AD57*(100%-AH$161)&lt;0,0,AD57*(100%-AH$161))</f>
        <v>0.75661272197595852</v>
      </c>
      <c r="AI57" s="37">
        <f>IF(AE57*(100%-AI$161)&lt;0,0,AE57*(100%-AI$161))</f>
        <v>0.75661272197595819</v>
      </c>
      <c r="AJ57" s="37">
        <f>IF(AF57*(100%-AJ$161)&lt;0,0,AF57*(100%-AJ$161))</f>
        <v>0.75661272197595819</v>
      </c>
      <c r="AK57" s="37">
        <f>IF(AG57*(100%-AK$161)&lt;0,0,AG57*(100%-AK$161))</f>
        <v>0.75661272197595819</v>
      </c>
      <c r="AL57" s="37">
        <f>IF(AH57*(100%-AL$161)&lt;0,0,AH57*(100%-AL$161))</f>
        <v>0.73731909756557157</v>
      </c>
      <c r="AM57" s="37">
        <f>IF(AI57*(100%-AM$161)&lt;0,0,AI57*(100%-AM$161))</f>
        <v>0.73731909756557124</v>
      </c>
      <c r="AN57" s="37">
        <f>IF(AJ57*(100%-AN$161)&lt;0,0,AJ57*(100%-AN$161))</f>
        <v>0.73731909756557124</v>
      </c>
      <c r="AO57" s="37">
        <f>IF(AK57*(100%-AO$161)&lt;0,0,AK57*(100%-AO$161))</f>
        <v>0.73731909756557124</v>
      </c>
      <c r="AP57" s="37">
        <f>IF(AL57*(100%-AP$161)&lt;0,0,AL57*(100%-AP$161))</f>
        <v>0.72478592634942274</v>
      </c>
      <c r="AQ57" s="37">
        <f>IF(AM57*(100%-AQ$161)&lt;0,0,AM57*(100%-AQ$161))</f>
        <v>0.7247859263494224</v>
      </c>
      <c r="AR57" s="37">
        <f>IF(AN57*(100%-AR$161)&lt;0,0,AN57*(100%-AR$161))</f>
        <v>0.7247859263494224</v>
      </c>
      <c r="AS57" s="37">
        <f>IF(AO57*(100%-AS$161)&lt;0,0,AO57*(100%-AS$161))</f>
        <v>0.7247859263494224</v>
      </c>
      <c r="AT57" s="37">
        <f>IF(AP57*(100%-AT$161)&lt;0,0,AP57*(100%-AT$161))</f>
        <v>0.71862401383937791</v>
      </c>
      <c r="AU57" s="37">
        <f>IF(AQ57*(100%-AU$161)&lt;0,0,AQ57*(100%-AU$161))</f>
        <v>0.71862401383937757</v>
      </c>
      <c r="AV57" s="37">
        <f>IF(AR57*(100%-AV$161)&lt;0,0,AR57*(100%-AV$161))</f>
        <v>0.71862401383937757</v>
      </c>
      <c r="AW57" s="37">
        <f>IF(AS57*(100%-AW$161)&lt;0,0,AS57*(100%-AW$161))</f>
        <v>0.71862401383937757</v>
      </c>
      <c r="AX57" s="30"/>
    </row>
    <row r="58" spans="1:51" s="26" customFormat="1" hidden="1" x14ac:dyDescent="0.35">
      <c r="A58" s="103" t="s">
        <v>120</v>
      </c>
      <c r="B58" s="37"/>
      <c r="C58" s="12"/>
      <c r="D58" s="12"/>
      <c r="E58" s="12"/>
      <c r="F58" s="107">
        <f>'Sample UI'!F58*(SUM('FY20 - Deals UI'!$F$52:$I$52)/(SUM('Sample UI'!$F$52:$I$52)))</f>
        <v>0.16584472371901215</v>
      </c>
      <c r="G58" s="107">
        <f>'Sample UI'!G58*(SUM('FY20 - Deals UI'!$F$52:$I$52)/(SUM('Sample UI'!$F$52:$I$52)))</f>
        <v>0.16584472371901282</v>
      </c>
      <c r="H58" s="107">
        <f>'Sample UI'!H58*(SUM('FY20 - Deals UI'!$F$52:$I$52)/(SUM('Sample UI'!$F$52:$I$52)))</f>
        <v>0.16584472371901282</v>
      </c>
      <c r="I58" s="107">
        <f>'Sample UI'!I58*(SUM('FY20 - Deals UI'!$F$52:$I$52)/(SUM('Sample UI'!$F$52:$I$52)))</f>
        <v>0.16584472371901282</v>
      </c>
      <c r="J58" s="37">
        <f>IF(F58*(100%-J$161)&lt;0,0,F58*(100%-J$161))</f>
        <v>0.16435212120554105</v>
      </c>
      <c r="K58" s="37">
        <f>IF(G58*(100%-K$161)&lt;0,0,G58*(100%-K$161))</f>
        <v>0.16435212120554171</v>
      </c>
      <c r="L58" s="37">
        <f>IF(H58*(100%-L$161)&lt;0,0,H58*(100%-L$161))</f>
        <v>0.16435212120554171</v>
      </c>
      <c r="M58" s="37">
        <f>IF(I58*(100%-M$161)&lt;0,0,I58*(100%-M$161))</f>
        <v>0.16435212120554171</v>
      </c>
      <c r="N58" s="37">
        <f>IF(J58*(100%-N$161)&lt;0,0,J58*(100%-N$161))</f>
        <v>0.15859979696334711</v>
      </c>
      <c r="O58" s="37">
        <f>IF(K58*(100%-O$161)&lt;0,0,K58*(100%-O$161))</f>
        <v>0.15859979696334775</v>
      </c>
      <c r="P58" s="37">
        <f>IF(L58*(100%-P$161)&lt;0,0,L58*(100%-P$161))</f>
        <v>0.15859979696334775</v>
      </c>
      <c r="Q58" s="37">
        <f>IF(M58*(100%-Q$161)&lt;0,0,M58*(100%-Q$161))</f>
        <v>0.15859979696334775</v>
      </c>
      <c r="R58" s="37">
        <f>IF(N58*(100%-R$161)&lt;0,0,N58*(100%-R$161))</f>
        <v>0.15479340183622678</v>
      </c>
      <c r="S58" s="37">
        <f>IF(O58*(100%-S$161)&lt;0,0,O58*(100%-S$161))</f>
        <v>0.15479340183622739</v>
      </c>
      <c r="T58" s="37">
        <f>IF(P58*(100%-T$161)&lt;0,0,P58*(100%-T$161))</f>
        <v>0.15479340183622739</v>
      </c>
      <c r="U58" s="37">
        <f>IF(Q58*(100%-U$161)&lt;0,0,Q58*(100%-U$161))</f>
        <v>0.15479340183622739</v>
      </c>
      <c r="V58" s="37">
        <f>IF(R58*(100%-V$161)&lt;0,0,R58*(100%-V$161))</f>
        <v>0.14473183071687204</v>
      </c>
      <c r="W58" s="37">
        <f>IF(S58*(100%-W$161)&lt;0,0,S58*(100%-W$161))</f>
        <v>0.14473183071687262</v>
      </c>
      <c r="X58" s="37">
        <f>IF(T58*(100%-X$161)&lt;0,0,T58*(100%-X$161))</f>
        <v>0.14473183071687262</v>
      </c>
      <c r="Y58" s="37">
        <f>IF(U58*(100%-Y$161)&lt;0,0,U58*(100%-Y$161))</f>
        <v>0.14473183071687262</v>
      </c>
      <c r="Z58" s="37">
        <f>IF(V58*(100%-Z$161)&lt;0,0,V58*(100%-Z$161))</f>
        <v>0.14154773044110086</v>
      </c>
      <c r="AA58" s="37">
        <f>IF(W58*(100%-AA$161)&lt;0,0,W58*(100%-AA$161))</f>
        <v>0.14154773044110142</v>
      </c>
      <c r="AB58" s="37">
        <f>IF(X58*(100%-AB$161)&lt;0,0,X58*(100%-AB$161))</f>
        <v>0.14154773044110142</v>
      </c>
      <c r="AC58" s="37">
        <f>IF(Y58*(100%-AC$161)&lt;0,0,Y58*(100%-AC$161))</f>
        <v>0.14154773044110142</v>
      </c>
      <c r="AD58" s="37">
        <f>IF(Z58*(100%-AD$161)&lt;0,0,Z58*(100%-AD$161))</f>
        <v>0.13602736895389791</v>
      </c>
      <c r="AE58" s="37">
        <f>IF(AA58*(100%-AE$161)&lt;0,0,AA58*(100%-AE$161))</f>
        <v>0.13602736895389844</v>
      </c>
      <c r="AF58" s="37">
        <f>IF(AB58*(100%-AF$161)&lt;0,0,AB58*(100%-AF$161))</f>
        <v>0.13602736895389844</v>
      </c>
      <c r="AG58" s="37">
        <f>IF(AC58*(100%-AG$161)&lt;0,0,AC58*(100%-AG$161))</f>
        <v>0.13602736895389844</v>
      </c>
      <c r="AH58" s="37">
        <f>IF(AD58*(100%-AH$161)&lt;0,0,AD58*(100%-AH$161))</f>
        <v>0.13235462999214267</v>
      </c>
      <c r="AI58" s="37">
        <f>IF(AE58*(100%-AI$161)&lt;0,0,AE58*(100%-AI$161))</f>
        <v>0.13235462999214317</v>
      </c>
      <c r="AJ58" s="37">
        <f>IF(AF58*(100%-AJ$161)&lt;0,0,AF58*(100%-AJ$161))</f>
        <v>0.13235462999214317</v>
      </c>
      <c r="AK58" s="37">
        <f>IF(AG58*(100%-AK$161)&lt;0,0,AG58*(100%-AK$161))</f>
        <v>0.13235462999214317</v>
      </c>
      <c r="AL58" s="37">
        <f>IF(AH58*(100%-AL$161)&lt;0,0,AH58*(100%-AL$161))</f>
        <v>0.12897958692734304</v>
      </c>
      <c r="AM58" s="37">
        <f>IF(AI58*(100%-AM$161)&lt;0,0,AI58*(100%-AM$161))</f>
        <v>0.12897958692734351</v>
      </c>
      <c r="AN58" s="37">
        <f>IF(AJ58*(100%-AN$161)&lt;0,0,AJ58*(100%-AN$161))</f>
        <v>0.12897958692734351</v>
      </c>
      <c r="AO58" s="37">
        <f>IF(AK58*(100%-AO$161)&lt;0,0,AK58*(100%-AO$161))</f>
        <v>0.12897958692734351</v>
      </c>
      <c r="AP58" s="37">
        <f>IF(AL58*(100%-AP$161)&lt;0,0,AL58*(100%-AP$161))</f>
        <v>0.12678715321487599</v>
      </c>
      <c r="AQ58" s="37">
        <f>IF(AM58*(100%-AQ$161)&lt;0,0,AM58*(100%-AQ$161))</f>
        <v>0.12678715321487644</v>
      </c>
      <c r="AR58" s="37">
        <f>IF(AN58*(100%-AR$161)&lt;0,0,AN58*(100%-AR$161))</f>
        <v>0.12678715321487644</v>
      </c>
      <c r="AS58" s="37">
        <f>IF(AO58*(100%-AS$161)&lt;0,0,AO58*(100%-AS$161))</f>
        <v>0.12678715321487644</v>
      </c>
      <c r="AT58" s="37">
        <f>IF(AP58*(100%-AT$161)&lt;0,0,AP58*(100%-AT$161))</f>
        <v>0.12570924687438909</v>
      </c>
      <c r="AU58" s="37">
        <f>IF(AQ58*(100%-AU$161)&lt;0,0,AQ58*(100%-AU$161))</f>
        <v>0.12570924687438953</v>
      </c>
      <c r="AV58" s="37">
        <f>IF(AR58*(100%-AV$161)&lt;0,0,AR58*(100%-AV$161))</f>
        <v>0.12570924687438953</v>
      </c>
      <c r="AW58" s="37">
        <f>IF(AS58*(100%-AW$161)&lt;0,0,AS58*(100%-AW$161))</f>
        <v>0.12570924687438953</v>
      </c>
      <c r="AX58" s="30"/>
    </row>
    <row r="59" spans="1:51" s="26" customFormat="1" hidden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Deals UI'!$J$52:$M$52)/SUM('Sample UI'!$J$52:$M$52))</f>
        <v>0</v>
      </c>
      <c r="K59" s="107">
        <f>'Sample UI'!K59*(SUM('FY20 - Deals UI'!$J$52:$M$52)/SUM('Sample UI'!$J$52:$M$52))</f>
        <v>0</v>
      </c>
      <c r="L59" s="107">
        <f>'Sample UI'!L59*(SUM('FY20 - Deals UI'!$J$52:$M$52)/SUM('Sample UI'!$J$52:$M$52))</f>
        <v>0</v>
      </c>
      <c r="M59" s="107">
        <f>'Sample UI'!M59*(SUM('FY20 - Deals UI'!$J$52:$M$52)/SUM('Sample UI'!$J$52:$M$52))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hidden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Deals UI'!$N$52:$Q$52)/SUM('Sample UI'!$N$52:$Q$52))</f>
        <v>2.6303197523152373E-3</v>
      </c>
      <c r="O60" s="107">
        <f>'Sample UI'!O60*(SUM('FY20 - Deals UI'!$N$52:$Q$52)/SUM('Sample UI'!$N$52:$Q$52))</f>
        <v>2.6303197523152373E-3</v>
      </c>
      <c r="P60" s="107">
        <f>'Sample UI'!P60*(SUM('FY20 - Deals UI'!$N$52:$Q$52)/SUM('Sample UI'!$N$52:$Q$52))</f>
        <v>2.6303197523152373E-3</v>
      </c>
      <c r="Q60" s="107">
        <f>'Sample UI'!Q60*(SUM('FY20 - Deals UI'!$N$52:$Q$52)/SUM('Sample UI'!$N$52:$Q$52))</f>
        <v>2.6303197523152373E-3</v>
      </c>
      <c r="R60" s="37">
        <f>IF(N60*(100%-R$161)&lt;0,0,N60*(100%-R$161))</f>
        <v>2.5671920782596716E-3</v>
      </c>
      <c r="S60" s="37">
        <f>IF(O60*(100%-S$161)&lt;0,0,O60*(100%-S$161))</f>
        <v>2.5671920782596716E-3</v>
      </c>
      <c r="T60" s="37">
        <f>IF(P60*(100%-T$161)&lt;0,0,P60*(100%-T$161))</f>
        <v>2.5671920782596716E-3</v>
      </c>
      <c r="U60" s="37">
        <f>IF(Q60*(100%-U$161)&lt;0,0,Q60*(100%-U$161))</f>
        <v>2.5671920782596716E-3</v>
      </c>
      <c r="V60" s="37">
        <f>IF(R60*(100%-V$161)&lt;0,0,R60*(100%-V$161))</f>
        <v>2.4003245931727931E-3</v>
      </c>
      <c r="W60" s="37">
        <f>IF(S60*(100%-W$161)&lt;0,0,S60*(100%-W$161))</f>
        <v>2.4003245931727931E-3</v>
      </c>
      <c r="X60" s="37">
        <f>IF(T60*(100%-X$161)&lt;0,0,T60*(100%-X$161))</f>
        <v>2.4003245931727931E-3</v>
      </c>
      <c r="Y60" s="37">
        <f>IF(U60*(100%-Y$161)&lt;0,0,U60*(100%-Y$161))</f>
        <v>2.4003245931727931E-3</v>
      </c>
      <c r="Z60" s="37">
        <f>IF(V60*(100%-Z$161)&lt;0,0,V60*(100%-Z$161))</f>
        <v>2.3475174521229917E-3</v>
      </c>
      <c r="AA60" s="37">
        <f>IF(W60*(100%-AA$161)&lt;0,0,W60*(100%-AA$161))</f>
        <v>2.3475174521229917E-3</v>
      </c>
      <c r="AB60" s="37">
        <f>IF(X60*(100%-AB$161)&lt;0,0,X60*(100%-AB$161))</f>
        <v>2.3475174521229917E-3</v>
      </c>
      <c r="AC60" s="37">
        <f>IF(Y60*(100%-AC$161)&lt;0,0,Y60*(100%-AC$161))</f>
        <v>2.3475174521229917E-3</v>
      </c>
      <c r="AD60" s="37">
        <f>IF(Z60*(100%-AD$161)&lt;0,0,Z60*(100%-AD$161))</f>
        <v>2.255964271490195E-3</v>
      </c>
      <c r="AE60" s="37">
        <f>IF(AA60*(100%-AE$161)&lt;0,0,AA60*(100%-AE$161))</f>
        <v>2.255964271490195E-3</v>
      </c>
      <c r="AF60" s="37">
        <f>IF(AB60*(100%-AF$161)&lt;0,0,AB60*(100%-AF$161))</f>
        <v>2.255964271490195E-3</v>
      </c>
      <c r="AG60" s="37">
        <f>IF(AC60*(100%-AG$161)&lt;0,0,AC60*(100%-AG$161))</f>
        <v>2.255964271490195E-3</v>
      </c>
      <c r="AH60" s="37">
        <f>IF(AD60*(100%-AH$161)&lt;0,0,AD60*(100%-AH$161))</f>
        <v>2.1950532361599598E-3</v>
      </c>
      <c r="AI60" s="37">
        <f>IF(AE60*(100%-AI$161)&lt;0,0,AE60*(100%-AI$161))</f>
        <v>2.1950532361599598E-3</v>
      </c>
      <c r="AJ60" s="37">
        <f>IF(AF60*(100%-AJ$161)&lt;0,0,AF60*(100%-AJ$161))</f>
        <v>2.1950532361599598E-3</v>
      </c>
      <c r="AK60" s="37">
        <f>IF(AG60*(100%-AK$161)&lt;0,0,AG60*(100%-AK$161))</f>
        <v>2.1950532361599598E-3</v>
      </c>
      <c r="AL60" s="37">
        <f>IF(AH60*(100%-AL$161)&lt;0,0,AH60*(100%-AL$161))</f>
        <v>2.1390793786378809E-3</v>
      </c>
      <c r="AM60" s="37">
        <f>IF(AI60*(100%-AM$161)&lt;0,0,AI60*(100%-AM$161))</f>
        <v>2.1390793786378809E-3</v>
      </c>
      <c r="AN60" s="37">
        <f>IF(AJ60*(100%-AN$161)&lt;0,0,AJ60*(100%-AN$161))</f>
        <v>2.1390793786378809E-3</v>
      </c>
      <c r="AO60" s="37">
        <f>IF(AK60*(100%-AO$161)&lt;0,0,AK60*(100%-AO$161))</f>
        <v>2.1390793786378809E-3</v>
      </c>
      <c r="AP60" s="37">
        <f>IF(AL60*(100%-AP$161)&lt;0,0,AL60*(100%-AP$161))</f>
        <v>2.1027186656359807E-3</v>
      </c>
      <c r="AQ60" s="37">
        <f>IF(AM60*(100%-AQ$161)&lt;0,0,AM60*(100%-AQ$161))</f>
        <v>2.1027186656359807E-3</v>
      </c>
      <c r="AR60" s="37">
        <f>IF(AN60*(100%-AR$161)&lt;0,0,AN60*(100%-AR$161))</f>
        <v>2.1027186656359807E-3</v>
      </c>
      <c r="AS60" s="37">
        <f>IF(AO60*(100%-AS$161)&lt;0,0,AO60*(100%-AS$161))</f>
        <v>2.1027186656359807E-3</v>
      </c>
      <c r="AT60" s="37">
        <f>IF(AP60*(100%-AT$161)&lt;0,0,AP60*(100%-AT$161))</f>
        <v>2.0848419823563434E-3</v>
      </c>
      <c r="AU60" s="37">
        <f>IF(AQ60*(100%-AU$161)&lt;0,0,AQ60*(100%-AU$161))</f>
        <v>2.0848419823563434E-3</v>
      </c>
      <c r="AV60" s="37">
        <f>IF(AR60*(100%-AV$161)&lt;0,0,AR60*(100%-AV$161))</f>
        <v>2.0848419823563434E-3</v>
      </c>
      <c r="AW60" s="37">
        <f>IF(AS60*(100%-AW$161)&lt;0,0,AS60*(100%-AW$161))</f>
        <v>2.0848419823563434E-3</v>
      </c>
      <c r="AX60" s="30"/>
    </row>
    <row r="61" spans="1:51" s="26" customFormat="1" hidden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Deals UI'!$R$52:$U$52)/SUM('Sample UI'!$R$52:$U$52))</f>
        <v>6.992879636869534E-2</v>
      </c>
      <c r="S61" s="107">
        <f>'Sample UI'!S61*(SUM('FY20 - Deals UI'!$R$52:$U$52)/SUM('Sample UI'!$R$52:$U$52))</f>
        <v>6.9928796368694326E-2</v>
      </c>
      <c r="T61" s="107">
        <f>'Sample UI'!T61*(SUM('FY20 - Deals UI'!$R$52:$U$52)/SUM('Sample UI'!$R$52:$U$52))</f>
        <v>6.9928796368694326E-2</v>
      </c>
      <c r="U61" s="107">
        <f>'Sample UI'!U61*(SUM('FY20 - Deals UI'!$R$52:$U$52)/SUM('Sample UI'!$R$52:$U$52))</f>
        <v>6.9928796368694326E-2</v>
      </c>
      <c r="V61" s="37">
        <f>IF(R61*(100%-V$161)&lt;0,0,R61*(100%-V$161))</f>
        <v>6.538342460473015E-2</v>
      </c>
      <c r="W61" s="37">
        <f>IF(S61*(100%-W$161)&lt;0,0,S61*(100%-W$161))</f>
        <v>6.5383424604729193E-2</v>
      </c>
      <c r="X61" s="37">
        <f>IF(T61*(100%-X$161)&lt;0,0,T61*(100%-X$161))</f>
        <v>6.5383424604729193E-2</v>
      </c>
      <c r="Y61" s="37">
        <f>IF(U61*(100%-Y$161)&lt;0,0,U61*(100%-Y$161))</f>
        <v>6.5383424604729193E-2</v>
      </c>
      <c r="Z61" s="37">
        <f>IF(V61*(100%-Z$161)&lt;0,0,V61*(100%-Z$161))</f>
        <v>6.394498926342608E-2</v>
      </c>
      <c r="AA61" s="37">
        <f>IF(W61*(100%-AA$161)&lt;0,0,W61*(100%-AA$161))</f>
        <v>6.394498926342515E-2</v>
      </c>
      <c r="AB61" s="37">
        <f>IF(X61*(100%-AB$161)&lt;0,0,X61*(100%-AB$161))</f>
        <v>6.394498926342515E-2</v>
      </c>
      <c r="AC61" s="37">
        <f>IF(Y61*(100%-AC$161)&lt;0,0,Y61*(100%-AC$161))</f>
        <v>6.394498926342515E-2</v>
      </c>
      <c r="AD61" s="37">
        <f>IF(Z61*(100%-AD$161)&lt;0,0,Z61*(100%-AD$161))</f>
        <v>6.1451134682152464E-2</v>
      </c>
      <c r="AE61" s="37">
        <f>IF(AA61*(100%-AE$161)&lt;0,0,AA61*(100%-AE$161))</f>
        <v>6.1451134682151569E-2</v>
      </c>
      <c r="AF61" s="37">
        <f>IF(AB61*(100%-AF$161)&lt;0,0,AB61*(100%-AF$161))</f>
        <v>6.1451134682151569E-2</v>
      </c>
      <c r="AG61" s="37">
        <f>IF(AC61*(100%-AG$161)&lt;0,0,AC61*(100%-AG$161))</f>
        <v>6.1451134682151569E-2</v>
      </c>
      <c r="AH61" s="37">
        <f>IF(AD61*(100%-AH$161)&lt;0,0,AD61*(100%-AH$161))</f>
        <v>5.9791954045734348E-2</v>
      </c>
      <c r="AI61" s="37">
        <f>IF(AE61*(100%-AI$161)&lt;0,0,AE61*(100%-AI$161))</f>
        <v>5.9791954045733474E-2</v>
      </c>
      <c r="AJ61" s="37">
        <f>IF(AF61*(100%-AJ$161)&lt;0,0,AF61*(100%-AJ$161))</f>
        <v>5.9791954045733474E-2</v>
      </c>
      <c r="AK61" s="37">
        <f>IF(AG61*(100%-AK$161)&lt;0,0,AG61*(100%-AK$161))</f>
        <v>5.9791954045733474E-2</v>
      </c>
      <c r="AL61" s="37">
        <f>IF(AH61*(100%-AL$161)&lt;0,0,AH61*(100%-AL$161))</f>
        <v>5.8267259217568125E-2</v>
      </c>
      <c r="AM61" s="37">
        <f>IF(AI61*(100%-AM$161)&lt;0,0,AI61*(100%-AM$161))</f>
        <v>5.8267259217567272E-2</v>
      </c>
      <c r="AN61" s="37">
        <f>IF(AJ61*(100%-AN$161)&lt;0,0,AJ61*(100%-AN$161))</f>
        <v>5.8267259217567272E-2</v>
      </c>
      <c r="AO61" s="37">
        <f>IF(AK61*(100%-AO$161)&lt;0,0,AK61*(100%-AO$161))</f>
        <v>5.8267259217567272E-2</v>
      </c>
      <c r="AP61" s="37">
        <f>IF(AL61*(100%-AP$161)&lt;0,0,AL61*(100%-AP$161))</f>
        <v>5.7276814865210135E-2</v>
      </c>
      <c r="AQ61" s="37">
        <f>IF(AM61*(100%-AQ$161)&lt;0,0,AM61*(100%-AQ$161))</f>
        <v>5.7276814865209295E-2</v>
      </c>
      <c r="AR61" s="37">
        <f>IF(AN61*(100%-AR$161)&lt;0,0,AN61*(100%-AR$161))</f>
        <v>5.7276814865209295E-2</v>
      </c>
      <c r="AS61" s="37">
        <f>IF(AO61*(100%-AS$161)&lt;0,0,AO61*(100%-AS$161))</f>
        <v>5.7276814865209295E-2</v>
      </c>
      <c r="AT61" s="37">
        <f>IF(AP61*(100%-AT$161)&lt;0,0,AP61*(100%-AT$161))</f>
        <v>5.6789864568270579E-2</v>
      </c>
      <c r="AU61" s="37">
        <f>IF(AQ61*(100%-AU$161)&lt;0,0,AQ61*(100%-AU$161))</f>
        <v>5.6789864568269746E-2</v>
      </c>
      <c r="AV61" s="37">
        <f>IF(AR61*(100%-AV$161)&lt;0,0,AR61*(100%-AV$161))</f>
        <v>5.6789864568269746E-2</v>
      </c>
      <c r="AW61" s="37">
        <f>IF(AS61*(100%-AW$161)&lt;0,0,AS61*(100%-AW$161))</f>
        <v>5.6789864568269746E-2</v>
      </c>
      <c r="AX61" s="30"/>
    </row>
    <row r="62" spans="1:51" s="26" customFormat="1" hidden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Deals UI'!$V$52:$Y$52)/SUM('Sample UI'!$V$52:$Y$52))</f>
        <v>0</v>
      </c>
      <c r="W62" s="107">
        <f>'Sample UI'!W62*(SUM('FY20 - Deals UI'!$V$52:$Y$52)/SUM('Sample UI'!$V$52:$Y$52))</f>
        <v>0</v>
      </c>
      <c r="X62" s="107">
        <f>'Sample UI'!X62*(SUM('FY20 - Deals UI'!$V$52:$Y$52)/SUM('Sample UI'!$V$52:$Y$52))</f>
        <v>0</v>
      </c>
      <c r="Y62" s="107">
        <f>'Sample UI'!Y62*(SUM('FY20 - Deals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hidden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Deals UI'!$Z$52:$AC$52)/SUM('Sample UI'!$Z$52:$AC$52))</f>
        <v>0.1048691049720416</v>
      </c>
      <c r="AA63" s="107">
        <f>'Sample UI'!AA63*(SUM('FY20 - Deals UI'!$Z$52:$AC$52)/SUM('Sample UI'!$Z$52:$AC$52))</f>
        <v>0.10486910497204201</v>
      </c>
      <c r="AB63" s="107">
        <f>'Sample UI'!AB63*(SUM('FY20 - Deals UI'!$Z$52:$AC$52)/SUM('Sample UI'!$Z$52:$AC$52))</f>
        <v>0.10486910497204201</v>
      </c>
      <c r="AC63" s="107">
        <f>'Sample UI'!AC63*(SUM('FY20 - Deals UI'!$Z$52:$AC$52)/SUM('Sample UI'!$Z$52:$AC$52))</f>
        <v>0.10486910497204201</v>
      </c>
      <c r="AD63" s="37">
        <f>IF(Z63*(100%-AD$161)&lt;0,0,Z63*(100%-AD$161))</f>
        <v>0.10077920987813198</v>
      </c>
      <c r="AE63" s="37">
        <f>IF(AA63*(100%-AE$161)&lt;0,0,AA63*(100%-AE$161))</f>
        <v>0.10077920987813237</v>
      </c>
      <c r="AF63" s="37">
        <f>IF(AB63*(100%-AF$161)&lt;0,0,AB63*(100%-AF$161))</f>
        <v>0.10077920987813237</v>
      </c>
      <c r="AG63" s="37">
        <f>IF(AC63*(100%-AG$161)&lt;0,0,AC63*(100%-AG$161))</f>
        <v>0.10077920987813237</v>
      </c>
      <c r="AH63" s="37">
        <f>IF(AD63*(100%-AH$161)&lt;0,0,AD63*(100%-AH$161))</f>
        <v>9.8058171211422407E-2</v>
      </c>
      <c r="AI63" s="37">
        <f>IF(AE63*(100%-AI$161)&lt;0,0,AE63*(100%-AI$161))</f>
        <v>9.8058171211422795E-2</v>
      </c>
      <c r="AJ63" s="37">
        <f>IF(AF63*(100%-AJ$161)&lt;0,0,AF63*(100%-AJ$161))</f>
        <v>9.8058171211422795E-2</v>
      </c>
      <c r="AK63" s="37">
        <f>IF(AG63*(100%-AK$161)&lt;0,0,AG63*(100%-AK$161))</f>
        <v>9.8058171211422795E-2</v>
      </c>
      <c r="AL63" s="37">
        <f>IF(AH63*(100%-AL$161)&lt;0,0,AH63*(100%-AL$161))</f>
        <v>9.5557687845531133E-2</v>
      </c>
      <c r="AM63" s="37">
        <f>IF(AI63*(100%-AM$161)&lt;0,0,AI63*(100%-AM$161))</f>
        <v>9.5557687845531522E-2</v>
      </c>
      <c r="AN63" s="37">
        <f>IF(AJ63*(100%-AN$161)&lt;0,0,AJ63*(100%-AN$161))</f>
        <v>9.5557687845531522E-2</v>
      </c>
      <c r="AO63" s="37">
        <f>IF(AK63*(100%-AO$161)&lt;0,0,AK63*(100%-AO$161))</f>
        <v>9.5557687845531522E-2</v>
      </c>
      <c r="AP63" s="37">
        <f>IF(AL63*(100%-AP$161)&lt;0,0,AL63*(100%-AP$161))</f>
        <v>9.3933369600226441E-2</v>
      </c>
      <c r="AQ63" s="37">
        <f>IF(AM63*(100%-AQ$161)&lt;0,0,AM63*(100%-AQ$161))</f>
        <v>9.3933369600226815E-2</v>
      </c>
      <c r="AR63" s="37">
        <f>IF(AN63*(100%-AR$161)&lt;0,0,AN63*(100%-AR$161))</f>
        <v>9.3933369600226815E-2</v>
      </c>
      <c r="AS63" s="37">
        <f>IF(AO63*(100%-AS$161)&lt;0,0,AO63*(100%-AS$161))</f>
        <v>9.3933369600226815E-2</v>
      </c>
      <c r="AT63" s="37">
        <f>IF(AP63*(100%-AT$161)&lt;0,0,AP63*(100%-AT$161))</f>
        <v>9.3134776271896202E-2</v>
      </c>
      <c r="AU63" s="37">
        <f>IF(AQ63*(100%-AU$161)&lt;0,0,AQ63*(100%-AU$161))</f>
        <v>9.3134776271896577E-2</v>
      </c>
      <c r="AV63" s="37">
        <f>IF(AR63*(100%-AV$161)&lt;0,0,AR63*(100%-AV$161))</f>
        <v>9.3134776271896577E-2</v>
      </c>
      <c r="AW63" s="37">
        <f>IF(AS63*(100%-AW$161)&lt;0,0,AS63*(100%-AW$161))</f>
        <v>9.3134776271896577E-2</v>
      </c>
      <c r="AX63" s="30"/>
    </row>
    <row r="64" spans="1:51" s="26" customFormat="1" hidden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Deals UI'!$AD$52:$AG$52)/SUM('Sample UI'!$AD$52:$AG$53))</f>
        <v>0.20657431014196884</v>
      </c>
      <c r="AE64" s="107">
        <f>'Sample UI'!AE64*(SUM('FY20 - Deals UI'!$AD$52:$AG$52)/SUM('Sample UI'!$AD$52:$AG$53))</f>
        <v>0.20657431014196884</v>
      </c>
      <c r="AF64" s="107">
        <f>'Sample UI'!AF64*(SUM('FY20 - Deals UI'!$AD$52:$AG$52)/SUM('Sample UI'!$AD$52:$AG$53))</f>
        <v>0.20657431014196884</v>
      </c>
      <c r="AG64" s="107">
        <f>'Sample UI'!AG64*(SUM('FY20 - Deals UI'!$AD$52:$AG$52)/SUM('Sample UI'!$AD$52:$AG$53))</f>
        <v>0.20657431014196884</v>
      </c>
      <c r="AH64" s="37">
        <f>IF(AD64*(100%-AH$161)&lt;0,0,AD64*(100%-AH$161))</f>
        <v>0.20099680376813567</v>
      </c>
      <c r="AI64" s="37">
        <f>IF(AE64*(100%-AI$161)&lt;0,0,AE64*(100%-AI$161))</f>
        <v>0.20099680376813567</v>
      </c>
      <c r="AJ64" s="37">
        <f>IF(AF64*(100%-AJ$161)&lt;0,0,AF64*(100%-AJ$161))</f>
        <v>0.20099680376813567</v>
      </c>
      <c r="AK64" s="37">
        <f>IF(AG64*(100%-AK$161)&lt;0,0,AG64*(100%-AK$161))</f>
        <v>0.20099680376813567</v>
      </c>
      <c r="AL64" s="37">
        <f>IF(AH64*(100%-AL$161)&lt;0,0,AH64*(100%-AL$161))</f>
        <v>0.19587138527204823</v>
      </c>
      <c r="AM64" s="37">
        <f>IF(AI64*(100%-AM$161)&lt;0,0,AI64*(100%-AM$161))</f>
        <v>0.19587138527204823</v>
      </c>
      <c r="AN64" s="37">
        <f>IF(AJ64*(100%-AN$161)&lt;0,0,AJ64*(100%-AN$161))</f>
        <v>0.19587138527204823</v>
      </c>
      <c r="AO64" s="37">
        <f>IF(AK64*(100%-AO$161)&lt;0,0,AK64*(100%-AO$161))</f>
        <v>0.19587138527204823</v>
      </c>
      <c r="AP64" s="37">
        <f>IF(AL64*(100%-AP$161)&lt;0,0,AL64*(100%-AP$161))</f>
        <v>0.19254190470377835</v>
      </c>
      <c r="AQ64" s="37">
        <f>IF(AM64*(100%-AQ$161)&lt;0,0,AM64*(100%-AQ$161))</f>
        <v>0.19254190470377835</v>
      </c>
      <c r="AR64" s="37">
        <f>IF(AN64*(100%-AR$161)&lt;0,0,AN64*(100%-AR$161))</f>
        <v>0.19254190470377835</v>
      </c>
      <c r="AS64" s="37">
        <f>IF(AO64*(100%-AS$161)&lt;0,0,AO64*(100%-AS$161))</f>
        <v>0.19254190470377835</v>
      </c>
      <c r="AT64" s="37">
        <f>IF(AP64*(100%-AT$161)&lt;0,0,AP64*(100%-AT$161))</f>
        <v>0.19090497119255825</v>
      </c>
      <c r="AU64" s="37">
        <f>IF(AQ64*(100%-AU$161)&lt;0,0,AQ64*(100%-AU$161))</f>
        <v>0.19090497119255825</v>
      </c>
      <c r="AV64" s="37">
        <f>IF(AR64*(100%-AV$161)&lt;0,0,AR64*(100%-AV$161))</f>
        <v>0.19090497119255825</v>
      </c>
      <c r="AW64" s="37">
        <f>IF(AS64*(100%-AW$161)&lt;0,0,AS64*(100%-AW$161))</f>
        <v>0.19090497119255825</v>
      </c>
      <c r="AX64" s="30"/>
    </row>
    <row r="65" spans="1:50" s="26" customFormat="1" hidden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Deals UI'!$AH$52:$AK$52)/SUM('Sample UI'!$AH$52:$AK$52))</f>
        <v>0.10870081588793272</v>
      </c>
      <c r="AI65" s="107">
        <f>'Sample UI'!AI65*(SUM('FY20 - Deals UI'!$AH$52:$AK$52)/SUM('Sample UI'!$AH$52:$AK$52))</f>
        <v>0.10870081588793272</v>
      </c>
      <c r="AJ65" s="107">
        <f>'Sample UI'!AJ65*(SUM('FY20 - Deals UI'!$AH$52:$AK$52)/SUM('Sample UI'!$AH$52:$AK$52))</f>
        <v>0.10870081588793272</v>
      </c>
      <c r="AK65" s="107">
        <f>'Sample UI'!AK65*(SUM('FY20 - Deals UI'!$AH$52:$AK$52)/SUM('Sample UI'!$AH$52:$AK$52))</f>
        <v>0.10870081588793272</v>
      </c>
      <c r="AL65" s="37">
        <f>IF(AH65*(100%-AL$161)&lt;0,0,AH65*(100%-AL$161))</f>
        <v>0.10592894508279044</v>
      </c>
      <c r="AM65" s="37">
        <f>IF(AI65*(100%-AM$161)&lt;0,0,AI65*(100%-AM$161))</f>
        <v>0.10592894508279044</v>
      </c>
      <c r="AN65" s="37">
        <f>IF(AJ65*(100%-AN$161)&lt;0,0,AJ65*(100%-AN$161))</f>
        <v>0.10592894508279044</v>
      </c>
      <c r="AO65" s="37">
        <f>IF(AK65*(100%-AO$161)&lt;0,0,AK65*(100%-AO$161))</f>
        <v>0.10592894508279044</v>
      </c>
      <c r="AP65" s="37">
        <f>IF(AL65*(100%-AP$161)&lt;0,0,AL65*(100%-AP$161))</f>
        <v>0.10412833309558964</v>
      </c>
      <c r="AQ65" s="37">
        <f>IF(AM65*(100%-AQ$161)&lt;0,0,AM65*(100%-AQ$161))</f>
        <v>0.10412833309558964</v>
      </c>
      <c r="AR65" s="37">
        <f>IF(AN65*(100%-AR$161)&lt;0,0,AN65*(100%-AR$161))</f>
        <v>0.10412833309558964</v>
      </c>
      <c r="AS65" s="37">
        <f>IF(AO65*(100%-AS$161)&lt;0,0,AO65*(100%-AS$161))</f>
        <v>0.10412833309558964</v>
      </c>
      <c r="AT65" s="37">
        <f>IF(AP65*(100%-AT$161)&lt;0,0,AP65*(100%-AT$161))</f>
        <v>0.10324306524611086</v>
      </c>
      <c r="AU65" s="37">
        <f>IF(AQ65*(100%-AU$161)&lt;0,0,AQ65*(100%-AU$161))</f>
        <v>0.10324306524611086</v>
      </c>
      <c r="AV65" s="37">
        <f>IF(AR65*(100%-AV$161)&lt;0,0,AR65*(100%-AV$161))</f>
        <v>0.10324306524611086</v>
      </c>
      <c r="AW65" s="37">
        <f>IF(AS65*(100%-AW$161)&lt;0,0,AS65*(100%-AW$161))</f>
        <v>0.10324306524611086</v>
      </c>
      <c r="AX65" s="30"/>
    </row>
    <row r="66" spans="1:50" s="26" customFormat="1" hidden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Deals UI'!$AL$52:$AO$52)/SUM('Sample UI'!$AL$52:$AO$52))</f>
        <v>0</v>
      </c>
      <c r="AM66" s="107">
        <f>'Sample UI'!AM66*(SUM('FY20 - Deals UI'!$AL$52:$AO$52)/SUM('Sample UI'!$AL$52:$AO$52))</f>
        <v>0</v>
      </c>
      <c r="AN66" s="107">
        <f>'Sample UI'!AN66*(SUM('FY20 - Deals UI'!$AL$52:$AO$52)/SUM('Sample UI'!$AL$52:$AO$52))</f>
        <v>0</v>
      </c>
      <c r="AO66" s="107">
        <f>'Sample UI'!AO66*(SUM('FY20 - Deals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hidden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Deals UI'!$AP$52:$AS$52)/SUM('Sample UI'!$AP$52:$AS$52))</f>
        <v>0.12279109141096539</v>
      </c>
      <c r="AQ67" s="107">
        <f>'Sample UI'!AQ67*(SUM('FY20 - Deals UI'!$AP$52:$AS$52)/SUM('Sample UI'!$AP$52:$AS$52))</f>
        <v>0.12279109141096539</v>
      </c>
      <c r="AR67" s="107">
        <f>'Sample UI'!AR67*(SUM('FY20 - Deals UI'!$AP$52:$AS$52)/SUM('Sample UI'!$AP$52:$AS$52))</f>
        <v>0.12279109141096539</v>
      </c>
      <c r="AS67" s="107">
        <f>'Sample UI'!AS67*(SUM('FY20 - Deals UI'!$AP$52:$AS$52)/SUM('Sample UI'!$AP$52:$AS$52))</f>
        <v>0.12279109141096539</v>
      </c>
      <c r="AT67" s="37">
        <f>IF(AP67*(100%-AT$161)&lt;0,0,AP67*(100%-AT$161))</f>
        <v>0.12174715838911679</v>
      </c>
      <c r="AU67" s="37">
        <f>IF(AQ67*(100%-AU$161)&lt;0,0,AQ67*(100%-AU$161))</f>
        <v>0.12174715838911679</v>
      </c>
      <c r="AV67" s="37">
        <f>IF(AR67*(100%-AV$161)&lt;0,0,AR67*(100%-AV$161))</f>
        <v>0.12174715838911679</v>
      </c>
      <c r="AW67" s="37">
        <f>IF(AS67*(100%-AW$161)&lt;0,0,AS67*(100%-AW$161))</f>
        <v>0.12174715838911679</v>
      </c>
      <c r="AX67" s="30"/>
    </row>
    <row r="68" spans="1:50" s="26" customFormat="1" hidden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Deals UI'!$AT$52:$AW$52)/SUM('Sample UI'!$AT$52:$AW$52))</f>
        <v>0</v>
      </c>
      <c r="AU68" s="107">
        <f>'Sample UI'!AU68*(SUM('FY20 - Deals UI'!$AT$52:$AW$52)/SUM('Sample UI'!$AT$52:$AW$52))</f>
        <v>0</v>
      </c>
      <c r="AV68" s="107">
        <f>'Sample UI'!AV68*(SUM('FY20 - Deals UI'!$AT$52:$AW$52)/SUM('Sample UI'!$AT$52:$AW$52))</f>
        <v>0</v>
      </c>
      <c r="AW68" s="107">
        <f>'Sample UI'!AW68*(SUM('FY20 - Deals UI'!$AT$52:$AW$52)/SUM('Sample UI'!$AT$52:$AW$52))</f>
        <v>0</v>
      </c>
      <c r="AX68" s="30"/>
    </row>
    <row r="69" spans="1:50" s="26" customFormat="1" hidden="1" x14ac:dyDescent="0.35">
      <c r="A69" s="106" t="s">
        <v>20</v>
      </c>
      <c r="B69" s="105">
        <f t="shared" ref="B69" si="2">SUM(B70:B82)</f>
        <v>3.0100620286864164</v>
      </c>
      <c r="C69" s="105">
        <f t="shared" ref="C69" si="3">SUM(C70:C82)</f>
        <v>3.0100620286864164</v>
      </c>
      <c r="D69" s="105">
        <f t="shared" ref="D69" si="4">SUM(D70:D82)</f>
        <v>3.0100620286864164</v>
      </c>
      <c r="E69" s="105">
        <f t="shared" ref="E69" si="5">SUM(E70:E82)</f>
        <v>3.0100620286864164</v>
      </c>
      <c r="F69" s="105">
        <f t="shared" ref="F69" si="6">SUM(F70:F82)</f>
        <v>3.1782371269622587</v>
      </c>
      <c r="G69" s="105">
        <f t="shared" ref="G69" si="7">SUM(G70:G82)</f>
        <v>3.1782371269622591</v>
      </c>
      <c r="H69" s="105">
        <f t="shared" ref="H69" si="8">SUM(H70:H82)</f>
        <v>3.1782371269622591</v>
      </c>
      <c r="I69" s="105">
        <f t="shared" ref="I69" si="9">SUM(I70:I82)</f>
        <v>3.1782371269622591</v>
      </c>
      <c r="J69" s="105">
        <f t="shared" ref="J69" si="10">SUM(J70:J82)</f>
        <v>3.1496329928195985</v>
      </c>
      <c r="K69" s="105">
        <f t="shared" ref="K69" si="11">SUM(K70:K82)</f>
        <v>3.1496329928195981</v>
      </c>
      <c r="L69" s="105">
        <f t="shared" ref="L69" si="12">SUM(L70:L82)</f>
        <v>3.1496329928195981</v>
      </c>
      <c r="M69" s="105">
        <f t="shared" ref="M69" si="13">SUM(M70:M82)</f>
        <v>3.1496329928195981</v>
      </c>
      <c r="N69" s="105">
        <f t="shared" ref="N69" si="14">SUM(N70:N82)</f>
        <v>3.042683737761307</v>
      </c>
      <c r="O69" s="105">
        <f t="shared" ref="O69" si="15">SUM(O70:O82)</f>
        <v>3.0426837377613065</v>
      </c>
      <c r="P69" s="105">
        <f t="shared" ref="P69" si="16">SUM(P70:P82)</f>
        <v>3.0426837377613065</v>
      </c>
      <c r="Q69" s="105">
        <f t="shared" ref="Q69" si="17">SUM(Q70:Q82)</f>
        <v>3.0426837377613065</v>
      </c>
      <c r="R69" s="105">
        <f t="shared" ref="R69" si="18">SUM(R70:R82)</f>
        <v>3.0570703235159038</v>
      </c>
      <c r="S69" s="105">
        <f t="shared" ref="S69" si="19">SUM(S70:S82)</f>
        <v>3.0570703235159034</v>
      </c>
      <c r="T69" s="105">
        <f t="shared" ref="T69" si="20">SUM(T70:T82)</f>
        <v>3.0570703235159034</v>
      </c>
      <c r="U69" s="105">
        <f t="shared" ref="U69" si="21">SUM(U70:U82)</f>
        <v>3.0570703235159034</v>
      </c>
      <c r="V69" s="105">
        <f t="shared" ref="V69" si="22">SUM(V70:V82)</f>
        <v>2.8583607524873704</v>
      </c>
      <c r="W69" s="105">
        <f t="shared" ref="W69" si="23">SUM(W70:W82)</f>
        <v>2.8583607524873695</v>
      </c>
      <c r="X69" s="105">
        <f t="shared" ref="X69" si="24">SUM(X70:X82)</f>
        <v>2.8583607524873695</v>
      </c>
      <c r="Y69" s="105">
        <f t="shared" ref="Y69" si="25">SUM(Y70:Y82)</f>
        <v>2.8583607524873695</v>
      </c>
      <c r="Z69" s="105">
        <f t="shared" ref="Z69" si="26">SUM(Z70:Z82)</f>
        <v>2.9265631971476993</v>
      </c>
      <c r="AA69" s="105">
        <f t="shared" ref="AA69" si="27">SUM(AA70:AA82)</f>
        <v>2.9265631971476997</v>
      </c>
      <c r="AB69" s="105">
        <f t="shared" ref="AB69" si="28">SUM(AB70:AB82)</f>
        <v>2.9265631971476997</v>
      </c>
      <c r="AC69" s="105">
        <f t="shared" ref="AC69" si="29">SUM(AC70:AC82)</f>
        <v>2.9265631971476997</v>
      </c>
      <c r="AD69" s="105">
        <f t="shared" ref="AD69" si="30">SUM(AD70:AD82)</f>
        <v>3.0706451201364007</v>
      </c>
      <c r="AE69" s="105">
        <f t="shared" ref="AE69" si="31">SUM(AE70:AE82)</f>
        <v>3.0706451201364011</v>
      </c>
      <c r="AF69" s="105">
        <f t="shared" ref="AF69" si="32">SUM(AF70:AF82)</f>
        <v>3.0706451201364011</v>
      </c>
      <c r="AG69" s="105">
        <f t="shared" ref="AG69" si="33">SUM(AG70:AG82)</f>
        <v>3.0706451201364011</v>
      </c>
      <c r="AH69" s="105">
        <f t="shared" ref="AH69" si="34">SUM(AH70:AH82)</f>
        <v>3.1236137217526334</v>
      </c>
      <c r="AI69" s="105">
        <f t="shared" ref="AI69" si="35">SUM(AI70:AI82)</f>
        <v>3.1236137217526339</v>
      </c>
      <c r="AJ69" s="105">
        <f t="shared" ref="AJ69" si="36">SUM(AJ70:AJ82)</f>
        <v>3.1236137217526339</v>
      </c>
      <c r="AK69" s="105">
        <f t="shared" ref="AK69" si="37">SUM(AK70:AK82)</f>
        <v>3.1236137217526339</v>
      </c>
      <c r="AL69" s="105">
        <f t="shared" ref="AL69" si="38">SUM(AL70:AL82)</f>
        <v>3.0439615718479422</v>
      </c>
      <c r="AM69" s="105">
        <f t="shared" ref="AM69" si="39">SUM(AM70:AM82)</f>
        <v>3.0439615718479414</v>
      </c>
      <c r="AN69" s="105">
        <f t="shared" ref="AN69" si="40">SUM(AN70:AN82)</f>
        <v>3.0439615718479414</v>
      </c>
      <c r="AO69" s="105">
        <f t="shared" ref="AO69" si="41">SUM(AO70:AO82)</f>
        <v>3.0439615718479414</v>
      </c>
      <c r="AP69" s="105">
        <f t="shared" ref="AP69" si="42">SUM(AP70:AP82)</f>
        <v>3.1457082641249059</v>
      </c>
      <c r="AQ69" s="105">
        <f t="shared" ref="AQ69" si="43">SUM(AQ70:AQ82)</f>
        <v>3.1457082641249046</v>
      </c>
      <c r="AR69" s="105">
        <f t="shared" ref="AR69" si="44">SUM(AR70:AR82)</f>
        <v>3.1457082641249046</v>
      </c>
      <c r="AS69" s="105">
        <f t="shared" ref="AS69" si="45">SUM(AS70:AS82)</f>
        <v>3.1457082641249046</v>
      </c>
      <c r="AT69" s="105">
        <f t="shared" ref="AT69" si="46">SUM(AT70:AT82)</f>
        <v>3.1189643961757949</v>
      </c>
      <c r="AU69" s="105">
        <f t="shared" ref="AU69" si="47">SUM(AU70:AU82)</f>
        <v>3.118964396175794</v>
      </c>
      <c r="AV69" s="105">
        <f t="shared" ref="AV69" si="48">SUM(AV70:AV82)</f>
        <v>3.118964396175794</v>
      </c>
      <c r="AW69" s="105">
        <f t="shared" ref="AW69" si="49">SUM(AW70:AW82)</f>
        <v>3.118964396175794</v>
      </c>
      <c r="AX69" s="30"/>
    </row>
    <row r="70" spans="1:50" s="26" customFormat="1" hidden="1" x14ac:dyDescent="0.35">
      <c r="A70" s="103" t="s">
        <v>24</v>
      </c>
      <c r="B70" s="37">
        <f>'Headcount Source'!$G$9</f>
        <v>1.4500000000000002</v>
      </c>
      <c r="C70" s="37">
        <f>'Headcount Source'!$G$9</f>
        <v>1.4500000000000002</v>
      </c>
      <c r="D70" s="37">
        <f>'Headcount Source'!$G$9</f>
        <v>1.4500000000000002</v>
      </c>
      <c r="E70" s="37">
        <f>'Headcount Source'!$G$9</f>
        <v>1.4500000000000002</v>
      </c>
      <c r="F70" s="37">
        <f>B70*(100%-F$161)</f>
        <v>1.4311500000000001</v>
      </c>
      <c r="G70" s="37">
        <f>C70*(100%-G$161)</f>
        <v>1.4311500000000001</v>
      </c>
      <c r="H70" s="37">
        <f>D70*(100%-H$161)</f>
        <v>1.4311500000000001</v>
      </c>
      <c r="I70" s="37">
        <f>E70*(100%-I$161)</f>
        <v>1.4311500000000001</v>
      </c>
      <c r="J70" s="37">
        <f>F70*(100%-J$161)</f>
        <v>1.41826965</v>
      </c>
      <c r="K70" s="37">
        <f>G70*(100%-K$161)</f>
        <v>1.41826965</v>
      </c>
      <c r="L70" s="37">
        <f>H70*(100%-L$161)</f>
        <v>1.41826965</v>
      </c>
      <c r="M70" s="37">
        <f>I70*(100%-M$161)</f>
        <v>1.41826965</v>
      </c>
      <c r="N70" s="37">
        <f>J70*(100%-N$161)</f>
        <v>1.36863021225</v>
      </c>
      <c r="O70" s="37">
        <f>K70*(100%-O$161)</f>
        <v>1.36863021225</v>
      </c>
      <c r="P70" s="37">
        <f>L70*(100%-P$161)</f>
        <v>1.36863021225</v>
      </c>
      <c r="Q70" s="37">
        <f>M70*(100%-Q$161)</f>
        <v>1.36863021225</v>
      </c>
      <c r="R70" s="37">
        <f>N70*(100%-R$161)</f>
        <v>1.3357830871559999</v>
      </c>
      <c r="S70" s="37">
        <f>O70*(100%-S$161)</f>
        <v>1.3357830871559999</v>
      </c>
      <c r="T70" s="37">
        <f>P70*(100%-T$161)</f>
        <v>1.3357830871559999</v>
      </c>
      <c r="U70" s="37">
        <f>Q70*(100%-U$161)</f>
        <v>1.3357830871559999</v>
      </c>
      <c r="V70" s="37">
        <f>IF(R70*(100%-V$161)&lt;0,0,R70*(100%-V$161))</f>
        <v>1.24895718649086</v>
      </c>
      <c r="W70" s="37">
        <f>IF(S70*(100%-W$161)&lt;0,0,S70*(100%-W$161))</f>
        <v>1.24895718649086</v>
      </c>
      <c r="X70" s="37">
        <f>IF(T70*(100%-X$161)&lt;0,0,T70*(100%-X$161))</f>
        <v>1.24895718649086</v>
      </c>
      <c r="Y70" s="37">
        <f>IF(U70*(100%-Y$161)&lt;0,0,U70*(100%-Y$161))</f>
        <v>1.24895718649086</v>
      </c>
      <c r="Z70" s="37">
        <f>IF(V70*(100%-Z$161)&lt;0,0,V70*(100%-Z$161))</f>
        <v>1.221480128388061</v>
      </c>
      <c r="AA70" s="37">
        <f>IF(W70*(100%-AA$161)&lt;0,0,W70*(100%-AA$161))</f>
        <v>1.221480128388061</v>
      </c>
      <c r="AB70" s="37">
        <f>IF(X70*(100%-AB$161)&lt;0,0,X70*(100%-AB$161))</f>
        <v>1.221480128388061</v>
      </c>
      <c r="AC70" s="37">
        <f>IF(Y70*(100%-AC$161)&lt;0,0,Y70*(100%-AC$161))</f>
        <v>1.221480128388061</v>
      </c>
      <c r="AD70" s="37">
        <f>Z70*(100%-AD$161)</f>
        <v>1.1738424033809265</v>
      </c>
      <c r="AE70" s="37">
        <f>AA70*(100%-AE$161)</f>
        <v>1.1738424033809265</v>
      </c>
      <c r="AF70" s="37">
        <f>AB70*(100%-AF$161)</f>
        <v>1.1738424033809265</v>
      </c>
      <c r="AG70" s="37">
        <f>AC70*(100%-AG$161)</f>
        <v>1.1738424033809265</v>
      </c>
      <c r="AH70" s="37">
        <f>AD70*(100%-AH$161)</f>
        <v>1.1421486584896414</v>
      </c>
      <c r="AI70" s="37">
        <f>AE70*(100%-AI$161)</f>
        <v>1.1421486584896414</v>
      </c>
      <c r="AJ70" s="37">
        <f>AF70*(100%-AJ$161)</f>
        <v>1.1421486584896414</v>
      </c>
      <c r="AK70" s="37">
        <f>AG70*(100%-AK$161)</f>
        <v>1.1421486584896414</v>
      </c>
      <c r="AL70" s="37">
        <f>AH70*(100%-AL$161)</f>
        <v>1.1130238676981556</v>
      </c>
      <c r="AM70" s="37">
        <f>AI70*(100%-AM$161)</f>
        <v>1.1130238676981556</v>
      </c>
      <c r="AN70" s="37">
        <f>AJ70*(100%-AN$161)</f>
        <v>1.1130238676981556</v>
      </c>
      <c r="AO70" s="37">
        <f>AK70*(100%-AO$161)</f>
        <v>1.1130238676981556</v>
      </c>
      <c r="AP70" s="37">
        <f>AL70*(100%-AP$161)</f>
        <v>1.0941043540878621</v>
      </c>
      <c r="AQ70" s="37">
        <f>AM70*(100%-AQ$161)</f>
        <v>1.0941043540878621</v>
      </c>
      <c r="AR70" s="37">
        <f>AN70*(100%-AR$161)</f>
        <v>1.0941043540878621</v>
      </c>
      <c r="AS70" s="37">
        <f>AO70*(100%-AS$161)</f>
        <v>1.0941043540878621</v>
      </c>
      <c r="AT70" s="37">
        <f>AP70*(100%-AT$161)</f>
        <v>1.0848026071007133</v>
      </c>
      <c r="AU70" s="37">
        <f>AQ70*(100%-AU$161)</f>
        <v>1.0848026071007133</v>
      </c>
      <c r="AV70" s="37">
        <f>AR70*(100%-AV$161)</f>
        <v>1.0848026071007133</v>
      </c>
      <c r="AW70" s="37">
        <f>AS70*(100%-AW$161)</f>
        <v>1.0848026071007133</v>
      </c>
      <c r="AX70" s="30"/>
    </row>
    <row r="71" spans="1:50" s="26" customFormat="1" hidden="1" x14ac:dyDescent="0.35">
      <c r="A71" s="103" t="s">
        <v>119</v>
      </c>
      <c r="B71" s="107">
        <f>'Sample UI'!B71*(SUM($B$52:$E$52)/SUM('Sample UI'!$B$52:$E$52))</f>
        <v>1.5600620286864164</v>
      </c>
      <c r="C71" s="107">
        <f>'Sample UI'!C71*(SUM($B$52:$E$52)/SUM('Sample UI'!$B$52:$E$52))</f>
        <v>1.5600620286864162</v>
      </c>
      <c r="D71" s="107">
        <f>'Sample UI'!D71*(SUM($B$52:$E$52)/SUM('Sample UI'!$B$52:$E$52))</f>
        <v>1.5600620286864162</v>
      </c>
      <c r="E71" s="107">
        <f>'Sample UI'!E71*(SUM($B$52:$E$52)/SUM('Sample UI'!$B$52:$E$52))</f>
        <v>1.5600620286864162</v>
      </c>
      <c r="F71" s="37">
        <f>IF(B71*(100%-F$161)&lt;0,0,B71*(100%-F$161))</f>
        <v>1.539781222313493</v>
      </c>
      <c r="G71" s="37">
        <f>IF(C71*(100%-G$161)&lt;0,0,C71*(100%-G$161))</f>
        <v>1.5397812223134928</v>
      </c>
      <c r="H71" s="37">
        <f>IF(D71*(100%-H$161)&lt;0,0,D71*(100%-H$161))</f>
        <v>1.5397812223134928</v>
      </c>
      <c r="I71" s="37">
        <f>IF(E71*(100%-I$161)&lt;0,0,E71*(100%-I$161))</f>
        <v>1.5397812223134928</v>
      </c>
      <c r="J71" s="37">
        <f>IF(F71*(100%-J$161)&lt;0,0,F71*(100%-J$161))</f>
        <v>1.5259231913126716</v>
      </c>
      <c r="K71" s="37">
        <f>IF(G71*(100%-K$161)&lt;0,0,G71*(100%-K$161))</f>
        <v>1.5259231913126714</v>
      </c>
      <c r="L71" s="37">
        <f>IF(H71*(100%-L$161)&lt;0,0,H71*(100%-L$161))</f>
        <v>1.5259231913126714</v>
      </c>
      <c r="M71" s="37">
        <f>IF(I71*(100%-M$161)&lt;0,0,I71*(100%-M$161))</f>
        <v>1.5259231913126714</v>
      </c>
      <c r="N71" s="37">
        <f>IF(J71*(100%-N$161)&lt;0,0,J71*(100%-N$161))</f>
        <v>1.4725158796167281</v>
      </c>
      <c r="O71" s="37">
        <f>IF(K71*(100%-O$161)&lt;0,0,K71*(100%-O$161))</f>
        <v>1.4725158796167279</v>
      </c>
      <c r="P71" s="37">
        <f>IF(L71*(100%-P$161)&lt;0,0,L71*(100%-P$161))</f>
        <v>1.4725158796167279</v>
      </c>
      <c r="Q71" s="37">
        <f>IF(M71*(100%-Q$161)&lt;0,0,M71*(100%-Q$161))</f>
        <v>1.4725158796167279</v>
      </c>
      <c r="R71" s="37">
        <f>IF(N71*(100%-R$161)&lt;0,0,N71*(100%-R$161))</f>
        <v>1.4371754985059266</v>
      </c>
      <c r="S71" s="37">
        <f>IF(O71*(100%-S$161)&lt;0,0,O71*(100%-S$161))</f>
        <v>1.4371754985059264</v>
      </c>
      <c r="T71" s="37">
        <f>IF(P71*(100%-T$161)&lt;0,0,P71*(100%-T$161))</f>
        <v>1.4371754985059264</v>
      </c>
      <c r="U71" s="37">
        <f>IF(Q71*(100%-U$161)&lt;0,0,Q71*(100%-U$161))</f>
        <v>1.4371754985059264</v>
      </c>
      <c r="V71" s="37">
        <f>IF(R71*(100%-V$161)&lt;0,0,R71*(100%-V$161))</f>
        <v>1.3437590911030415</v>
      </c>
      <c r="W71" s="37">
        <f>IF(S71*(100%-W$161)&lt;0,0,S71*(100%-W$161))</f>
        <v>1.3437590911030413</v>
      </c>
      <c r="X71" s="37">
        <f>IF(T71*(100%-X$161)&lt;0,0,T71*(100%-X$161))</f>
        <v>1.3437590911030413</v>
      </c>
      <c r="Y71" s="37">
        <f>IF(U71*(100%-Y$161)&lt;0,0,U71*(100%-Y$161))</f>
        <v>1.3437590911030413</v>
      </c>
      <c r="Z71" s="37">
        <f>IF(V71*(100%-Z$161)&lt;0,0,V71*(100%-Z$161))</f>
        <v>1.3141963910987746</v>
      </c>
      <c r="AA71" s="37">
        <f>IF(W71*(100%-AA$161)&lt;0,0,W71*(100%-AA$161))</f>
        <v>1.3141963910987744</v>
      </c>
      <c r="AB71" s="37">
        <f>IF(X71*(100%-AB$161)&lt;0,0,X71*(100%-AB$161))</f>
        <v>1.3141963910987744</v>
      </c>
      <c r="AC71" s="37">
        <f>IF(Y71*(100%-AC$161)&lt;0,0,Y71*(100%-AC$161))</f>
        <v>1.3141963910987744</v>
      </c>
      <c r="AD71" s="37">
        <f>IF(Z71*(100%-AD$161)&lt;0,0,Z71*(100%-AD$161))</f>
        <v>1.2629427318459223</v>
      </c>
      <c r="AE71" s="37">
        <f>IF(AA71*(100%-AE$161)&lt;0,0,AA71*(100%-AE$161))</f>
        <v>1.2629427318459221</v>
      </c>
      <c r="AF71" s="37">
        <f>IF(AB71*(100%-AF$161)&lt;0,0,AB71*(100%-AF$161))</f>
        <v>1.2629427318459221</v>
      </c>
      <c r="AG71" s="37">
        <f>IF(AC71*(100%-AG$161)&lt;0,0,AC71*(100%-AG$161))</f>
        <v>1.2629427318459221</v>
      </c>
      <c r="AH71" s="37">
        <f>IF(AD71*(100%-AH$161)&lt;0,0,AD71*(100%-AH$161))</f>
        <v>1.2288432780860823</v>
      </c>
      <c r="AI71" s="37">
        <f>IF(AE71*(100%-AI$161)&lt;0,0,AE71*(100%-AI$161))</f>
        <v>1.2288432780860821</v>
      </c>
      <c r="AJ71" s="37">
        <f>IF(AF71*(100%-AJ$161)&lt;0,0,AF71*(100%-AJ$161))</f>
        <v>1.2288432780860821</v>
      </c>
      <c r="AK71" s="37">
        <f>IF(AG71*(100%-AK$161)&lt;0,0,AG71*(100%-AK$161))</f>
        <v>1.2288432780860821</v>
      </c>
      <c r="AL71" s="37">
        <f>IF(AH71*(100%-AL$161)&lt;0,0,AH71*(100%-AL$161))</f>
        <v>1.1975077744948872</v>
      </c>
      <c r="AM71" s="37">
        <f>IF(AI71*(100%-AM$161)&lt;0,0,AI71*(100%-AM$161))</f>
        <v>1.197507774494887</v>
      </c>
      <c r="AN71" s="37">
        <f>IF(AJ71*(100%-AN$161)&lt;0,0,AJ71*(100%-AN$161))</f>
        <v>1.197507774494887</v>
      </c>
      <c r="AO71" s="37">
        <f>IF(AK71*(100%-AO$161)&lt;0,0,AK71*(100%-AO$161))</f>
        <v>1.197507774494887</v>
      </c>
      <c r="AP71" s="37">
        <f>IF(AL71*(100%-AP$161)&lt;0,0,AL71*(100%-AP$161))</f>
        <v>1.1771521780916907</v>
      </c>
      <c r="AQ71" s="37">
        <f>IF(AM71*(100%-AQ$161)&lt;0,0,AM71*(100%-AQ$161))</f>
        <v>1.1771521780916905</v>
      </c>
      <c r="AR71" s="37">
        <f>IF(AN71*(100%-AR$161)&lt;0,0,AN71*(100%-AR$161))</f>
        <v>1.1771521780916905</v>
      </c>
      <c r="AS71" s="37">
        <f>IF(AO71*(100%-AS$161)&lt;0,0,AO71*(100%-AS$161))</f>
        <v>1.1771521780916905</v>
      </c>
      <c r="AT71" s="37">
        <f>IF(AP71*(100%-AT$161)&lt;0,0,AP71*(100%-AT$161))</f>
        <v>1.1671443834192086</v>
      </c>
      <c r="AU71" s="37">
        <f>IF(AQ71*(100%-AU$161)&lt;0,0,AQ71*(100%-AU$161))</f>
        <v>1.1671443834192083</v>
      </c>
      <c r="AV71" s="37">
        <f>IF(AR71*(100%-AV$161)&lt;0,0,AR71*(100%-AV$161))</f>
        <v>1.1671443834192083</v>
      </c>
      <c r="AW71" s="37">
        <f>IF(AS71*(100%-AW$161)&lt;0,0,AS71*(100%-AW$161))</f>
        <v>1.1671443834192083</v>
      </c>
      <c r="AX71" s="30"/>
    </row>
    <row r="72" spans="1:50" s="26" customFormat="1" hidden="1" x14ac:dyDescent="0.35">
      <c r="A72" s="103" t="s">
        <v>120</v>
      </c>
      <c r="B72" s="37"/>
      <c r="C72" s="12"/>
      <c r="D72" s="12"/>
      <c r="E72" s="12"/>
      <c r="F72" s="107">
        <f>'Sample UI'!F72*(SUM('FY20 - Deals UI'!$F$52:$I$52)/(SUM('Sample UI'!$F$52:$I$52)))</f>
        <v>0.20730590464876561</v>
      </c>
      <c r="G72" s="107">
        <f>'Sample UI'!G72*(SUM('FY20 - Deals UI'!$F$52:$I$52)/(SUM('Sample UI'!$F$52:$I$52)))</f>
        <v>0.20730590464876594</v>
      </c>
      <c r="H72" s="107">
        <f>'Sample UI'!H72*(SUM('FY20 - Deals UI'!$F$52:$I$52)/(SUM('Sample UI'!$F$52:$I$52)))</f>
        <v>0.20730590464876594</v>
      </c>
      <c r="I72" s="107">
        <f>'Sample UI'!I72*(SUM('FY20 - Deals UI'!$F$52:$I$52)/(SUM('Sample UI'!$F$52:$I$52)))</f>
        <v>0.20730590464876594</v>
      </c>
      <c r="J72" s="37">
        <f>IF(F72*(100%-J$161)&lt;0,0,F72*(100%-J$161))</f>
        <v>0.20544015150692671</v>
      </c>
      <c r="K72" s="37">
        <f>IF(G72*(100%-K$161)&lt;0,0,G72*(100%-K$161))</f>
        <v>0.20544015150692704</v>
      </c>
      <c r="L72" s="37">
        <f>IF(H72*(100%-L$161)&lt;0,0,H72*(100%-L$161))</f>
        <v>0.20544015150692704</v>
      </c>
      <c r="M72" s="37">
        <f>IF(I72*(100%-M$161)&lt;0,0,I72*(100%-M$161))</f>
        <v>0.20544015150692704</v>
      </c>
      <c r="N72" s="37">
        <f>IF(J72*(100%-N$161)&lt;0,0,J72*(100%-N$161))</f>
        <v>0.19824974620418426</v>
      </c>
      <c r="O72" s="37">
        <f>IF(K72*(100%-O$161)&lt;0,0,K72*(100%-O$161))</f>
        <v>0.19824974620418459</v>
      </c>
      <c r="P72" s="37">
        <f>IF(L72*(100%-P$161)&lt;0,0,L72*(100%-P$161))</f>
        <v>0.19824974620418459</v>
      </c>
      <c r="Q72" s="37">
        <f>IF(M72*(100%-Q$161)&lt;0,0,M72*(100%-Q$161))</f>
        <v>0.19824974620418459</v>
      </c>
      <c r="R72" s="37">
        <f>IF(N72*(100%-R$161)&lt;0,0,N72*(100%-R$161))</f>
        <v>0.19349175229528384</v>
      </c>
      <c r="S72" s="37">
        <f>IF(O72*(100%-S$161)&lt;0,0,O72*(100%-S$161))</f>
        <v>0.19349175229528415</v>
      </c>
      <c r="T72" s="37">
        <f>IF(P72*(100%-T$161)&lt;0,0,P72*(100%-T$161))</f>
        <v>0.19349175229528415</v>
      </c>
      <c r="U72" s="37">
        <f>IF(Q72*(100%-U$161)&lt;0,0,Q72*(100%-U$161))</f>
        <v>0.19349175229528415</v>
      </c>
      <c r="V72" s="37">
        <f>IF(R72*(100%-V$161)&lt;0,0,R72*(100%-V$161))</f>
        <v>0.1809147883960904</v>
      </c>
      <c r="W72" s="37">
        <f>IF(S72*(100%-W$161)&lt;0,0,S72*(100%-W$161))</f>
        <v>0.18091478839609068</v>
      </c>
      <c r="X72" s="37">
        <f>IF(T72*(100%-X$161)&lt;0,0,T72*(100%-X$161))</f>
        <v>0.18091478839609068</v>
      </c>
      <c r="Y72" s="37">
        <f>IF(U72*(100%-Y$161)&lt;0,0,U72*(100%-Y$161))</f>
        <v>0.18091478839609068</v>
      </c>
      <c r="Z72" s="37">
        <f>IF(V72*(100%-Z$161)&lt;0,0,V72*(100%-Z$161))</f>
        <v>0.17693466305137642</v>
      </c>
      <c r="AA72" s="37">
        <f>IF(W72*(100%-AA$161)&lt;0,0,W72*(100%-AA$161))</f>
        <v>0.17693466305137667</v>
      </c>
      <c r="AB72" s="37">
        <f>IF(X72*(100%-AB$161)&lt;0,0,X72*(100%-AB$161))</f>
        <v>0.17693466305137667</v>
      </c>
      <c r="AC72" s="37">
        <f>IF(Y72*(100%-AC$161)&lt;0,0,Y72*(100%-AC$161))</f>
        <v>0.17693466305137667</v>
      </c>
      <c r="AD72" s="37">
        <f>IF(Z72*(100%-AD$161)&lt;0,0,Z72*(100%-AD$161))</f>
        <v>0.17003421119237275</v>
      </c>
      <c r="AE72" s="37">
        <f>IF(AA72*(100%-AE$161)&lt;0,0,AA72*(100%-AE$161))</f>
        <v>0.17003421119237297</v>
      </c>
      <c r="AF72" s="37">
        <f>IF(AB72*(100%-AF$161)&lt;0,0,AB72*(100%-AF$161))</f>
        <v>0.17003421119237297</v>
      </c>
      <c r="AG72" s="37">
        <f>IF(AC72*(100%-AG$161)&lt;0,0,AC72*(100%-AG$161))</f>
        <v>0.17003421119237297</v>
      </c>
      <c r="AH72" s="37">
        <f>IF(AD72*(100%-AH$161)&lt;0,0,AD72*(100%-AH$161))</f>
        <v>0.16544328749017867</v>
      </c>
      <c r="AI72" s="37">
        <f>IF(AE72*(100%-AI$161)&lt;0,0,AE72*(100%-AI$161))</f>
        <v>0.16544328749017889</v>
      </c>
      <c r="AJ72" s="37">
        <f>IF(AF72*(100%-AJ$161)&lt;0,0,AF72*(100%-AJ$161))</f>
        <v>0.16544328749017889</v>
      </c>
      <c r="AK72" s="37">
        <f>IF(AG72*(100%-AK$161)&lt;0,0,AG72*(100%-AK$161))</f>
        <v>0.16544328749017889</v>
      </c>
      <c r="AL72" s="37">
        <f>IF(AH72*(100%-AL$161)&lt;0,0,AH72*(100%-AL$161))</f>
        <v>0.16122448365917913</v>
      </c>
      <c r="AM72" s="37">
        <f>IF(AI72*(100%-AM$161)&lt;0,0,AI72*(100%-AM$161))</f>
        <v>0.16122448365917932</v>
      </c>
      <c r="AN72" s="37">
        <f>IF(AJ72*(100%-AN$161)&lt;0,0,AJ72*(100%-AN$161))</f>
        <v>0.16122448365917932</v>
      </c>
      <c r="AO72" s="37">
        <f>IF(AK72*(100%-AO$161)&lt;0,0,AK72*(100%-AO$161))</f>
        <v>0.16122448365917932</v>
      </c>
      <c r="AP72" s="37">
        <f>IF(AL72*(100%-AP$161)&lt;0,0,AL72*(100%-AP$161))</f>
        <v>0.15848394151859529</v>
      </c>
      <c r="AQ72" s="37">
        <f>IF(AM72*(100%-AQ$161)&lt;0,0,AM72*(100%-AQ$161))</f>
        <v>0.15848394151859549</v>
      </c>
      <c r="AR72" s="37">
        <f>IF(AN72*(100%-AR$161)&lt;0,0,AN72*(100%-AR$161))</f>
        <v>0.15848394151859549</v>
      </c>
      <c r="AS72" s="37">
        <f>IF(AO72*(100%-AS$161)&lt;0,0,AO72*(100%-AS$161))</f>
        <v>0.15848394151859549</v>
      </c>
      <c r="AT72" s="37">
        <f>IF(AP72*(100%-AT$161)&lt;0,0,AP72*(100%-AT$161))</f>
        <v>0.15713655859298667</v>
      </c>
      <c r="AU72" s="37">
        <f>IF(AQ72*(100%-AU$161)&lt;0,0,AQ72*(100%-AU$161))</f>
        <v>0.15713655859298686</v>
      </c>
      <c r="AV72" s="37">
        <f>IF(AR72*(100%-AV$161)&lt;0,0,AR72*(100%-AV$161))</f>
        <v>0.15713655859298686</v>
      </c>
      <c r="AW72" s="37">
        <f>IF(AS72*(100%-AW$161)&lt;0,0,AS72*(100%-AW$161))</f>
        <v>0.15713655859298686</v>
      </c>
      <c r="AX72" s="30"/>
    </row>
    <row r="73" spans="1:50" s="26" customFormat="1" hidden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Deals UI'!$J$52:$M$52)/SUM('Sample UI'!$J$52:$M$52))</f>
        <v>0</v>
      </c>
      <c r="K73" s="107">
        <f>'Sample UI'!K73*(SUM('FY20 - Deals UI'!$J$52:$M$52)/SUM('Sample UI'!$J$52:$M$52))</f>
        <v>0</v>
      </c>
      <c r="L73" s="107">
        <f>'Sample UI'!L73*(SUM('FY20 - Deals UI'!$J$52:$M$52)/SUM('Sample UI'!$J$52:$M$52))</f>
        <v>0</v>
      </c>
      <c r="M73" s="107">
        <f>'Sample UI'!M73*(SUM('FY20 - Deals UI'!$J$52:$M$52)/SUM('Sample UI'!$J$52:$M$52))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hidden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Deals UI'!$N$52:$Q$52)/SUM('Sample UI'!$N$52:$Q$52))</f>
        <v>3.287899690394299E-3</v>
      </c>
      <c r="O74" s="107">
        <f>'Sample UI'!O74*(SUM('FY20 - Deals UI'!$N$52:$Q$52)/SUM('Sample UI'!$N$52:$Q$52))</f>
        <v>3.2878996903939629E-3</v>
      </c>
      <c r="P74" s="107">
        <f>'Sample UI'!P74*(SUM('FY20 - Deals UI'!$N$52:$Q$52)/SUM('Sample UI'!$N$52:$Q$52))</f>
        <v>3.2878996903939629E-3</v>
      </c>
      <c r="Q74" s="107">
        <f>'Sample UI'!Q74*(SUM('FY20 - Deals UI'!$N$52:$Q$52)/SUM('Sample UI'!$N$52:$Q$52))</f>
        <v>3.2878996903939629E-3</v>
      </c>
      <c r="R74" s="37">
        <f>IF(N74*(100%-R$161)&lt;0,0,N74*(100%-R$161))</f>
        <v>3.2089900978248356E-3</v>
      </c>
      <c r="S74" s="37">
        <f>IF(O74*(100%-S$161)&lt;0,0,O74*(100%-S$161))</f>
        <v>3.2089900978245077E-3</v>
      </c>
      <c r="T74" s="37">
        <f>IF(P74*(100%-T$161)&lt;0,0,P74*(100%-T$161))</f>
        <v>3.2089900978245077E-3</v>
      </c>
      <c r="U74" s="37">
        <f>IF(Q74*(100%-U$161)&lt;0,0,Q74*(100%-U$161))</f>
        <v>3.2089900978245077E-3</v>
      </c>
      <c r="V74" s="37">
        <f>IF(R74*(100%-V$161)&lt;0,0,R74*(100%-V$161))</f>
        <v>3.0004057414662216E-3</v>
      </c>
      <c r="W74" s="37">
        <f>IF(S74*(100%-W$161)&lt;0,0,S74*(100%-W$161))</f>
        <v>3.000405741465915E-3</v>
      </c>
      <c r="X74" s="37">
        <f>IF(T74*(100%-X$161)&lt;0,0,T74*(100%-X$161))</f>
        <v>3.000405741465915E-3</v>
      </c>
      <c r="Y74" s="37">
        <f>IF(U74*(100%-Y$161)&lt;0,0,U74*(100%-Y$161))</f>
        <v>3.000405741465915E-3</v>
      </c>
      <c r="Z74" s="37">
        <f>IF(V74*(100%-Z$161)&lt;0,0,V74*(100%-Z$161))</f>
        <v>2.9343968151539644E-3</v>
      </c>
      <c r="AA74" s="37">
        <f>IF(W74*(100%-AA$161)&lt;0,0,W74*(100%-AA$161))</f>
        <v>2.9343968151536648E-3</v>
      </c>
      <c r="AB74" s="37">
        <f>IF(X74*(100%-AB$161)&lt;0,0,X74*(100%-AB$161))</f>
        <v>2.9343968151536648E-3</v>
      </c>
      <c r="AC74" s="37">
        <f>IF(Y74*(100%-AC$161)&lt;0,0,Y74*(100%-AC$161))</f>
        <v>2.9343968151536648E-3</v>
      </c>
      <c r="AD74" s="37">
        <f>IF(Z74*(100%-AD$161)&lt;0,0,Z74*(100%-AD$161))</f>
        <v>2.8199553393629599E-3</v>
      </c>
      <c r="AE74" s="37">
        <f>IF(AA74*(100%-AE$161)&lt;0,0,AA74*(100%-AE$161))</f>
        <v>2.8199553393626719E-3</v>
      </c>
      <c r="AF74" s="37">
        <f>IF(AB74*(100%-AF$161)&lt;0,0,AB74*(100%-AF$161))</f>
        <v>2.8199553393626719E-3</v>
      </c>
      <c r="AG74" s="37">
        <f>IF(AC74*(100%-AG$161)&lt;0,0,AC74*(100%-AG$161))</f>
        <v>2.8199553393626719E-3</v>
      </c>
      <c r="AH74" s="37">
        <f>IF(AD74*(100%-AH$161)&lt;0,0,AD74*(100%-AH$161))</f>
        <v>2.7438165452001598E-3</v>
      </c>
      <c r="AI74" s="37">
        <f>IF(AE74*(100%-AI$161)&lt;0,0,AE74*(100%-AI$161))</f>
        <v>2.7438165451998797E-3</v>
      </c>
      <c r="AJ74" s="37">
        <f>IF(AF74*(100%-AJ$161)&lt;0,0,AF74*(100%-AJ$161))</f>
        <v>2.7438165451998797E-3</v>
      </c>
      <c r="AK74" s="37">
        <f>IF(AG74*(100%-AK$161)&lt;0,0,AG74*(100%-AK$161))</f>
        <v>2.7438165451998797E-3</v>
      </c>
      <c r="AL74" s="37">
        <f>IF(AH74*(100%-AL$161)&lt;0,0,AH74*(100%-AL$161))</f>
        <v>2.6738492232975556E-3</v>
      </c>
      <c r="AM74" s="37">
        <f>IF(AI74*(100%-AM$161)&lt;0,0,AI74*(100%-AM$161))</f>
        <v>2.6738492232972829E-3</v>
      </c>
      <c r="AN74" s="37">
        <f>IF(AJ74*(100%-AN$161)&lt;0,0,AJ74*(100%-AN$161))</f>
        <v>2.6738492232972829E-3</v>
      </c>
      <c r="AO74" s="37">
        <f>IF(AK74*(100%-AO$161)&lt;0,0,AK74*(100%-AO$161))</f>
        <v>2.6738492232972829E-3</v>
      </c>
      <c r="AP74" s="37">
        <f>IF(AL74*(100%-AP$161)&lt;0,0,AL74*(100%-AP$161))</f>
        <v>2.6283983320451766E-3</v>
      </c>
      <c r="AQ74" s="37">
        <f>IF(AM74*(100%-AQ$161)&lt;0,0,AM74*(100%-AQ$161))</f>
        <v>2.6283983320449086E-3</v>
      </c>
      <c r="AR74" s="37">
        <f>IF(AN74*(100%-AR$161)&lt;0,0,AN74*(100%-AR$161))</f>
        <v>2.6283983320449086E-3</v>
      </c>
      <c r="AS74" s="37">
        <f>IF(AO74*(100%-AS$161)&lt;0,0,AO74*(100%-AS$161))</f>
        <v>2.6283983320449086E-3</v>
      </c>
      <c r="AT74" s="37">
        <f>IF(AP74*(100%-AT$161)&lt;0,0,AP74*(100%-AT$161))</f>
        <v>2.6060524779456281E-3</v>
      </c>
      <c r="AU74" s="37">
        <f>IF(AQ74*(100%-AU$161)&lt;0,0,AQ74*(100%-AU$161))</f>
        <v>2.6060524779453627E-3</v>
      </c>
      <c r="AV74" s="37">
        <f>IF(AR74*(100%-AV$161)&lt;0,0,AR74*(100%-AV$161))</f>
        <v>2.6060524779453627E-3</v>
      </c>
      <c r="AW74" s="37">
        <f>IF(AS74*(100%-AW$161)&lt;0,0,AS74*(100%-AW$161))</f>
        <v>2.6060524779453627E-3</v>
      </c>
      <c r="AX74" s="30"/>
    </row>
    <row r="75" spans="1:50" s="26" customFormat="1" hidden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Deals UI'!$R$52:$U$52)/SUM('Sample UI'!$R$52:$U$52))</f>
        <v>8.7410995460868751E-2</v>
      </c>
      <c r="S75" s="107">
        <f>'Sample UI'!S75*(SUM('FY20 - Deals UI'!$R$52:$U$52)/SUM('Sample UI'!$R$52:$U$52))</f>
        <v>8.7410995460868418E-2</v>
      </c>
      <c r="T75" s="107">
        <f>'Sample UI'!T75*(SUM('FY20 - Deals UI'!$R$52:$U$52)/SUM('Sample UI'!$R$52:$U$52))</f>
        <v>8.7410995460868418E-2</v>
      </c>
      <c r="U75" s="107">
        <f>'Sample UI'!U75*(SUM('FY20 - Deals UI'!$R$52:$U$52)/SUM('Sample UI'!$R$52:$U$52))</f>
        <v>8.7410995460868418E-2</v>
      </c>
      <c r="V75" s="37">
        <f>IF(R75*(100%-V$161)&lt;0,0,R75*(100%-V$161))</f>
        <v>8.1729280755912292E-2</v>
      </c>
      <c r="W75" s="37">
        <f>IF(S75*(100%-W$161)&lt;0,0,S75*(100%-W$161))</f>
        <v>8.1729280755911973E-2</v>
      </c>
      <c r="X75" s="37">
        <f>IF(T75*(100%-X$161)&lt;0,0,T75*(100%-X$161))</f>
        <v>8.1729280755911973E-2</v>
      </c>
      <c r="Y75" s="37">
        <f>IF(U75*(100%-Y$161)&lt;0,0,U75*(100%-Y$161))</f>
        <v>8.1729280755911973E-2</v>
      </c>
      <c r="Z75" s="37">
        <f>IF(V75*(100%-Z$161)&lt;0,0,V75*(100%-Z$161))</f>
        <v>7.9931236579282222E-2</v>
      </c>
      <c r="AA75" s="37">
        <f>IF(W75*(100%-AA$161)&lt;0,0,W75*(100%-AA$161))</f>
        <v>7.9931236579281903E-2</v>
      </c>
      <c r="AB75" s="37">
        <f>IF(X75*(100%-AB$161)&lt;0,0,X75*(100%-AB$161))</f>
        <v>7.9931236579281903E-2</v>
      </c>
      <c r="AC75" s="37">
        <f>IF(Y75*(100%-AC$161)&lt;0,0,Y75*(100%-AC$161))</f>
        <v>7.9931236579281903E-2</v>
      </c>
      <c r="AD75" s="37">
        <f>IF(Z75*(100%-AD$161)&lt;0,0,Z75*(100%-AD$161))</f>
        <v>7.6813918352690219E-2</v>
      </c>
      <c r="AE75" s="37">
        <f>IF(AA75*(100%-AE$161)&lt;0,0,AA75*(100%-AE$161))</f>
        <v>7.68139183526899E-2</v>
      </c>
      <c r="AF75" s="37">
        <f>IF(AB75*(100%-AF$161)&lt;0,0,AB75*(100%-AF$161))</f>
        <v>7.68139183526899E-2</v>
      </c>
      <c r="AG75" s="37">
        <f>IF(AC75*(100%-AG$161)&lt;0,0,AC75*(100%-AG$161))</f>
        <v>7.68139183526899E-2</v>
      </c>
      <c r="AH75" s="37">
        <f>IF(AD75*(100%-AH$161)&lt;0,0,AD75*(100%-AH$161))</f>
        <v>7.473994255716758E-2</v>
      </c>
      <c r="AI75" s="37">
        <f>IF(AE75*(100%-AI$161)&lt;0,0,AE75*(100%-AI$161))</f>
        <v>7.4739942557167274E-2</v>
      </c>
      <c r="AJ75" s="37">
        <f>IF(AF75*(100%-AJ$161)&lt;0,0,AF75*(100%-AJ$161))</f>
        <v>7.4739942557167274E-2</v>
      </c>
      <c r="AK75" s="37">
        <f>IF(AG75*(100%-AK$161)&lt;0,0,AG75*(100%-AK$161))</f>
        <v>7.4739942557167274E-2</v>
      </c>
      <c r="AL75" s="37">
        <f>IF(AH75*(100%-AL$161)&lt;0,0,AH75*(100%-AL$161))</f>
        <v>7.2834074021959808E-2</v>
      </c>
      <c r="AM75" s="37">
        <f>IF(AI75*(100%-AM$161)&lt;0,0,AI75*(100%-AM$161))</f>
        <v>7.2834074021959516E-2</v>
      </c>
      <c r="AN75" s="37">
        <f>IF(AJ75*(100%-AN$161)&lt;0,0,AJ75*(100%-AN$161))</f>
        <v>7.2834074021959516E-2</v>
      </c>
      <c r="AO75" s="37">
        <f>IF(AK75*(100%-AO$161)&lt;0,0,AK75*(100%-AO$161))</f>
        <v>7.2834074021959516E-2</v>
      </c>
      <c r="AP75" s="37">
        <f>IF(AL75*(100%-AP$161)&lt;0,0,AL75*(100%-AP$161))</f>
        <v>7.1596018581512322E-2</v>
      </c>
      <c r="AQ75" s="37">
        <f>IF(AM75*(100%-AQ$161)&lt;0,0,AM75*(100%-AQ$161))</f>
        <v>7.1596018581512044E-2</v>
      </c>
      <c r="AR75" s="37">
        <f>IF(AN75*(100%-AR$161)&lt;0,0,AN75*(100%-AR$161))</f>
        <v>7.1596018581512044E-2</v>
      </c>
      <c r="AS75" s="37">
        <f>IF(AO75*(100%-AS$161)&lt;0,0,AO75*(100%-AS$161))</f>
        <v>7.1596018581512044E-2</v>
      </c>
      <c r="AT75" s="37">
        <f>IF(AP75*(100%-AT$161)&lt;0,0,AP75*(100%-AT$161))</f>
        <v>7.0987330710337887E-2</v>
      </c>
      <c r="AU75" s="37">
        <f>IF(AQ75*(100%-AU$161)&lt;0,0,AQ75*(100%-AU$161))</f>
        <v>7.0987330710337609E-2</v>
      </c>
      <c r="AV75" s="37">
        <f>IF(AR75*(100%-AV$161)&lt;0,0,AR75*(100%-AV$161))</f>
        <v>7.0987330710337609E-2</v>
      </c>
      <c r="AW75" s="37">
        <f>IF(AS75*(100%-AW$161)&lt;0,0,AS75*(100%-AW$161))</f>
        <v>7.0987330710337609E-2</v>
      </c>
      <c r="AX75" s="30"/>
    </row>
    <row r="76" spans="1:50" s="26" customFormat="1" hidden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Deals UI'!$V$52:$Y$52)/SUM('Sample UI'!$V$52:$Y$52))</f>
        <v>0</v>
      </c>
      <c r="W76" s="107">
        <f>'Sample UI'!W76*(SUM('FY20 - Deals UI'!$V$52:$Y$52)/SUM('Sample UI'!$V$52:$Y$52))</f>
        <v>0</v>
      </c>
      <c r="X76" s="107">
        <f>'Sample UI'!X76*(SUM('FY20 - Deals UI'!$V$52:$Y$52)/SUM('Sample UI'!$V$52:$Y$52))</f>
        <v>0</v>
      </c>
      <c r="Y76" s="107">
        <f>'Sample UI'!Y76*(SUM('FY20 - Deals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hidden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Deals UI'!$Z$52:$AC$52)/SUM('Sample UI'!$Z$52:$AC$52))</f>
        <v>0.13108638121505153</v>
      </c>
      <c r="AA77" s="107">
        <f>'Sample UI'!AA77*(SUM('FY20 - Deals UI'!$Z$52:$AC$52)/SUM('Sample UI'!$Z$52:$AC$52))</f>
        <v>0.13108638121505234</v>
      </c>
      <c r="AB77" s="107">
        <f>'Sample UI'!AB77*(SUM('FY20 - Deals UI'!$Z$52:$AC$52)/SUM('Sample UI'!$Z$52:$AC$52))</f>
        <v>0.13108638121505234</v>
      </c>
      <c r="AC77" s="107">
        <f>'Sample UI'!AC77*(SUM('FY20 - Deals UI'!$Z$52:$AC$52)/SUM('Sample UI'!$Z$52:$AC$52))</f>
        <v>0.13108638121505234</v>
      </c>
      <c r="AD77" s="37">
        <f>IF(Z77*(100%-AD$161)&lt;0,0,Z77*(100%-AD$161))</f>
        <v>0.12597401234766453</v>
      </c>
      <c r="AE77" s="37">
        <f>IF(AA77*(100%-AE$161)&lt;0,0,AA77*(100%-AE$161))</f>
        <v>0.12597401234766528</v>
      </c>
      <c r="AF77" s="37">
        <f>IF(AB77*(100%-AF$161)&lt;0,0,AB77*(100%-AF$161))</f>
        <v>0.12597401234766528</v>
      </c>
      <c r="AG77" s="37">
        <f>IF(AC77*(100%-AG$161)&lt;0,0,AC77*(100%-AG$161))</f>
        <v>0.12597401234766528</v>
      </c>
      <c r="AH77" s="37">
        <f>IF(AD77*(100%-AH$161)&lt;0,0,AD77*(100%-AH$161))</f>
        <v>0.12257271401427759</v>
      </c>
      <c r="AI77" s="37">
        <f>IF(AE77*(100%-AI$161)&lt;0,0,AE77*(100%-AI$161))</f>
        <v>0.12257271401427831</v>
      </c>
      <c r="AJ77" s="37">
        <f>IF(AF77*(100%-AJ$161)&lt;0,0,AF77*(100%-AJ$161))</f>
        <v>0.12257271401427831</v>
      </c>
      <c r="AK77" s="37">
        <f>IF(AG77*(100%-AK$161)&lt;0,0,AG77*(100%-AK$161))</f>
        <v>0.12257271401427831</v>
      </c>
      <c r="AL77" s="37">
        <f>IF(AH77*(100%-AL$161)&lt;0,0,AH77*(100%-AL$161))</f>
        <v>0.11944710980691352</v>
      </c>
      <c r="AM77" s="37">
        <f>IF(AI77*(100%-AM$161)&lt;0,0,AI77*(100%-AM$161))</f>
        <v>0.11944710980691423</v>
      </c>
      <c r="AN77" s="37">
        <f>IF(AJ77*(100%-AN$161)&lt;0,0,AJ77*(100%-AN$161))</f>
        <v>0.11944710980691423</v>
      </c>
      <c r="AO77" s="37">
        <f>IF(AK77*(100%-AO$161)&lt;0,0,AK77*(100%-AO$161))</f>
        <v>0.11944710980691423</v>
      </c>
      <c r="AP77" s="37">
        <f>IF(AL77*(100%-AP$161)&lt;0,0,AL77*(100%-AP$161))</f>
        <v>0.11741671200028266</v>
      </c>
      <c r="AQ77" s="37">
        <f>IF(AM77*(100%-AQ$161)&lt;0,0,AM77*(100%-AQ$161))</f>
        <v>0.11741671200028335</v>
      </c>
      <c r="AR77" s="37">
        <f>IF(AN77*(100%-AR$161)&lt;0,0,AN77*(100%-AR$161))</f>
        <v>0.11741671200028335</v>
      </c>
      <c r="AS77" s="37">
        <f>IF(AO77*(100%-AS$161)&lt;0,0,AO77*(100%-AS$161))</f>
        <v>0.11741671200028335</v>
      </c>
      <c r="AT77" s="37">
        <f>IF(AP77*(100%-AT$161)&lt;0,0,AP77*(100%-AT$161))</f>
        <v>0.11641847033986986</v>
      </c>
      <c r="AU77" s="37">
        <f>IF(AQ77*(100%-AU$161)&lt;0,0,AQ77*(100%-AU$161))</f>
        <v>0.11641847033987054</v>
      </c>
      <c r="AV77" s="37">
        <f>IF(AR77*(100%-AV$161)&lt;0,0,AR77*(100%-AV$161))</f>
        <v>0.11641847033987054</v>
      </c>
      <c r="AW77" s="37">
        <f>IF(AS77*(100%-AW$161)&lt;0,0,AS77*(100%-AW$161))</f>
        <v>0.11641847033987054</v>
      </c>
      <c r="AX77" s="30"/>
    </row>
    <row r="78" spans="1:50" s="26" customFormat="1" hidden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Deals UI'!$AD$52:$AG$52)/SUM('Sample UI'!$AD$52:$AG$53))</f>
        <v>0.25821788767746157</v>
      </c>
      <c r="AE78" s="107">
        <f>'Sample UI'!AE78*(SUM('FY20 - Deals UI'!$AD$52:$AG$52)/SUM('Sample UI'!$AD$52:$AG$53))</f>
        <v>0.25821788767746107</v>
      </c>
      <c r="AF78" s="107">
        <f>'Sample UI'!AF78*(SUM('FY20 - Deals UI'!$AD$52:$AG$52)/SUM('Sample UI'!$AD$52:$AG$53))</f>
        <v>0.25821788767746107</v>
      </c>
      <c r="AG78" s="107">
        <f>'Sample UI'!AG78*(SUM('FY20 - Deals UI'!$AD$52:$AG$52)/SUM('Sample UI'!$AD$52:$AG$53))</f>
        <v>0.25821788767746107</v>
      </c>
      <c r="AH78" s="37">
        <f>IF(AD78*(100%-AH$161)&lt;0,0,AD78*(100%-AH$161))</f>
        <v>0.25124600471017011</v>
      </c>
      <c r="AI78" s="37">
        <f>IF(AE78*(100%-AI$161)&lt;0,0,AE78*(100%-AI$161))</f>
        <v>0.25124600471016961</v>
      </c>
      <c r="AJ78" s="37">
        <f>IF(AF78*(100%-AJ$161)&lt;0,0,AF78*(100%-AJ$161))</f>
        <v>0.25124600471016961</v>
      </c>
      <c r="AK78" s="37">
        <f>IF(AG78*(100%-AK$161)&lt;0,0,AG78*(100%-AK$161))</f>
        <v>0.25124600471016961</v>
      </c>
      <c r="AL78" s="37">
        <f>IF(AH78*(100%-AL$161)&lt;0,0,AH78*(100%-AL$161))</f>
        <v>0.2448392315900608</v>
      </c>
      <c r="AM78" s="37">
        <f>IF(AI78*(100%-AM$161)&lt;0,0,AI78*(100%-AM$161))</f>
        <v>0.2448392315900603</v>
      </c>
      <c r="AN78" s="37">
        <f>IF(AJ78*(100%-AN$161)&lt;0,0,AJ78*(100%-AN$161))</f>
        <v>0.2448392315900603</v>
      </c>
      <c r="AO78" s="37">
        <f>IF(AK78*(100%-AO$161)&lt;0,0,AK78*(100%-AO$161))</f>
        <v>0.2448392315900603</v>
      </c>
      <c r="AP78" s="37">
        <f>IF(AL78*(100%-AP$161)&lt;0,0,AL78*(100%-AP$161))</f>
        <v>0.24067738087972346</v>
      </c>
      <c r="AQ78" s="37">
        <f>IF(AM78*(100%-AQ$161)&lt;0,0,AM78*(100%-AQ$161))</f>
        <v>0.24067738087972296</v>
      </c>
      <c r="AR78" s="37">
        <f>IF(AN78*(100%-AR$161)&lt;0,0,AN78*(100%-AR$161))</f>
        <v>0.24067738087972296</v>
      </c>
      <c r="AS78" s="37">
        <f>IF(AO78*(100%-AS$161)&lt;0,0,AO78*(100%-AS$161))</f>
        <v>0.24067738087972296</v>
      </c>
      <c r="AT78" s="37">
        <f>IF(AP78*(100%-AT$161)&lt;0,0,AP78*(100%-AT$161))</f>
        <v>0.23863121399069834</v>
      </c>
      <c r="AU78" s="37">
        <f>IF(AQ78*(100%-AU$161)&lt;0,0,AQ78*(100%-AU$161))</f>
        <v>0.23863121399069784</v>
      </c>
      <c r="AV78" s="37">
        <f>IF(AR78*(100%-AV$161)&lt;0,0,AR78*(100%-AV$161))</f>
        <v>0.23863121399069784</v>
      </c>
      <c r="AW78" s="37">
        <f>IF(AS78*(100%-AW$161)&lt;0,0,AS78*(100%-AW$161))</f>
        <v>0.23863121399069784</v>
      </c>
      <c r="AX78" s="30"/>
    </row>
    <row r="79" spans="1:50" s="26" customFormat="1" hidden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Deals UI'!$AH$52:$AK$52)/SUM('Sample UI'!$AH$52:$AK$52))</f>
        <v>0.13587601985991626</v>
      </c>
      <c r="AI79" s="107">
        <f>'Sample UI'!AI79*(SUM('FY20 - Deals UI'!$AH$52:$AK$52)/SUM('Sample UI'!$AH$52:$AK$52))</f>
        <v>0.13587601985991599</v>
      </c>
      <c r="AJ79" s="107">
        <f>'Sample UI'!AJ79*(SUM('FY20 - Deals UI'!$AH$52:$AK$52)/SUM('Sample UI'!$AH$52:$AK$52))</f>
        <v>0.13587601985991599</v>
      </c>
      <c r="AK79" s="107">
        <f>'Sample UI'!AK79*(SUM('FY20 - Deals UI'!$AH$52:$AK$52)/SUM('Sample UI'!$AH$52:$AK$52))</f>
        <v>0.13587601985991599</v>
      </c>
      <c r="AL79" s="37">
        <f>IF(AH79*(100%-AL$161)&lt;0,0,AH79*(100%-AL$161))</f>
        <v>0.13241118135348839</v>
      </c>
      <c r="AM79" s="37">
        <f>IF(AI79*(100%-AM$161)&lt;0,0,AI79*(100%-AM$161))</f>
        <v>0.13241118135348814</v>
      </c>
      <c r="AN79" s="37">
        <f>IF(AJ79*(100%-AN$161)&lt;0,0,AJ79*(100%-AN$161))</f>
        <v>0.13241118135348814</v>
      </c>
      <c r="AO79" s="37">
        <f>IF(AK79*(100%-AO$161)&lt;0,0,AK79*(100%-AO$161))</f>
        <v>0.13241118135348814</v>
      </c>
      <c r="AP79" s="37">
        <f>IF(AL79*(100%-AP$161)&lt;0,0,AL79*(100%-AP$161))</f>
        <v>0.13016041636948739</v>
      </c>
      <c r="AQ79" s="37">
        <f>IF(AM79*(100%-AQ$161)&lt;0,0,AM79*(100%-AQ$161))</f>
        <v>0.13016041636948714</v>
      </c>
      <c r="AR79" s="37">
        <f>IF(AN79*(100%-AR$161)&lt;0,0,AN79*(100%-AR$161))</f>
        <v>0.13016041636948714</v>
      </c>
      <c r="AS79" s="37">
        <f>IF(AO79*(100%-AS$161)&lt;0,0,AO79*(100%-AS$161))</f>
        <v>0.13016041636948714</v>
      </c>
      <c r="AT79" s="37">
        <f>IF(AP79*(100%-AT$161)&lt;0,0,AP79*(100%-AT$161))</f>
        <v>0.12905383155763892</v>
      </c>
      <c r="AU79" s="37">
        <f>IF(AQ79*(100%-AU$161)&lt;0,0,AQ79*(100%-AU$161))</f>
        <v>0.12905383155763867</v>
      </c>
      <c r="AV79" s="37">
        <f>IF(AR79*(100%-AV$161)&lt;0,0,AR79*(100%-AV$161))</f>
        <v>0.12905383155763867</v>
      </c>
      <c r="AW79" s="37">
        <f>IF(AS79*(100%-AW$161)&lt;0,0,AS79*(100%-AW$161))</f>
        <v>0.12905383155763867</v>
      </c>
      <c r="AX79" s="30"/>
    </row>
    <row r="80" spans="1:50" s="26" customFormat="1" hidden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Deals UI'!$AL$52:$AO$52)/SUM('Sample UI'!$AL$52:$AO$52))</f>
        <v>0</v>
      </c>
      <c r="AM80" s="107">
        <f>'Sample UI'!AM80*(SUM('FY20 - Deals UI'!$AL$52:$AO$52)/SUM('Sample UI'!$AL$52:$AO$52))</f>
        <v>0</v>
      </c>
      <c r="AN80" s="107">
        <f>'Sample UI'!AN80*(SUM('FY20 - Deals UI'!$AL$52:$AO$52)/SUM('Sample UI'!$AL$52:$AO$52))</f>
        <v>0</v>
      </c>
      <c r="AO80" s="107">
        <f>'Sample UI'!AO80*(SUM('FY20 - Deals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hidden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Deals UI'!$AP$52:$AS$52)/SUM('Sample UI'!$AP$52:$AS$52))</f>
        <v>0.1534888642637062</v>
      </c>
      <c r="AQ81" s="107">
        <f>'Sample UI'!AQ81*(SUM('FY20 - Deals UI'!$AP$52:$AS$52)/SUM('Sample UI'!$AP$52:$AS$52))</f>
        <v>0.15348886426370656</v>
      </c>
      <c r="AR81" s="107">
        <f>'Sample UI'!AR81*(SUM('FY20 - Deals UI'!$AP$52:$AS$52)/SUM('Sample UI'!$AP$52:$AS$52))</f>
        <v>0.15348886426370656</v>
      </c>
      <c r="AS81" s="107">
        <f>'Sample UI'!AS81*(SUM('FY20 - Deals UI'!$AP$52:$AS$52)/SUM('Sample UI'!$AP$52:$AS$52))</f>
        <v>0.15348886426370656</v>
      </c>
      <c r="AT81" s="37">
        <f>IF(AP81*(100%-AT$161)&lt;0,0,AP81*(100%-AT$161))</f>
        <v>0.15218394798639545</v>
      </c>
      <c r="AU81" s="37">
        <f>IF(AQ81*(100%-AU$161)&lt;0,0,AQ81*(100%-AU$161))</f>
        <v>0.15218394798639581</v>
      </c>
      <c r="AV81" s="37">
        <f>IF(AR81*(100%-AV$161)&lt;0,0,AR81*(100%-AV$161))</f>
        <v>0.15218394798639581</v>
      </c>
      <c r="AW81" s="37">
        <f>IF(AS81*(100%-AW$161)&lt;0,0,AS81*(100%-AW$161))</f>
        <v>0.15218394798639581</v>
      </c>
      <c r="AX81" s="30"/>
    </row>
    <row r="82" spans="1:50" s="26" customFormat="1" hidden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Deals UI'!$AT$52:$AW$52)/SUM('Sample UI'!$AT$52:$AW$52))</f>
        <v>0</v>
      </c>
      <c r="AU82" s="107">
        <f>'Sample UI'!AU82*(SUM('FY20 - Deals UI'!$AT$52:$AW$52)/SUM('Sample UI'!$AT$52:$AW$52))</f>
        <v>0</v>
      </c>
      <c r="AV82" s="107">
        <f>'Sample UI'!AV82*(SUM('FY20 - Deals UI'!$AT$52:$AW$52)/SUM('Sample UI'!$AT$52:$AW$52))</f>
        <v>0</v>
      </c>
      <c r="AW82" s="107">
        <f>'Sample UI'!AW82*(SUM('FY20 - Deals UI'!$AT$52:$AW$52)/SUM('Sample UI'!$AT$52:$AW$52))</f>
        <v>0</v>
      </c>
      <c r="AX82" s="30"/>
    </row>
    <row r="83" spans="1:50" s="26" customFormat="1" hidden="1" x14ac:dyDescent="0.35">
      <c r="A83" s="106" t="s">
        <v>21</v>
      </c>
      <c r="B83" s="105">
        <f>SUM(B84:B96)</f>
        <v>2.1238458042933108</v>
      </c>
      <c r="C83" s="105">
        <f t="shared" ref="C83:AW83" si="50">SUM(C84:C96)</f>
        <v>2.1238458042933104</v>
      </c>
      <c r="D83" s="105">
        <f t="shared" si="50"/>
        <v>2.1238458042933104</v>
      </c>
      <c r="E83" s="105">
        <f t="shared" si="50"/>
        <v>2.1238458042933104</v>
      </c>
      <c r="F83" s="105">
        <f t="shared" si="50"/>
        <v>2.3035417134862635</v>
      </c>
      <c r="G83" s="105">
        <f t="shared" si="50"/>
        <v>2.3035417134862635</v>
      </c>
      <c r="H83" s="105">
        <f t="shared" si="50"/>
        <v>2.3035417134862635</v>
      </c>
      <c r="I83" s="105">
        <f t="shared" si="50"/>
        <v>2.3035417134862635</v>
      </c>
      <c r="J83" s="105">
        <f t="shared" si="50"/>
        <v>2.2828098380648871</v>
      </c>
      <c r="K83" s="105">
        <f t="shared" si="50"/>
        <v>2.2828098380648867</v>
      </c>
      <c r="L83" s="105">
        <f t="shared" si="50"/>
        <v>2.2828098380648867</v>
      </c>
      <c r="M83" s="105">
        <f t="shared" si="50"/>
        <v>2.2828098380648867</v>
      </c>
      <c r="N83" s="105">
        <f t="shared" si="50"/>
        <v>2.20619939342301</v>
      </c>
      <c r="O83" s="105">
        <f t="shared" si="50"/>
        <v>2.20619939342301</v>
      </c>
      <c r="P83" s="105">
        <f t="shared" si="50"/>
        <v>2.20619939342301</v>
      </c>
      <c r="Q83" s="105">
        <f t="shared" si="50"/>
        <v>2.20619939342301</v>
      </c>
      <c r="R83" s="105">
        <f t="shared" si="50"/>
        <v>2.2406616034417262</v>
      </c>
      <c r="S83" s="105">
        <f t="shared" si="50"/>
        <v>2.2406616034417262</v>
      </c>
      <c r="T83" s="105">
        <f t="shared" si="50"/>
        <v>2.2406616034417262</v>
      </c>
      <c r="U83" s="105">
        <f t="shared" si="50"/>
        <v>2.2406616034417262</v>
      </c>
      <c r="V83" s="105">
        <f t="shared" si="50"/>
        <v>2.0950185992180144</v>
      </c>
      <c r="W83" s="105">
        <f t="shared" si="50"/>
        <v>2.0950185992180139</v>
      </c>
      <c r="X83" s="105">
        <f t="shared" si="50"/>
        <v>2.0950185992180139</v>
      </c>
      <c r="Y83" s="105">
        <f t="shared" si="50"/>
        <v>2.0950185992180139</v>
      </c>
      <c r="Z83" s="105">
        <f t="shared" si="50"/>
        <v>2.1800145712502692</v>
      </c>
      <c r="AA83" s="105">
        <f t="shared" si="50"/>
        <v>2.1800145712502697</v>
      </c>
      <c r="AB83" s="105">
        <f t="shared" si="50"/>
        <v>2.1800145712502697</v>
      </c>
      <c r="AC83" s="105">
        <f t="shared" si="50"/>
        <v>2.1800145712502697</v>
      </c>
      <c r="AD83" s="105">
        <f t="shared" si="50"/>
        <v>2.3532118906489701</v>
      </c>
      <c r="AE83" s="105">
        <f t="shared" si="50"/>
        <v>2.3532118906489705</v>
      </c>
      <c r="AF83" s="105">
        <f t="shared" si="50"/>
        <v>2.3532118906489705</v>
      </c>
      <c r="AG83" s="105">
        <f t="shared" si="50"/>
        <v>2.3532118906489705</v>
      </c>
      <c r="AH83" s="105">
        <f t="shared" si="50"/>
        <v>2.4255511894613644</v>
      </c>
      <c r="AI83" s="105">
        <f t="shared" si="50"/>
        <v>2.4255511894613639</v>
      </c>
      <c r="AJ83" s="105">
        <f t="shared" si="50"/>
        <v>2.4255511894613639</v>
      </c>
      <c r="AK83" s="105">
        <f t="shared" si="50"/>
        <v>2.4255511894613639</v>
      </c>
      <c r="AL83" s="105">
        <f t="shared" si="50"/>
        <v>2.3636996341301</v>
      </c>
      <c r="AM83" s="105">
        <f t="shared" si="50"/>
        <v>2.3636996341300991</v>
      </c>
      <c r="AN83" s="105">
        <f t="shared" si="50"/>
        <v>2.3636996341300991</v>
      </c>
      <c r="AO83" s="105">
        <f t="shared" si="50"/>
        <v>2.3636996341300991</v>
      </c>
      <c r="AP83" s="105">
        <f t="shared" si="50"/>
        <v>2.477009622902973</v>
      </c>
      <c r="AQ83" s="105">
        <f t="shared" si="50"/>
        <v>2.4770096229029726</v>
      </c>
      <c r="AR83" s="105">
        <f t="shared" si="50"/>
        <v>2.4770096229029726</v>
      </c>
      <c r="AS83" s="105">
        <f t="shared" si="50"/>
        <v>2.4770096229029726</v>
      </c>
      <c r="AT83" s="105">
        <f t="shared" si="50"/>
        <v>2.4559508301919393</v>
      </c>
      <c r="AU83" s="105">
        <f t="shared" si="50"/>
        <v>2.4559508301919379</v>
      </c>
      <c r="AV83" s="105">
        <f t="shared" si="50"/>
        <v>2.4559508301919379</v>
      </c>
      <c r="AW83" s="105">
        <f t="shared" si="50"/>
        <v>2.4559508301919379</v>
      </c>
      <c r="AX83" s="30"/>
    </row>
    <row r="84" spans="1:50" s="26" customFormat="1" hidden="1" x14ac:dyDescent="0.35">
      <c r="A84" s="103" t="s">
        <v>24</v>
      </c>
      <c r="B84" s="37">
        <f>'Headcount Source'!$G$8</f>
        <v>1.4000000000000001</v>
      </c>
      <c r="C84" s="37">
        <f>'Headcount Source'!$G$8</f>
        <v>1.4000000000000001</v>
      </c>
      <c r="D84" s="37">
        <f>'Headcount Source'!$G$8</f>
        <v>1.4000000000000001</v>
      </c>
      <c r="E84" s="37">
        <f>'Headcount Source'!$G$8</f>
        <v>1.4000000000000001</v>
      </c>
      <c r="F84" s="37">
        <f>B84*(100%-F$161)</f>
        <v>1.3818000000000001</v>
      </c>
      <c r="G84" s="37">
        <f>C84*(100%-G$161)</f>
        <v>1.3818000000000001</v>
      </c>
      <c r="H84" s="37">
        <f>D84*(100%-H$161)</f>
        <v>1.3818000000000001</v>
      </c>
      <c r="I84" s="37">
        <f>E84*(100%-I$161)</f>
        <v>1.3818000000000001</v>
      </c>
      <c r="J84" s="37">
        <f>F84*(100%-J$161)</f>
        <v>1.3693638000000001</v>
      </c>
      <c r="K84" s="37">
        <f>G84*(100%-K$161)</f>
        <v>1.3693638000000001</v>
      </c>
      <c r="L84" s="37">
        <f>H84*(100%-L$161)</f>
        <v>1.3693638000000001</v>
      </c>
      <c r="M84" s="37">
        <f>I84*(100%-M$161)</f>
        <v>1.3693638000000001</v>
      </c>
      <c r="N84" s="37">
        <f>J84*(100%-N$161)</f>
        <v>1.321436067</v>
      </c>
      <c r="O84" s="37">
        <f>K84*(100%-O$161)</f>
        <v>1.321436067</v>
      </c>
      <c r="P84" s="37">
        <f>L84*(100%-P$161)</f>
        <v>1.321436067</v>
      </c>
      <c r="Q84" s="37">
        <f>M84*(100%-Q$161)</f>
        <v>1.321436067</v>
      </c>
      <c r="R84" s="37">
        <f>N84*(100%-R$161)</f>
        <v>1.2897216013920001</v>
      </c>
      <c r="S84" s="37">
        <f>O84*(100%-S$161)</f>
        <v>1.2897216013920001</v>
      </c>
      <c r="T84" s="37">
        <f>P84*(100%-T$161)</f>
        <v>1.2897216013920001</v>
      </c>
      <c r="U84" s="37">
        <f>Q84*(100%-U$161)</f>
        <v>1.2897216013920001</v>
      </c>
      <c r="V84" s="37">
        <f>IF(R84*(100%-V$161)&lt;0,0,R84*(100%-V$161))</f>
        <v>1.2058896973015201</v>
      </c>
      <c r="W84" s="37">
        <f>IF(S84*(100%-W$161)&lt;0,0,S84*(100%-W$161))</f>
        <v>1.2058896973015201</v>
      </c>
      <c r="X84" s="37">
        <f>IF(T84*(100%-X$161)&lt;0,0,T84*(100%-X$161))</f>
        <v>1.2058896973015201</v>
      </c>
      <c r="Y84" s="37">
        <f>IF(U84*(100%-Y$161)&lt;0,0,U84*(100%-Y$161))</f>
        <v>1.2058896973015201</v>
      </c>
      <c r="Z84" s="37">
        <f>IF(V84*(100%-Z$161)&lt;0,0,V84*(100%-Z$161))</f>
        <v>1.1793601239608866</v>
      </c>
      <c r="AA84" s="37">
        <f>IF(W84*(100%-AA$161)&lt;0,0,W84*(100%-AA$161))</f>
        <v>1.1793601239608866</v>
      </c>
      <c r="AB84" s="37">
        <f>IF(X84*(100%-AB$161)&lt;0,0,X84*(100%-AB$161))</f>
        <v>1.1793601239608866</v>
      </c>
      <c r="AC84" s="37">
        <f>IF(Y84*(100%-AC$161)&lt;0,0,Y84*(100%-AC$161))</f>
        <v>1.1793601239608866</v>
      </c>
      <c r="AD84" s="37">
        <f>Z84*(100%-AD$161)</f>
        <v>1.133365079126412</v>
      </c>
      <c r="AE84" s="37">
        <f>AA84*(100%-AE$161)</f>
        <v>1.133365079126412</v>
      </c>
      <c r="AF84" s="37">
        <f>AB84*(100%-AF$161)</f>
        <v>1.133365079126412</v>
      </c>
      <c r="AG84" s="37">
        <f>AC84*(100%-AG$161)</f>
        <v>1.133365079126412</v>
      </c>
      <c r="AH84" s="37">
        <f>AD84*(100%-AH$161)</f>
        <v>1.1027642219899989</v>
      </c>
      <c r="AI84" s="37">
        <f>AE84*(100%-AI$161)</f>
        <v>1.1027642219899989</v>
      </c>
      <c r="AJ84" s="37">
        <f>AF84*(100%-AJ$161)</f>
        <v>1.1027642219899989</v>
      </c>
      <c r="AK84" s="37">
        <f>AG84*(100%-AK$161)</f>
        <v>1.1027642219899989</v>
      </c>
      <c r="AL84" s="37">
        <f>AH84*(100%-AL$161)</f>
        <v>1.0746437343292539</v>
      </c>
      <c r="AM84" s="37">
        <f>AI84*(100%-AM$161)</f>
        <v>1.0746437343292539</v>
      </c>
      <c r="AN84" s="37">
        <f>AJ84*(100%-AN$161)</f>
        <v>1.0746437343292539</v>
      </c>
      <c r="AO84" s="37">
        <f>AK84*(100%-AO$161)</f>
        <v>1.0746437343292539</v>
      </c>
      <c r="AP84" s="37">
        <f>AL84*(100%-AP$161)</f>
        <v>1.0563766177400049</v>
      </c>
      <c r="AQ84" s="37">
        <f>AM84*(100%-AQ$161)</f>
        <v>1.0563766177400049</v>
      </c>
      <c r="AR84" s="37">
        <f>AN84*(100%-AR$161)</f>
        <v>1.0563766177400049</v>
      </c>
      <c r="AS84" s="37">
        <f>AO84*(100%-AS$161)</f>
        <v>1.0563766177400049</v>
      </c>
      <c r="AT84" s="37">
        <f>AP84*(100%-AT$161)</f>
        <v>1.0473956206489647</v>
      </c>
      <c r="AU84" s="37">
        <f>AQ84*(100%-AU$161)</f>
        <v>1.0473956206489647</v>
      </c>
      <c r="AV84" s="37">
        <f>AR84*(100%-AV$161)</f>
        <v>1.0473956206489647</v>
      </c>
      <c r="AW84" s="37">
        <f>AS84*(100%-AW$161)</f>
        <v>1.0473956206489647</v>
      </c>
      <c r="AX84" s="30"/>
    </row>
    <row r="85" spans="1:50" s="26" customFormat="1" hidden="1" x14ac:dyDescent="0.35">
      <c r="A85" s="103" t="s">
        <v>119</v>
      </c>
      <c r="B85" s="107">
        <f>'Sample UI'!B85*(SUM($B$52:$E$52)/SUM('Sample UI'!$B$52:$E$52))</f>
        <v>0.72384580429331069</v>
      </c>
      <c r="C85" s="107">
        <f>'Sample UI'!C85*(SUM($B$52:$E$52)/SUM('Sample UI'!$B$52:$E$52))</f>
        <v>0.72384580429331025</v>
      </c>
      <c r="D85" s="107">
        <f>'Sample UI'!D85*(SUM($B$52:$E$52)/SUM('Sample UI'!$B$52:$E$52))</f>
        <v>0.72384580429331025</v>
      </c>
      <c r="E85" s="107">
        <f>'Sample UI'!E85*(SUM($B$52:$E$52)/SUM('Sample UI'!$B$52:$E$52))</f>
        <v>0.72384580429331025</v>
      </c>
      <c r="F85" s="37">
        <f>IF(B85*(100%-F$161)&lt;0,0,B85*(100%-F$161))</f>
        <v>0.71443580883749769</v>
      </c>
      <c r="G85" s="37">
        <f>IF(C85*(100%-G$161)&lt;0,0,C85*(100%-G$161))</f>
        <v>0.71443580883749724</v>
      </c>
      <c r="H85" s="37">
        <f>IF(D85*(100%-H$161)&lt;0,0,D85*(100%-H$161))</f>
        <v>0.71443580883749724</v>
      </c>
      <c r="I85" s="37">
        <f>IF(E85*(100%-I$161)&lt;0,0,E85*(100%-I$161))</f>
        <v>0.71443580883749724</v>
      </c>
      <c r="J85" s="37">
        <f>IF(F85*(100%-J$161)&lt;0,0,F85*(100%-J$161))</f>
        <v>0.70800588655796015</v>
      </c>
      <c r="K85" s="37">
        <f>IF(G85*(100%-K$161)&lt;0,0,G85*(100%-K$161))</f>
        <v>0.70800588655795982</v>
      </c>
      <c r="L85" s="37">
        <f>IF(H85*(100%-L$161)&lt;0,0,H85*(100%-L$161))</f>
        <v>0.70800588655795982</v>
      </c>
      <c r="M85" s="37">
        <f>IF(I85*(100%-M$161)&lt;0,0,I85*(100%-M$161))</f>
        <v>0.70800588655795982</v>
      </c>
      <c r="N85" s="37">
        <f>IF(J85*(100%-N$161)&lt;0,0,J85*(100%-N$161))</f>
        <v>0.68322568052843158</v>
      </c>
      <c r="O85" s="37">
        <f>IF(K85*(100%-O$161)&lt;0,0,K85*(100%-O$161))</f>
        <v>0.68322568052843125</v>
      </c>
      <c r="P85" s="37">
        <f>IF(L85*(100%-P$161)&lt;0,0,L85*(100%-P$161))</f>
        <v>0.68322568052843125</v>
      </c>
      <c r="Q85" s="37">
        <f>IF(M85*(100%-Q$161)&lt;0,0,M85*(100%-Q$161))</f>
        <v>0.68322568052843125</v>
      </c>
      <c r="R85" s="37">
        <f>IF(N85*(100%-R$161)&lt;0,0,N85*(100%-R$161))</f>
        <v>0.66682826419574925</v>
      </c>
      <c r="S85" s="37">
        <f>IF(O85*(100%-S$161)&lt;0,0,O85*(100%-S$161))</f>
        <v>0.66682826419574892</v>
      </c>
      <c r="T85" s="37">
        <f>IF(P85*(100%-T$161)&lt;0,0,P85*(100%-T$161))</f>
        <v>0.66682826419574892</v>
      </c>
      <c r="U85" s="37">
        <f>IF(Q85*(100%-U$161)&lt;0,0,Q85*(100%-U$161))</f>
        <v>0.66682826419574892</v>
      </c>
      <c r="V85" s="37">
        <f>IF(R85*(100%-V$161)&lt;0,0,R85*(100%-V$161))</f>
        <v>0.62348442702302553</v>
      </c>
      <c r="W85" s="37">
        <f>IF(S85*(100%-W$161)&lt;0,0,S85*(100%-W$161))</f>
        <v>0.62348442702302531</v>
      </c>
      <c r="X85" s="37">
        <f>IF(T85*(100%-X$161)&lt;0,0,T85*(100%-X$161))</f>
        <v>0.62348442702302531</v>
      </c>
      <c r="Y85" s="37">
        <f>IF(U85*(100%-Y$161)&lt;0,0,U85*(100%-Y$161))</f>
        <v>0.62348442702302531</v>
      </c>
      <c r="Z85" s="37">
        <f>IF(V85*(100%-Z$161)&lt;0,0,V85*(100%-Z$161))</f>
        <v>0.60976776962851897</v>
      </c>
      <c r="AA85" s="37">
        <f>IF(W85*(100%-AA$161)&lt;0,0,W85*(100%-AA$161))</f>
        <v>0.60976776962851875</v>
      </c>
      <c r="AB85" s="37">
        <f>IF(X85*(100%-AB$161)&lt;0,0,X85*(100%-AB$161))</f>
        <v>0.60976776962851875</v>
      </c>
      <c r="AC85" s="37">
        <f>IF(Y85*(100%-AC$161)&lt;0,0,Y85*(100%-AC$161))</f>
        <v>0.60976776962851875</v>
      </c>
      <c r="AD85" s="37">
        <f>IF(Z85*(100%-AD$161)&lt;0,0,Z85*(100%-AD$161))</f>
        <v>0.58598682661300672</v>
      </c>
      <c r="AE85" s="37">
        <f>IF(AA85*(100%-AE$161)&lt;0,0,AA85*(100%-AE$161))</f>
        <v>0.5859868266130065</v>
      </c>
      <c r="AF85" s="37">
        <f>IF(AB85*(100%-AF$161)&lt;0,0,AB85*(100%-AF$161))</f>
        <v>0.5859868266130065</v>
      </c>
      <c r="AG85" s="37">
        <f>IF(AC85*(100%-AG$161)&lt;0,0,AC85*(100%-AG$161))</f>
        <v>0.5859868266130065</v>
      </c>
      <c r="AH85" s="37">
        <f>IF(AD85*(100%-AH$161)&lt;0,0,AD85*(100%-AH$161))</f>
        <v>0.57016518229445556</v>
      </c>
      <c r="AI85" s="37">
        <f>IF(AE85*(100%-AI$161)&lt;0,0,AE85*(100%-AI$161))</f>
        <v>0.57016518229445534</v>
      </c>
      <c r="AJ85" s="37">
        <f>IF(AF85*(100%-AJ$161)&lt;0,0,AF85*(100%-AJ$161))</f>
        <v>0.57016518229445534</v>
      </c>
      <c r="AK85" s="37">
        <f>IF(AG85*(100%-AK$161)&lt;0,0,AG85*(100%-AK$161))</f>
        <v>0.57016518229445534</v>
      </c>
      <c r="AL85" s="37">
        <f>IF(AH85*(100%-AL$161)&lt;0,0,AH85*(100%-AL$161))</f>
        <v>0.55562597014594695</v>
      </c>
      <c r="AM85" s="37">
        <f>IF(AI85*(100%-AM$161)&lt;0,0,AI85*(100%-AM$161))</f>
        <v>0.55562597014594672</v>
      </c>
      <c r="AN85" s="37">
        <f>IF(AJ85*(100%-AN$161)&lt;0,0,AJ85*(100%-AN$161))</f>
        <v>0.55562597014594672</v>
      </c>
      <c r="AO85" s="37">
        <f>IF(AK85*(100%-AO$161)&lt;0,0,AK85*(100%-AO$161))</f>
        <v>0.55562597014594672</v>
      </c>
      <c r="AP85" s="37">
        <f>IF(AL85*(100%-AP$161)&lt;0,0,AL85*(100%-AP$161))</f>
        <v>0.54618127321761512</v>
      </c>
      <c r="AQ85" s="37">
        <f>IF(AM85*(100%-AQ$161)&lt;0,0,AM85*(100%-AQ$161))</f>
        <v>0.54618127321761489</v>
      </c>
      <c r="AR85" s="37">
        <f>IF(AN85*(100%-AR$161)&lt;0,0,AN85*(100%-AR$161))</f>
        <v>0.54618127321761489</v>
      </c>
      <c r="AS85" s="37">
        <f>IF(AO85*(100%-AS$161)&lt;0,0,AO85*(100%-AS$161))</f>
        <v>0.54618127321761489</v>
      </c>
      <c r="AT85" s="37">
        <f>IF(AP85*(100%-AT$161)&lt;0,0,AP85*(100%-AT$161))</f>
        <v>0.54153780388710093</v>
      </c>
      <c r="AU85" s="37">
        <f>IF(AQ85*(100%-AU$161)&lt;0,0,AQ85*(100%-AU$161))</f>
        <v>0.54153780388710071</v>
      </c>
      <c r="AV85" s="37">
        <f>IF(AR85*(100%-AV$161)&lt;0,0,AR85*(100%-AV$161))</f>
        <v>0.54153780388710071</v>
      </c>
      <c r="AW85" s="37">
        <f>IF(AS85*(100%-AW$161)&lt;0,0,AS85*(100%-AW$161))</f>
        <v>0.54153780388710071</v>
      </c>
      <c r="AX85" s="30"/>
    </row>
    <row r="86" spans="1:50" s="26" customFormat="1" hidden="1" x14ac:dyDescent="0.35">
      <c r="A86" s="103" t="s">
        <v>120</v>
      </c>
      <c r="B86" s="37"/>
      <c r="C86" s="12"/>
      <c r="D86" s="12"/>
      <c r="E86" s="12"/>
      <c r="F86" s="107">
        <f>'Sample UI'!F86*(SUM('FY20 - Deals UI'!$F$52:$I$52)/(SUM('Sample UI'!$F$52:$I$52)))</f>
        <v>0.20730590464876561</v>
      </c>
      <c r="G86" s="107">
        <f>'Sample UI'!G86*(SUM('FY20 - Deals UI'!$F$52:$I$52)/(SUM('Sample UI'!$F$52:$I$52)))</f>
        <v>0.20730590464876594</v>
      </c>
      <c r="H86" s="107">
        <f>'Sample UI'!H86*(SUM('FY20 - Deals UI'!$F$52:$I$52)/(SUM('Sample UI'!$F$52:$I$52)))</f>
        <v>0.20730590464876594</v>
      </c>
      <c r="I86" s="107">
        <f>'Sample UI'!I86*(SUM('FY20 - Deals UI'!$F$52:$I$52)/(SUM('Sample UI'!$F$52:$I$52)))</f>
        <v>0.20730590464876594</v>
      </c>
      <c r="J86" s="37">
        <f>IF(F86*(100%-J$161)&lt;0,0,F86*(100%-J$161))</f>
        <v>0.20544015150692671</v>
      </c>
      <c r="K86" s="37">
        <f>IF(G86*(100%-K$161)&lt;0,0,G86*(100%-K$161))</f>
        <v>0.20544015150692704</v>
      </c>
      <c r="L86" s="37">
        <f>IF(H86*(100%-L$161)&lt;0,0,H86*(100%-L$161))</f>
        <v>0.20544015150692704</v>
      </c>
      <c r="M86" s="37">
        <f>IF(I86*(100%-M$161)&lt;0,0,I86*(100%-M$161))</f>
        <v>0.20544015150692704</v>
      </c>
      <c r="N86" s="37">
        <f>IF(J86*(100%-N$161)&lt;0,0,J86*(100%-N$161))</f>
        <v>0.19824974620418426</v>
      </c>
      <c r="O86" s="37">
        <f>IF(K86*(100%-O$161)&lt;0,0,K86*(100%-O$161))</f>
        <v>0.19824974620418459</v>
      </c>
      <c r="P86" s="37">
        <f>IF(L86*(100%-P$161)&lt;0,0,L86*(100%-P$161))</f>
        <v>0.19824974620418459</v>
      </c>
      <c r="Q86" s="37">
        <f>IF(M86*(100%-Q$161)&lt;0,0,M86*(100%-Q$161))</f>
        <v>0.19824974620418459</v>
      </c>
      <c r="R86" s="37">
        <f>IF(N86*(100%-R$161)&lt;0,0,N86*(100%-R$161))</f>
        <v>0.19349175229528384</v>
      </c>
      <c r="S86" s="37">
        <f>IF(O86*(100%-S$161)&lt;0,0,O86*(100%-S$161))</f>
        <v>0.19349175229528415</v>
      </c>
      <c r="T86" s="37">
        <f>IF(P86*(100%-T$161)&lt;0,0,P86*(100%-T$161))</f>
        <v>0.19349175229528415</v>
      </c>
      <c r="U86" s="37">
        <f>IF(Q86*(100%-U$161)&lt;0,0,Q86*(100%-U$161))</f>
        <v>0.19349175229528415</v>
      </c>
      <c r="V86" s="37">
        <f>IF(R86*(100%-V$161)&lt;0,0,R86*(100%-V$161))</f>
        <v>0.1809147883960904</v>
      </c>
      <c r="W86" s="37">
        <f>IF(S86*(100%-W$161)&lt;0,0,S86*(100%-W$161))</f>
        <v>0.18091478839609068</v>
      </c>
      <c r="X86" s="37">
        <f>IF(T86*(100%-X$161)&lt;0,0,T86*(100%-X$161))</f>
        <v>0.18091478839609068</v>
      </c>
      <c r="Y86" s="37">
        <f>IF(U86*(100%-Y$161)&lt;0,0,U86*(100%-Y$161))</f>
        <v>0.18091478839609068</v>
      </c>
      <c r="Z86" s="37">
        <f>IF(V86*(100%-Z$161)&lt;0,0,V86*(100%-Z$161))</f>
        <v>0.17693466305137642</v>
      </c>
      <c r="AA86" s="37">
        <f>IF(W86*(100%-AA$161)&lt;0,0,W86*(100%-AA$161))</f>
        <v>0.17693466305137667</v>
      </c>
      <c r="AB86" s="37">
        <f>IF(X86*(100%-AB$161)&lt;0,0,X86*(100%-AB$161))</f>
        <v>0.17693466305137667</v>
      </c>
      <c r="AC86" s="37">
        <f>IF(Y86*(100%-AC$161)&lt;0,0,Y86*(100%-AC$161))</f>
        <v>0.17693466305137667</v>
      </c>
      <c r="AD86" s="37">
        <f>IF(Z86*(100%-AD$161)&lt;0,0,Z86*(100%-AD$161))</f>
        <v>0.17003421119237275</v>
      </c>
      <c r="AE86" s="37">
        <f>IF(AA86*(100%-AE$161)&lt;0,0,AA86*(100%-AE$161))</f>
        <v>0.17003421119237297</v>
      </c>
      <c r="AF86" s="37">
        <f>IF(AB86*(100%-AF$161)&lt;0,0,AB86*(100%-AF$161))</f>
        <v>0.17003421119237297</v>
      </c>
      <c r="AG86" s="37">
        <f>IF(AC86*(100%-AG$161)&lt;0,0,AC86*(100%-AG$161))</f>
        <v>0.17003421119237297</v>
      </c>
      <c r="AH86" s="37">
        <f>IF(AD86*(100%-AH$161)&lt;0,0,AD86*(100%-AH$161))</f>
        <v>0.16544328749017867</v>
      </c>
      <c r="AI86" s="37">
        <f>IF(AE86*(100%-AI$161)&lt;0,0,AE86*(100%-AI$161))</f>
        <v>0.16544328749017889</v>
      </c>
      <c r="AJ86" s="37">
        <f>IF(AF86*(100%-AJ$161)&lt;0,0,AF86*(100%-AJ$161))</f>
        <v>0.16544328749017889</v>
      </c>
      <c r="AK86" s="37">
        <f>IF(AG86*(100%-AK$161)&lt;0,0,AG86*(100%-AK$161))</f>
        <v>0.16544328749017889</v>
      </c>
      <c r="AL86" s="37">
        <f>IF(AH86*(100%-AL$161)&lt;0,0,AH86*(100%-AL$161))</f>
        <v>0.16122448365917913</v>
      </c>
      <c r="AM86" s="37">
        <f>IF(AI86*(100%-AM$161)&lt;0,0,AI86*(100%-AM$161))</f>
        <v>0.16122448365917932</v>
      </c>
      <c r="AN86" s="37">
        <f>IF(AJ86*(100%-AN$161)&lt;0,0,AJ86*(100%-AN$161))</f>
        <v>0.16122448365917932</v>
      </c>
      <c r="AO86" s="37">
        <f>IF(AK86*(100%-AO$161)&lt;0,0,AK86*(100%-AO$161))</f>
        <v>0.16122448365917932</v>
      </c>
      <c r="AP86" s="37">
        <f>IF(AL86*(100%-AP$161)&lt;0,0,AL86*(100%-AP$161))</f>
        <v>0.15848394151859529</v>
      </c>
      <c r="AQ86" s="37">
        <f>IF(AM86*(100%-AQ$161)&lt;0,0,AM86*(100%-AQ$161))</f>
        <v>0.15848394151859549</v>
      </c>
      <c r="AR86" s="37">
        <f>IF(AN86*(100%-AR$161)&lt;0,0,AN86*(100%-AR$161))</f>
        <v>0.15848394151859549</v>
      </c>
      <c r="AS86" s="37">
        <f>IF(AO86*(100%-AS$161)&lt;0,0,AO86*(100%-AS$161))</f>
        <v>0.15848394151859549</v>
      </c>
      <c r="AT86" s="37">
        <f>IF(AP86*(100%-AT$161)&lt;0,0,AP86*(100%-AT$161))</f>
        <v>0.15713655859298667</v>
      </c>
      <c r="AU86" s="37">
        <f>IF(AQ86*(100%-AU$161)&lt;0,0,AQ86*(100%-AU$161))</f>
        <v>0.15713655859298686</v>
      </c>
      <c r="AV86" s="37">
        <f>IF(AR86*(100%-AV$161)&lt;0,0,AR86*(100%-AV$161))</f>
        <v>0.15713655859298686</v>
      </c>
      <c r="AW86" s="37">
        <f>IF(AS86*(100%-AW$161)&lt;0,0,AS86*(100%-AW$161))</f>
        <v>0.15713655859298686</v>
      </c>
      <c r="AX86" s="30"/>
    </row>
    <row r="87" spans="1:50" s="26" customFormat="1" hidden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Deals UI'!$J$52:$M$52)/SUM('Sample UI'!$J$52:$M$52))</f>
        <v>0</v>
      </c>
      <c r="K87" s="107">
        <f>'Sample UI'!K87*(SUM('FY20 - Deals UI'!$J$52:$M$52)/SUM('Sample UI'!$J$52:$M$52))</f>
        <v>0</v>
      </c>
      <c r="L87" s="107">
        <f>'Sample UI'!L87*(SUM('FY20 - Deals UI'!$J$52:$M$52)/SUM('Sample UI'!$J$52:$M$52))</f>
        <v>0</v>
      </c>
      <c r="M87" s="107">
        <f>'Sample UI'!M87*(SUM('FY20 - Deals UI'!$J$52:$M$52)/SUM('Sample UI'!$J$52:$M$52))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hidden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Deals UI'!$N$52:$Q$52)/SUM('Sample UI'!$N$52:$Q$52))</f>
        <v>3.2878996903939629E-3</v>
      </c>
      <c r="O88" s="107">
        <f>'Sample UI'!O88*(SUM('FY20 - Deals UI'!$N$52:$Q$52)/SUM('Sample UI'!$N$52:$Q$52))</f>
        <v>3.2878996903939629E-3</v>
      </c>
      <c r="P88" s="107">
        <f>'Sample UI'!P88*(SUM('FY20 - Deals UI'!$N$52:$Q$52)/SUM('Sample UI'!$N$52:$Q$52))</f>
        <v>3.2878996903939629E-3</v>
      </c>
      <c r="Q88" s="107">
        <f>'Sample UI'!Q88*(SUM('FY20 - Deals UI'!$N$52:$Q$52)/SUM('Sample UI'!$N$52:$Q$52))</f>
        <v>3.2878996903939629E-3</v>
      </c>
      <c r="R88" s="37">
        <f>IF(N88*(100%-R$161)&lt;0,0,N88*(100%-R$161))</f>
        <v>3.2089900978245077E-3</v>
      </c>
      <c r="S88" s="37">
        <f>IF(O88*(100%-S$161)&lt;0,0,O88*(100%-S$161))</f>
        <v>3.2089900978245077E-3</v>
      </c>
      <c r="T88" s="37">
        <f>IF(P88*(100%-T$161)&lt;0,0,P88*(100%-T$161))</f>
        <v>3.2089900978245077E-3</v>
      </c>
      <c r="U88" s="37">
        <f>IF(Q88*(100%-U$161)&lt;0,0,Q88*(100%-U$161))</f>
        <v>3.2089900978245077E-3</v>
      </c>
      <c r="V88" s="37">
        <f>IF(R88*(100%-V$161)&lt;0,0,R88*(100%-V$161))</f>
        <v>3.000405741465915E-3</v>
      </c>
      <c r="W88" s="37">
        <f>IF(S88*(100%-W$161)&lt;0,0,S88*(100%-W$161))</f>
        <v>3.000405741465915E-3</v>
      </c>
      <c r="X88" s="37">
        <f>IF(T88*(100%-X$161)&lt;0,0,T88*(100%-X$161))</f>
        <v>3.000405741465915E-3</v>
      </c>
      <c r="Y88" s="37">
        <f>IF(U88*(100%-Y$161)&lt;0,0,U88*(100%-Y$161))</f>
        <v>3.000405741465915E-3</v>
      </c>
      <c r="Z88" s="37">
        <f>IF(V88*(100%-Z$161)&lt;0,0,V88*(100%-Z$161))</f>
        <v>2.9343968151536648E-3</v>
      </c>
      <c r="AA88" s="37">
        <f>IF(W88*(100%-AA$161)&lt;0,0,W88*(100%-AA$161))</f>
        <v>2.9343968151536648E-3</v>
      </c>
      <c r="AB88" s="37">
        <f>IF(X88*(100%-AB$161)&lt;0,0,X88*(100%-AB$161))</f>
        <v>2.9343968151536648E-3</v>
      </c>
      <c r="AC88" s="37">
        <f>IF(Y88*(100%-AC$161)&lt;0,0,Y88*(100%-AC$161))</f>
        <v>2.9343968151536648E-3</v>
      </c>
      <c r="AD88" s="37">
        <f>IF(Z88*(100%-AD$161)&lt;0,0,Z88*(100%-AD$161))</f>
        <v>2.8199553393626719E-3</v>
      </c>
      <c r="AE88" s="37">
        <f>IF(AA88*(100%-AE$161)&lt;0,0,AA88*(100%-AE$161))</f>
        <v>2.8199553393626719E-3</v>
      </c>
      <c r="AF88" s="37">
        <f>IF(AB88*(100%-AF$161)&lt;0,0,AB88*(100%-AF$161))</f>
        <v>2.8199553393626719E-3</v>
      </c>
      <c r="AG88" s="37">
        <f>IF(AC88*(100%-AG$161)&lt;0,0,AC88*(100%-AG$161))</f>
        <v>2.8199553393626719E-3</v>
      </c>
      <c r="AH88" s="37">
        <f>IF(AD88*(100%-AH$161)&lt;0,0,AD88*(100%-AH$161))</f>
        <v>2.7438165451998797E-3</v>
      </c>
      <c r="AI88" s="37">
        <f>IF(AE88*(100%-AI$161)&lt;0,0,AE88*(100%-AI$161))</f>
        <v>2.7438165451998797E-3</v>
      </c>
      <c r="AJ88" s="37">
        <f>IF(AF88*(100%-AJ$161)&lt;0,0,AF88*(100%-AJ$161))</f>
        <v>2.7438165451998797E-3</v>
      </c>
      <c r="AK88" s="37">
        <f>IF(AG88*(100%-AK$161)&lt;0,0,AG88*(100%-AK$161))</f>
        <v>2.7438165451998797E-3</v>
      </c>
      <c r="AL88" s="37">
        <f>IF(AH88*(100%-AL$161)&lt;0,0,AH88*(100%-AL$161))</f>
        <v>2.6738492232972829E-3</v>
      </c>
      <c r="AM88" s="37">
        <f>IF(AI88*(100%-AM$161)&lt;0,0,AI88*(100%-AM$161))</f>
        <v>2.6738492232972829E-3</v>
      </c>
      <c r="AN88" s="37">
        <f>IF(AJ88*(100%-AN$161)&lt;0,0,AJ88*(100%-AN$161))</f>
        <v>2.6738492232972829E-3</v>
      </c>
      <c r="AO88" s="37">
        <f>IF(AK88*(100%-AO$161)&lt;0,0,AK88*(100%-AO$161))</f>
        <v>2.6738492232972829E-3</v>
      </c>
      <c r="AP88" s="37">
        <f>IF(AL88*(100%-AP$161)&lt;0,0,AL88*(100%-AP$161))</f>
        <v>2.6283983320449086E-3</v>
      </c>
      <c r="AQ88" s="37">
        <f>IF(AM88*(100%-AQ$161)&lt;0,0,AM88*(100%-AQ$161))</f>
        <v>2.6283983320449086E-3</v>
      </c>
      <c r="AR88" s="37">
        <f>IF(AN88*(100%-AR$161)&lt;0,0,AN88*(100%-AR$161))</f>
        <v>2.6283983320449086E-3</v>
      </c>
      <c r="AS88" s="37">
        <f>IF(AO88*(100%-AS$161)&lt;0,0,AO88*(100%-AS$161))</f>
        <v>2.6283983320449086E-3</v>
      </c>
      <c r="AT88" s="37">
        <f>IF(AP88*(100%-AT$161)&lt;0,0,AP88*(100%-AT$161))</f>
        <v>2.6060524779453627E-3</v>
      </c>
      <c r="AU88" s="37">
        <f>IF(AQ88*(100%-AU$161)&lt;0,0,AQ88*(100%-AU$161))</f>
        <v>2.6060524779453627E-3</v>
      </c>
      <c r="AV88" s="37">
        <f>IF(AR88*(100%-AV$161)&lt;0,0,AR88*(100%-AV$161))</f>
        <v>2.6060524779453627E-3</v>
      </c>
      <c r="AW88" s="37">
        <f>IF(AS88*(100%-AW$161)&lt;0,0,AS88*(100%-AW$161))</f>
        <v>2.6060524779453627E-3</v>
      </c>
      <c r="AX88" s="30"/>
    </row>
    <row r="89" spans="1:50" s="26" customFormat="1" hidden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Deals UI'!$R$52:$U$52)/SUM('Sample UI'!$R$52:$U$52))</f>
        <v>8.7410995460868751E-2</v>
      </c>
      <c r="S89" s="107">
        <f>'Sample UI'!S89*(SUM('FY20 - Deals UI'!$R$52:$U$52)/SUM('Sample UI'!$R$52:$U$52))</f>
        <v>8.7410995460868418E-2</v>
      </c>
      <c r="T89" s="107">
        <f>'Sample UI'!T89*(SUM('FY20 - Deals UI'!$R$52:$U$52)/SUM('Sample UI'!$R$52:$U$52))</f>
        <v>8.7410995460868418E-2</v>
      </c>
      <c r="U89" s="107">
        <f>'Sample UI'!U89*(SUM('FY20 - Deals UI'!$R$52:$U$52)/SUM('Sample UI'!$R$52:$U$52))</f>
        <v>8.7410995460868418E-2</v>
      </c>
      <c r="V89" s="37">
        <f>IF(R89*(100%-V$161)&lt;0,0,R89*(100%-V$161))</f>
        <v>8.1729280755912292E-2</v>
      </c>
      <c r="W89" s="37">
        <f>IF(S89*(100%-W$161)&lt;0,0,S89*(100%-W$161))</f>
        <v>8.1729280755911973E-2</v>
      </c>
      <c r="X89" s="37">
        <f>IF(T89*(100%-X$161)&lt;0,0,T89*(100%-X$161))</f>
        <v>8.1729280755911973E-2</v>
      </c>
      <c r="Y89" s="37">
        <f>IF(U89*(100%-Y$161)&lt;0,0,U89*(100%-Y$161))</f>
        <v>8.1729280755911973E-2</v>
      </c>
      <c r="Z89" s="37">
        <f>IF(V89*(100%-Z$161)&lt;0,0,V89*(100%-Z$161))</f>
        <v>7.9931236579282222E-2</v>
      </c>
      <c r="AA89" s="37">
        <f>IF(W89*(100%-AA$161)&lt;0,0,W89*(100%-AA$161))</f>
        <v>7.9931236579281903E-2</v>
      </c>
      <c r="AB89" s="37">
        <f>IF(X89*(100%-AB$161)&lt;0,0,X89*(100%-AB$161))</f>
        <v>7.9931236579281903E-2</v>
      </c>
      <c r="AC89" s="37">
        <f>IF(Y89*(100%-AC$161)&lt;0,0,Y89*(100%-AC$161))</f>
        <v>7.9931236579281903E-2</v>
      </c>
      <c r="AD89" s="37">
        <f>IF(Z89*(100%-AD$161)&lt;0,0,Z89*(100%-AD$161))</f>
        <v>7.6813918352690219E-2</v>
      </c>
      <c r="AE89" s="37">
        <f>IF(AA89*(100%-AE$161)&lt;0,0,AA89*(100%-AE$161))</f>
        <v>7.68139183526899E-2</v>
      </c>
      <c r="AF89" s="37">
        <f>IF(AB89*(100%-AF$161)&lt;0,0,AB89*(100%-AF$161))</f>
        <v>7.68139183526899E-2</v>
      </c>
      <c r="AG89" s="37">
        <f>IF(AC89*(100%-AG$161)&lt;0,0,AC89*(100%-AG$161))</f>
        <v>7.68139183526899E-2</v>
      </c>
      <c r="AH89" s="37">
        <f>IF(AD89*(100%-AH$161)&lt;0,0,AD89*(100%-AH$161))</f>
        <v>7.473994255716758E-2</v>
      </c>
      <c r="AI89" s="37">
        <f>IF(AE89*(100%-AI$161)&lt;0,0,AE89*(100%-AI$161))</f>
        <v>7.4739942557167274E-2</v>
      </c>
      <c r="AJ89" s="37">
        <f>IF(AF89*(100%-AJ$161)&lt;0,0,AF89*(100%-AJ$161))</f>
        <v>7.4739942557167274E-2</v>
      </c>
      <c r="AK89" s="37">
        <f>IF(AG89*(100%-AK$161)&lt;0,0,AG89*(100%-AK$161))</f>
        <v>7.4739942557167274E-2</v>
      </c>
      <c r="AL89" s="37">
        <f>IF(AH89*(100%-AL$161)&lt;0,0,AH89*(100%-AL$161))</f>
        <v>7.2834074021959808E-2</v>
      </c>
      <c r="AM89" s="37">
        <f>IF(AI89*(100%-AM$161)&lt;0,0,AI89*(100%-AM$161))</f>
        <v>7.2834074021959516E-2</v>
      </c>
      <c r="AN89" s="37">
        <f>IF(AJ89*(100%-AN$161)&lt;0,0,AJ89*(100%-AN$161))</f>
        <v>7.2834074021959516E-2</v>
      </c>
      <c r="AO89" s="37">
        <f>IF(AK89*(100%-AO$161)&lt;0,0,AK89*(100%-AO$161))</f>
        <v>7.2834074021959516E-2</v>
      </c>
      <c r="AP89" s="37">
        <f>IF(AL89*(100%-AP$161)&lt;0,0,AL89*(100%-AP$161))</f>
        <v>7.1596018581512322E-2</v>
      </c>
      <c r="AQ89" s="37">
        <f>IF(AM89*(100%-AQ$161)&lt;0,0,AM89*(100%-AQ$161))</f>
        <v>7.1596018581512044E-2</v>
      </c>
      <c r="AR89" s="37">
        <f>IF(AN89*(100%-AR$161)&lt;0,0,AN89*(100%-AR$161))</f>
        <v>7.1596018581512044E-2</v>
      </c>
      <c r="AS89" s="37">
        <f>IF(AO89*(100%-AS$161)&lt;0,0,AO89*(100%-AS$161))</f>
        <v>7.1596018581512044E-2</v>
      </c>
      <c r="AT89" s="37">
        <f>IF(AP89*(100%-AT$161)&lt;0,0,AP89*(100%-AT$161))</f>
        <v>7.0987330710337887E-2</v>
      </c>
      <c r="AU89" s="37">
        <f>IF(AQ89*(100%-AU$161)&lt;0,0,AQ89*(100%-AU$161))</f>
        <v>7.0987330710337609E-2</v>
      </c>
      <c r="AV89" s="37">
        <f>IF(AR89*(100%-AV$161)&lt;0,0,AR89*(100%-AV$161))</f>
        <v>7.0987330710337609E-2</v>
      </c>
      <c r="AW89" s="37">
        <f>IF(AS89*(100%-AW$161)&lt;0,0,AS89*(100%-AW$161))</f>
        <v>7.0987330710337609E-2</v>
      </c>
      <c r="AX89" s="30"/>
    </row>
    <row r="90" spans="1:50" s="26" customFormat="1" hidden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Deals UI'!$V$52:$Y$52)/SUM('Sample UI'!$V$52:$Y$52))</f>
        <v>0</v>
      </c>
      <c r="W90" s="107">
        <f>'Sample UI'!W90*(SUM('FY20 - Deals UI'!$V$52:$Y$52)/SUM('Sample UI'!$V$52:$Y$52))</f>
        <v>0</v>
      </c>
      <c r="X90" s="107">
        <f>'Sample UI'!X90*(SUM('FY20 - Deals UI'!$V$52:$Y$52)/SUM('Sample UI'!$V$52:$Y$52))</f>
        <v>0</v>
      </c>
      <c r="Y90" s="107">
        <f>'Sample UI'!Y90*(SUM('FY20 - Deals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hidden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Deals UI'!$Z$52:$AC$52)/SUM('Sample UI'!$Z$52:$AC$52))</f>
        <v>0.13108638121505153</v>
      </c>
      <c r="AA91" s="107">
        <f>'Sample UI'!AA91*(SUM('FY20 - Deals UI'!$Z$52:$AC$52)/SUM('Sample UI'!$Z$52:$AC$52))</f>
        <v>0.13108638121505206</v>
      </c>
      <c r="AB91" s="107">
        <f>'Sample UI'!AB91*(SUM('FY20 - Deals UI'!$Z$52:$AC$52)/SUM('Sample UI'!$Z$52:$AC$52))</f>
        <v>0.13108638121505206</v>
      </c>
      <c r="AC91" s="107">
        <f>'Sample UI'!AC91*(SUM('FY20 - Deals UI'!$Z$52:$AC$52)/SUM('Sample UI'!$Z$52:$AC$52))</f>
        <v>0.13108638121505206</v>
      </c>
      <c r="AD91" s="37">
        <f>IF(Z91*(100%-AD$161)&lt;0,0,Z91*(100%-AD$161))</f>
        <v>0.12597401234766453</v>
      </c>
      <c r="AE91" s="37">
        <f>IF(AA91*(100%-AE$161)&lt;0,0,AA91*(100%-AE$161))</f>
        <v>0.12597401234766503</v>
      </c>
      <c r="AF91" s="37">
        <f>IF(AB91*(100%-AF$161)&lt;0,0,AB91*(100%-AF$161))</f>
        <v>0.12597401234766503</v>
      </c>
      <c r="AG91" s="37">
        <f>IF(AC91*(100%-AG$161)&lt;0,0,AC91*(100%-AG$161))</f>
        <v>0.12597401234766503</v>
      </c>
      <c r="AH91" s="37">
        <f>IF(AD91*(100%-AH$161)&lt;0,0,AD91*(100%-AH$161))</f>
        <v>0.12257271401427759</v>
      </c>
      <c r="AI91" s="37">
        <f>IF(AE91*(100%-AI$161)&lt;0,0,AE91*(100%-AI$161))</f>
        <v>0.12257271401427808</v>
      </c>
      <c r="AJ91" s="37">
        <f>IF(AF91*(100%-AJ$161)&lt;0,0,AF91*(100%-AJ$161))</f>
        <v>0.12257271401427808</v>
      </c>
      <c r="AK91" s="37">
        <f>IF(AG91*(100%-AK$161)&lt;0,0,AG91*(100%-AK$161))</f>
        <v>0.12257271401427808</v>
      </c>
      <c r="AL91" s="37">
        <f>IF(AH91*(100%-AL$161)&lt;0,0,AH91*(100%-AL$161))</f>
        <v>0.11944710980691352</v>
      </c>
      <c r="AM91" s="37">
        <f>IF(AI91*(100%-AM$161)&lt;0,0,AI91*(100%-AM$161))</f>
        <v>0.11944710980691399</v>
      </c>
      <c r="AN91" s="37">
        <f>IF(AJ91*(100%-AN$161)&lt;0,0,AJ91*(100%-AN$161))</f>
        <v>0.11944710980691399</v>
      </c>
      <c r="AO91" s="37">
        <f>IF(AK91*(100%-AO$161)&lt;0,0,AK91*(100%-AO$161))</f>
        <v>0.11944710980691399</v>
      </c>
      <c r="AP91" s="37">
        <f>IF(AL91*(100%-AP$161)&lt;0,0,AL91*(100%-AP$161))</f>
        <v>0.11741671200028266</v>
      </c>
      <c r="AQ91" s="37">
        <f>IF(AM91*(100%-AQ$161)&lt;0,0,AM91*(100%-AQ$161))</f>
        <v>0.11741671200028313</v>
      </c>
      <c r="AR91" s="37">
        <f>IF(AN91*(100%-AR$161)&lt;0,0,AN91*(100%-AR$161))</f>
        <v>0.11741671200028313</v>
      </c>
      <c r="AS91" s="37">
        <f>IF(AO91*(100%-AS$161)&lt;0,0,AO91*(100%-AS$161))</f>
        <v>0.11741671200028313</v>
      </c>
      <c r="AT91" s="37">
        <f>IF(AP91*(100%-AT$161)&lt;0,0,AP91*(100%-AT$161))</f>
        <v>0.11641847033986986</v>
      </c>
      <c r="AU91" s="37">
        <f>IF(AQ91*(100%-AU$161)&lt;0,0,AQ91*(100%-AU$161))</f>
        <v>0.11641847033987032</v>
      </c>
      <c r="AV91" s="37">
        <f>IF(AR91*(100%-AV$161)&lt;0,0,AR91*(100%-AV$161))</f>
        <v>0.11641847033987032</v>
      </c>
      <c r="AW91" s="37">
        <f>IF(AS91*(100%-AW$161)&lt;0,0,AS91*(100%-AW$161))</f>
        <v>0.11641847033987032</v>
      </c>
      <c r="AX91" s="30"/>
    </row>
    <row r="92" spans="1:50" s="26" customFormat="1" hidden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Deals UI'!$AD$52:$AG$52)/SUM('Sample UI'!$AD$52:$AG$53))</f>
        <v>0.25821788767746157</v>
      </c>
      <c r="AE92" s="107">
        <f>'Sample UI'!AE92*(SUM('FY20 - Deals UI'!$AD$52:$AG$52)/SUM('Sample UI'!$AD$52:$AG$53))</f>
        <v>0.25821788767746129</v>
      </c>
      <c r="AF92" s="107">
        <f>'Sample UI'!AF92*(SUM('FY20 - Deals UI'!$AD$52:$AG$52)/SUM('Sample UI'!$AD$52:$AG$53))</f>
        <v>0.25821788767746129</v>
      </c>
      <c r="AG92" s="107">
        <f>'Sample UI'!AG92*(SUM('FY20 - Deals UI'!$AD$52:$AG$52)/SUM('Sample UI'!$AD$52:$AG$53))</f>
        <v>0.25821788767746129</v>
      </c>
      <c r="AH92" s="37">
        <f>IF(AD92*(100%-AH$161)&lt;0,0,AD92*(100%-AH$161))</f>
        <v>0.25124600471017011</v>
      </c>
      <c r="AI92" s="37">
        <f>IF(AE92*(100%-AI$161)&lt;0,0,AE92*(100%-AI$161))</f>
        <v>0.25124600471016983</v>
      </c>
      <c r="AJ92" s="37">
        <f>IF(AF92*(100%-AJ$161)&lt;0,0,AF92*(100%-AJ$161))</f>
        <v>0.25124600471016983</v>
      </c>
      <c r="AK92" s="37">
        <f>IF(AG92*(100%-AK$161)&lt;0,0,AG92*(100%-AK$161))</f>
        <v>0.25124600471016983</v>
      </c>
      <c r="AL92" s="37">
        <f>IF(AH92*(100%-AL$161)&lt;0,0,AH92*(100%-AL$161))</f>
        <v>0.2448392315900608</v>
      </c>
      <c r="AM92" s="37">
        <f>IF(AI92*(100%-AM$161)&lt;0,0,AI92*(100%-AM$161))</f>
        <v>0.24483923159006052</v>
      </c>
      <c r="AN92" s="37">
        <f>IF(AJ92*(100%-AN$161)&lt;0,0,AJ92*(100%-AN$161))</f>
        <v>0.24483923159006052</v>
      </c>
      <c r="AO92" s="37">
        <f>IF(AK92*(100%-AO$161)&lt;0,0,AK92*(100%-AO$161))</f>
        <v>0.24483923159006052</v>
      </c>
      <c r="AP92" s="37">
        <f>IF(AL92*(100%-AP$161)&lt;0,0,AL92*(100%-AP$161))</f>
        <v>0.24067738087972346</v>
      </c>
      <c r="AQ92" s="37">
        <f>IF(AM92*(100%-AQ$161)&lt;0,0,AM92*(100%-AQ$161))</f>
        <v>0.24067738087972318</v>
      </c>
      <c r="AR92" s="37">
        <f>IF(AN92*(100%-AR$161)&lt;0,0,AN92*(100%-AR$161))</f>
        <v>0.24067738087972318</v>
      </c>
      <c r="AS92" s="37">
        <f>IF(AO92*(100%-AS$161)&lt;0,0,AO92*(100%-AS$161))</f>
        <v>0.24067738087972318</v>
      </c>
      <c r="AT92" s="37">
        <f>IF(AP92*(100%-AT$161)&lt;0,0,AP92*(100%-AT$161))</f>
        <v>0.23863121399069834</v>
      </c>
      <c r="AU92" s="37">
        <f>IF(AQ92*(100%-AU$161)&lt;0,0,AQ92*(100%-AU$161))</f>
        <v>0.23863121399069806</v>
      </c>
      <c r="AV92" s="37">
        <f>IF(AR92*(100%-AV$161)&lt;0,0,AR92*(100%-AV$161))</f>
        <v>0.23863121399069806</v>
      </c>
      <c r="AW92" s="37">
        <f>IF(AS92*(100%-AW$161)&lt;0,0,AS92*(100%-AW$161))</f>
        <v>0.23863121399069806</v>
      </c>
      <c r="AX92" s="30"/>
    </row>
    <row r="93" spans="1:50" s="26" customFormat="1" hidden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Deals UI'!$AH$52:$AK$52)/SUM('Sample UI'!$AH$52:$AK$52))</f>
        <v>0.13587601985991626</v>
      </c>
      <c r="AI93" s="107">
        <f>'Sample UI'!AI93*(SUM('FY20 - Deals UI'!$AH$52:$AK$52)/SUM('Sample UI'!$AH$52:$AK$52))</f>
        <v>0.13587601985991568</v>
      </c>
      <c r="AJ93" s="107">
        <f>'Sample UI'!AJ93*(SUM('FY20 - Deals UI'!$AH$52:$AK$52)/SUM('Sample UI'!$AH$52:$AK$52))</f>
        <v>0.13587601985991568</v>
      </c>
      <c r="AK93" s="107">
        <f>'Sample UI'!AK93*(SUM('FY20 - Deals UI'!$AH$52:$AK$52)/SUM('Sample UI'!$AH$52:$AK$52))</f>
        <v>0.13587601985991568</v>
      </c>
      <c r="AL93" s="37">
        <f>IF(AH93*(100%-AL$161)&lt;0,0,AH93*(100%-AL$161))</f>
        <v>0.13241118135348839</v>
      </c>
      <c r="AM93" s="37">
        <f>IF(AI93*(100%-AM$161)&lt;0,0,AI93*(100%-AM$161))</f>
        <v>0.13241118135348784</v>
      </c>
      <c r="AN93" s="37">
        <f>IF(AJ93*(100%-AN$161)&lt;0,0,AJ93*(100%-AN$161))</f>
        <v>0.13241118135348784</v>
      </c>
      <c r="AO93" s="37">
        <f>IF(AK93*(100%-AO$161)&lt;0,0,AK93*(100%-AO$161))</f>
        <v>0.13241118135348784</v>
      </c>
      <c r="AP93" s="37">
        <f>IF(AL93*(100%-AP$161)&lt;0,0,AL93*(100%-AP$161))</f>
        <v>0.13016041636948739</v>
      </c>
      <c r="AQ93" s="37">
        <f>IF(AM93*(100%-AQ$161)&lt;0,0,AM93*(100%-AQ$161))</f>
        <v>0.13016041636948683</v>
      </c>
      <c r="AR93" s="37">
        <f>IF(AN93*(100%-AR$161)&lt;0,0,AN93*(100%-AR$161))</f>
        <v>0.13016041636948683</v>
      </c>
      <c r="AS93" s="37">
        <f>IF(AO93*(100%-AS$161)&lt;0,0,AO93*(100%-AS$161))</f>
        <v>0.13016041636948683</v>
      </c>
      <c r="AT93" s="37">
        <f>IF(AP93*(100%-AT$161)&lt;0,0,AP93*(100%-AT$161))</f>
        <v>0.12905383155763892</v>
      </c>
      <c r="AU93" s="37">
        <f>IF(AQ93*(100%-AU$161)&lt;0,0,AQ93*(100%-AU$161))</f>
        <v>0.12905383155763836</v>
      </c>
      <c r="AV93" s="37">
        <f>IF(AR93*(100%-AV$161)&lt;0,0,AR93*(100%-AV$161))</f>
        <v>0.12905383155763836</v>
      </c>
      <c r="AW93" s="37">
        <f>IF(AS93*(100%-AW$161)&lt;0,0,AS93*(100%-AW$161))</f>
        <v>0.12905383155763836</v>
      </c>
      <c r="AX93" s="30"/>
    </row>
    <row r="94" spans="1:50" s="26" customFormat="1" hidden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Deals UI'!$AL$52:$AO$52)/SUM('Sample UI'!$AL$52:$AO$52))</f>
        <v>0</v>
      </c>
      <c r="AM94" s="107">
        <f>'Sample UI'!AM94*(SUM('FY20 - Deals UI'!$AL$52:$AO$52)/SUM('Sample UI'!$AL$52:$AO$52))</f>
        <v>0</v>
      </c>
      <c r="AN94" s="107">
        <f>'Sample UI'!AN94*(SUM('FY20 - Deals UI'!$AL$52:$AO$52)/SUM('Sample UI'!$AL$52:$AO$52))</f>
        <v>0</v>
      </c>
      <c r="AO94" s="107">
        <f>'Sample UI'!AO94*(SUM('FY20 - Deals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hidden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Deals UI'!$AP$52:$AS$52)/SUM('Sample UI'!$AP$52:$AS$52))</f>
        <v>0.15348886426370656</v>
      </c>
      <c r="AQ95" s="107">
        <f>'Sample UI'!AQ95*(SUM('FY20 - Deals UI'!$AP$52:$AS$52)/SUM('Sample UI'!$AP$52:$AS$52))</f>
        <v>0.15348886426370692</v>
      </c>
      <c r="AR95" s="107">
        <f>'Sample UI'!AR95*(SUM('FY20 - Deals UI'!$AP$52:$AS$52)/SUM('Sample UI'!$AP$52:$AS$52))</f>
        <v>0.15348886426370692</v>
      </c>
      <c r="AS95" s="107">
        <f>'Sample UI'!AS95*(SUM('FY20 - Deals UI'!$AP$52:$AS$52)/SUM('Sample UI'!$AP$52:$AS$52))</f>
        <v>0.15348886426370692</v>
      </c>
      <c r="AT95" s="37">
        <f>IF(AP95*(100%-AT$161)&lt;0,0,AP95*(100%-AT$161))</f>
        <v>0.15218394798639581</v>
      </c>
      <c r="AU95" s="37">
        <f>IF(AQ95*(100%-AU$161)&lt;0,0,AQ95*(100%-AU$161))</f>
        <v>0.15218394798639617</v>
      </c>
      <c r="AV95" s="37">
        <f>IF(AR95*(100%-AV$161)&lt;0,0,AR95*(100%-AV$161))</f>
        <v>0.15218394798639617</v>
      </c>
      <c r="AW95" s="37">
        <f>IF(AS95*(100%-AW$161)&lt;0,0,AS95*(100%-AW$161))</f>
        <v>0.15218394798639617</v>
      </c>
      <c r="AX95" s="30"/>
    </row>
    <row r="96" spans="1:50" s="26" customFormat="1" hidden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Deals UI'!$AT$52:$AW$52)/SUM('Sample UI'!$AT$52:$AW$52))</f>
        <v>0</v>
      </c>
      <c r="AU96" s="107">
        <f>'Sample UI'!AU96*(SUM('FY20 - Deals UI'!$AT$52:$AW$52)/SUM('Sample UI'!$AT$52:$AW$52))</f>
        <v>0</v>
      </c>
      <c r="AV96" s="107">
        <f>'Sample UI'!AV96*(SUM('FY20 - Deals UI'!$AT$52:$AW$52)/SUM('Sample UI'!$AT$52:$AW$52))</f>
        <v>0</v>
      </c>
      <c r="AW96" s="107">
        <f>'Sample UI'!AW96*(SUM('FY20 - Deals UI'!$AT$52:$AW$52)/SUM('Sample UI'!$AT$52:$AW$52))</f>
        <v>0</v>
      </c>
      <c r="AX96" s="30"/>
    </row>
    <row r="97" spans="1:50" s="26" customFormat="1" hidden="1" x14ac:dyDescent="0.35">
      <c r="A97" s="106" t="s">
        <v>22</v>
      </c>
      <c r="B97" s="105">
        <f t="shared" ref="B97" si="51">SUM(B98:B110)</f>
        <v>4.7069285928697759</v>
      </c>
      <c r="C97" s="105">
        <f t="shared" ref="C97" si="52">SUM(C98:C110)</f>
        <v>4.7069285928697759</v>
      </c>
      <c r="D97" s="105">
        <f t="shared" ref="D97" si="53">SUM(D98:D110)</f>
        <v>4.7069285928697759</v>
      </c>
      <c r="E97" s="105">
        <f t="shared" ref="E97" si="54">SUM(E98:E110)</f>
        <v>4.7069285928697759</v>
      </c>
      <c r="F97" s="105">
        <f t="shared" ref="F97" si="55">SUM(F98:F110)</f>
        <v>4.811583244881481</v>
      </c>
      <c r="G97" s="105">
        <f t="shared" ref="G97" si="56">SUM(G98:G110)</f>
        <v>4.811583244881481</v>
      </c>
      <c r="H97" s="105">
        <f t="shared" ref="H97" si="57">SUM(H98:H110)</f>
        <v>4.811583244881481</v>
      </c>
      <c r="I97" s="105">
        <f t="shared" ref="I97" si="58">SUM(I98:I110)</f>
        <v>4.811583244881481</v>
      </c>
      <c r="J97" s="105">
        <f t="shared" ref="J97" si="59">SUM(J98:J110)</f>
        <v>4.7682789956775471</v>
      </c>
      <c r="K97" s="105">
        <f t="shared" ref="K97" si="60">SUM(K98:K110)</f>
        <v>4.7682789956775471</v>
      </c>
      <c r="L97" s="105">
        <f t="shared" ref="L97" si="61">SUM(L98:L110)</f>
        <v>4.7682789956775471</v>
      </c>
      <c r="M97" s="105">
        <f t="shared" ref="M97" si="62">SUM(M98:M110)</f>
        <v>4.7682789956775471</v>
      </c>
      <c r="N97" s="105">
        <f t="shared" ref="N97" si="63">SUM(N98:N110)</f>
        <v>4.6040195505811479</v>
      </c>
      <c r="O97" s="105">
        <f t="shared" ref="O97" si="64">SUM(O98:O110)</f>
        <v>4.6040195505811479</v>
      </c>
      <c r="P97" s="105">
        <f t="shared" ref="P97" si="65">SUM(P98:P110)</f>
        <v>4.6040195505811479</v>
      </c>
      <c r="Q97" s="105">
        <f t="shared" ref="Q97" si="66">SUM(Q98:Q110)</f>
        <v>4.6040195505811479</v>
      </c>
      <c r="R97" s="105">
        <f t="shared" ref="R97" si="67">SUM(R98:R110)</f>
        <v>4.563451877735897</v>
      </c>
      <c r="S97" s="105">
        <f t="shared" ref="S97" si="68">SUM(S98:S110)</f>
        <v>4.5634518777358952</v>
      </c>
      <c r="T97" s="105">
        <f t="shared" ref="T97" si="69">SUM(T98:T110)</f>
        <v>4.5634518777358952</v>
      </c>
      <c r="U97" s="105">
        <f t="shared" ref="U97" si="70">SUM(U98:U110)</f>
        <v>4.5634518777358952</v>
      </c>
      <c r="V97" s="105">
        <f t="shared" ref="V97" si="71">SUM(V98:V110)</f>
        <v>4.2668275056830627</v>
      </c>
      <c r="W97" s="105">
        <f t="shared" ref="W97" si="72">SUM(W98:W110)</f>
        <v>4.2668275056830618</v>
      </c>
      <c r="X97" s="105">
        <f t="shared" ref="X97" si="73">SUM(X98:X110)</f>
        <v>4.2668275056830618</v>
      </c>
      <c r="Y97" s="105">
        <f t="shared" ref="Y97" si="74">SUM(Y98:Y110)</f>
        <v>4.2668275056830618</v>
      </c>
      <c r="Z97" s="105">
        <f t="shared" ref="Z97" si="75">SUM(Z98:Z110)</f>
        <v>4.2778264055300772</v>
      </c>
      <c r="AA97" s="105">
        <f t="shared" ref="AA97" si="76">SUM(AA98:AA110)</f>
        <v>4.2778264055300772</v>
      </c>
      <c r="AB97" s="105">
        <f t="shared" ref="AB97" si="77">SUM(AB98:AB110)</f>
        <v>4.2778264055300772</v>
      </c>
      <c r="AC97" s="105">
        <f t="shared" ref="AC97" si="78">SUM(AC98:AC110)</f>
        <v>4.2778264055300772</v>
      </c>
      <c r="AD97" s="105">
        <f t="shared" ref="AD97" si="79">SUM(AD98:AD110)</f>
        <v>4.317565485856373</v>
      </c>
      <c r="AE97" s="105">
        <f t="shared" ref="AE97" si="80">SUM(AE98:AE110)</f>
        <v>4.317565485856373</v>
      </c>
      <c r="AF97" s="105">
        <f t="shared" ref="AF97" si="81">SUM(AF98:AF110)</f>
        <v>4.317565485856373</v>
      </c>
      <c r="AG97" s="105">
        <f t="shared" ref="AG97" si="82">SUM(AG98:AG110)</f>
        <v>4.317565485856373</v>
      </c>
      <c r="AH97" s="105">
        <f t="shared" ref="AH97" si="83">SUM(AH98:AH110)</f>
        <v>4.3096920336261837</v>
      </c>
      <c r="AI97" s="105">
        <f t="shared" ref="AI97" si="84">SUM(AI98:AI110)</f>
        <v>4.3096920336261828</v>
      </c>
      <c r="AJ97" s="105">
        <f t="shared" ref="AJ97" si="85">SUM(AJ98:AJ110)</f>
        <v>4.3096920336261828</v>
      </c>
      <c r="AK97" s="105">
        <f t="shared" ref="AK97" si="86">SUM(AK98:AK110)</f>
        <v>4.3096920336261828</v>
      </c>
      <c r="AL97" s="105">
        <f t="shared" ref="AL97" si="87">SUM(AL98:AL110)</f>
        <v>4.199794886768716</v>
      </c>
      <c r="AM97" s="105">
        <f t="shared" ref="AM97" si="88">SUM(AM98:AM110)</f>
        <v>4.199794886768716</v>
      </c>
      <c r="AN97" s="105">
        <f t="shared" ref="AN97" si="89">SUM(AN98:AN110)</f>
        <v>4.199794886768716</v>
      </c>
      <c r="AO97" s="105">
        <f t="shared" ref="AO97" si="90">SUM(AO98:AO110)</f>
        <v>4.199794886768716</v>
      </c>
      <c r="AP97" s="105">
        <f t="shared" ref="AP97" si="91">SUM(AP98:AP110)</f>
        <v>4.2511966047559211</v>
      </c>
      <c r="AQ97" s="105">
        <f t="shared" ref="AQ97" si="92">SUM(AQ98:AQ110)</f>
        <v>4.2511966047559202</v>
      </c>
      <c r="AR97" s="105">
        <f t="shared" ref="AR97" si="93">SUM(AR98:AR110)</f>
        <v>4.2511966047559202</v>
      </c>
      <c r="AS97" s="105">
        <f t="shared" ref="AS97" si="94">SUM(AS98:AS110)</f>
        <v>4.2511966047559202</v>
      </c>
      <c r="AT97" s="105">
        <f t="shared" ref="AT97" si="95">SUM(AT98:AT110)</f>
        <v>4.2150542065812671</v>
      </c>
      <c r="AU97" s="105">
        <f t="shared" ref="AU97" si="96">SUM(AU98:AU110)</f>
        <v>4.2150542065812671</v>
      </c>
      <c r="AV97" s="105">
        <f t="shared" ref="AV97" si="97">SUM(AV98:AV110)</f>
        <v>4.2150542065812671</v>
      </c>
      <c r="AW97" s="105">
        <f t="shared" ref="AW97" si="98">SUM(AW98:AW110)</f>
        <v>4.2150542065812671</v>
      </c>
      <c r="AX97" s="30"/>
    </row>
    <row r="98" spans="1:50" s="26" customFormat="1" hidden="1" x14ac:dyDescent="0.35">
      <c r="A98" s="103" t="s">
        <v>24</v>
      </c>
      <c r="B98" s="37">
        <f>'Headcount Source'!G7</f>
        <v>3.0500000000000003</v>
      </c>
      <c r="C98" s="37">
        <f>'Headcount Source'!G7</f>
        <v>3.0500000000000003</v>
      </c>
      <c r="D98" s="37">
        <f>'Headcount Source'!G7</f>
        <v>3.0500000000000003</v>
      </c>
      <c r="E98" s="37">
        <f>'Headcount Source'!G7</f>
        <v>3.0500000000000003</v>
      </c>
      <c r="F98" s="37">
        <f>B98*(100%-F$161)</f>
        <v>3.0103500000000003</v>
      </c>
      <c r="G98" s="37">
        <f>C98*(100%-G$161)</f>
        <v>3.0103500000000003</v>
      </c>
      <c r="H98" s="37">
        <f>D98*(100%-H$161)</f>
        <v>3.0103500000000003</v>
      </c>
      <c r="I98" s="37">
        <f>E98*(100%-I$161)</f>
        <v>3.0103500000000003</v>
      </c>
      <c r="J98" s="37">
        <f>F98*(100%-J$161)</f>
        <v>2.9832568500000001</v>
      </c>
      <c r="K98" s="37">
        <f>G98*(100%-K$161)</f>
        <v>2.9832568500000001</v>
      </c>
      <c r="L98" s="37">
        <f>H98*(100%-L$161)</f>
        <v>2.9832568500000001</v>
      </c>
      <c r="M98" s="37">
        <f>I98*(100%-M$161)</f>
        <v>2.9832568500000001</v>
      </c>
      <c r="N98" s="37">
        <f>J98*(100%-N$161)</f>
        <v>2.8788428602499998</v>
      </c>
      <c r="O98" s="37">
        <f>K98*(100%-O$161)</f>
        <v>2.8788428602499998</v>
      </c>
      <c r="P98" s="37">
        <f>L98*(100%-P$161)</f>
        <v>2.8788428602499998</v>
      </c>
      <c r="Q98" s="37">
        <f>M98*(100%-Q$161)</f>
        <v>2.8788428602499998</v>
      </c>
      <c r="R98" s="37">
        <f>N98*(100%-R$161)</f>
        <v>2.809750631604</v>
      </c>
      <c r="S98" s="37">
        <f>O98*(100%-S$161)</f>
        <v>2.809750631604</v>
      </c>
      <c r="T98" s="37">
        <f>P98*(100%-T$161)</f>
        <v>2.809750631604</v>
      </c>
      <c r="U98" s="37">
        <f>Q98*(100%-U$161)</f>
        <v>2.809750631604</v>
      </c>
      <c r="V98" s="37">
        <f>IF(R98*(100%-V$161)&lt;0,0,R98*(100%-V$161))</f>
        <v>2.62711684054974</v>
      </c>
      <c r="W98" s="37">
        <f>IF(S98*(100%-W$161)&lt;0,0,S98*(100%-W$161))</f>
        <v>2.62711684054974</v>
      </c>
      <c r="X98" s="37">
        <f>IF(T98*(100%-X$161)&lt;0,0,T98*(100%-X$161))</f>
        <v>2.62711684054974</v>
      </c>
      <c r="Y98" s="37">
        <f>IF(U98*(100%-Y$161)&lt;0,0,U98*(100%-Y$161))</f>
        <v>2.62711684054974</v>
      </c>
      <c r="Z98" s="37">
        <f>IF(V98*(100%-Z$161)&lt;0,0,V98*(100%-Z$161))</f>
        <v>2.5693202700576458</v>
      </c>
      <c r="AA98" s="37">
        <f>IF(W98*(100%-AA$161)&lt;0,0,W98*(100%-AA$161))</f>
        <v>2.5693202700576458</v>
      </c>
      <c r="AB98" s="37">
        <f>IF(X98*(100%-AB$161)&lt;0,0,X98*(100%-AB$161))</f>
        <v>2.5693202700576458</v>
      </c>
      <c r="AC98" s="37">
        <f>IF(Y98*(100%-AC$161)&lt;0,0,Y98*(100%-AC$161))</f>
        <v>2.5693202700576458</v>
      </c>
      <c r="AD98" s="37">
        <f>Z98*(100%-AD$161)</f>
        <v>2.4691167795253977</v>
      </c>
      <c r="AE98" s="37">
        <f>AA98*(100%-AE$161)</f>
        <v>2.4691167795253977</v>
      </c>
      <c r="AF98" s="37">
        <f>AB98*(100%-AF$161)</f>
        <v>2.4691167795253977</v>
      </c>
      <c r="AG98" s="37">
        <f>AC98*(100%-AG$161)</f>
        <v>2.4691167795253977</v>
      </c>
      <c r="AH98" s="37">
        <f>AD98*(100%-AH$161)</f>
        <v>2.4024506264782119</v>
      </c>
      <c r="AI98" s="37">
        <f>AE98*(100%-AI$161)</f>
        <v>2.4024506264782119</v>
      </c>
      <c r="AJ98" s="37">
        <f>AF98*(100%-AJ$161)</f>
        <v>2.4024506264782119</v>
      </c>
      <c r="AK98" s="37">
        <f>AG98*(100%-AK$161)</f>
        <v>2.4024506264782119</v>
      </c>
      <c r="AL98" s="37">
        <f>AH98*(100%-AL$161)</f>
        <v>2.3411881355030175</v>
      </c>
      <c r="AM98" s="37">
        <f>AI98*(100%-AM$161)</f>
        <v>2.3411881355030175</v>
      </c>
      <c r="AN98" s="37">
        <f>AJ98*(100%-AN$161)</f>
        <v>2.3411881355030175</v>
      </c>
      <c r="AO98" s="37">
        <f>AK98*(100%-AO$161)</f>
        <v>2.3411881355030175</v>
      </c>
      <c r="AP98" s="37">
        <f>AL98*(100%-AP$161)</f>
        <v>2.3013919172192967</v>
      </c>
      <c r="AQ98" s="37">
        <f>AM98*(100%-AQ$161)</f>
        <v>2.3013919172192967</v>
      </c>
      <c r="AR98" s="37">
        <f>AN98*(100%-AR$161)</f>
        <v>2.3013919172192967</v>
      </c>
      <c r="AS98" s="37">
        <f>AO98*(100%-AS$161)</f>
        <v>2.3013919172192967</v>
      </c>
      <c r="AT98" s="37">
        <f>AP98*(100%-AT$161)</f>
        <v>2.2818261735566736</v>
      </c>
      <c r="AU98" s="37">
        <f>AQ98*(100%-AU$161)</f>
        <v>2.2818261735566736</v>
      </c>
      <c r="AV98" s="37">
        <f>AR98*(100%-AV$161)</f>
        <v>2.2818261735566736</v>
      </c>
      <c r="AW98" s="37">
        <f>AS98*(100%-AW$161)</f>
        <v>2.2818261735566736</v>
      </c>
      <c r="AX98" s="30"/>
    </row>
    <row r="99" spans="1:50" s="26" customFormat="1" hidden="1" x14ac:dyDescent="0.35">
      <c r="A99" s="103" t="s">
        <v>119</v>
      </c>
      <c r="B99" s="107">
        <f>'Sample UI'!B99*(SUM($B$52:$E$52)/SUM('Sample UI'!$B$52:$E$52))</f>
        <v>1.6569285928697755</v>
      </c>
      <c r="C99" s="107">
        <f>'Sample UI'!C99*(SUM($B$52:$E$52)/SUM('Sample UI'!$B$52:$E$52))</f>
        <v>1.6569285928697752</v>
      </c>
      <c r="D99" s="107">
        <f>'Sample UI'!D99*(SUM($B$52:$E$52)/SUM('Sample UI'!$B$52:$E$52))</f>
        <v>1.6569285928697752</v>
      </c>
      <c r="E99" s="107">
        <f>'Sample UI'!E99*(SUM($B$52:$E$52)/SUM('Sample UI'!$B$52:$E$52))</f>
        <v>1.6569285928697752</v>
      </c>
      <c r="F99" s="37">
        <f>IF(B99*(100%-F$161)&lt;0,0,B99*(100%-F$161))</f>
        <v>1.6353885211624684</v>
      </c>
      <c r="G99" s="37">
        <f>IF(C99*(100%-G$161)&lt;0,0,C99*(100%-G$161))</f>
        <v>1.6353885211624681</v>
      </c>
      <c r="H99" s="37">
        <f>IF(D99*(100%-H$161)&lt;0,0,D99*(100%-H$161))</f>
        <v>1.6353885211624681</v>
      </c>
      <c r="I99" s="37">
        <f>IF(E99*(100%-I$161)&lt;0,0,E99*(100%-I$161))</f>
        <v>1.6353885211624681</v>
      </c>
      <c r="J99" s="37">
        <f>IF(F99*(100%-J$161)&lt;0,0,F99*(100%-J$161))</f>
        <v>1.620670024472006</v>
      </c>
      <c r="K99" s="37">
        <f>IF(G99*(100%-K$161)&lt;0,0,G99*(100%-K$161))</f>
        <v>1.6206700244720058</v>
      </c>
      <c r="L99" s="37">
        <f>IF(H99*(100%-L$161)&lt;0,0,H99*(100%-L$161))</f>
        <v>1.6206700244720058</v>
      </c>
      <c r="M99" s="37">
        <f>IF(I99*(100%-M$161)&lt;0,0,I99*(100%-M$161))</f>
        <v>1.6206700244720058</v>
      </c>
      <c r="N99" s="37">
        <f>IF(J99*(100%-N$161)&lt;0,0,J99*(100%-N$161))</f>
        <v>1.5639465736154858</v>
      </c>
      <c r="O99" s="37">
        <f>IF(K99*(100%-O$161)&lt;0,0,K99*(100%-O$161))</f>
        <v>1.5639465736154856</v>
      </c>
      <c r="P99" s="37">
        <f>IF(L99*(100%-P$161)&lt;0,0,L99*(100%-P$161))</f>
        <v>1.5639465736154856</v>
      </c>
      <c r="Q99" s="37">
        <f>IF(M99*(100%-Q$161)&lt;0,0,M99*(100%-Q$161))</f>
        <v>1.5639465736154856</v>
      </c>
      <c r="R99" s="37">
        <f>IF(N99*(100%-R$161)&lt;0,0,N99*(100%-R$161))</f>
        <v>1.5264118558487141</v>
      </c>
      <c r="S99" s="37">
        <f>IF(O99*(100%-S$161)&lt;0,0,O99*(100%-S$161))</f>
        <v>1.5264118558487139</v>
      </c>
      <c r="T99" s="37">
        <f>IF(P99*(100%-T$161)&lt;0,0,P99*(100%-T$161))</f>
        <v>1.5264118558487139</v>
      </c>
      <c r="U99" s="37">
        <f>IF(Q99*(100%-U$161)&lt;0,0,Q99*(100%-U$161))</f>
        <v>1.5264118558487139</v>
      </c>
      <c r="V99" s="37">
        <f>IF(R99*(100%-V$161)&lt;0,0,R99*(100%-V$161))</f>
        <v>1.4271950852185478</v>
      </c>
      <c r="W99" s="37">
        <f>IF(S99*(100%-W$161)&lt;0,0,S99*(100%-W$161))</f>
        <v>1.4271950852185475</v>
      </c>
      <c r="X99" s="37">
        <f>IF(T99*(100%-X$161)&lt;0,0,T99*(100%-X$161))</f>
        <v>1.4271950852185475</v>
      </c>
      <c r="Y99" s="37">
        <f>IF(U99*(100%-Y$161)&lt;0,0,U99*(100%-Y$161))</f>
        <v>1.4271950852185475</v>
      </c>
      <c r="Z99" s="37">
        <f>IF(V99*(100%-Z$161)&lt;0,0,V99*(100%-Z$161))</f>
        <v>1.3957967933437396</v>
      </c>
      <c r="AA99" s="37">
        <f>IF(W99*(100%-AA$161)&lt;0,0,W99*(100%-AA$161))</f>
        <v>1.3957967933437394</v>
      </c>
      <c r="AB99" s="37">
        <f>IF(X99*(100%-AB$161)&lt;0,0,X99*(100%-AB$161))</f>
        <v>1.3957967933437394</v>
      </c>
      <c r="AC99" s="37">
        <f>IF(Y99*(100%-AC$161)&lt;0,0,Y99*(100%-AC$161))</f>
        <v>1.3957967933437394</v>
      </c>
      <c r="AD99" s="37">
        <f>IF(Z99*(100%-AD$161)&lt;0,0,Z99*(100%-AD$161))</f>
        <v>1.3413607184033338</v>
      </c>
      <c r="AE99" s="37">
        <f>IF(AA99*(100%-AE$161)&lt;0,0,AA99*(100%-AE$161))</f>
        <v>1.3413607184033336</v>
      </c>
      <c r="AF99" s="37">
        <f>IF(AB99*(100%-AF$161)&lt;0,0,AB99*(100%-AF$161))</f>
        <v>1.3413607184033336</v>
      </c>
      <c r="AG99" s="37">
        <f>IF(AC99*(100%-AG$161)&lt;0,0,AC99*(100%-AG$161))</f>
        <v>1.3413607184033336</v>
      </c>
      <c r="AH99" s="37">
        <f>IF(AD99*(100%-AH$161)&lt;0,0,AD99*(100%-AH$161))</f>
        <v>1.3051439790064439</v>
      </c>
      <c r="AI99" s="37">
        <f>IF(AE99*(100%-AI$161)&lt;0,0,AE99*(100%-AI$161))</f>
        <v>1.3051439790064436</v>
      </c>
      <c r="AJ99" s="37">
        <f>IF(AF99*(100%-AJ$161)&lt;0,0,AF99*(100%-AJ$161))</f>
        <v>1.3051439790064436</v>
      </c>
      <c r="AK99" s="37">
        <f>IF(AG99*(100%-AK$161)&lt;0,0,AG99*(100%-AK$161))</f>
        <v>1.3051439790064436</v>
      </c>
      <c r="AL99" s="37">
        <f>IF(AH99*(100%-AL$161)&lt;0,0,AH99*(100%-AL$161))</f>
        <v>1.2718628075417795</v>
      </c>
      <c r="AM99" s="37">
        <f>IF(AI99*(100%-AM$161)&lt;0,0,AI99*(100%-AM$161))</f>
        <v>1.2718628075417793</v>
      </c>
      <c r="AN99" s="37">
        <f>IF(AJ99*(100%-AN$161)&lt;0,0,AJ99*(100%-AN$161))</f>
        <v>1.2718628075417793</v>
      </c>
      <c r="AO99" s="37">
        <f>IF(AK99*(100%-AO$161)&lt;0,0,AK99*(100%-AO$161))</f>
        <v>1.2718628075417793</v>
      </c>
      <c r="AP99" s="37">
        <f>IF(AL99*(100%-AP$161)&lt;0,0,AL99*(100%-AP$161))</f>
        <v>1.2502433019803421</v>
      </c>
      <c r="AQ99" s="37">
        <f>IF(AM99*(100%-AQ$161)&lt;0,0,AM99*(100%-AQ$161))</f>
        <v>1.2502433019803418</v>
      </c>
      <c r="AR99" s="37">
        <f>IF(AN99*(100%-AR$161)&lt;0,0,AN99*(100%-AR$161))</f>
        <v>1.2502433019803418</v>
      </c>
      <c r="AS99" s="37">
        <f>IF(AO99*(100%-AS$161)&lt;0,0,AO99*(100%-AS$161))</f>
        <v>1.2502433019803418</v>
      </c>
      <c r="AT99" s="37">
        <f>IF(AP99*(100%-AT$161)&lt;0,0,AP99*(100%-AT$161))</f>
        <v>1.239614108499896</v>
      </c>
      <c r="AU99" s="37">
        <f>IF(AQ99*(100%-AU$161)&lt;0,0,AQ99*(100%-AU$161))</f>
        <v>1.2396141084998957</v>
      </c>
      <c r="AV99" s="37">
        <f>IF(AR99*(100%-AV$161)&lt;0,0,AR99*(100%-AV$161))</f>
        <v>1.2396141084998957</v>
      </c>
      <c r="AW99" s="37">
        <f>IF(AS99*(100%-AW$161)&lt;0,0,AS99*(100%-AW$161))</f>
        <v>1.2396141084998957</v>
      </c>
      <c r="AX99" s="30"/>
    </row>
    <row r="100" spans="1:50" s="26" customFormat="1" hidden="1" x14ac:dyDescent="0.35">
      <c r="A100" s="103" t="s">
        <v>120</v>
      </c>
      <c r="B100" s="37"/>
      <c r="C100" s="12"/>
      <c r="D100" s="12"/>
      <c r="E100" s="12"/>
      <c r="F100" s="107">
        <f>'Sample UI'!F100*(SUM('FY20 - Deals UI'!$F$52:$I$52)/(SUM('Sample UI'!$F$52:$I$52)))</f>
        <v>0.16584472371901215</v>
      </c>
      <c r="G100" s="107">
        <f>'Sample UI'!G100*(SUM('FY20 - Deals UI'!$F$52:$I$52)/(SUM('Sample UI'!$F$52:$I$52)))</f>
        <v>0.16584472371901249</v>
      </c>
      <c r="H100" s="107">
        <f>'Sample UI'!H100*(SUM('FY20 - Deals UI'!$F$52:$I$52)/(SUM('Sample UI'!$F$52:$I$52)))</f>
        <v>0.16584472371901249</v>
      </c>
      <c r="I100" s="107">
        <f>'Sample UI'!I100*(SUM('FY20 - Deals UI'!$F$52:$I$52)/(SUM('Sample UI'!$F$52:$I$52)))</f>
        <v>0.16584472371901249</v>
      </c>
      <c r="J100" s="37">
        <f>IF(F100*(100%-J$161)&lt;0,0,F100*(100%-J$161))</f>
        <v>0.16435212120554105</v>
      </c>
      <c r="K100" s="37">
        <f>IF(G100*(100%-K$161)&lt;0,0,G100*(100%-K$161))</f>
        <v>0.16435212120554138</v>
      </c>
      <c r="L100" s="37">
        <f>IF(H100*(100%-L$161)&lt;0,0,H100*(100%-L$161))</f>
        <v>0.16435212120554138</v>
      </c>
      <c r="M100" s="37">
        <f>IF(I100*(100%-M$161)&lt;0,0,I100*(100%-M$161))</f>
        <v>0.16435212120554138</v>
      </c>
      <c r="N100" s="37">
        <f>IF(J100*(100%-N$161)&lt;0,0,J100*(100%-N$161))</f>
        <v>0.15859979696334711</v>
      </c>
      <c r="O100" s="37">
        <f>IF(K100*(100%-O$161)&lt;0,0,K100*(100%-O$161))</f>
        <v>0.15859979696334742</v>
      </c>
      <c r="P100" s="37">
        <f>IF(L100*(100%-P$161)&lt;0,0,L100*(100%-P$161))</f>
        <v>0.15859979696334742</v>
      </c>
      <c r="Q100" s="37">
        <f>IF(M100*(100%-Q$161)&lt;0,0,M100*(100%-Q$161))</f>
        <v>0.15859979696334742</v>
      </c>
      <c r="R100" s="37">
        <f>IF(N100*(100%-R$161)&lt;0,0,N100*(100%-R$161))</f>
        <v>0.15479340183622678</v>
      </c>
      <c r="S100" s="37">
        <f>IF(O100*(100%-S$161)&lt;0,0,O100*(100%-S$161))</f>
        <v>0.15479340183622708</v>
      </c>
      <c r="T100" s="37">
        <f>IF(P100*(100%-T$161)&lt;0,0,P100*(100%-T$161))</f>
        <v>0.15479340183622708</v>
      </c>
      <c r="U100" s="37">
        <f>IF(Q100*(100%-U$161)&lt;0,0,Q100*(100%-U$161))</f>
        <v>0.15479340183622708</v>
      </c>
      <c r="V100" s="37">
        <f>IF(R100*(100%-V$161)&lt;0,0,R100*(100%-V$161))</f>
        <v>0.14473183071687204</v>
      </c>
      <c r="W100" s="37">
        <f>IF(S100*(100%-W$161)&lt;0,0,S100*(100%-W$161))</f>
        <v>0.14473183071687235</v>
      </c>
      <c r="X100" s="37">
        <f>IF(T100*(100%-X$161)&lt;0,0,T100*(100%-X$161))</f>
        <v>0.14473183071687235</v>
      </c>
      <c r="Y100" s="37">
        <f>IF(U100*(100%-Y$161)&lt;0,0,U100*(100%-Y$161))</f>
        <v>0.14473183071687235</v>
      </c>
      <c r="Z100" s="37">
        <f>IF(V100*(100%-Z$161)&lt;0,0,V100*(100%-Z$161))</f>
        <v>0.14154773044110086</v>
      </c>
      <c r="AA100" s="37">
        <f>IF(W100*(100%-AA$161)&lt;0,0,W100*(100%-AA$161))</f>
        <v>0.14154773044110114</v>
      </c>
      <c r="AB100" s="37">
        <f>IF(X100*(100%-AB$161)&lt;0,0,X100*(100%-AB$161))</f>
        <v>0.14154773044110114</v>
      </c>
      <c r="AC100" s="37">
        <f>IF(Y100*(100%-AC$161)&lt;0,0,Y100*(100%-AC$161))</f>
        <v>0.14154773044110114</v>
      </c>
      <c r="AD100" s="37">
        <f>IF(Z100*(100%-AD$161)&lt;0,0,Z100*(100%-AD$161))</f>
        <v>0.13602736895389791</v>
      </c>
      <c r="AE100" s="37">
        <f>IF(AA100*(100%-AE$161)&lt;0,0,AA100*(100%-AE$161))</f>
        <v>0.13602736895389819</v>
      </c>
      <c r="AF100" s="37">
        <f>IF(AB100*(100%-AF$161)&lt;0,0,AB100*(100%-AF$161))</f>
        <v>0.13602736895389819</v>
      </c>
      <c r="AG100" s="37">
        <f>IF(AC100*(100%-AG$161)&lt;0,0,AC100*(100%-AG$161))</f>
        <v>0.13602736895389819</v>
      </c>
      <c r="AH100" s="37">
        <f>IF(AD100*(100%-AH$161)&lt;0,0,AD100*(100%-AH$161))</f>
        <v>0.13235462999214267</v>
      </c>
      <c r="AI100" s="37">
        <f>IF(AE100*(100%-AI$161)&lt;0,0,AE100*(100%-AI$161))</f>
        <v>0.13235462999214292</v>
      </c>
      <c r="AJ100" s="37">
        <f>IF(AF100*(100%-AJ$161)&lt;0,0,AF100*(100%-AJ$161))</f>
        <v>0.13235462999214292</v>
      </c>
      <c r="AK100" s="37">
        <f>IF(AG100*(100%-AK$161)&lt;0,0,AG100*(100%-AK$161))</f>
        <v>0.13235462999214292</v>
      </c>
      <c r="AL100" s="37">
        <f>IF(AH100*(100%-AL$161)&lt;0,0,AH100*(100%-AL$161))</f>
        <v>0.12897958692734304</v>
      </c>
      <c r="AM100" s="37">
        <f>IF(AI100*(100%-AM$161)&lt;0,0,AI100*(100%-AM$161))</f>
        <v>0.12897958692734329</v>
      </c>
      <c r="AN100" s="37">
        <f>IF(AJ100*(100%-AN$161)&lt;0,0,AJ100*(100%-AN$161))</f>
        <v>0.12897958692734329</v>
      </c>
      <c r="AO100" s="37">
        <f>IF(AK100*(100%-AO$161)&lt;0,0,AK100*(100%-AO$161))</f>
        <v>0.12897958692734329</v>
      </c>
      <c r="AP100" s="37">
        <f>IF(AL100*(100%-AP$161)&lt;0,0,AL100*(100%-AP$161))</f>
        <v>0.12678715321487599</v>
      </c>
      <c r="AQ100" s="37">
        <f>IF(AM100*(100%-AQ$161)&lt;0,0,AM100*(100%-AQ$161))</f>
        <v>0.12678715321487624</v>
      </c>
      <c r="AR100" s="37">
        <f>IF(AN100*(100%-AR$161)&lt;0,0,AN100*(100%-AR$161))</f>
        <v>0.12678715321487624</v>
      </c>
      <c r="AS100" s="37">
        <f>IF(AO100*(100%-AS$161)&lt;0,0,AO100*(100%-AS$161))</f>
        <v>0.12678715321487624</v>
      </c>
      <c r="AT100" s="37">
        <f>IF(AP100*(100%-AT$161)&lt;0,0,AP100*(100%-AT$161))</f>
        <v>0.12570924687438909</v>
      </c>
      <c r="AU100" s="37">
        <f>IF(AQ100*(100%-AU$161)&lt;0,0,AQ100*(100%-AU$161))</f>
        <v>0.12570924687438934</v>
      </c>
      <c r="AV100" s="37">
        <f>IF(AR100*(100%-AV$161)&lt;0,0,AR100*(100%-AV$161))</f>
        <v>0.12570924687438934</v>
      </c>
      <c r="AW100" s="37">
        <f>IF(AS100*(100%-AW$161)&lt;0,0,AS100*(100%-AW$161))</f>
        <v>0.12570924687438934</v>
      </c>
      <c r="AX100" s="30"/>
    </row>
    <row r="101" spans="1:50" s="26" customFormat="1" hidden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Deals UI'!$J$52:$M$52)/SUM('Sample UI'!$J$52:$M$52))</f>
        <v>0</v>
      </c>
      <c r="K101" s="107">
        <f>'Sample UI'!K101*(SUM('FY20 - Deals UI'!$J$52:$M$52)/SUM('Sample UI'!$J$52:$M$52))</f>
        <v>0</v>
      </c>
      <c r="L101" s="107">
        <f>'Sample UI'!L101*(SUM('FY20 - Deals UI'!$J$52:$M$52)/SUM('Sample UI'!$J$52:$M$52))</f>
        <v>0</v>
      </c>
      <c r="M101" s="107">
        <f>'Sample UI'!M101*(SUM('FY20 - Deals UI'!$J$52:$M$52)/SUM('Sample UI'!$J$52:$M$52))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hidden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Deals UI'!$N$52:$Q$52)/SUM('Sample UI'!$N$52:$Q$52))</f>
        <v>2.6303197523152373E-3</v>
      </c>
      <c r="O102" s="107">
        <f>'Sample UI'!O102*(SUM('FY20 - Deals UI'!$N$52:$Q$52)/SUM('Sample UI'!$N$52:$Q$52))</f>
        <v>2.6303197523152373E-3</v>
      </c>
      <c r="P102" s="107">
        <f>'Sample UI'!P102*(SUM('FY20 - Deals UI'!$N$52:$Q$52)/SUM('Sample UI'!$N$52:$Q$52))</f>
        <v>2.6303197523152373E-3</v>
      </c>
      <c r="Q102" s="107">
        <f>'Sample UI'!Q102*(SUM('FY20 - Deals UI'!$N$52:$Q$52)/SUM('Sample UI'!$N$52:$Q$52))</f>
        <v>2.6303197523152373E-3</v>
      </c>
      <c r="R102" s="37">
        <f>IF(N102*(100%-R$161)&lt;0,0,N102*(100%-R$161))</f>
        <v>2.5671920782596716E-3</v>
      </c>
      <c r="S102" s="37">
        <f>IF(O102*(100%-S$161)&lt;0,0,O102*(100%-S$161))</f>
        <v>2.5671920782596716E-3</v>
      </c>
      <c r="T102" s="37">
        <f>IF(P102*(100%-T$161)&lt;0,0,P102*(100%-T$161))</f>
        <v>2.5671920782596716E-3</v>
      </c>
      <c r="U102" s="37">
        <f>IF(Q102*(100%-U$161)&lt;0,0,Q102*(100%-U$161))</f>
        <v>2.5671920782596716E-3</v>
      </c>
      <c r="V102" s="37">
        <f>IF(R102*(100%-V$161)&lt;0,0,R102*(100%-V$161))</f>
        <v>2.4003245931727931E-3</v>
      </c>
      <c r="W102" s="37">
        <f>IF(S102*(100%-W$161)&lt;0,0,S102*(100%-W$161))</f>
        <v>2.4003245931727931E-3</v>
      </c>
      <c r="X102" s="37">
        <f>IF(T102*(100%-X$161)&lt;0,0,T102*(100%-X$161))</f>
        <v>2.4003245931727931E-3</v>
      </c>
      <c r="Y102" s="37">
        <f>IF(U102*(100%-Y$161)&lt;0,0,U102*(100%-Y$161))</f>
        <v>2.4003245931727931E-3</v>
      </c>
      <c r="Z102" s="37">
        <f>IF(V102*(100%-Z$161)&lt;0,0,V102*(100%-Z$161))</f>
        <v>2.3475174521229917E-3</v>
      </c>
      <c r="AA102" s="37">
        <f>IF(W102*(100%-AA$161)&lt;0,0,W102*(100%-AA$161))</f>
        <v>2.3475174521229917E-3</v>
      </c>
      <c r="AB102" s="37">
        <f>IF(X102*(100%-AB$161)&lt;0,0,X102*(100%-AB$161))</f>
        <v>2.3475174521229917E-3</v>
      </c>
      <c r="AC102" s="37">
        <f>IF(Y102*(100%-AC$161)&lt;0,0,Y102*(100%-AC$161))</f>
        <v>2.3475174521229917E-3</v>
      </c>
      <c r="AD102" s="37">
        <f>IF(Z102*(100%-AD$161)&lt;0,0,Z102*(100%-AD$161))</f>
        <v>2.255964271490195E-3</v>
      </c>
      <c r="AE102" s="37">
        <f>IF(AA102*(100%-AE$161)&lt;0,0,AA102*(100%-AE$161))</f>
        <v>2.255964271490195E-3</v>
      </c>
      <c r="AF102" s="37">
        <f>IF(AB102*(100%-AF$161)&lt;0,0,AB102*(100%-AF$161))</f>
        <v>2.255964271490195E-3</v>
      </c>
      <c r="AG102" s="37">
        <f>IF(AC102*(100%-AG$161)&lt;0,0,AC102*(100%-AG$161))</f>
        <v>2.255964271490195E-3</v>
      </c>
      <c r="AH102" s="37">
        <f>IF(AD102*(100%-AH$161)&lt;0,0,AD102*(100%-AH$161))</f>
        <v>2.1950532361599598E-3</v>
      </c>
      <c r="AI102" s="37">
        <f>IF(AE102*(100%-AI$161)&lt;0,0,AE102*(100%-AI$161))</f>
        <v>2.1950532361599598E-3</v>
      </c>
      <c r="AJ102" s="37">
        <f>IF(AF102*(100%-AJ$161)&lt;0,0,AF102*(100%-AJ$161))</f>
        <v>2.1950532361599598E-3</v>
      </c>
      <c r="AK102" s="37">
        <f>IF(AG102*(100%-AK$161)&lt;0,0,AG102*(100%-AK$161))</f>
        <v>2.1950532361599598E-3</v>
      </c>
      <c r="AL102" s="37">
        <f>IF(AH102*(100%-AL$161)&lt;0,0,AH102*(100%-AL$161))</f>
        <v>2.1390793786378809E-3</v>
      </c>
      <c r="AM102" s="37">
        <f>IF(AI102*(100%-AM$161)&lt;0,0,AI102*(100%-AM$161))</f>
        <v>2.1390793786378809E-3</v>
      </c>
      <c r="AN102" s="37">
        <f>IF(AJ102*(100%-AN$161)&lt;0,0,AJ102*(100%-AN$161))</f>
        <v>2.1390793786378809E-3</v>
      </c>
      <c r="AO102" s="37">
        <f>IF(AK102*(100%-AO$161)&lt;0,0,AK102*(100%-AO$161))</f>
        <v>2.1390793786378809E-3</v>
      </c>
      <c r="AP102" s="37">
        <f>IF(AL102*(100%-AP$161)&lt;0,0,AL102*(100%-AP$161))</f>
        <v>2.1027186656359807E-3</v>
      </c>
      <c r="AQ102" s="37">
        <f>IF(AM102*(100%-AQ$161)&lt;0,0,AM102*(100%-AQ$161))</f>
        <v>2.1027186656359807E-3</v>
      </c>
      <c r="AR102" s="37">
        <f>IF(AN102*(100%-AR$161)&lt;0,0,AN102*(100%-AR$161))</f>
        <v>2.1027186656359807E-3</v>
      </c>
      <c r="AS102" s="37">
        <f>IF(AO102*(100%-AS$161)&lt;0,0,AO102*(100%-AS$161))</f>
        <v>2.1027186656359807E-3</v>
      </c>
      <c r="AT102" s="37">
        <f>IF(AP102*(100%-AT$161)&lt;0,0,AP102*(100%-AT$161))</f>
        <v>2.0848419823563434E-3</v>
      </c>
      <c r="AU102" s="37">
        <f>IF(AQ102*(100%-AU$161)&lt;0,0,AQ102*(100%-AU$161))</f>
        <v>2.0848419823563434E-3</v>
      </c>
      <c r="AV102" s="37">
        <f>IF(AR102*(100%-AV$161)&lt;0,0,AR102*(100%-AV$161))</f>
        <v>2.0848419823563434E-3</v>
      </c>
      <c r="AW102" s="37">
        <f>IF(AS102*(100%-AW$161)&lt;0,0,AS102*(100%-AW$161))</f>
        <v>2.0848419823563434E-3</v>
      </c>
      <c r="AX102" s="30"/>
    </row>
    <row r="103" spans="1:50" s="26" customFormat="1" hidden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Deals UI'!$R$52:$U$52)/SUM('Sample UI'!$R$52:$U$52))</f>
        <v>6.992879636869534E-2</v>
      </c>
      <c r="S103" s="107">
        <f>'Sample UI'!S103*(SUM('FY20 - Deals UI'!$R$52:$U$52)/SUM('Sample UI'!$R$52:$U$52))</f>
        <v>6.992879636869466E-2</v>
      </c>
      <c r="T103" s="107">
        <f>'Sample UI'!T103*(SUM('FY20 - Deals UI'!$R$52:$U$52)/SUM('Sample UI'!$R$52:$U$52))</f>
        <v>6.992879636869466E-2</v>
      </c>
      <c r="U103" s="107">
        <f>'Sample UI'!U103*(SUM('FY20 - Deals UI'!$R$52:$U$52)/SUM('Sample UI'!$R$52:$U$52))</f>
        <v>6.992879636869466E-2</v>
      </c>
      <c r="V103" s="37">
        <f>IF(R103*(100%-V$161)&lt;0,0,R103*(100%-V$161))</f>
        <v>6.538342460473015E-2</v>
      </c>
      <c r="W103" s="37">
        <f>IF(S103*(100%-W$161)&lt;0,0,S103*(100%-W$161))</f>
        <v>6.5383424604729512E-2</v>
      </c>
      <c r="X103" s="37">
        <f>IF(T103*(100%-X$161)&lt;0,0,T103*(100%-X$161))</f>
        <v>6.5383424604729512E-2</v>
      </c>
      <c r="Y103" s="37">
        <f>IF(U103*(100%-Y$161)&lt;0,0,U103*(100%-Y$161))</f>
        <v>6.5383424604729512E-2</v>
      </c>
      <c r="Z103" s="37">
        <f>IF(V103*(100%-Z$161)&lt;0,0,V103*(100%-Z$161))</f>
        <v>6.394498926342608E-2</v>
      </c>
      <c r="AA103" s="37">
        <f>IF(W103*(100%-AA$161)&lt;0,0,W103*(100%-AA$161))</f>
        <v>6.3944989263425456E-2</v>
      </c>
      <c r="AB103" s="37">
        <f>IF(X103*(100%-AB$161)&lt;0,0,X103*(100%-AB$161))</f>
        <v>6.3944989263425456E-2</v>
      </c>
      <c r="AC103" s="37">
        <f>IF(Y103*(100%-AC$161)&lt;0,0,Y103*(100%-AC$161))</f>
        <v>6.3944989263425456E-2</v>
      </c>
      <c r="AD103" s="37">
        <f>IF(Z103*(100%-AD$161)&lt;0,0,Z103*(100%-AD$161))</f>
        <v>6.1451134682152464E-2</v>
      </c>
      <c r="AE103" s="37">
        <f>IF(AA103*(100%-AE$161)&lt;0,0,AA103*(100%-AE$161))</f>
        <v>6.145113468215186E-2</v>
      </c>
      <c r="AF103" s="37">
        <f>IF(AB103*(100%-AF$161)&lt;0,0,AB103*(100%-AF$161))</f>
        <v>6.145113468215186E-2</v>
      </c>
      <c r="AG103" s="37">
        <f>IF(AC103*(100%-AG$161)&lt;0,0,AC103*(100%-AG$161))</f>
        <v>6.145113468215186E-2</v>
      </c>
      <c r="AH103" s="37">
        <f>IF(AD103*(100%-AH$161)&lt;0,0,AD103*(100%-AH$161))</f>
        <v>5.9791954045734348E-2</v>
      </c>
      <c r="AI103" s="37">
        <f>IF(AE103*(100%-AI$161)&lt;0,0,AE103*(100%-AI$161))</f>
        <v>5.9791954045733758E-2</v>
      </c>
      <c r="AJ103" s="37">
        <f>IF(AF103*(100%-AJ$161)&lt;0,0,AF103*(100%-AJ$161))</f>
        <v>5.9791954045733758E-2</v>
      </c>
      <c r="AK103" s="37">
        <f>IF(AG103*(100%-AK$161)&lt;0,0,AG103*(100%-AK$161))</f>
        <v>5.9791954045733758E-2</v>
      </c>
      <c r="AL103" s="37">
        <f>IF(AH103*(100%-AL$161)&lt;0,0,AH103*(100%-AL$161))</f>
        <v>5.8267259217568125E-2</v>
      </c>
      <c r="AM103" s="37">
        <f>IF(AI103*(100%-AM$161)&lt;0,0,AI103*(100%-AM$161))</f>
        <v>5.8267259217567549E-2</v>
      </c>
      <c r="AN103" s="37">
        <f>IF(AJ103*(100%-AN$161)&lt;0,0,AJ103*(100%-AN$161))</f>
        <v>5.8267259217567549E-2</v>
      </c>
      <c r="AO103" s="37">
        <f>IF(AK103*(100%-AO$161)&lt;0,0,AK103*(100%-AO$161))</f>
        <v>5.8267259217567549E-2</v>
      </c>
      <c r="AP103" s="37">
        <f>IF(AL103*(100%-AP$161)&lt;0,0,AL103*(100%-AP$161))</f>
        <v>5.7276814865210135E-2</v>
      </c>
      <c r="AQ103" s="37">
        <f>IF(AM103*(100%-AQ$161)&lt;0,0,AM103*(100%-AQ$161))</f>
        <v>5.7276814865209566E-2</v>
      </c>
      <c r="AR103" s="37">
        <f>IF(AN103*(100%-AR$161)&lt;0,0,AN103*(100%-AR$161))</f>
        <v>5.7276814865209566E-2</v>
      </c>
      <c r="AS103" s="37">
        <f>IF(AO103*(100%-AS$161)&lt;0,0,AO103*(100%-AS$161))</f>
        <v>5.7276814865209566E-2</v>
      </c>
      <c r="AT103" s="37">
        <f>IF(AP103*(100%-AT$161)&lt;0,0,AP103*(100%-AT$161))</f>
        <v>5.6789864568270579E-2</v>
      </c>
      <c r="AU103" s="37">
        <f>IF(AQ103*(100%-AU$161)&lt;0,0,AQ103*(100%-AU$161))</f>
        <v>5.6789864568270017E-2</v>
      </c>
      <c r="AV103" s="37">
        <f>IF(AR103*(100%-AV$161)&lt;0,0,AR103*(100%-AV$161))</f>
        <v>5.6789864568270017E-2</v>
      </c>
      <c r="AW103" s="37">
        <f>IF(AS103*(100%-AW$161)&lt;0,0,AS103*(100%-AW$161))</f>
        <v>5.6789864568270017E-2</v>
      </c>
      <c r="AX103" s="30"/>
    </row>
    <row r="104" spans="1:50" s="26" customFormat="1" hidden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Deals UI'!$V$52:$Y$52)/SUM('Sample UI'!$V$52:$Y$52))</f>
        <v>0</v>
      </c>
      <c r="W104" s="107">
        <f>'Sample UI'!W104*(SUM('FY20 - Deals UI'!$V$52:$Y$52)/SUM('Sample UI'!$V$52:$Y$52))</f>
        <v>0</v>
      </c>
      <c r="X104" s="107">
        <f>'Sample UI'!X104*(SUM('FY20 - Deals UI'!$V$52:$Y$52)/SUM('Sample UI'!$V$52:$Y$52))</f>
        <v>0</v>
      </c>
      <c r="Y104" s="107">
        <f>'Sample UI'!Y104*(SUM('FY20 - Deals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hidden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Deals UI'!$Z$52:$AC$52)/SUM('Sample UI'!$Z$52:$AC$52))</f>
        <v>0.1048691049720416</v>
      </c>
      <c r="AA105" s="107">
        <f>'Sample UI'!AA105*(SUM('FY20 - Deals UI'!$Z$52:$AC$52)/SUM('Sample UI'!$Z$52:$AC$52))</f>
        <v>0.10486910497204213</v>
      </c>
      <c r="AB105" s="107">
        <f>'Sample UI'!AB105*(SUM('FY20 - Deals UI'!$Z$52:$AC$52)/SUM('Sample UI'!$Z$52:$AC$52))</f>
        <v>0.10486910497204213</v>
      </c>
      <c r="AC105" s="107">
        <f>'Sample UI'!AC105*(SUM('FY20 - Deals UI'!$Z$52:$AC$52)/SUM('Sample UI'!$Z$52:$AC$52))</f>
        <v>0.10486910497204213</v>
      </c>
      <c r="AD105" s="37">
        <f>IF(Z105*(100%-AD$161)&lt;0,0,Z105*(100%-AD$161))</f>
        <v>0.10077920987813198</v>
      </c>
      <c r="AE105" s="37">
        <f>IF(AA105*(100%-AE$161)&lt;0,0,AA105*(100%-AE$161))</f>
        <v>0.10077920987813249</v>
      </c>
      <c r="AF105" s="37">
        <f>IF(AB105*(100%-AF$161)&lt;0,0,AB105*(100%-AF$161))</f>
        <v>0.10077920987813249</v>
      </c>
      <c r="AG105" s="37">
        <f>IF(AC105*(100%-AG$161)&lt;0,0,AC105*(100%-AG$161))</f>
        <v>0.10077920987813249</v>
      </c>
      <c r="AH105" s="37">
        <f>IF(AD105*(100%-AH$161)&lt;0,0,AD105*(100%-AH$161))</f>
        <v>9.8058171211422407E-2</v>
      </c>
      <c r="AI105" s="37">
        <f>IF(AE105*(100%-AI$161)&lt;0,0,AE105*(100%-AI$161))</f>
        <v>9.8058171211422906E-2</v>
      </c>
      <c r="AJ105" s="37">
        <f>IF(AF105*(100%-AJ$161)&lt;0,0,AF105*(100%-AJ$161))</f>
        <v>9.8058171211422906E-2</v>
      </c>
      <c r="AK105" s="37">
        <f>IF(AG105*(100%-AK$161)&lt;0,0,AG105*(100%-AK$161))</f>
        <v>9.8058171211422906E-2</v>
      </c>
      <c r="AL105" s="37">
        <f>IF(AH105*(100%-AL$161)&lt;0,0,AH105*(100%-AL$161))</f>
        <v>9.5557687845531133E-2</v>
      </c>
      <c r="AM105" s="37">
        <f>IF(AI105*(100%-AM$161)&lt;0,0,AI105*(100%-AM$161))</f>
        <v>9.5557687845531619E-2</v>
      </c>
      <c r="AN105" s="37">
        <f>IF(AJ105*(100%-AN$161)&lt;0,0,AJ105*(100%-AN$161))</f>
        <v>9.5557687845531619E-2</v>
      </c>
      <c r="AO105" s="37">
        <f>IF(AK105*(100%-AO$161)&lt;0,0,AK105*(100%-AO$161))</f>
        <v>9.5557687845531619E-2</v>
      </c>
      <c r="AP105" s="37">
        <f>IF(AL105*(100%-AP$161)&lt;0,0,AL105*(100%-AP$161))</f>
        <v>9.3933369600226441E-2</v>
      </c>
      <c r="AQ105" s="37">
        <f>IF(AM105*(100%-AQ$161)&lt;0,0,AM105*(100%-AQ$161))</f>
        <v>9.3933369600226913E-2</v>
      </c>
      <c r="AR105" s="37">
        <f>IF(AN105*(100%-AR$161)&lt;0,0,AN105*(100%-AR$161))</f>
        <v>9.3933369600226913E-2</v>
      </c>
      <c r="AS105" s="37">
        <f>IF(AO105*(100%-AS$161)&lt;0,0,AO105*(100%-AS$161))</f>
        <v>9.3933369600226913E-2</v>
      </c>
      <c r="AT105" s="37">
        <f>IF(AP105*(100%-AT$161)&lt;0,0,AP105*(100%-AT$161))</f>
        <v>9.3134776271896202E-2</v>
      </c>
      <c r="AU105" s="37">
        <f>IF(AQ105*(100%-AU$161)&lt;0,0,AQ105*(100%-AU$161))</f>
        <v>9.3134776271896674E-2</v>
      </c>
      <c r="AV105" s="37">
        <f>IF(AR105*(100%-AV$161)&lt;0,0,AR105*(100%-AV$161))</f>
        <v>9.3134776271896674E-2</v>
      </c>
      <c r="AW105" s="37">
        <f>IF(AS105*(100%-AW$161)&lt;0,0,AS105*(100%-AW$161))</f>
        <v>9.3134776271896674E-2</v>
      </c>
      <c r="AX105" s="30"/>
    </row>
    <row r="106" spans="1:50" s="26" customFormat="1" hidden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Deals UI'!$AD$52:$AG$52)/SUM('Sample UI'!$AD$52:$AG$53))</f>
        <v>0.20657431014196884</v>
      </c>
      <c r="AE106" s="107">
        <f>'Sample UI'!AE106*(SUM('FY20 - Deals UI'!$AD$52:$AG$52)/SUM('Sample UI'!$AD$52:$AG$53))</f>
        <v>0.20657431014196884</v>
      </c>
      <c r="AF106" s="107">
        <f>'Sample UI'!AF106*(SUM('FY20 - Deals UI'!$AD$52:$AG$52)/SUM('Sample UI'!$AD$52:$AG$53))</f>
        <v>0.20657431014196884</v>
      </c>
      <c r="AG106" s="107">
        <f>'Sample UI'!AG106*(SUM('FY20 - Deals UI'!$AD$52:$AG$52)/SUM('Sample UI'!$AD$52:$AG$53))</f>
        <v>0.20657431014196884</v>
      </c>
      <c r="AH106" s="37">
        <f>IF(AD106*(100%-AH$161)&lt;0,0,AD106*(100%-AH$161))</f>
        <v>0.20099680376813567</v>
      </c>
      <c r="AI106" s="37">
        <f>IF(AE106*(100%-AI$161)&lt;0,0,AE106*(100%-AI$161))</f>
        <v>0.20099680376813567</v>
      </c>
      <c r="AJ106" s="37">
        <f>IF(AF106*(100%-AJ$161)&lt;0,0,AF106*(100%-AJ$161))</f>
        <v>0.20099680376813567</v>
      </c>
      <c r="AK106" s="37">
        <f>IF(AG106*(100%-AK$161)&lt;0,0,AG106*(100%-AK$161))</f>
        <v>0.20099680376813567</v>
      </c>
      <c r="AL106" s="37">
        <f>IF(AH106*(100%-AL$161)&lt;0,0,AH106*(100%-AL$161))</f>
        <v>0.19587138527204823</v>
      </c>
      <c r="AM106" s="37">
        <f>IF(AI106*(100%-AM$161)&lt;0,0,AI106*(100%-AM$161))</f>
        <v>0.19587138527204823</v>
      </c>
      <c r="AN106" s="37">
        <f>IF(AJ106*(100%-AN$161)&lt;0,0,AJ106*(100%-AN$161))</f>
        <v>0.19587138527204823</v>
      </c>
      <c r="AO106" s="37">
        <f>IF(AK106*(100%-AO$161)&lt;0,0,AK106*(100%-AO$161))</f>
        <v>0.19587138527204823</v>
      </c>
      <c r="AP106" s="37">
        <f>IF(AL106*(100%-AP$161)&lt;0,0,AL106*(100%-AP$161))</f>
        <v>0.19254190470377835</v>
      </c>
      <c r="AQ106" s="37">
        <f>IF(AM106*(100%-AQ$161)&lt;0,0,AM106*(100%-AQ$161))</f>
        <v>0.19254190470377835</v>
      </c>
      <c r="AR106" s="37">
        <f>IF(AN106*(100%-AR$161)&lt;0,0,AN106*(100%-AR$161))</f>
        <v>0.19254190470377835</v>
      </c>
      <c r="AS106" s="37">
        <f>IF(AO106*(100%-AS$161)&lt;0,0,AO106*(100%-AS$161))</f>
        <v>0.19254190470377835</v>
      </c>
      <c r="AT106" s="37">
        <f>IF(AP106*(100%-AT$161)&lt;0,0,AP106*(100%-AT$161))</f>
        <v>0.19090497119255825</v>
      </c>
      <c r="AU106" s="37">
        <f>IF(AQ106*(100%-AU$161)&lt;0,0,AQ106*(100%-AU$161))</f>
        <v>0.19090497119255825</v>
      </c>
      <c r="AV106" s="37">
        <f>IF(AR106*(100%-AV$161)&lt;0,0,AR106*(100%-AV$161))</f>
        <v>0.19090497119255825</v>
      </c>
      <c r="AW106" s="37">
        <f>IF(AS106*(100%-AW$161)&lt;0,0,AS106*(100%-AW$161))</f>
        <v>0.19090497119255825</v>
      </c>
      <c r="AX106" s="30"/>
    </row>
    <row r="107" spans="1:50" s="26" customFormat="1" hidden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Deals UI'!$AH$52:$AK$52)/SUM('Sample UI'!$AH$52:$AK$52))</f>
        <v>0.10870081588793272</v>
      </c>
      <c r="AI107" s="107">
        <f>'Sample UI'!AI107*(SUM('FY20 - Deals UI'!$AH$52:$AK$52)/SUM('Sample UI'!$AH$52:$AK$52))</f>
        <v>0.10870081588793244</v>
      </c>
      <c r="AJ107" s="107">
        <f>'Sample UI'!AJ107*(SUM('FY20 - Deals UI'!$AH$52:$AK$52)/SUM('Sample UI'!$AH$52:$AK$52))</f>
        <v>0.10870081588793244</v>
      </c>
      <c r="AK107" s="107">
        <f>'Sample UI'!AK107*(SUM('FY20 - Deals UI'!$AH$52:$AK$52)/SUM('Sample UI'!$AH$52:$AK$52))</f>
        <v>0.10870081588793244</v>
      </c>
      <c r="AL107" s="37">
        <f>IF(AH107*(100%-AL$161)&lt;0,0,AH107*(100%-AL$161))</f>
        <v>0.10592894508279044</v>
      </c>
      <c r="AM107" s="37">
        <f>IF(AI107*(100%-AM$161)&lt;0,0,AI107*(100%-AM$161))</f>
        <v>0.10592894508279017</v>
      </c>
      <c r="AN107" s="37">
        <f>IF(AJ107*(100%-AN$161)&lt;0,0,AJ107*(100%-AN$161))</f>
        <v>0.10592894508279017</v>
      </c>
      <c r="AO107" s="37">
        <f>IF(AK107*(100%-AO$161)&lt;0,0,AK107*(100%-AO$161))</f>
        <v>0.10592894508279017</v>
      </c>
      <c r="AP107" s="37">
        <f>IF(AL107*(100%-AP$161)&lt;0,0,AL107*(100%-AP$161))</f>
        <v>0.10412833309558964</v>
      </c>
      <c r="AQ107" s="37">
        <f>IF(AM107*(100%-AQ$161)&lt;0,0,AM107*(100%-AQ$161))</f>
        <v>0.10412833309558937</v>
      </c>
      <c r="AR107" s="37">
        <f>IF(AN107*(100%-AR$161)&lt;0,0,AN107*(100%-AR$161))</f>
        <v>0.10412833309558937</v>
      </c>
      <c r="AS107" s="37">
        <f>IF(AO107*(100%-AS$161)&lt;0,0,AO107*(100%-AS$161))</f>
        <v>0.10412833309558937</v>
      </c>
      <c r="AT107" s="37">
        <f>IF(AP107*(100%-AT$161)&lt;0,0,AP107*(100%-AT$161))</f>
        <v>0.10324306524611086</v>
      </c>
      <c r="AU107" s="37">
        <f>IF(AQ107*(100%-AU$161)&lt;0,0,AQ107*(100%-AU$161))</f>
        <v>0.10324306524611061</v>
      </c>
      <c r="AV107" s="37">
        <f>IF(AR107*(100%-AV$161)&lt;0,0,AR107*(100%-AV$161))</f>
        <v>0.10324306524611061</v>
      </c>
      <c r="AW107" s="37">
        <f>IF(AS107*(100%-AW$161)&lt;0,0,AS107*(100%-AW$161))</f>
        <v>0.10324306524611061</v>
      </c>
      <c r="AX107" s="30"/>
    </row>
    <row r="108" spans="1:50" s="26" customFormat="1" hidden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Deals UI'!$AL$52:$AO$52)/SUM('Sample UI'!$AL$52:$AO$52))</f>
        <v>0</v>
      </c>
      <c r="AM108" s="107">
        <f>'Sample UI'!AM108*(SUM('FY20 - Deals UI'!$AL$52:$AO$52)/SUM('Sample UI'!$AL$52:$AO$52))</f>
        <v>0</v>
      </c>
      <c r="AN108" s="107">
        <f>'Sample UI'!AN108*(SUM('FY20 - Deals UI'!$AL$52:$AO$52)/SUM('Sample UI'!$AL$52:$AO$52))</f>
        <v>0</v>
      </c>
      <c r="AO108" s="107">
        <f>'Sample UI'!AO108*(SUM('FY20 - Deals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hidden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Deals UI'!$AP$52:$AS$52)/SUM('Sample UI'!$AP$52:$AS$52))</f>
        <v>0.12279109141096539</v>
      </c>
      <c r="AQ109" s="107">
        <f>'Sample UI'!AQ109*(SUM('FY20 - Deals UI'!$AP$52:$AS$52)/SUM('Sample UI'!$AP$52:$AS$52))</f>
        <v>0.12279109141096575</v>
      </c>
      <c r="AR109" s="107">
        <f>'Sample UI'!AR109*(SUM('FY20 - Deals UI'!$AP$52:$AS$52)/SUM('Sample UI'!$AP$52:$AS$52))</f>
        <v>0.12279109141096575</v>
      </c>
      <c r="AS109" s="107">
        <f>'Sample UI'!AS109*(SUM('FY20 - Deals UI'!$AP$52:$AS$52)/SUM('Sample UI'!$AP$52:$AS$52))</f>
        <v>0.12279109141096575</v>
      </c>
      <c r="AT109" s="37">
        <f>IF(AP109*(100%-AT$161)&lt;0,0,AP109*(100%-AT$161))</f>
        <v>0.12174715838911679</v>
      </c>
      <c r="AU109" s="37">
        <f>IF(AQ109*(100%-AU$161)&lt;0,0,AQ109*(100%-AU$161))</f>
        <v>0.12174715838911715</v>
      </c>
      <c r="AV109" s="37">
        <f>IF(AR109*(100%-AV$161)&lt;0,0,AR109*(100%-AV$161))</f>
        <v>0.12174715838911715</v>
      </c>
      <c r="AW109" s="37">
        <f>IF(AS109*(100%-AW$161)&lt;0,0,AS109*(100%-AW$161))</f>
        <v>0.12174715838911715</v>
      </c>
      <c r="AX109" s="30"/>
    </row>
    <row r="110" spans="1:50" s="26" customFormat="1" hidden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Deals UI'!$AT$52:$AW$52)/SUM('Sample UI'!$AT$52:$AW$52))</f>
        <v>0</v>
      </c>
      <c r="AU110" s="107">
        <f>'Sample UI'!AU110*(SUM('FY20 - Deals UI'!$AT$52:$AW$52)/SUM('Sample UI'!$AT$52:$AW$52))</f>
        <v>0</v>
      </c>
      <c r="AV110" s="107">
        <f>'Sample UI'!AV110*(SUM('FY20 - Deals UI'!$AT$52:$AW$52)/SUM('Sample UI'!$AT$52:$AW$52))</f>
        <v>0</v>
      </c>
      <c r="AW110" s="107">
        <f>'Sample UI'!AW110*(SUM('FY20 - Deals UI'!$AT$52:$AW$52)/SUM('Sample UI'!$AT$52:$AW$52))</f>
        <v>0</v>
      </c>
      <c r="AX110" s="30"/>
    </row>
    <row r="111" spans="1:50" s="26" customFormat="1" hidden="1" x14ac:dyDescent="0.35">
      <c r="A111" s="106" t="s">
        <v>23</v>
      </c>
      <c r="B111" s="105">
        <f>SUM(B112:B124)</f>
        <v>19.249428186650519</v>
      </c>
      <c r="C111" s="105">
        <f t="shared" ref="C111:AW111" si="99">SUM(C112:C124)</f>
        <v>19.249428186650519</v>
      </c>
      <c r="D111" s="105">
        <f t="shared" si="99"/>
        <v>19.249428186650519</v>
      </c>
      <c r="E111" s="105">
        <f t="shared" si="99"/>
        <v>19.249428186650519</v>
      </c>
      <c r="F111" s="105">
        <f t="shared" si="99"/>
        <v>21.486856476009244</v>
      </c>
      <c r="G111" s="105">
        <f t="shared" si="99"/>
        <v>21.486856476009251</v>
      </c>
      <c r="H111" s="105">
        <f t="shared" si="99"/>
        <v>21.486856476009251</v>
      </c>
      <c r="I111" s="105">
        <f t="shared" si="99"/>
        <v>21.486856476009251</v>
      </c>
      <c r="J111" s="105">
        <f t="shared" si="99"/>
        <v>21.293474767725161</v>
      </c>
      <c r="K111" s="105">
        <f t="shared" si="99"/>
        <v>21.293474767725169</v>
      </c>
      <c r="L111" s="105">
        <f t="shared" si="99"/>
        <v>21.293474767725169</v>
      </c>
      <c r="M111" s="105">
        <f t="shared" si="99"/>
        <v>21.293474767725169</v>
      </c>
      <c r="N111" s="105">
        <f t="shared" si="99"/>
        <v>20.587657947139512</v>
      </c>
      <c r="O111" s="105">
        <f t="shared" si="99"/>
        <v>20.587657947139508</v>
      </c>
      <c r="P111" s="105">
        <f t="shared" si="99"/>
        <v>20.587657947139508</v>
      </c>
      <c r="Q111" s="105">
        <f t="shared" si="99"/>
        <v>20.587657947139508</v>
      </c>
      <c r="R111" s="105">
        <f t="shared" si="99"/>
        <v>21.142486101938591</v>
      </c>
      <c r="S111" s="105">
        <f t="shared" si="99"/>
        <v>21.142486101938587</v>
      </c>
      <c r="T111" s="105">
        <f t="shared" si="99"/>
        <v>21.142486101938587</v>
      </c>
      <c r="U111" s="105">
        <f t="shared" si="99"/>
        <v>21.142486101938587</v>
      </c>
      <c r="V111" s="105">
        <f t="shared" si="99"/>
        <v>19.768224505312585</v>
      </c>
      <c r="W111" s="105">
        <f t="shared" si="99"/>
        <v>19.768224505312578</v>
      </c>
      <c r="X111" s="105">
        <f t="shared" si="99"/>
        <v>19.768224505312578</v>
      </c>
      <c r="Y111" s="105">
        <f t="shared" si="99"/>
        <v>19.768224505312578</v>
      </c>
      <c r="Z111" s="105">
        <f t="shared" si="99"/>
        <v>20.906360140776332</v>
      </c>
      <c r="AA111" s="105">
        <f t="shared" si="99"/>
        <v>20.906360140776332</v>
      </c>
      <c r="AB111" s="105">
        <f t="shared" si="99"/>
        <v>20.906360140776332</v>
      </c>
      <c r="AC111" s="105">
        <f t="shared" si="99"/>
        <v>20.906360140776332</v>
      </c>
      <c r="AD111" s="105">
        <f t="shared" si="99"/>
        <v>23.189626747415588</v>
      </c>
      <c r="AE111" s="105">
        <f t="shared" si="99"/>
        <v>23.189626747415588</v>
      </c>
      <c r="AF111" s="105">
        <f t="shared" si="99"/>
        <v>23.189626747415588</v>
      </c>
      <c r="AG111" s="105">
        <f t="shared" si="99"/>
        <v>23.189626747415588</v>
      </c>
      <c r="AH111" s="105">
        <f t="shared" si="99"/>
        <v>24.194019063554357</v>
      </c>
      <c r="AI111" s="105">
        <f t="shared" si="99"/>
        <v>24.194019063554357</v>
      </c>
      <c r="AJ111" s="105">
        <f t="shared" si="99"/>
        <v>24.194019063554357</v>
      </c>
      <c r="AK111" s="105">
        <f t="shared" si="99"/>
        <v>24.194019063554357</v>
      </c>
      <c r="AL111" s="105">
        <f t="shared" si="99"/>
        <v>23.577071577433721</v>
      </c>
      <c r="AM111" s="105">
        <f t="shared" si="99"/>
        <v>23.577071577433713</v>
      </c>
      <c r="AN111" s="105">
        <f t="shared" si="99"/>
        <v>23.577071577433713</v>
      </c>
      <c r="AO111" s="105">
        <f t="shared" si="99"/>
        <v>23.577071577433713</v>
      </c>
      <c r="AP111" s="105">
        <f t="shared" si="99"/>
        <v>25.018167812803508</v>
      </c>
      <c r="AQ111" s="105">
        <f t="shared" si="99"/>
        <v>25.018167812803505</v>
      </c>
      <c r="AR111" s="105">
        <f t="shared" si="99"/>
        <v>25.018167812803505</v>
      </c>
      <c r="AS111" s="105">
        <f t="shared" si="99"/>
        <v>25.018167812803505</v>
      </c>
      <c r="AT111" s="105">
        <f t="shared" si="99"/>
        <v>24.805470855509398</v>
      </c>
      <c r="AU111" s="105">
        <f t="shared" si="99"/>
        <v>24.805470855509398</v>
      </c>
      <c r="AV111" s="105">
        <f t="shared" si="99"/>
        <v>24.805470855509398</v>
      </c>
      <c r="AW111" s="105">
        <f t="shared" si="99"/>
        <v>24.805470855509398</v>
      </c>
      <c r="AX111" s="30"/>
    </row>
    <row r="112" spans="1:50" s="26" customFormat="1" hidden="1" x14ac:dyDescent="0.35">
      <c r="A112" s="103" t="s">
        <v>24</v>
      </c>
      <c r="B112" s="37">
        <f>'Headcount Source'!G6</f>
        <v>6.5500000000000007</v>
      </c>
      <c r="C112" s="37">
        <f>'Headcount Source'!G6</f>
        <v>6.5500000000000007</v>
      </c>
      <c r="D112" s="37">
        <f>'Headcount Source'!G6</f>
        <v>6.5500000000000007</v>
      </c>
      <c r="E112" s="37">
        <f>'Headcount Source'!G6</f>
        <v>6.5500000000000007</v>
      </c>
      <c r="F112" s="37">
        <f>B112*(100%-F$161)</f>
        <v>6.4648500000000002</v>
      </c>
      <c r="G112" s="37">
        <f>C112*(100%-G$161)</f>
        <v>6.4648500000000002</v>
      </c>
      <c r="H112" s="37">
        <f>D112*(100%-H$161)</f>
        <v>6.4648500000000002</v>
      </c>
      <c r="I112" s="37">
        <f>E112*(100%-I$161)</f>
        <v>6.4648500000000002</v>
      </c>
      <c r="J112" s="37">
        <f>F112*(100%-J$161)</f>
        <v>6.4066663500000001</v>
      </c>
      <c r="K112" s="37">
        <f>G112*(100%-K$161)</f>
        <v>6.4066663500000001</v>
      </c>
      <c r="L112" s="37">
        <f>H112*(100%-L$161)</f>
        <v>6.4066663500000001</v>
      </c>
      <c r="M112" s="37">
        <f>I112*(100%-M$161)</f>
        <v>6.4066663500000001</v>
      </c>
      <c r="N112" s="37">
        <f>J112*(100%-N$161)</f>
        <v>6.1824330277500001</v>
      </c>
      <c r="O112" s="37">
        <f>K112*(100%-O$161)</f>
        <v>6.1824330277500001</v>
      </c>
      <c r="P112" s="37">
        <f>L112*(100%-P$161)</f>
        <v>6.1824330277500001</v>
      </c>
      <c r="Q112" s="37">
        <f>M112*(100%-Q$161)</f>
        <v>6.1824330277500001</v>
      </c>
      <c r="R112" s="37">
        <f>N112*(100%-R$161)</f>
        <v>6.0340546350839999</v>
      </c>
      <c r="S112" s="37">
        <f>O112*(100%-S$161)</f>
        <v>6.0340546350839999</v>
      </c>
      <c r="T112" s="37">
        <f>P112*(100%-T$161)</f>
        <v>6.0340546350839999</v>
      </c>
      <c r="U112" s="37">
        <f>Q112*(100%-U$161)</f>
        <v>6.0340546350839999</v>
      </c>
      <c r="V112" s="37">
        <f>IF(R112*(100%-V$161)&lt;0,0,R112*(100%-V$161))</f>
        <v>5.6418410838035404</v>
      </c>
      <c r="W112" s="37">
        <f>IF(S112*(100%-W$161)&lt;0,0,S112*(100%-W$161))</f>
        <v>5.6418410838035404</v>
      </c>
      <c r="X112" s="37">
        <f>IF(T112*(100%-X$161)&lt;0,0,T112*(100%-X$161))</f>
        <v>5.6418410838035404</v>
      </c>
      <c r="Y112" s="37">
        <f>IF(U112*(100%-Y$161)&lt;0,0,U112*(100%-Y$161))</f>
        <v>5.6418410838035404</v>
      </c>
      <c r="Z112" s="37">
        <f>IF(V112*(100%-Z$161)&lt;0,0,V112*(100%-Z$161))</f>
        <v>5.5177205799598621</v>
      </c>
      <c r="AA112" s="37">
        <f>IF(W112*(100%-AA$161)&lt;0,0,W112*(100%-AA$161))</f>
        <v>5.5177205799598621</v>
      </c>
      <c r="AB112" s="37">
        <f>IF(X112*(100%-AB$161)&lt;0,0,X112*(100%-AB$161))</f>
        <v>5.5177205799598621</v>
      </c>
      <c r="AC112" s="37">
        <f>IF(Y112*(100%-AC$161)&lt;0,0,Y112*(100%-AC$161))</f>
        <v>5.5177205799598621</v>
      </c>
      <c r="AD112" s="37">
        <f>Z112*(100%-AD$161)</f>
        <v>5.3025294773414275</v>
      </c>
      <c r="AE112" s="37">
        <f>AA112*(100%-AE$161)</f>
        <v>5.3025294773414275</v>
      </c>
      <c r="AF112" s="37">
        <f>AB112*(100%-AF$161)</f>
        <v>5.3025294773414275</v>
      </c>
      <c r="AG112" s="37">
        <f>AC112*(100%-AG$161)</f>
        <v>5.3025294773414275</v>
      </c>
      <c r="AH112" s="37">
        <f>AD112*(100%-AH$161)</f>
        <v>5.1593611814532085</v>
      </c>
      <c r="AI112" s="37">
        <f>AE112*(100%-AI$161)</f>
        <v>5.1593611814532085</v>
      </c>
      <c r="AJ112" s="37">
        <f>AF112*(100%-AJ$161)</f>
        <v>5.1593611814532085</v>
      </c>
      <c r="AK112" s="37">
        <f>AG112*(100%-AK$161)</f>
        <v>5.1593611814532085</v>
      </c>
      <c r="AL112" s="37">
        <f>AH112*(100%-AL$161)</f>
        <v>5.027797471326152</v>
      </c>
      <c r="AM112" s="37">
        <f>AI112*(100%-AM$161)</f>
        <v>5.027797471326152</v>
      </c>
      <c r="AN112" s="37">
        <f>AJ112*(100%-AN$161)</f>
        <v>5.027797471326152</v>
      </c>
      <c r="AO112" s="37">
        <f>AK112*(100%-AO$161)</f>
        <v>5.027797471326152</v>
      </c>
      <c r="AP112" s="37">
        <f>AL112*(100%-AP$161)</f>
        <v>4.9423334615693086</v>
      </c>
      <c r="AQ112" s="37">
        <f>AM112*(100%-AQ$161)</f>
        <v>4.9423334615693086</v>
      </c>
      <c r="AR112" s="37">
        <f>AN112*(100%-AR$161)</f>
        <v>4.9423334615693086</v>
      </c>
      <c r="AS112" s="37">
        <f>AO112*(100%-AS$161)</f>
        <v>4.9423334615693086</v>
      </c>
      <c r="AT112" s="37">
        <f>AP112*(100%-AT$161)</f>
        <v>4.9003152251790851</v>
      </c>
      <c r="AU112" s="37">
        <f>AQ112*(100%-AU$161)</f>
        <v>4.9003152251790851</v>
      </c>
      <c r="AV112" s="37">
        <f>AR112*(100%-AV$161)</f>
        <v>4.9003152251790851</v>
      </c>
      <c r="AW112" s="37">
        <f>AS112*(100%-AW$161)</f>
        <v>4.9003152251790851</v>
      </c>
      <c r="AX112" s="30"/>
    </row>
    <row r="113" spans="1:50" s="26" customFormat="1" hidden="1" x14ac:dyDescent="0.35">
      <c r="A113" s="103" t="s">
        <v>119</v>
      </c>
      <c r="B113" s="107">
        <f>'Sample UI'!B113*(SUM($B$52:$E$52)/SUM('Sample UI'!$B$52:$E$52))</f>
        <v>12.699428186650518</v>
      </c>
      <c r="C113" s="107">
        <f>'Sample UI'!C113*(SUM($B$52:$E$52)/SUM('Sample UI'!$B$52:$E$52))</f>
        <v>12.699428186650517</v>
      </c>
      <c r="D113" s="107">
        <f>'Sample UI'!D113*(SUM($B$52:$E$52)/SUM('Sample UI'!$B$52:$E$52))</f>
        <v>12.699428186650517</v>
      </c>
      <c r="E113" s="107">
        <f>'Sample UI'!E113*(SUM($B$52:$E$52)/SUM('Sample UI'!$B$52:$E$52))</f>
        <v>12.699428186650517</v>
      </c>
      <c r="F113" s="37">
        <f>IF(B113*(100%-F$161)&lt;0,0,B113*(100%-F$161))</f>
        <v>12.534335620224061</v>
      </c>
      <c r="G113" s="37">
        <f>IF(C113*(100%-G$161)&lt;0,0,C113*(100%-G$161))</f>
        <v>12.534335620224059</v>
      </c>
      <c r="H113" s="37">
        <f>IF(D113*(100%-H$161)&lt;0,0,D113*(100%-H$161))</f>
        <v>12.534335620224059</v>
      </c>
      <c r="I113" s="37">
        <f>IF(E113*(100%-I$161)&lt;0,0,E113*(100%-I$161))</f>
        <v>12.534335620224059</v>
      </c>
      <c r="J113" s="37">
        <f>IF(F113*(100%-J$161)&lt;0,0,F113*(100%-J$161))</f>
        <v>12.421526599642045</v>
      </c>
      <c r="K113" s="37">
        <f>IF(G113*(100%-K$161)&lt;0,0,G113*(100%-K$161))</f>
        <v>12.421526599642043</v>
      </c>
      <c r="L113" s="37">
        <f>IF(H113*(100%-L$161)&lt;0,0,H113*(100%-L$161))</f>
        <v>12.421526599642043</v>
      </c>
      <c r="M113" s="37">
        <f>IF(I113*(100%-M$161)&lt;0,0,I113*(100%-M$161))</f>
        <v>12.421526599642043</v>
      </c>
      <c r="N113" s="37">
        <f>IF(J113*(100%-N$161)&lt;0,0,J113*(100%-N$161))</f>
        <v>11.986773168654572</v>
      </c>
      <c r="O113" s="37">
        <f>IF(K113*(100%-O$161)&lt;0,0,K113*(100%-O$161))</f>
        <v>11.986773168654571</v>
      </c>
      <c r="P113" s="37">
        <f>IF(L113*(100%-P$161)&lt;0,0,L113*(100%-P$161))</f>
        <v>11.986773168654571</v>
      </c>
      <c r="Q113" s="37">
        <f>IF(M113*(100%-Q$161)&lt;0,0,M113*(100%-Q$161))</f>
        <v>11.986773168654571</v>
      </c>
      <c r="R113" s="37">
        <f>IF(N113*(100%-R$161)&lt;0,0,N113*(100%-R$161))</f>
        <v>11.699090612606863</v>
      </c>
      <c r="S113" s="37">
        <f>IF(O113*(100%-S$161)&lt;0,0,O113*(100%-S$161))</f>
        <v>11.699090612606861</v>
      </c>
      <c r="T113" s="37">
        <f>IF(P113*(100%-T$161)&lt;0,0,P113*(100%-T$161))</f>
        <v>11.699090612606861</v>
      </c>
      <c r="U113" s="37">
        <f>IF(Q113*(100%-U$161)&lt;0,0,Q113*(100%-U$161))</f>
        <v>11.699090612606861</v>
      </c>
      <c r="V113" s="37">
        <f>IF(R113*(100%-V$161)&lt;0,0,R113*(100%-V$161))</f>
        <v>10.938649722787417</v>
      </c>
      <c r="W113" s="37">
        <f>IF(S113*(100%-W$161)&lt;0,0,S113*(100%-W$161))</f>
        <v>10.938649722787416</v>
      </c>
      <c r="X113" s="37">
        <f>IF(T113*(100%-X$161)&lt;0,0,T113*(100%-X$161))</f>
        <v>10.938649722787416</v>
      </c>
      <c r="Y113" s="37">
        <f>IF(U113*(100%-Y$161)&lt;0,0,U113*(100%-Y$161))</f>
        <v>10.938649722787416</v>
      </c>
      <c r="Z113" s="37">
        <f>IF(V113*(100%-Z$161)&lt;0,0,V113*(100%-Z$161))</f>
        <v>10.697999428886094</v>
      </c>
      <c r="AA113" s="37">
        <f>IF(W113*(100%-AA$161)&lt;0,0,W113*(100%-AA$161))</f>
        <v>10.697999428886092</v>
      </c>
      <c r="AB113" s="37">
        <f>IF(X113*(100%-AB$161)&lt;0,0,X113*(100%-AB$161))</f>
        <v>10.697999428886092</v>
      </c>
      <c r="AC113" s="37">
        <f>IF(Y113*(100%-AC$161)&lt;0,0,Y113*(100%-AC$161))</f>
        <v>10.697999428886092</v>
      </c>
      <c r="AD113" s="37">
        <f>IF(Z113*(100%-AD$161)&lt;0,0,Z113*(100%-AD$161))</f>
        <v>10.280777451159535</v>
      </c>
      <c r="AE113" s="37">
        <f>IF(AA113*(100%-AE$161)&lt;0,0,AA113*(100%-AE$161))</f>
        <v>10.280777451159535</v>
      </c>
      <c r="AF113" s="37">
        <f>IF(AB113*(100%-AF$161)&lt;0,0,AB113*(100%-AF$161))</f>
        <v>10.280777451159535</v>
      </c>
      <c r="AG113" s="37">
        <f>IF(AC113*(100%-AG$161)&lt;0,0,AC113*(100%-AG$161))</f>
        <v>10.280777451159535</v>
      </c>
      <c r="AH113" s="37">
        <f>IF(AD113*(100%-AH$161)&lt;0,0,AD113*(100%-AH$161))</f>
        <v>10.003196459978227</v>
      </c>
      <c r="AI113" s="37">
        <f>IF(AE113*(100%-AI$161)&lt;0,0,AE113*(100%-AI$161))</f>
        <v>10.003196459978227</v>
      </c>
      <c r="AJ113" s="37">
        <f>IF(AF113*(100%-AJ$161)&lt;0,0,AF113*(100%-AJ$161))</f>
        <v>10.003196459978227</v>
      </c>
      <c r="AK113" s="37">
        <f>IF(AG113*(100%-AK$161)&lt;0,0,AG113*(100%-AK$161))</f>
        <v>10.003196459978227</v>
      </c>
      <c r="AL113" s="37">
        <f>IF(AH113*(100%-AL$161)&lt;0,0,AH113*(100%-AL$161))</f>
        <v>9.7481149502487821</v>
      </c>
      <c r="AM113" s="37">
        <f>IF(AI113*(100%-AM$161)&lt;0,0,AI113*(100%-AM$161))</f>
        <v>9.7481149502487821</v>
      </c>
      <c r="AN113" s="37">
        <f>IF(AJ113*(100%-AN$161)&lt;0,0,AJ113*(100%-AN$161))</f>
        <v>9.7481149502487821</v>
      </c>
      <c r="AO113" s="37">
        <f>IF(AK113*(100%-AO$161)&lt;0,0,AK113*(100%-AO$161))</f>
        <v>9.7481149502487821</v>
      </c>
      <c r="AP113" s="37">
        <f>IF(AL113*(100%-AP$161)&lt;0,0,AL113*(100%-AP$161))</f>
        <v>9.5824135678899687</v>
      </c>
      <c r="AQ113" s="37">
        <f>IF(AM113*(100%-AQ$161)&lt;0,0,AM113*(100%-AQ$161))</f>
        <v>9.5824135678899687</v>
      </c>
      <c r="AR113" s="37">
        <f>IF(AN113*(100%-AR$161)&lt;0,0,AN113*(100%-AR$161))</f>
        <v>9.5824135678899687</v>
      </c>
      <c r="AS113" s="37">
        <f>IF(AO113*(100%-AS$161)&lt;0,0,AO113*(100%-AS$161))</f>
        <v>9.5824135678899687</v>
      </c>
      <c r="AT113" s="37">
        <f>IF(AP113*(100%-AT$161)&lt;0,0,AP113*(100%-AT$161))</f>
        <v>9.5009467624598383</v>
      </c>
      <c r="AU113" s="37">
        <f>IF(AQ113*(100%-AU$161)&lt;0,0,AQ113*(100%-AU$161))</f>
        <v>9.5009467624598383</v>
      </c>
      <c r="AV113" s="37">
        <f>IF(AR113*(100%-AV$161)&lt;0,0,AR113*(100%-AV$161))</f>
        <v>9.5009467624598383</v>
      </c>
      <c r="AW113" s="37">
        <f>IF(AS113*(100%-AW$161)&lt;0,0,AS113*(100%-AW$161))</f>
        <v>9.5009467624598383</v>
      </c>
      <c r="AX113" s="30"/>
    </row>
    <row r="114" spans="1:50" s="26" customFormat="1" hidden="1" x14ac:dyDescent="0.35">
      <c r="A114" s="103" t="s">
        <v>120</v>
      </c>
      <c r="B114" s="37"/>
      <c r="C114" s="12"/>
      <c r="D114" s="12"/>
      <c r="E114" s="12"/>
      <c r="F114" s="107">
        <f>'Sample UI'!F114*(SUM('FY20 - Deals UI'!$F$52:$I$52)/(SUM('Sample UI'!$F$52:$I$52)))</f>
        <v>2.4876708557851845</v>
      </c>
      <c r="G114" s="107">
        <f>'Sample UI'!G114*(SUM('FY20 - Deals UI'!$F$52:$I$52)/(SUM('Sample UI'!$F$52:$I$52)))</f>
        <v>2.4876708557851899</v>
      </c>
      <c r="H114" s="107">
        <f>'Sample UI'!H114*(SUM('FY20 - Deals UI'!$F$52:$I$52)/(SUM('Sample UI'!$F$52:$I$52)))</f>
        <v>2.4876708557851899</v>
      </c>
      <c r="I114" s="107">
        <f>'Sample UI'!I114*(SUM('FY20 - Deals UI'!$F$52:$I$52)/(SUM('Sample UI'!$F$52:$I$52)))</f>
        <v>2.4876708557851899</v>
      </c>
      <c r="J114" s="37">
        <f>IF(F114*(100%-J$161)&lt;0,0,F114*(100%-J$161))</f>
        <v>2.4652818180831177</v>
      </c>
      <c r="K114" s="37">
        <f>IF(G114*(100%-K$161)&lt;0,0,G114*(100%-K$161))</f>
        <v>2.4652818180831231</v>
      </c>
      <c r="L114" s="37">
        <f>IF(H114*(100%-L$161)&lt;0,0,H114*(100%-L$161))</f>
        <v>2.4652818180831231</v>
      </c>
      <c r="M114" s="37">
        <f>IF(I114*(100%-M$161)&lt;0,0,I114*(100%-M$161))</f>
        <v>2.4652818180831231</v>
      </c>
      <c r="N114" s="37">
        <f>IF(J114*(100%-N$161)&lt;0,0,J114*(100%-N$161))</f>
        <v>2.3789969544502085</v>
      </c>
      <c r="O114" s="37">
        <f>IF(K114*(100%-O$161)&lt;0,0,K114*(100%-O$161))</f>
        <v>2.3789969544502139</v>
      </c>
      <c r="P114" s="37">
        <f>IF(L114*(100%-P$161)&lt;0,0,L114*(100%-P$161))</f>
        <v>2.3789969544502139</v>
      </c>
      <c r="Q114" s="37">
        <f>IF(M114*(100%-Q$161)&lt;0,0,M114*(100%-Q$161))</f>
        <v>2.3789969544502139</v>
      </c>
      <c r="R114" s="37">
        <f>IF(N114*(100%-R$161)&lt;0,0,N114*(100%-R$161))</f>
        <v>2.3219010275434036</v>
      </c>
      <c r="S114" s="37">
        <f>IF(O114*(100%-S$161)&lt;0,0,O114*(100%-S$161))</f>
        <v>2.3219010275434089</v>
      </c>
      <c r="T114" s="37">
        <f>IF(P114*(100%-T$161)&lt;0,0,P114*(100%-T$161))</f>
        <v>2.3219010275434089</v>
      </c>
      <c r="U114" s="37">
        <f>IF(Q114*(100%-U$161)&lt;0,0,Q114*(100%-U$161))</f>
        <v>2.3219010275434089</v>
      </c>
      <c r="V114" s="37">
        <f>IF(R114*(100%-V$161)&lt;0,0,R114*(100%-V$161))</f>
        <v>2.1709774607530825</v>
      </c>
      <c r="W114" s="37">
        <f>IF(S114*(100%-W$161)&lt;0,0,S114*(100%-W$161))</f>
        <v>2.1709774607530874</v>
      </c>
      <c r="X114" s="37">
        <f>IF(T114*(100%-X$161)&lt;0,0,T114*(100%-X$161))</f>
        <v>2.1709774607530874</v>
      </c>
      <c r="Y114" s="37">
        <f>IF(U114*(100%-Y$161)&lt;0,0,U114*(100%-Y$161))</f>
        <v>2.1709774607530874</v>
      </c>
      <c r="Z114" s="37">
        <f>IF(V114*(100%-Z$161)&lt;0,0,V114*(100%-Z$161))</f>
        <v>2.1232159566165145</v>
      </c>
      <c r="AA114" s="37">
        <f>IF(W114*(100%-AA$161)&lt;0,0,W114*(100%-AA$161))</f>
        <v>2.1232159566165194</v>
      </c>
      <c r="AB114" s="37">
        <f>IF(X114*(100%-AB$161)&lt;0,0,X114*(100%-AB$161))</f>
        <v>2.1232159566165194</v>
      </c>
      <c r="AC114" s="37">
        <f>IF(Y114*(100%-AC$161)&lt;0,0,Y114*(100%-AC$161))</f>
        <v>2.1232159566165194</v>
      </c>
      <c r="AD114" s="37">
        <f>IF(Z114*(100%-AD$161)&lt;0,0,Z114*(100%-AD$161))</f>
        <v>2.0404105343084704</v>
      </c>
      <c r="AE114" s="37">
        <f>IF(AA114*(100%-AE$161)&lt;0,0,AA114*(100%-AE$161))</f>
        <v>2.0404105343084749</v>
      </c>
      <c r="AF114" s="37">
        <f>IF(AB114*(100%-AF$161)&lt;0,0,AB114*(100%-AF$161))</f>
        <v>2.0404105343084749</v>
      </c>
      <c r="AG114" s="37">
        <f>IF(AC114*(100%-AG$161)&lt;0,0,AC114*(100%-AG$161))</f>
        <v>2.0404105343084749</v>
      </c>
      <c r="AH114" s="37">
        <f>IF(AD114*(100%-AH$161)&lt;0,0,AD114*(100%-AH$161))</f>
        <v>1.9853194498821416</v>
      </c>
      <c r="AI114" s="37">
        <f>IF(AE114*(100%-AI$161)&lt;0,0,AE114*(100%-AI$161))</f>
        <v>1.985319449882146</v>
      </c>
      <c r="AJ114" s="37">
        <f>IF(AF114*(100%-AJ$161)&lt;0,0,AF114*(100%-AJ$161))</f>
        <v>1.985319449882146</v>
      </c>
      <c r="AK114" s="37">
        <f>IF(AG114*(100%-AK$161)&lt;0,0,AG114*(100%-AK$161))</f>
        <v>1.985319449882146</v>
      </c>
      <c r="AL114" s="37">
        <f>IF(AH114*(100%-AL$161)&lt;0,0,AH114*(100%-AL$161))</f>
        <v>1.9346938039101471</v>
      </c>
      <c r="AM114" s="37">
        <f>IF(AI114*(100%-AM$161)&lt;0,0,AI114*(100%-AM$161))</f>
        <v>1.9346938039101513</v>
      </c>
      <c r="AN114" s="37">
        <f>IF(AJ114*(100%-AN$161)&lt;0,0,AJ114*(100%-AN$161))</f>
        <v>1.9346938039101513</v>
      </c>
      <c r="AO114" s="37">
        <f>IF(AK114*(100%-AO$161)&lt;0,0,AK114*(100%-AO$161))</f>
        <v>1.9346938039101513</v>
      </c>
      <c r="AP114" s="37">
        <f>IF(AL114*(100%-AP$161)&lt;0,0,AL114*(100%-AP$161))</f>
        <v>1.9018072982231413</v>
      </c>
      <c r="AQ114" s="37">
        <f>IF(AM114*(100%-AQ$161)&lt;0,0,AM114*(100%-AQ$161))</f>
        <v>1.9018072982231453</v>
      </c>
      <c r="AR114" s="37">
        <f>IF(AN114*(100%-AR$161)&lt;0,0,AN114*(100%-AR$161))</f>
        <v>1.9018072982231453</v>
      </c>
      <c r="AS114" s="37">
        <f>IF(AO114*(100%-AS$161)&lt;0,0,AO114*(100%-AS$161))</f>
        <v>1.9018072982231453</v>
      </c>
      <c r="AT114" s="37">
        <f>IF(AP114*(100%-AT$161)&lt;0,0,AP114*(100%-AT$161))</f>
        <v>1.8856387031158377</v>
      </c>
      <c r="AU114" s="37">
        <f>IF(AQ114*(100%-AU$161)&lt;0,0,AQ114*(100%-AU$161))</f>
        <v>1.8856387031158417</v>
      </c>
      <c r="AV114" s="37">
        <f>IF(AR114*(100%-AV$161)&lt;0,0,AR114*(100%-AV$161))</f>
        <v>1.8856387031158417</v>
      </c>
      <c r="AW114" s="37">
        <f>IF(AS114*(100%-AW$161)&lt;0,0,AS114*(100%-AW$161))</f>
        <v>1.8856387031158417</v>
      </c>
      <c r="AX114" s="30"/>
    </row>
    <row r="115" spans="1:50" s="26" customFormat="1" hidden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Deals UI'!$J$52:$M$52)/SUM('Sample UI'!$J$52:$M$52))</f>
        <v>0</v>
      </c>
      <c r="K115" s="107">
        <f>'Sample UI'!K115*(SUM('FY20 - Deals UI'!$J$52:$M$52)/SUM('Sample UI'!$J$52:$M$52))</f>
        <v>0</v>
      </c>
      <c r="L115" s="107">
        <f>'Sample UI'!L115*(SUM('FY20 - Deals UI'!$J$52:$M$52)/SUM('Sample UI'!$J$52:$M$52))</f>
        <v>0</v>
      </c>
      <c r="M115" s="107">
        <f>'Sample UI'!M115*(SUM('FY20 - Deals UI'!$J$52:$M$52)/SUM('Sample UI'!$J$52:$M$52))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hidden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Deals UI'!$N$52:$Q$52)/SUM('Sample UI'!$N$52:$Q$52))</f>
        <v>3.9454796284730247E-2</v>
      </c>
      <c r="O116" s="107">
        <f>'Sample UI'!O116*(SUM('FY20 - Deals UI'!$N$52:$Q$52)/SUM('Sample UI'!$N$52:$Q$52))</f>
        <v>3.9454796284724869E-2</v>
      </c>
      <c r="P116" s="107">
        <f>'Sample UI'!P116*(SUM('FY20 - Deals UI'!$N$52:$Q$52)/SUM('Sample UI'!$N$52:$Q$52))</f>
        <v>3.9454796284724869E-2</v>
      </c>
      <c r="Q116" s="107">
        <f>'Sample UI'!Q116*(SUM('FY20 - Deals UI'!$N$52:$Q$52)/SUM('Sample UI'!$N$52:$Q$52))</f>
        <v>3.9454796284724869E-2</v>
      </c>
      <c r="R116" s="37">
        <f>IF(N116*(100%-R$161)&lt;0,0,N116*(100%-R$161))</f>
        <v>3.8507881173896717E-2</v>
      </c>
      <c r="S116" s="37">
        <f>IF(O116*(100%-S$161)&lt;0,0,O116*(100%-S$161))</f>
        <v>3.8507881173891471E-2</v>
      </c>
      <c r="T116" s="37">
        <f>IF(P116*(100%-T$161)&lt;0,0,P116*(100%-T$161))</f>
        <v>3.8507881173891471E-2</v>
      </c>
      <c r="U116" s="37">
        <f>IF(Q116*(100%-U$161)&lt;0,0,Q116*(100%-U$161))</f>
        <v>3.8507881173891471E-2</v>
      </c>
      <c r="V116" s="37">
        <f>IF(R116*(100%-V$161)&lt;0,0,R116*(100%-V$161))</f>
        <v>3.6004868897593433E-2</v>
      </c>
      <c r="W116" s="37">
        <f>IF(S116*(100%-W$161)&lt;0,0,S116*(100%-W$161))</f>
        <v>3.6004868897588527E-2</v>
      </c>
      <c r="X116" s="37">
        <f>IF(T116*(100%-X$161)&lt;0,0,T116*(100%-X$161))</f>
        <v>3.6004868897588527E-2</v>
      </c>
      <c r="Y116" s="37">
        <f>IF(U116*(100%-Y$161)&lt;0,0,U116*(100%-Y$161))</f>
        <v>3.6004868897588527E-2</v>
      </c>
      <c r="Z116" s="37">
        <f>IF(V116*(100%-Z$161)&lt;0,0,V116*(100%-Z$161))</f>
        <v>3.5212761781846375E-2</v>
      </c>
      <c r="AA116" s="37">
        <f>IF(W116*(100%-AA$161)&lt;0,0,W116*(100%-AA$161))</f>
        <v>3.521276178184158E-2</v>
      </c>
      <c r="AB116" s="37">
        <f>IF(X116*(100%-AB$161)&lt;0,0,X116*(100%-AB$161))</f>
        <v>3.521276178184158E-2</v>
      </c>
      <c r="AC116" s="37">
        <f>IF(Y116*(100%-AC$161)&lt;0,0,Y116*(100%-AC$161))</f>
        <v>3.521276178184158E-2</v>
      </c>
      <c r="AD116" s="37">
        <f>IF(Z116*(100%-AD$161)&lt;0,0,Z116*(100%-AD$161))</f>
        <v>3.3839464072354365E-2</v>
      </c>
      <c r="AE116" s="37">
        <f>IF(AA116*(100%-AE$161)&lt;0,0,AA116*(100%-AE$161))</f>
        <v>3.3839464072349758E-2</v>
      </c>
      <c r="AF116" s="37">
        <f>IF(AB116*(100%-AF$161)&lt;0,0,AB116*(100%-AF$161))</f>
        <v>3.3839464072349758E-2</v>
      </c>
      <c r="AG116" s="37">
        <f>IF(AC116*(100%-AG$161)&lt;0,0,AC116*(100%-AG$161))</f>
        <v>3.3839464072349758E-2</v>
      </c>
      <c r="AH116" s="37">
        <f>IF(AD116*(100%-AH$161)&lt;0,0,AD116*(100%-AH$161))</f>
        <v>3.2925798542400797E-2</v>
      </c>
      <c r="AI116" s="37">
        <f>IF(AE116*(100%-AI$161)&lt;0,0,AE116*(100%-AI$161))</f>
        <v>3.2925798542396315E-2</v>
      </c>
      <c r="AJ116" s="37">
        <f>IF(AF116*(100%-AJ$161)&lt;0,0,AF116*(100%-AJ$161))</f>
        <v>3.2925798542396315E-2</v>
      </c>
      <c r="AK116" s="37">
        <f>IF(AG116*(100%-AK$161)&lt;0,0,AG116*(100%-AK$161))</f>
        <v>3.2925798542396315E-2</v>
      </c>
      <c r="AL116" s="37">
        <f>IF(AH116*(100%-AL$161)&lt;0,0,AH116*(100%-AL$161))</f>
        <v>3.2086190679569575E-2</v>
      </c>
      <c r="AM116" s="37">
        <f>IF(AI116*(100%-AM$161)&lt;0,0,AI116*(100%-AM$161))</f>
        <v>3.208619067956521E-2</v>
      </c>
      <c r="AN116" s="37">
        <f>IF(AJ116*(100%-AN$161)&lt;0,0,AJ116*(100%-AN$161))</f>
        <v>3.208619067956521E-2</v>
      </c>
      <c r="AO116" s="37">
        <f>IF(AK116*(100%-AO$161)&lt;0,0,AK116*(100%-AO$161))</f>
        <v>3.208619067956521E-2</v>
      </c>
      <c r="AP116" s="37">
        <f>IF(AL116*(100%-AP$161)&lt;0,0,AL116*(100%-AP$161))</f>
        <v>3.1540779984541044E-2</v>
      </c>
      <c r="AQ116" s="37">
        <f>IF(AM116*(100%-AQ$161)&lt;0,0,AM116*(100%-AQ$161))</f>
        <v>3.1540779984536756E-2</v>
      </c>
      <c r="AR116" s="37">
        <f>IF(AN116*(100%-AR$161)&lt;0,0,AN116*(100%-AR$161))</f>
        <v>3.1540779984536756E-2</v>
      </c>
      <c r="AS116" s="37">
        <f>IF(AO116*(100%-AS$161)&lt;0,0,AO116*(100%-AS$161))</f>
        <v>3.1540779984536756E-2</v>
      </c>
      <c r="AT116" s="37">
        <f>IF(AP116*(100%-AT$161)&lt;0,0,AP116*(100%-AT$161))</f>
        <v>3.1272629735346474E-2</v>
      </c>
      <c r="AU116" s="37">
        <f>IF(AQ116*(100%-AU$161)&lt;0,0,AQ116*(100%-AU$161))</f>
        <v>3.1272629735342221E-2</v>
      </c>
      <c r="AV116" s="37">
        <f>IF(AR116*(100%-AV$161)&lt;0,0,AR116*(100%-AV$161))</f>
        <v>3.1272629735342221E-2</v>
      </c>
      <c r="AW116" s="37">
        <f>IF(AS116*(100%-AW$161)&lt;0,0,AS116*(100%-AW$161))</f>
        <v>3.1272629735342221E-2</v>
      </c>
      <c r="AX116" s="30"/>
    </row>
    <row r="117" spans="1:50" s="26" customFormat="1" hidden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Deals UI'!$R$52:$U$52)/SUM('Sample UI'!$R$52:$U$52))</f>
        <v>1.0489319455304278</v>
      </c>
      <c r="S117" s="107">
        <f>'Sample UI'!S117*(SUM('FY20 - Deals UI'!$R$52:$U$52)/SUM('Sample UI'!$R$52:$U$52))</f>
        <v>1.0489319455304251</v>
      </c>
      <c r="T117" s="107">
        <f>'Sample UI'!T117*(SUM('FY20 - Deals UI'!$R$52:$U$52)/SUM('Sample UI'!$R$52:$U$52))</f>
        <v>1.0489319455304251</v>
      </c>
      <c r="U117" s="107">
        <f>'Sample UI'!U117*(SUM('FY20 - Deals UI'!$R$52:$U$52)/SUM('Sample UI'!$R$52:$U$52))</f>
        <v>1.0489319455304251</v>
      </c>
      <c r="V117" s="37">
        <f>IF(R117*(100%-V$161)&lt;0,0,R117*(100%-V$161))</f>
        <v>0.98075136907095006</v>
      </c>
      <c r="W117" s="37">
        <f>IF(S117*(100%-W$161)&lt;0,0,S117*(100%-W$161))</f>
        <v>0.98075136907094751</v>
      </c>
      <c r="X117" s="37">
        <f>IF(T117*(100%-X$161)&lt;0,0,T117*(100%-X$161))</f>
        <v>0.98075136907094751</v>
      </c>
      <c r="Y117" s="37">
        <f>IF(U117*(100%-Y$161)&lt;0,0,U117*(100%-Y$161))</f>
        <v>0.98075136907094751</v>
      </c>
      <c r="Z117" s="37">
        <f>IF(V117*(100%-Z$161)&lt;0,0,V117*(100%-Z$161))</f>
        <v>0.95917483895138911</v>
      </c>
      <c r="AA117" s="37">
        <f>IF(W117*(100%-AA$161)&lt;0,0,W117*(100%-AA$161))</f>
        <v>0.95917483895138667</v>
      </c>
      <c r="AB117" s="37">
        <f>IF(X117*(100%-AB$161)&lt;0,0,X117*(100%-AB$161))</f>
        <v>0.95917483895138667</v>
      </c>
      <c r="AC117" s="37">
        <f>IF(Y117*(100%-AC$161)&lt;0,0,Y117*(100%-AC$161))</f>
        <v>0.95917483895138667</v>
      </c>
      <c r="AD117" s="37">
        <f>IF(Z117*(100%-AD$161)&lt;0,0,Z117*(100%-AD$161))</f>
        <v>0.92176702023228485</v>
      </c>
      <c r="AE117" s="37">
        <f>IF(AA117*(100%-AE$161)&lt;0,0,AA117*(100%-AE$161))</f>
        <v>0.92176702023228252</v>
      </c>
      <c r="AF117" s="37">
        <f>IF(AB117*(100%-AF$161)&lt;0,0,AB117*(100%-AF$161))</f>
        <v>0.92176702023228252</v>
      </c>
      <c r="AG117" s="37">
        <f>IF(AC117*(100%-AG$161)&lt;0,0,AC117*(100%-AG$161))</f>
        <v>0.92176702023228252</v>
      </c>
      <c r="AH117" s="37">
        <f>IF(AD117*(100%-AH$161)&lt;0,0,AD117*(100%-AH$161))</f>
        <v>0.89687931068601312</v>
      </c>
      <c r="AI117" s="37">
        <f>IF(AE117*(100%-AI$161)&lt;0,0,AE117*(100%-AI$161))</f>
        <v>0.8968793106860109</v>
      </c>
      <c r="AJ117" s="37">
        <f>IF(AF117*(100%-AJ$161)&lt;0,0,AF117*(100%-AJ$161))</f>
        <v>0.8968793106860109</v>
      </c>
      <c r="AK117" s="37">
        <f>IF(AG117*(100%-AK$161)&lt;0,0,AG117*(100%-AK$161))</f>
        <v>0.8968793106860109</v>
      </c>
      <c r="AL117" s="37">
        <f>IF(AH117*(100%-AL$161)&lt;0,0,AH117*(100%-AL$161))</f>
        <v>0.87400888826351986</v>
      </c>
      <c r="AM117" s="37">
        <f>IF(AI117*(100%-AM$161)&lt;0,0,AI117*(100%-AM$161))</f>
        <v>0.87400888826351764</v>
      </c>
      <c r="AN117" s="37">
        <f>IF(AJ117*(100%-AN$161)&lt;0,0,AJ117*(100%-AN$161))</f>
        <v>0.87400888826351764</v>
      </c>
      <c r="AO117" s="37">
        <f>IF(AK117*(100%-AO$161)&lt;0,0,AK117*(100%-AO$161))</f>
        <v>0.87400888826351764</v>
      </c>
      <c r="AP117" s="37">
        <f>IF(AL117*(100%-AP$161)&lt;0,0,AL117*(100%-AP$161))</f>
        <v>0.85915222297815008</v>
      </c>
      <c r="AQ117" s="37">
        <f>IF(AM117*(100%-AQ$161)&lt;0,0,AM117*(100%-AQ$161))</f>
        <v>0.85915222297814786</v>
      </c>
      <c r="AR117" s="37">
        <f>IF(AN117*(100%-AR$161)&lt;0,0,AN117*(100%-AR$161))</f>
        <v>0.85915222297814786</v>
      </c>
      <c r="AS117" s="37">
        <f>IF(AO117*(100%-AS$161)&lt;0,0,AO117*(100%-AS$161))</f>
        <v>0.85915222297814786</v>
      </c>
      <c r="AT117" s="37">
        <f>IF(AP117*(100%-AT$161)&lt;0,0,AP117*(100%-AT$161))</f>
        <v>0.85184796852405675</v>
      </c>
      <c r="AU117" s="37">
        <f>IF(AQ117*(100%-AU$161)&lt;0,0,AQ117*(100%-AU$161))</f>
        <v>0.85184796852405464</v>
      </c>
      <c r="AV117" s="37">
        <f>IF(AR117*(100%-AV$161)&lt;0,0,AR117*(100%-AV$161))</f>
        <v>0.85184796852405464</v>
      </c>
      <c r="AW117" s="37">
        <f>IF(AS117*(100%-AW$161)&lt;0,0,AS117*(100%-AW$161))</f>
        <v>0.85184796852405464</v>
      </c>
      <c r="AX117" s="30"/>
    </row>
    <row r="118" spans="1:50" s="26" customFormat="1" hidden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Deals UI'!$V$52:$Y$52)/SUM('Sample UI'!$V$52:$Y$52))</f>
        <v>0</v>
      </c>
      <c r="W118" s="107">
        <f>'Sample UI'!W118*(SUM('FY20 - Deals UI'!$V$52:$Y$52)/SUM('Sample UI'!$V$52:$Y$52))</f>
        <v>0</v>
      </c>
      <c r="X118" s="107">
        <f>'Sample UI'!X118*(SUM('FY20 - Deals UI'!$V$52:$Y$52)/SUM('Sample UI'!$V$52:$Y$52))</f>
        <v>0</v>
      </c>
      <c r="Y118" s="107">
        <f>'Sample UI'!Y118*(SUM('FY20 - Deals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hidden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Deals UI'!$Z$52:$AC$52)/SUM('Sample UI'!$Z$52:$AC$52))</f>
        <v>1.5730365745806258</v>
      </c>
      <c r="AA119" s="107">
        <f>'Sample UI'!AA119*(SUM('FY20 - Deals UI'!$Z$52:$AC$52)/SUM('Sample UI'!$Z$52:$AC$52))</f>
        <v>1.5730365745806281</v>
      </c>
      <c r="AB119" s="107">
        <f>'Sample UI'!AB119*(SUM('FY20 - Deals UI'!$Z$52:$AC$52)/SUM('Sample UI'!$Z$52:$AC$52))</f>
        <v>1.5730365745806281</v>
      </c>
      <c r="AC119" s="107">
        <f>'Sample UI'!AC119*(SUM('FY20 - Deals UI'!$Z$52:$AC$52)/SUM('Sample UI'!$Z$52:$AC$52))</f>
        <v>1.5730365745806281</v>
      </c>
      <c r="AD119" s="37">
        <f>IF(Z119*(100%-AD$161)&lt;0,0,Z119*(100%-AD$161))</f>
        <v>1.5116881481719815</v>
      </c>
      <c r="AE119" s="37">
        <f>IF(AA119*(100%-AE$161)&lt;0,0,AA119*(100%-AE$161))</f>
        <v>1.5116881481719835</v>
      </c>
      <c r="AF119" s="37">
        <f>IF(AB119*(100%-AF$161)&lt;0,0,AB119*(100%-AF$161))</f>
        <v>1.5116881481719835</v>
      </c>
      <c r="AG119" s="37">
        <f>IF(AC119*(100%-AG$161)&lt;0,0,AC119*(100%-AG$161))</f>
        <v>1.5116881481719835</v>
      </c>
      <c r="AH119" s="37">
        <f>IF(AD119*(100%-AH$161)&lt;0,0,AD119*(100%-AH$161))</f>
        <v>1.4708725681713379</v>
      </c>
      <c r="AI119" s="37">
        <f>IF(AE119*(100%-AI$161)&lt;0,0,AE119*(100%-AI$161))</f>
        <v>1.4708725681713399</v>
      </c>
      <c r="AJ119" s="37">
        <f>IF(AF119*(100%-AJ$161)&lt;0,0,AF119*(100%-AJ$161))</f>
        <v>1.4708725681713399</v>
      </c>
      <c r="AK119" s="37">
        <f>IF(AG119*(100%-AK$161)&lt;0,0,AG119*(100%-AK$161))</f>
        <v>1.4708725681713399</v>
      </c>
      <c r="AL119" s="37">
        <f>IF(AH119*(100%-AL$161)&lt;0,0,AH119*(100%-AL$161))</f>
        <v>1.4333653176829688</v>
      </c>
      <c r="AM119" s="37">
        <f>IF(AI119*(100%-AM$161)&lt;0,0,AI119*(100%-AM$161))</f>
        <v>1.4333653176829708</v>
      </c>
      <c r="AN119" s="37">
        <f>IF(AJ119*(100%-AN$161)&lt;0,0,AJ119*(100%-AN$161))</f>
        <v>1.4333653176829708</v>
      </c>
      <c r="AO119" s="37">
        <f>IF(AK119*(100%-AO$161)&lt;0,0,AK119*(100%-AO$161))</f>
        <v>1.4333653176829708</v>
      </c>
      <c r="AP119" s="37">
        <f>IF(AL119*(100%-AP$161)&lt;0,0,AL119*(100%-AP$161))</f>
        <v>1.4090005440033984</v>
      </c>
      <c r="AQ119" s="37">
        <f>IF(AM119*(100%-AQ$161)&lt;0,0,AM119*(100%-AQ$161))</f>
        <v>1.4090005440034004</v>
      </c>
      <c r="AR119" s="37">
        <f>IF(AN119*(100%-AR$161)&lt;0,0,AN119*(100%-AR$161))</f>
        <v>1.4090005440034004</v>
      </c>
      <c r="AS119" s="37">
        <f>IF(AO119*(100%-AS$161)&lt;0,0,AO119*(100%-AS$161))</f>
        <v>1.4090005440034004</v>
      </c>
      <c r="AT119" s="37">
        <f>IF(AP119*(100%-AT$161)&lt;0,0,AP119*(100%-AT$161))</f>
        <v>1.3970216440784446</v>
      </c>
      <c r="AU119" s="37">
        <f>IF(AQ119*(100%-AU$161)&lt;0,0,AQ119*(100%-AU$161))</f>
        <v>1.3970216440784466</v>
      </c>
      <c r="AV119" s="37">
        <f>IF(AR119*(100%-AV$161)&lt;0,0,AR119*(100%-AV$161))</f>
        <v>1.3970216440784466</v>
      </c>
      <c r="AW119" s="37">
        <f>IF(AS119*(100%-AW$161)&lt;0,0,AS119*(100%-AW$161))</f>
        <v>1.3970216440784466</v>
      </c>
      <c r="AX119" s="30"/>
    </row>
    <row r="120" spans="1:50" s="26" customFormat="1" hidden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Deals UI'!$AD$52:$AG$52)/SUM('Sample UI'!$AD$52:$AG$53))</f>
        <v>3.0986146521295344</v>
      </c>
      <c r="AE120" s="107">
        <f>'Sample UI'!AE120*(SUM('FY20 - Deals UI'!$AD$52:$AG$52)/SUM('Sample UI'!$AD$52:$AG$53))</f>
        <v>3.0986146521295326</v>
      </c>
      <c r="AF120" s="107">
        <f>'Sample UI'!AF120*(SUM('FY20 - Deals UI'!$AD$52:$AG$52)/SUM('Sample UI'!$AD$52:$AG$53))</f>
        <v>3.0986146521295326</v>
      </c>
      <c r="AG120" s="107">
        <f>'Sample UI'!AG120*(SUM('FY20 - Deals UI'!$AD$52:$AG$52)/SUM('Sample UI'!$AD$52:$AG$53))</f>
        <v>3.0986146521295326</v>
      </c>
      <c r="AH120" s="37">
        <f>IF(AD120*(100%-AH$161)&lt;0,0,AD120*(100%-AH$161))</f>
        <v>3.0149520565220369</v>
      </c>
      <c r="AI120" s="37">
        <f>IF(AE120*(100%-AI$161)&lt;0,0,AE120*(100%-AI$161))</f>
        <v>3.0149520565220351</v>
      </c>
      <c r="AJ120" s="37">
        <f>IF(AF120*(100%-AJ$161)&lt;0,0,AF120*(100%-AJ$161))</f>
        <v>3.0149520565220351</v>
      </c>
      <c r="AK120" s="37">
        <f>IF(AG120*(100%-AK$161)&lt;0,0,AG120*(100%-AK$161))</f>
        <v>3.0149520565220351</v>
      </c>
      <c r="AL120" s="37">
        <f>IF(AH120*(100%-AL$161)&lt;0,0,AH120*(100%-AL$161))</f>
        <v>2.938070779080725</v>
      </c>
      <c r="AM120" s="37">
        <f>IF(AI120*(100%-AM$161)&lt;0,0,AI120*(100%-AM$161))</f>
        <v>2.9380707790807232</v>
      </c>
      <c r="AN120" s="37">
        <f>IF(AJ120*(100%-AN$161)&lt;0,0,AJ120*(100%-AN$161))</f>
        <v>2.9380707790807232</v>
      </c>
      <c r="AO120" s="37">
        <f>IF(AK120*(100%-AO$161)&lt;0,0,AK120*(100%-AO$161))</f>
        <v>2.9380707790807232</v>
      </c>
      <c r="AP120" s="37">
        <f>IF(AL120*(100%-AP$161)&lt;0,0,AL120*(100%-AP$161))</f>
        <v>2.888128570556677</v>
      </c>
      <c r="AQ120" s="37">
        <f>IF(AM120*(100%-AQ$161)&lt;0,0,AM120*(100%-AQ$161))</f>
        <v>2.8881285705566753</v>
      </c>
      <c r="AR120" s="37">
        <f>IF(AN120*(100%-AR$161)&lt;0,0,AN120*(100%-AR$161))</f>
        <v>2.8881285705566753</v>
      </c>
      <c r="AS120" s="37">
        <f>IF(AO120*(100%-AS$161)&lt;0,0,AO120*(100%-AS$161))</f>
        <v>2.8881285705566753</v>
      </c>
      <c r="AT120" s="37">
        <f>IF(AP120*(100%-AT$161)&lt;0,0,AP120*(100%-AT$161))</f>
        <v>2.8635745678883757</v>
      </c>
      <c r="AU120" s="37">
        <f>IF(AQ120*(100%-AU$161)&lt;0,0,AQ120*(100%-AU$161))</f>
        <v>2.8635745678883739</v>
      </c>
      <c r="AV120" s="37">
        <f>IF(AR120*(100%-AV$161)&lt;0,0,AR120*(100%-AV$161))</f>
        <v>2.8635745678883739</v>
      </c>
      <c r="AW120" s="37">
        <f>IF(AS120*(100%-AW$161)&lt;0,0,AS120*(100%-AW$161))</f>
        <v>2.8635745678883739</v>
      </c>
      <c r="AX120" s="30"/>
    </row>
    <row r="121" spans="1:50" s="26" customFormat="1" hidden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Deals UI'!$AH$52:$AK$52)/SUM('Sample UI'!$AH$52:$AK$52))</f>
        <v>1.6305122383189872</v>
      </c>
      <c r="AI121" s="107">
        <f>'Sample UI'!AI121*(SUM('FY20 - Deals UI'!$AH$52:$AK$52)/SUM('Sample UI'!$AH$52:$AK$52))</f>
        <v>1.6305122383189916</v>
      </c>
      <c r="AJ121" s="107">
        <f>'Sample UI'!AJ121*(SUM('FY20 - Deals UI'!$AH$52:$AK$52)/SUM('Sample UI'!$AH$52:$AK$52))</f>
        <v>1.6305122383189916</v>
      </c>
      <c r="AK121" s="107">
        <f>'Sample UI'!AK121*(SUM('FY20 - Deals UI'!$AH$52:$AK$52)/SUM('Sample UI'!$AH$52:$AK$52))</f>
        <v>1.6305122383189916</v>
      </c>
      <c r="AL121" s="37">
        <f>IF(AH121*(100%-AL$161)&lt;0,0,AH121*(100%-AL$161))</f>
        <v>1.588934176241853</v>
      </c>
      <c r="AM121" s="37">
        <f>IF(AI121*(100%-AM$161)&lt;0,0,AI121*(100%-AM$161))</f>
        <v>1.5889341762418574</v>
      </c>
      <c r="AN121" s="37">
        <f>IF(AJ121*(100%-AN$161)&lt;0,0,AJ121*(100%-AN$161))</f>
        <v>1.5889341762418574</v>
      </c>
      <c r="AO121" s="37">
        <f>IF(AK121*(100%-AO$161)&lt;0,0,AK121*(100%-AO$161))</f>
        <v>1.5889341762418574</v>
      </c>
      <c r="AP121" s="37">
        <f>IF(AL121*(100%-AP$161)&lt;0,0,AL121*(100%-AP$161))</f>
        <v>1.5619249964338411</v>
      </c>
      <c r="AQ121" s="37">
        <f>IF(AM121*(100%-AQ$161)&lt;0,0,AM121*(100%-AQ$161))</f>
        <v>1.5619249964338453</v>
      </c>
      <c r="AR121" s="37">
        <f>IF(AN121*(100%-AR$161)&lt;0,0,AN121*(100%-AR$161))</f>
        <v>1.5619249964338453</v>
      </c>
      <c r="AS121" s="37">
        <f>IF(AO121*(100%-AS$161)&lt;0,0,AO121*(100%-AS$161))</f>
        <v>1.5619249964338453</v>
      </c>
      <c r="AT121" s="37">
        <f>IF(AP121*(100%-AT$161)&lt;0,0,AP121*(100%-AT$161))</f>
        <v>1.5486459786916595</v>
      </c>
      <c r="AU121" s="37">
        <f>IF(AQ121*(100%-AU$161)&lt;0,0,AQ121*(100%-AU$161))</f>
        <v>1.5486459786916638</v>
      </c>
      <c r="AV121" s="37">
        <f>IF(AR121*(100%-AV$161)&lt;0,0,AR121*(100%-AV$161))</f>
        <v>1.5486459786916638</v>
      </c>
      <c r="AW121" s="37">
        <f>IF(AS121*(100%-AW$161)&lt;0,0,AS121*(100%-AW$161))</f>
        <v>1.5486459786916638</v>
      </c>
      <c r="AX121" s="30"/>
    </row>
    <row r="122" spans="1:50" s="26" customFormat="1" hidden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Deals UI'!$AL$52:$AO$52)/SUM('Sample UI'!$AL$52:$AO$52))</f>
        <v>0</v>
      </c>
      <c r="AM122" s="107">
        <f>'Sample UI'!AM122*(SUM('FY20 - Deals UI'!$AL$52:$AO$52)/SUM('Sample UI'!$AL$52:$AO$52))</f>
        <v>0</v>
      </c>
      <c r="AN122" s="107">
        <f>'Sample UI'!AN122*(SUM('FY20 - Deals UI'!$AL$52:$AO$52)/SUM('Sample UI'!$AL$52:$AO$52))</f>
        <v>0</v>
      </c>
      <c r="AO122" s="107">
        <f>'Sample UI'!AO122*(SUM('FY20 - Deals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hidden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Deals UI'!$AP$52:$AS$52)/SUM('Sample UI'!$AP$52:$AS$52))</f>
        <v>1.8418663711644803</v>
      </c>
      <c r="AQ123" s="107">
        <f>'Sample UI'!AQ123*(SUM('FY20 - Deals UI'!$AP$52:$AS$52)/SUM('Sample UI'!$AP$52:$AS$52))</f>
        <v>1.8418663711644803</v>
      </c>
      <c r="AR123" s="107">
        <f>'Sample UI'!AR123*(SUM('FY20 - Deals UI'!$AP$52:$AS$52)/SUM('Sample UI'!$AP$52:$AS$52))</f>
        <v>1.8418663711644803</v>
      </c>
      <c r="AS123" s="107">
        <f>'Sample UI'!AS123*(SUM('FY20 - Deals UI'!$AP$52:$AS$52)/SUM('Sample UI'!$AP$52:$AS$52))</f>
        <v>1.8418663711644803</v>
      </c>
      <c r="AT123" s="37">
        <f>IF(AP123*(100%-AT$161)&lt;0,0,AP123*(100%-AT$161))</f>
        <v>1.8262073758367514</v>
      </c>
      <c r="AU123" s="37">
        <f>IF(AQ123*(100%-AU$161)&lt;0,0,AQ123*(100%-AU$161))</f>
        <v>1.8262073758367514</v>
      </c>
      <c r="AV123" s="37">
        <f>IF(AR123*(100%-AV$161)&lt;0,0,AR123*(100%-AV$161))</f>
        <v>1.8262073758367514</v>
      </c>
      <c r="AW123" s="37">
        <f>IF(AS123*(100%-AW$161)&lt;0,0,AS123*(100%-AW$161))</f>
        <v>1.8262073758367514</v>
      </c>
      <c r="AX123" s="30"/>
    </row>
    <row r="124" spans="1:50" s="26" customFormat="1" hidden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Deals UI'!$AT$52:$AW$52)/SUM('Sample UI'!$AT$52:$AW$52))</f>
        <v>0</v>
      </c>
      <c r="AU124" s="107">
        <f>'Sample UI'!AU124*(SUM('FY20 - Deals UI'!$AT$52:$AW$52)/SUM('Sample UI'!$AT$52:$AW$52))</f>
        <v>0</v>
      </c>
      <c r="AV124" s="107">
        <f>'Sample UI'!AV124*(SUM('FY20 - Deals UI'!$AT$52:$AW$52)/SUM('Sample UI'!$AT$52:$AW$52))</f>
        <v>0</v>
      </c>
      <c r="AW124" s="107">
        <f>'Sample UI'!AW124*(SUM('FY20 - Deals UI'!$AT$52:$AW$52)/SUM('Sample UI'!$AT$52:$AW$52))</f>
        <v>0</v>
      </c>
      <c r="AX124" s="30"/>
    </row>
    <row r="125" spans="1:50" s="26" customFormat="1" hidden="1" x14ac:dyDescent="0.35">
      <c r="A125" s="106" t="s">
        <v>25</v>
      </c>
      <c r="B125" s="132">
        <f t="shared" ref="B125:AU125" si="100">SUM(B126:B138)-B139</f>
        <v>30.650000000000002</v>
      </c>
      <c r="C125" s="132">
        <f t="shared" si="100"/>
        <v>30.650000000000002</v>
      </c>
      <c r="D125" s="132">
        <f t="shared" si="100"/>
        <v>30.650000000000002</v>
      </c>
      <c r="E125" s="132">
        <f t="shared" si="100"/>
        <v>30.650000000000002</v>
      </c>
      <c r="F125" s="132">
        <f t="shared" si="100"/>
        <v>30.251550000000002</v>
      </c>
      <c r="G125" s="132">
        <f t="shared" si="100"/>
        <v>30.251550000000002</v>
      </c>
      <c r="H125" s="132">
        <f t="shared" si="100"/>
        <v>30.251550000000002</v>
      </c>
      <c r="I125" s="132">
        <f t="shared" si="100"/>
        <v>30.251550000000002</v>
      </c>
      <c r="J125" s="132">
        <f t="shared" si="100"/>
        <v>29.979286050000002</v>
      </c>
      <c r="K125" s="132">
        <f t="shared" si="100"/>
        <v>29.979286050000002</v>
      </c>
      <c r="L125" s="132">
        <f t="shared" si="100"/>
        <v>29.979286050000002</v>
      </c>
      <c r="M125" s="132">
        <f t="shared" si="100"/>
        <v>29.979286050000002</v>
      </c>
      <c r="N125" s="132">
        <f t="shared" si="100"/>
        <v>28.930011038250001</v>
      </c>
      <c r="O125" s="132">
        <f t="shared" si="100"/>
        <v>28.930011038250001</v>
      </c>
      <c r="P125" s="132">
        <f t="shared" si="100"/>
        <v>28.930011038250001</v>
      </c>
      <c r="Q125" s="132">
        <f t="shared" si="100"/>
        <v>28.930011038250001</v>
      </c>
      <c r="R125" s="132">
        <f t="shared" si="100"/>
        <v>28.235690773331999</v>
      </c>
      <c r="S125" s="132">
        <f t="shared" si="100"/>
        <v>28.235690773331999</v>
      </c>
      <c r="T125" s="132">
        <f t="shared" si="100"/>
        <v>28.235690773331999</v>
      </c>
      <c r="U125" s="132">
        <f t="shared" si="100"/>
        <v>28.235690773331999</v>
      </c>
      <c r="V125" s="132">
        <f t="shared" si="100"/>
        <v>26.40037087306542</v>
      </c>
      <c r="W125" s="132">
        <f t="shared" si="100"/>
        <v>26.40037087306542</v>
      </c>
      <c r="X125" s="132">
        <f t="shared" si="100"/>
        <v>26.40037087306542</v>
      </c>
      <c r="Y125" s="132">
        <f t="shared" si="100"/>
        <v>26.40037087306542</v>
      </c>
      <c r="Z125" s="132">
        <f t="shared" si="100"/>
        <v>25.81956271385798</v>
      </c>
      <c r="AA125" s="132">
        <f t="shared" si="100"/>
        <v>25.81956271385798</v>
      </c>
      <c r="AB125" s="132">
        <f t="shared" si="100"/>
        <v>25.81956271385798</v>
      </c>
      <c r="AC125" s="132">
        <f t="shared" si="100"/>
        <v>25.81956271385798</v>
      </c>
      <c r="AD125" s="132">
        <f t="shared" si="100"/>
        <v>24.812599768017517</v>
      </c>
      <c r="AE125" s="132">
        <f t="shared" si="100"/>
        <v>24.812599768017517</v>
      </c>
      <c r="AF125" s="132">
        <f t="shared" si="100"/>
        <v>24.812599768017517</v>
      </c>
      <c r="AG125" s="132">
        <f t="shared" si="100"/>
        <v>24.812599768017517</v>
      </c>
      <c r="AH125" s="132">
        <f t="shared" si="100"/>
        <v>24.142659574281044</v>
      </c>
      <c r="AI125" s="132">
        <f t="shared" si="100"/>
        <v>24.142659574281044</v>
      </c>
      <c r="AJ125" s="132">
        <f t="shared" si="100"/>
        <v>24.142659574281044</v>
      </c>
      <c r="AK125" s="132">
        <f t="shared" si="100"/>
        <v>24.142659574281044</v>
      </c>
      <c r="AL125" s="132">
        <f t="shared" si="100"/>
        <v>23.527021755136879</v>
      </c>
      <c r="AM125" s="132">
        <f t="shared" si="100"/>
        <v>23.527021755136879</v>
      </c>
      <c r="AN125" s="132">
        <f t="shared" si="100"/>
        <v>23.527021755136879</v>
      </c>
      <c r="AO125" s="132">
        <f t="shared" si="100"/>
        <v>23.527021755136879</v>
      </c>
      <c r="AP125" s="132">
        <f t="shared" si="100"/>
        <v>23.127102381236536</v>
      </c>
      <c r="AQ125" s="132">
        <f t="shared" si="100"/>
        <v>23.127102381236536</v>
      </c>
      <c r="AR125" s="132">
        <f t="shared" si="100"/>
        <v>23.127102381236536</v>
      </c>
      <c r="AS125" s="132">
        <f t="shared" si="100"/>
        <v>23.127102381236536</v>
      </c>
      <c r="AT125" s="132">
        <f t="shared" si="100"/>
        <v>22.930482694921977</v>
      </c>
      <c r="AU125" s="132">
        <f t="shared" si="100"/>
        <v>22.930482694921977</v>
      </c>
      <c r="AV125" s="132">
        <f>SUM(AV126:AV138)-AV139</f>
        <v>22.930482694921977</v>
      </c>
      <c r="AW125" s="132">
        <f>SUM(AW126:AW138)-AW139</f>
        <v>22.930482694921977</v>
      </c>
      <c r="AX125" s="30"/>
    </row>
    <row r="126" spans="1:50" s="26" customFormat="1" hidden="1" x14ac:dyDescent="0.35">
      <c r="A126" s="103" t="s">
        <v>24</v>
      </c>
      <c r="B126" s="25">
        <f>'Headcount Source'!$G$5</f>
        <v>30.650000000000002</v>
      </c>
      <c r="C126" s="25">
        <f>'Headcount Source'!$G$5</f>
        <v>30.650000000000002</v>
      </c>
      <c r="D126" s="25">
        <f>'Headcount Source'!$G$5</f>
        <v>30.650000000000002</v>
      </c>
      <c r="E126" s="25">
        <f>'Headcount Source'!$G$5</f>
        <v>30.650000000000002</v>
      </c>
      <c r="F126" s="37">
        <f>B126*(100%-F$161)</f>
        <v>30.251550000000002</v>
      </c>
      <c r="G126" s="37">
        <f>C126*(100%-G$161)</f>
        <v>30.251550000000002</v>
      </c>
      <c r="H126" s="37">
        <f>D126*(100%-H$161)</f>
        <v>30.251550000000002</v>
      </c>
      <c r="I126" s="37">
        <f>E126*(100%-I$161)</f>
        <v>30.251550000000002</v>
      </c>
      <c r="J126" s="37">
        <f>F126*(100%-J$161)</f>
        <v>29.979286050000002</v>
      </c>
      <c r="K126" s="37">
        <f>G126*(100%-K$161)</f>
        <v>29.979286050000002</v>
      </c>
      <c r="L126" s="37">
        <f>H126*(100%-L$161)</f>
        <v>29.979286050000002</v>
      </c>
      <c r="M126" s="37">
        <f>I126*(100%-M$161)</f>
        <v>29.979286050000002</v>
      </c>
      <c r="N126" s="37">
        <f>J126*(100%-N$161)</f>
        <v>28.930011038250001</v>
      </c>
      <c r="O126" s="37">
        <f>K126*(100%-O$161)</f>
        <v>28.930011038250001</v>
      </c>
      <c r="P126" s="37">
        <f>L126*(100%-P$161)</f>
        <v>28.930011038250001</v>
      </c>
      <c r="Q126" s="37">
        <f>M126*(100%-Q$161)</f>
        <v>28.930011038250001</v>
      </c>
      <c r="R126" s="37">
        <f>N126*(100%-R$161)</f>
        <v>28.235690773331999</v>
      </c>
      <c r="S126" s="37">
        <f>O126*(100%-S$161)</f>
        <v>28.235690773331999</v>
      </c>
      <c r="T126" s="37">
        <f>P126*(100%-T$161)</f>
        <v>28.235690773331999</v>
      </c>
      <c r="U126" s="37">
        <f>Q126*(100%-U$161)</f>
        <v>28.235690773331999</v>
      </c>
      <c r="V126" s="37">
        <f>IF(R126*(100%-V$161)&lt;0,0,R126*(100%-V$161))</f>
        <v>26.40037087306542</v>
      </c>
      <c r="W126" s="37">
        <f>IF(S126*(100%-W$161)&lt;0,0,S126*(100%-W$161))</f>
        <v>26.40037087306542</v>
      </c>
      <c r="X126" s="37">
        <f>IF(T126*(100%-X$161)&lt;0,0,T126*(100%-X$161))</f>
        <v>26.40037087306542</v>
      </c>
      <c r="Y126" s="37">
        <f>IF(U126*(100%-Y$161)&lt;0,0,U126*(100%-Y$161))</f>
        <v>26.40037087306542</v>
      </c>
      <c r="Z126" s="37">
        <f>IF(V126*(100%-Z$161)&lt;0,0,V126*(100%-Z$161))</f>
        <v>25.81956271385798</v>
      </c>
      <c r="AA126" s="37">
        <f>IF(W126*(100%-AA$161)&lt;0,0,W126*(100%-AA$161))</f>
        <v>25.81956271385798</v>
      </c>
      <c r="AB126" s="37">
        <f>IF(X126*(100%-AB$161)&lt;0,0,X126*(100%-AB$161))</f>
        <v>25.81956271385798</v>
      </c>
      <c r="AC126" s="37">
        <f>IF(Y126*(100%-AC$161)&lt;0,0,Y126*(100%-AC$161))</f>
        <v>25.81956271385798</v>
      </c>
      <c r="AD126" s="37">
        <f>Z126*(100%-AD$161)</f>
        <v>24.812599768017517</v>
      </c>
      <c r="AE126" s="37">
        <f>AA126*(100%-AE$161)</f>
        <v>24.812599768017517</v>
      </c>
      <c r="AF126" s="37">
        <f>AB126*(100%-AF$161)</f>
        <v>24.812599768017517</v>
      </c>
      <c r="AG126" s="37">
        <f>AC126*(100%-AG$161)</f>
        <v>24.812599768017517</v>
      </c>
      <c r="AH126" s="37">
        <f>AD126*(100%-AH$161)</f>
        <v>24.142659574281044</v>
      </c>
      <c r="AI126" s="37">
        <f>AE126*(100%-AI$161)</f>
        <v>24.142659574281044</v>
      </c>
      <c r="AJ126" s="37">
        <f>AF126*(100%-AJ$161)</f>
        <v>24.142659574281044</v>
      </c>
      <c r="AK126" s="37">
        <f>AG126*(100%-AK$161)</f>
        <v>24.142659574281044</v>
      </c>
      <c r="AL126" s="37">
        <f>AH126*(100%-AL$161)</f>
        <v>23.527021755136879</v>
      </c>
      <c r="AM126" s="37">
        <f>AI126*(100%-AM$161)</f>
        <v>23.527021755136879</v>
      </c>
      <c r="AN126" s="37">
        <f>AJ126*(100%-AN$161)</f>
        <v>23.527021755136879</v>
      </c>
      <c r="AO126" s="37">
        <f>AK126*(100%-AO$161)</f>
        <v>23.527021755136879</v>
      </c>
      <c r="AP126" s="37">
        <f>AL126*(100%-AP$161)</f>
        <v>23.127102381236536</v>
      </c>
      <c r="AQ126" s="37">
        <f>AM126*(100%-AQ$161)</f>
        <v>23.127102381236536</v>
      </c>
      <c r="AR126" s="37">
        <f>AN126*(100%-AR$161)</f>
        <v>23.127102381236536</v>
      </c>
      <c r="AS126" s="37">
        <f>AO126*(100%-AS$161)</f>
        <v>23.127102381236536</v>
      </c>
      <c r="AT126" s="37">
        <f>AP126*(100%-AT$161)</f>
        <v>22.930482694921977</v>
      </c>
      <c r="AU126" s="37">
        <f>AQ126*(100%-AU$161)</f>
        <v>22.930482694921977</v>
      </c>
      <c r="AV126" s="37">
        <f>AR126*(100%-AV$161)</f>
        <v>22.930482694921977</v>
      </c>
      <c r="AW126" s="37">
        <f>AS126*(100%-AW$161)</f>
        <v>22.930482694921977</v>
      </c>
      <c r="AX126" s="30"/>
    </row>
    <row r="127" spans="1:50" s="26" customFormat="1" hidden="1" x14ac:dyDescent="0.35">
      <c r="A127" s="103" t="s">
        <v>119</v>
      </c>
      <c r="B127" s="107">
        <f>'Sample UI'!B127*(SUM($B$52:$E$52)/SUM('Sample UI'!$B$52:$E$52))</f>
        <v>0</v>
      </c>
      <c r="C127" s="107">
        <f>'Sample UI'!C127*(SUM($B$52:$E$52)/SUM('Sample UI'!$B$52:$E$52))</f>
        <v>0</v>
      </c>
      <c r="D127" s="107">
        <f>'Sample UI'!D127*(SUM($B$52:$E$52)/SUM('Sample UI'!$B$52:$E$52))</f>
        <v>0</v>
      </c>
      <c r="E127" s="107">
        <f>'Sample UI'!E127*(SUM($B$52:$E$52)/SUM('Sample UI'!$B$52:$E$52))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hidden="1" x14ac:dyDescent="0.35">
      <c r="A128" s="103" t="s">
        <v>120</v>
      </c>
      <c r="B128" s="25"/>
      <c r="C128" s="25"/>
      <c r="D128" s="25"/>
      <c r="E128" s="25"/>
      <c r="F128" s="107">
        <f>'Sample UI'!F128*(SUM('FY20 - Deals UI'!$F$52:$I$52)/(SUM('Sample UI'!$F$52:$I$52)))</f>
        <v>0</v>
      </c>
      <c r="G128" s="107">
        <f>'Sample UI'!G128*(SUM('FY20 - Deals UI'!$F$52:$I$52)/(SUM('Sample UI'!$F$52:$I$52)))</f>
        <v>0</v>
      </c>
      <c r="H128" s="107">
        <f>'Sample UI'!H128*(SUM('FY20 - Deals UI'!$F$52:$I$52)/(SUM('Sample UI'!$F$52:$I$52)))</f>
        <v>0</v>
      </c>
      <c r="I128" s="107">
        <f>'Sample UI'!I128*(SUM('FY20 - Deals UI'!$F$52:$I$52)/(SUM('Sample UI'!$F$52:$I$52)))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hidden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Deals UI'!$J$52:$M$52)/SUM('Sample UI'!$J$52:$M$52))</f>
        <v>0</v>
      </c>
      <c r="K129" s="107">
        <f>'Sample UI'!K129*(SUM('FY20 - Deals UI'!$J$52:$M$52)/SUM('Sample UI'!$J$52:$M$52))</f>
        <v>0</v>
      </c>
      <c r="L129" s="107">
        <f>'Sample UI'!L129*(SUM('FY20 - Deals UI'!$J$52:$M$52)/SUM('Sample UI'!$J$52:$M$52))</f>
        <v>0</v>
      </c>
      <c r="M129" s="107">
        <f>'Sample UI'!M129*(SUM('FY20 - Deals UI'!$J$52:$M$52)/SUM('Sample UI'!$J$52:$M$52))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hidden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Deals UI'!$N$52:$Q$52)/SUM('Sample UI'!$N$52:$Q$52))</f>
        <v>0</v>
      </c>
      <c r="O130" s="107">
        <f>'Sample UI'!O130*(SUM('FY20 - Deals UI'!$N$52:$Q$52)/SUM('Sample UI'!$N$52:$Q$52))</f>
        <v>0</v>
      </c>
      <c r="P130" s="107">
        <f>'Sample UI'!P130*(SUM('FY20 - Deals UI'!$N$52:$Q$52)/SUM('Sample UI'!$N$52:$Q$52))</f>
        <v>0</v>
      </c>
      <c r="Q130" s="107">
        <f>'Sample UI'!Q130*(SUM('FY20 - Deals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hidden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Deals UI'!$R$52:$U$52)/SUM('Sample UI'!$R$52:$U$52))</f>
        <v>0</v>
      </c>
      <c r="S131" s="107">
        <f>'Sample UI'!S131*(SUM('FY20 - Deals UI'!$R$52:$U$52)/SUM('Sample UI'!$R$52:$U$52))</f>
        <v>0</v>
      </c>
      <c r="T131" s="107">
        <f>'Sample UI'!T131*(SUM('FY20 - Deals UI'!$R$52:$U$52)/SUM('Sample UI'!$R$52:$U$52))</f>
        <v>0</v>
      </c>
      <c r="U131" s="107">
        <f>'Sample UI'!U131*(SUM('FY20 - Deals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hidden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Deals UI'!$V$52:$Y$52)/SUM('Sample UI'!$V$52:$Y$52))</f>
        <v>0</v>
      </c>
      <c r="W132" s="107">
        <f>'Sample UI'!W132*(SUM('FY20 - Deals UI'!$V$52:$Y$52)/SUM('Sample UI'!$V$52:$Y$52))</f>
        <v>0</v>
      </c>
      <c r="X132" s="107">
        <f>'Sample UI'!X132*(SUM('FY20 - Deals UI'!$V$52:$Y$52)/SUM('Sample UI'!$V$52:$Y$52))</f>
        <v>0</v>
      </c>
      <c r="Y132" s="107">
        <f>'Sample UI'!Y132*(SUM('FY20 - Deals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hidden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Deals UI'!$Z$52:$AC$52)/SUM('Sample UI'!$Z$52:$AC$52))</f>
        <v>0</v>
      </c>
      <c r="AA133" s="107">
        <f>'Sample UI'!AA133*(SUM('FY20 - Deals UI'!$Z$52:$AC$52)/SUM('Sample UI'!$Z$52:$AC$52))</f>
        <v>0</v>
      </c>
      <c r="AB133" s="107">
        <f>'Sample UI'!AB133*(SUM('FY20 - Deals UI'!$Z$52:$AC$52)/SUM('Sample UI'!$Z$52:$AC$52))</f>
        <v>0</v>
      </c>
      <c r="AC133" s="107">
        <f>'Sample UI'!AC133*(SUM('FY20 - Deals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hidden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Deals UI'!$AD$52:$AG$52)/SUM('Sample UI'!$AD$52:$AG$53))</f>
        <v>0</v>
      </c>
      <c r="AE134" s="107">
        <f>'Sample UI'!AE134*(SUM('FY20 - Deals UI'!$AD$52:$AG$52)/SUM('Sample UI'!$AD$52:$AG$53))</f>
        <v>0</v>
      </c>
      <c r="AF134" s="107">
        <f>'Sample UI'!AF134*(SUM('FY20 - Deals UI'!$AD$52:$AG$52)/SUM('Sample UI'!$AD$52:$AG$53))</f>
        <v>0</v>
      </c>
      <c r="AG134" s="107">
        <f>'Sample UI'!AG134*(SUM('FY20 - Deals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hidden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Deals UI'!$AH$52:$AK$52)/SUM('Sample UI'!$AH$52:$AK$52))</f>
        <v>0</v>
      </c>
      <c r="AI135" s="107">
        <f>'Sample UI'!AI135*(SUM('FY20 - Deals UI'!$AH$52:$AK$52)/SUM('Sample UI'!$AH$52:$AK$52))</f>
        <v>0</v>
      </c>
      <c r="AJ135" s="107">
        <f>'Sample UI'!AJ135*(SUM('FY20 - Deals UI'!$AH$52:$AK$52)/SUM('Sample UI'!$AH$52:$AK$52))</f>
        <v>0</v>
      </c>
      <c r="AK135" s="107">
        <f>'Sample UI'!AK135*(SUM('FY20 - Deals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hidden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Deals UI'!$AL$52:$AO$52)/SUM('Sample UI'!$AL$52:$AO$52))</f>
        <v>0</v>
      </c>
      <c r="AM136" s="107">
        <f>'Sample UI'!AM136*(SUM('FY20 - Deals UI'!$AL$52:$AO$52)/SUM('Sample UI'!$AL$52:$AO$52))</f>
        <v>0</v>
      </c>
      <c r="AN136" s="107">
        <f>'Sample UI'!AN136*(SUM('FY20 - Deals UI'!$AL$52:$AO$52)/SUM('Sample UI'!$AL$52:$AO$52))</f>
        <v>0</v>
      </c>
      <c r="AO136" s="107">
        <f>'Sample UI'!AO136*(SUM('FY20 - Deals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hidden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Deals UI'!$AP$52:$AS$52)/SUM('Sample UI'!$AP$52:$AS$52))</f>
        <v>0</v>
      </c>
      <c r="AQ137" s="107">
        <f>'Sample UI'!AQ137*(SUM('FY20 - Deals UI'!$AP$52:$AS$52)/SUM('Sample UI'!$AP$52:$AS$52))</f>
        <v>0</v>
      </c>
      <c r="AR137" s="107">
        <f>'Sample UI'!AR137*(SUM('FY20 - Deals UI'!$AP$52:$AS$52)/SUM('Sample UI'!$AP$52:$AS$52))</f>
        <v>0</v>
      </c>
      <c r="AS137" s="107">
        <f>'Sample UI'!AS137*(SUM('FY20 - Deals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hidden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Deals UI'!$AT$52:$AW$52)/SUM('Sample UI'!$AT$52:$AW$52))</f>
        <v>0</v>
      </c>
      <c r="AU138" s="107">
        <f>'Sample UI'!AU138*(SUM('FY20 - Deals UI'!$AT$52:$AW$52)/SUM('Sample UI'!$AT$52:$AW$52))</f>
        <v>0</v>
      </c>
      <c r="AV138" s="107">
        <f>'Sample UI'!AV138*(SUM('FY20 - Deals UI'!$AT$52:$AW$52)/SUM('Sample UI'!$AT$52:$AW$52))</f>
        <v>0</v>
      </c>
      <c r="AW138" s="107">
        <f>'Sample UI'!AW138*(SUM('FY20 - Deals UI'!$AT$52:$AW$52)/SUM('Sample UI'!$AT$52:$AW$52))</f>
        <v>0</v>
      </c>
      <c r="AX138" s="30"/>
    </row>
    <row r="139" spans="1:51" s="26" customFormat="1" hidden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hidden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hidden="1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hidden="1" x14ac:dyDescent="0.35">
      <c r="A150" s="26" t="s">
        <v>30</v>
      </c>
      <c r="B150" s="41">
        <f t="shared" ref="B150:AW150" si="101">(((B55*8)+(B69*8)+(B83*8)+(B97*8)+(B111*8)+(B125*8))*B141)*B149</f>
        <v>176.96227491601582</v>
      </c>
      <c r="C150" s="32">
        <f t="shared" si="101"/>
        <v>25.28032498800226</v>
      </c>
      <c r="D150" s="32">
        <f t="shared" si="101"/>
        <v>75.840974964006776</v>
      </c>
      <c r="E150" s="32">
        <f t="shared" si="101"/>
        <v>212.35472989921897</v>
      </c>
      <c r="F150" s="41">
        <f t="shared" si="101"/>
        <v>220.46026470859874</v>
      </c>
      <c r="G150" s="32">
        <f t="shared" si="101"/>
        <v>83.98486274613289</v>
      </c>
      <c r="H150" s="32">
        <f t="shared" si="101"/>
        <v>20.996215686533223</v>
      </c>
      <c r="I150" s="42">
        <f t="shared" si="101"/>
        <v>83.98486274613289</v>
      </c>
      <c r="J150" s="41">
        <f t="shared" si="101"/>
        <v>130.04531090846513</v>
      </c>
      <c r="K150" s="32">
        <f t="shared" si="101"/>
        <v>130.04531090846513</v>
      </c>
      <c r="L150" s="32">
        <f t="shared" si="101"/>
        <v>208.0724974535442</v>
      </c>
      <c r="M150" s="42">
        <f t="shared" si="101"/>
        <v>208.0724974535442</v>
      </c>
      <c r="N150" s="41">
        <f t="shared" si="101"/>
        <v>160.7632735961717</v>
      </c>
      <c r="O150" s="32">
        <f t="shared" si="101"/>
        <v>175.83483049581278</v>
      </c>
      <c r="P150" s="32">
        <f t="shared" si="101"/>
        <v>75.357784498205461</v>
      </c>
      <c r="Q150" s="32">
        <f t="shared" si="101"/>
        <v>200.95409199521461</v>
      </c>
      <c r="R150" s="41">
        <f t="shared" si="101"/>
        <v>150.37106301055201</v>
      </c>
      <c r="S150" s="32">
        <f t="shared" si="101"/>
        <v>150.37106301055201</v>
      </c>
      <c r="T150" s="32">
        <f t="shared" si="101"/>
        <v>150.37106301055201</v>
      </c>
      <c r="U150" s="42">
        <f t="shared" si="101"/>
        <v>175.43290684564406</v>
      </c>
      <c r="V150" s="41">
        <f t="shared" si="101"/>
        <v>0</v>
      </c>
      <c r="W150" s="32">
        <f t="shared" si="101"/>
        <v>0</v>
      </c>
      <c r="X150" s="32">
        <f t="shared" si="101"/>
        <v>0</v>
      </c>
      <c r="Y150" s="42">
        <f t="shared" si="101"/>
        <v>0</v>
      </c>
      <c r="Z150" s="41">
        <f t="shared" si="101"/>
        <v>71.205842630715324</v>
      </c>
      <c r="AA150" s="32">
        <f t="shared" si="101"/>
        <v>166.14696613833578</v>
      </c>
      <c r="AB150" s="32">
        <f t="shared" si="101"/>
        <v>23.735280876905108</v>
      </c>
      <c r="AC150" s="32">
        <f t="shared" si="101"/>
        <v>71.205842630715324</v>
      </c>
      <c r="AD150" s="41">
        <f t="shared" si="101"/>
        <v>146.525307250879</v>
      </c>
      <c r="AE150" s="32">
        <f t="shared" si="101"/>
        <v>146.525307250879</v>
      </c>
      <c r="AF150" s="32">
        <f t="shared" si="101"/>
        <v>97.683538167252664</v>
      </c>
      <c r="AG150" s="42">
        <f t="shared" si="101"/>
        <v>19.536707633450533</v>
      </c>
      <c r="AH150" s="41">
        <f t="shared" si="101"/>
        <v>196.87509618488068</v>
      </c>
      <c r="AI150" s="32">
        <f t="shared" si="101"/>
        <v>123.04693511555043</v>
      </c>
      <c r="AJ150" s="32">
        <f t="shared" si="101"/>
        <v>123.04693511555043</v>
      </c>
      <c r="AK150" s="42">
        <f t="shared" si="101"/>
        <v>78.750038473952259</v>
      </c>
      <c r="AL150" s="41">
        <f t="shared" si="101"/>
        <v>115.11286873929974</v>
      </c>
      <c r="AM150" s="32">
        <f t="shared" si="101"/>
        <v>115.11286873929973</v>
      </c>
      <c r="AN150" s="32">
        <f t="shared" si="101"/>
        <v>167.87293357814545</v>
      </c>
      <c r="AO150" s="42">
        <f t="shared" si="101"/>
        <v>129.50197733171217</v>
      </c>
      <c r="AP150" s="41">
        <f t="shared" si="101"/>
        <v>122.65983763024484</v>
      </c>
      <c r="AQ150" s="32">
        <f t="shared" si="101"/>
        <v>147.19180515629378</v>
      </c>
      <c r="AR150" s="32">
        <f t="shared" si="101"/>
        <v>147.19180515629378</v>
      </c>
      <c r="AS150" s="42">
        <f t="shared" si="101"/>
        <v>117.75344412503503</v>
      </c>
      <c r="AT150" s="41">
        <f t="shared" si="101"/>
        <v>170.26382868412929</v>
      </c>
      <c r="AU150" s="32">
        <f t="shared" si="101"/>
        <v>194.58723278186204</v>
      </c>
      <c r="AV150" s="32">
        <f t="shared" si="101"/>
        <v>218.91063687959479</v>
      </c>
      <c r="AW150" s="42">
        <f t="shared" si="101"/>
        <v>170.26382868412929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hidden="1" x14ac:dyDescent="0.35">
      <c r="A152" s="5" t="s">
        <v>32</v>
      </c>
      <c r="B152" s="38">
        <f t="shared" ref="B152:AW152" si="102">(((B55*8)+(B69*8)+(B83*8)+(B97*8)+(B111*8)+(B125*8))*B141)*B151</f>
        <v>176.96227491601582</v>
      </c>
      <c r="C152" s="10">
        <f t="shared" si="102"/>
        <v>101.12129995200904</v>
      </c>
      <c r="D152" s="10">
        <f t="shared" si="102"/>
        <v>50.56064997600452</v>
      </c>
      <c r="E152" s="10">
        <f t="shared" si="102"/>
        <v>70.784909966406317</v>
      </c>
      <c r="F152" s="38">
        <f t="shared" si="102"/>
        <v>146.9735098057325</v>
      </c>
      <c r="G152" s="10">
        <f t="shared" si="102"/>
        <v>20.996215686533223</v>
      </c>
      <c r="H152" s="10">
        <f t="shared" si="102"/>
        <v>20.996215686533223</v>
      </c>
      <c r="I152" s="11">
        <f t="shared" si="102"/>
        <v>20.996215686533223</v>
      </c>
      <c r="J152" s="38">
        <f t="shared" si="102"/>
        <v>104.0362487267721</v>
      </c>
      <c r="K152" s="10">
        <f t="shared" si="102"/>
        <v>156.05437309015815</v>
      </c>
      <c r="L152" s="10">
        <f t="shared" si="102"/>
        <v>130.04531090846513</v>
      </c>
      <c r="M152" s="11">
        <f t="shared" si="102"/>
        <v>26.009062181693025</v>
      </c>
      <c r="N152" s="38">
        <f t="shared" si="102"/>
        <v>120.57245519712876</v>
      </c>
      <c r="O152" s="10">
        <f t="shared" si="102"/>
        <v>125.59630749700912</v>
      </c>
      <c r="P152" s="10">
        <f t="shared" si="102"/>
        <v>25.119261499401823</v>
      </c>
      <c r="Q152" s="10">
        <f t="shared" si="102"/>
        <v>241.14491039425749</v>
      </c>
      <c r="R152" s="38">
        <f t="shared" si="102"/>
        <v>0</v>
      </c>
      <c r="S152" s="10">
        <f t="shared" si="102"/>
        <v>50.123687670184012</v>
      </c>
      <c r="T152" s="10">
        <f t="shared" si="102"/>
        <v>100.24737534036802</v>
      </c>
      <c r="U152" s="11">
        <f t="shared" si="102"/>
        <v>125.30921917546003</v>
      </c>
      <c r="V152" s="38">
        <f t="shared" si="102"/>
        <v>0</v>
      </c>
      <c r="W152" s="10">
        <f t="shared" si="102"/>
        <v>0</v>
      </c>
      <c r="X152" s="10">
        <f t="shared" si="102"/>
        <v>0</v>
      </c>
      <c r="Y152" s="11">
        <f t="shared" si="102"/>
        <v>0</v>
      </c>
      <c r="Z152" s="38">
        <f t="shared" si="102"/>
        <v>0</v>
      </c>
      <c r="AA152" s="10">
        <f t="shared" si="102"/>
        <v>0</v>
      </c>
      <c r="AB152" s="10">
        <f t="shared" si="102"/>
        <v>0</v>
      </c>
      <c r="AC152" s="10">
        <f t="shared" si="102"/>
        <v>0</v>
      </c>
      <c r="AD152" s="38">
        <f t="shared" si="102"/>
        <v>73.262653625439498</v>
      </c>
      <c r="AE152" s="10">
        <f t="shared" si="102"/>
        <v>73.262653625439498</v>
      </c>
      <c r="AF152" s="10">
        <f t="shared" si="102"/>
        <v>73.262653625439484</v>
      </c>
      <c r="AG152" s="11">
        <f t="shared" si="102"/>
        <v>58.610122900351598</v>
      </c>
      <c r="AH152" s="38">
        <f t="shared" si="102"/>
        <v>147.6563221386605</v>
      </c>
      <c r="AI152" s="10">
        <f t="shared" si="102"/>
        <v>73.82816106933025</v>
      </c>
      <c r="AJ152" s="10">
        <f t="shared" si="102"/>
        <v>73.82816106933025</v>
      </c>
      <c r="AK152" s="11">
        <f t="shared" si="102"/>
        <v>29.531264427732097</v>
      </c>
      <c r="AL152" s="38">
        <f t="shared" si="102"/>
        <v>43.167325777237401</v>
      </c>
      <c r="AM152" s="10">
        <f t="shared" si="102"/>
        <v>43.167325777237387</v>
      </c>
      <c r="AN152" s="10">
        <f t="shared" si="102"/>
        <v>71.945542962062319</v>
      </c>
      <c r="AO152" s="11">
        <f t="shared" si="102"/>
        <v>129.50197733171217</v>
      </c>
      <c r="AP152" s="38">
        <f t="shared" si="102"/>
        <v>73.595902578146905</v>
      </c>
      <c r="AQ152" s="10">
        <f t="shared" si="102"/>
        <v>73.595902578146891</v>
      </c>
      <c r="AR152" s="10">
        <f t="shared" si="102"/>
        <v>73.595902578146891</v>
      </c>
      <c r="AS152" s="11">
        <f t="shared" si="102"/>
        <v>58.876722062517509</v>
      </c>
      <c r="AT152" s="38">
        <f t="shared" si="102"/>
        <v>72.970212293198259</v>
      </c>
      <c r="AU152" s="10">
        <f t="shared" si="102"/>
        <v>58.37616983455861</v>
      </c>
      <c r="AV152" s="10">
        <f t="shared" si="102"/>
        <v>72.970212293198259</v>
      </c>
      <c r="AW152" s="11">
        <f t="shared" si="102"/>
        <v>102.15829721047756</v>
      </c>
      <c r="AX152" s="30"/>
      <c r="AY152" s="33"/>
    </row>
    <row r="153" spans="1:51" s="26" customFormat="1" hidden="1" x14ac:dyDescent="0.35">
      <c r="A153" s="45" t="s">
        <v>33</v>
      </c>
      <c r="B153" s="46">
        <f>SUM(B113:B124)*2*B141</f>
        <v>126.99428186650519</v>
      </c>
      <c r="C153" s="46">
        <f t="shared" ref="C153:AW153" si="103">SUM(C113:C124)*2*C141</f>
        <v>126.99428186650516</v>
      </c>
      <c r="D153" s="46">
        <f t="shared" si="103"/>
        <v>126.99428186650516</v>
      </c>
      <c r="E153" s="46">
        <f t="shared" si="103"/>
        <v>177.79199461310722</v>
      </c>
      <c r="F153" s="46">
        <f t="shared" si="103"/>
        <v>210.30809066412945</v>
      </c>
      <c r="G153" s="46">
        <f t="shared" si="103"/>
        <v>120.17605180807399</v>
      </c>
      <c r="H153" s="46">
        <f t="shared" si="103"/>
        <v>120.17605180807399</v>
      </c>
      <c r="I153" s="46">
        <f t="shared" si="103"/>
        <v>120.17605180807399</v>
      </c>
      <c r="J153" s="46">
        <f t="shared" si="103"/>
        <v>148.86808417725163</v>
      </c>
      <c r="K153" s="46">
        <f t="shared" si="103"/>
        <v>148.86808417725166</v>
      </c>
      <c r="L153" s="46">
        <f t="shared" si="103"/>
        <v>148.86808417725166</v>
      </c>
      <c r="M153" s="46">
        <f t="shared" si="103"/>
        <v>148.86808417725166</v>
      </c>
      <c r="N153" s="46">
        <f t="shared" si="103"/>
        <v>115.24179935511609</v>
      </c>
      <c r="O153" s="46">
        <f t="shared" si="103"/>
        <v>144.05224919389508</v>
      </c>
      <c r="P153" s="46">
        <f t="shared" si="103"/>
        <v>144.05224919389508</v>
      </c>
      <c r="Q153" s="46">
        <f t="shared" si="103"/>
        <v>230.48359871023214</v>
      </c>
      <c r="R153" s="46">
        <f t="shared" si="103"/>
        <v>151.08431466854594</v>
      </c>
      <c r="S153" s="46">
        <f t="shared" si="103"/>
        <v>151.08431466854589</v>
      </c>
      <c r="T153" s="46">
        <f t="shared" si="103"/>
        <v>151.08431466854589</v>
      </c>
      <c r="U153" s="46">
        <f t="shared" si="103"/>
        <v>151.08431466854589</v>
      </c>
      <c r="V153" s="46">
        <f t="shared" si="103"/>
        <v>113.01106737207235</v>
      </c>
      <c r="W153" s="46">
        <f t="shared" si="103"/>
        <v>141.26383421509041</v>
      </c>
      <c r="X153" s="46">
        <f t="shared" si="103"/>
        <v>141.26383421509041</v>
      </c>
      <c r="Y153" s="46">
        <f t="shared" si="103"/>
        <v>0</v>
      </c>
      <c r="Z153" s="46">
        <f t="shared" si="103"/>
        <v>153.88639560816469</v>
      </c>
      <c r="AA153" s="46">
        <f t="shared" si="103"/>
        <v>153.88639560816469</v>
      </c>
      <c r="AB153" s="46">
        <f t="shared" si="103"/>
        <v>153.88639560816469</v>
      </c>
      <c r="AC153" s="46">
        <f t="shared" si="103"/>
        <v>153.88639560816469</v>
      </c>
      <c r="AD153" s="46">
        <f t="shared" si="103"/>
        <v>178.87097270074162</v>
      </c>
      <c r="AE153" s="46">
        <f t="shared" si="103"/>
        <v>178.87097270074156</v>
      </c>
      <c r="AF153" s="46">
        <f t="shared" si="103"/>
        <v>178.87097270074156</v>
      </c>
      <c r="AG153" s="46">
        <f t="shared" si="103"/>
        <v>143.09677816059326</v>
      </c>
      <c r="AH153" s="46">
        <f t="shared" si="103"/>
        <v>380.69315764202287</v>
      </c>
      <c r="AI153" s="46">
        <f t="shared" si="103"/>
        <v>190.34657882101146</v>
      </c>
      <c r="AJ153" s="46">
        <f t="shared" si="103"/>
        <v>190.34657882101146</v>
      </c>
      <c r="AK153" s="46">
        <f t="shared" si="103"/>
        <v>76.138631528404588</v>
      </c>
      <c r="AL153" s="46">
        <f t="shared" si="103"/>
        <v>111.29564463664539</v>
      </c>
      <c r="AM153" s="46">
        <f t="shared" si="103"/>
        <v>111.29564463664541</v>
      </c>
      <c r="AN153" s="46">
        <f t="shared" si="103"/>
        <v>185.49274106107566</v>
      </c>
      <c r="AO153" s="46">
        <f t="shared" si="103"/>
        <v>333.8869339099362</v>
      </c>
      <c r="AP153" s="46">
        <f t="shared" si="103"/>
        <v>200.75834351234198</v>
      </c>
      <c r="AQ153" s="46">
        <f t="shared" si="103"/>
        <v>200.75834351234198</v>
      </c>
      <c r="AR153" s="46">
        <f t="shared" si="103"/>
        <v>200.75834351234198</v>
      </c>
      <c r="AS153" s="46">
        <f>SUM(AS113:AS124)*2*AS141</f>
        <v>160.6066748098736</v>
      </c>
      <c r="AT153" s="46">
        <f t="shared" si="103"/>
        <v>199.0515563033031</v>
      </c>
      <c r="AU153" s="46">
        <f t="shared" si="103"/>
        <v>159.2412450426425</v>
      </c>
      <c r="AV153" s="46">
        <f t="shared" si="103"/>
        <v>199.05155630330313</v>
      </c>
      <c r="AW153" s="46">
        <f t="shared" si="103"/>
        <v>278.67217882462438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hidden="1" x14ac:dyDescent="0.35">
      <c r="A155" s="5" t="s">
        <v>35</v>
      </c>
      <c r="B155" s="38">
        <f t="shared" ref="B155:AW155" si="104">(((B55*8)+(B69*8)+(B83*8)+(B97*8)+(B111*8)+(B125*8))*B141)*B154</f>
        <v>176.96227491601582</v>
      </c>
      <c r="C155" s="10">
        <f t="shared" si="104"/>
        <v>101.12129995200904</v>
      </c>
      <c r="D155" s="10">
        <f t="shared" si="104"/>
        <v>50.56064997600452</v>
      </c>
      <c r="E155" s="10">
        <f t="shared" si="104"/>
        <v>106.17736494960948</v>
      </c>
      <c r="F155" s="38">
        <f t="shared" si="104"/>
        <v>146.9735098057325</v>
      </c>
      <c r="G155" s="10">
        <f t="shared" si="104"/>
        <v>20.996215686533223</v>
      </c>
      <c r="H155" s="10">
        <f t="shared" si="104"/>
        <v>0</v>
      </c>
      <c r="I155" s="11">
        <f t="shared" si="104"/>
        <v>20.996215686533223</v>
      </c>
      <c r="J155" s="38">
        <f t="shared" si="104"/>
        <v>78.027186545079076</v>
      </c>
      <c r="K155" s="10">
        <f t="shared" si="104"/>
        <v>130.04531090846513</v>
      </c>
      <c r="L155" s="10">
        <f t="shared" si="104"/>
        <v>52.01812436338605</v>
      </c>
      <c r="M155" s="11">
        <f t="shared" si="104"/>
        <v>0</v>
      </c>
      <c r="N155" s="38">
        <f t="shared" si="104"/>
        <v>100.47704599760732</v>
      </c>
      <c r="O155" s="10">
        <f t="shared" si="104"/>
        <v>125.59630749700912</v>
      </c>
      <c r="P155" s="10">
        <f t="shared" si="104"/>
        <v>0</v>
      </c>
      <c r="Q155" s="10">
        <f t="shared" si="104"/>
        <v>0</v>
      </c>
      <c r="R155" s="38">
        <f t="shared" si="104"/>
        <v>0</v>
      </c>
      <c r="S155" s="10">
        <f t="shared" si="104"/>
        <v>0</v>
      </c>
      <c r="T155" s="10">
        <f t="shared" si="104"/>
        <v>100.24737534036802</v>
      </c>
      <c r="U155" s="11">
        <f t="shared" si="104"/>
        <v>25.061843835092006</v>
      </c>
      <c r="V155" s="38">
        <f t="shared" si="104"/>
        <v>93.731295943244106</v>
      </c>
      <c r="W155" s="10">
        <f t="shared" si="104"/>
        <v>93.731295943244078</v>
      </c>
      <c r="X155" s="10">
        <f t="shared" si="104"/>
        <v>23.432823985811019</v>
      </c>
      <c r="Y155" s="11">
        <f t="shared" si="104"/>
        <v>0</v>
      </c>
      <c r="Z155" s="38">
        <f t="shared" si="104"/>
        <v>189.88224701524086</v>
      </c>
      <c r="AA155" s="10">
        <f t="shared" si="104"/>
        <v>47.470561753810216</v>
      </c>
      <c r="AB155" s="10">
        <f t="shared" si="104"/>
        <v>0</v>
      </c>
      <c r="AC155" s="10">
        <f t="shared" si="104"/>
        <v>0</v>
      </c>
      <c r="AD155" s="38">
        <f t="shared" si="104"/>
        <v>0</v>
      </c>
      <c r="AE155" s="10">
        <f t="shared" si="104"/>
        <v>0</v>
      </c>
      <c r="AF155" s="10">
        <f t="shared" si="104"/>
        <v>0</v>
      </c>
      <c r="AG155" s="11">
        <f t="shared" si="104"/>
        <v>0</v>
      </c>
      <c r="AH155" s="38">
        <f t="shared" si="104"/>
        <v>492.1877404622017</v>
      </c>
      <c r="AI155" s="10">
        <f t="shared" si="104"/>
        <v>0</v>
      </c>
      <c r="AJ155" s="10">
        <f t="shared" si="104"/>
        <v>73.82816106933025</v>
      </c>
      <c r="AK155" s="11">
        <f t="shared" si="104"/>
        <v>49.218774046220169</v>
      </c>
      <c r="AL155" s="38">
        <f t="shared" si="104"/>
        <v>100.72376014688729</v>
      </c>
      <c r="AM155" s="10">
        <f t="shared" si="104"/>
        <v>115.11286873929973</v>
      </c>
      <c r="AN155" s="10">
        <f t="shared" si="104"/>
        <v>0</v>
      </c>
      <c r="AO155" s="11">
        <f t="shared" si="104"/>
        <v>345.33860621789916</v>
      </c>
      <c r="AP155" s="38">
        <f t="shared" si="104"/>
        <v>196.25574020839173</v>
      </c>
      <c r="AQ155" s="10">
        <f t="shared" si="104"/>
        <v>73.595902578146891</v>
      </c>
      <c r="AR155" s="10">
        <f t="shared" si="104"/>
        <v>49.063935052097932</v>
      </c>
      <c r="AS155" s="11">
        <f t="shared" si="104"/>
        <v>0</v>
      </c>
      <c r="AT155" s="38">
        <f t="shared" si="104"/>
        <v>0</v>
      </c>
      <c r="AU155" s="10">
        <f t="shared" si="104"/>
        <v>97.293616390931021</v>
      </c>
      <c r="AV155" s="10">
        <f t="shared" si="104"/>
        <v>121.61702048866378</v>
      </c>
      <c r="AW155" s="11">
        <f t="shared" si="104"/>
        <v>272.42212589460684</v>
      </c>
      <c r="AX155" s="30"/>
    </row>
    <row r="156" spans="1:51" s="26" customFormat="1" hidden="1" x14ac:dyDescent="0.35">
      <c r="A156" s="36" t="s">
        <v>36</v>
      </c>
      <c r="B156" s="37">
        <f t="shared" ref="B156:AW156" si="105">(((B55*B143)+(B69*B144)+(B83*B145)+(B97*B146)+(B111*B147)+(B125*B148))*B141)-B150</f>
        <v>1609.5828993149512</v>
      </c>
      <c r="C156" s="12">
        <f t="shared" si="105"/>
        <v>1761.2648492429646</v>
      </c>
      <c r="D156" s="12">
        <f t="shared" si="105"/>
        <v>1957.9380810680664</v>
      </c>
      <c r="E156" s="12">
        <f t="shared" si="105"/>
        <v>3495.7031962274586</v>
      </c>
      <c r="F156" s="37">
        <f t="shared" si="105"/>
        <v>3073.4674783592509</v>
      </c>
      <c r="G156" s="12">
        <f t="shared" si="105"/>
        <v>1755.2858489120488</v>
      </c>
      <c r="H156" s="12">
        <f t="shared" si="105"/>
        <v>1818.2744959716483</v>
      </c>
      <c r="I156" s="13">
        <f t="shared" si="105"/>
        <v>2255.8825465162622</v>
      </c>
      <c r="J156" s="37">
        <f t="shared" si="105"/>
        <v>2095.1175962387942</v>
      </c>
      <c r="K156" s="12">
        <f t="shared" si="105"/>
        <v>2095.1175962387947</v>
      </c>
      <c r="L156" s="12">
        <f t="shared" si="105"/>
        <v>2017.0904096937156</v>
      </c>
      <c r="M156" s="13">
        <f t="shared" si="105"/>
        <v>2070.3240966130284</v>
      </c>
      <c r="N156" s="37">
        <f t="shared" si="105"/>
        <v>1500.5491923581978</v>
      </c>
      <c r="O156" s="12">
        <f t="shared" si="105"/>
        <v>1900.8057519471492</v>
      </c>
      <c r="P156" s="12">
        <f t="shared" si="105"/>
        <v>1989.7727490683037</v>
      </c>
      <c r="Q156" s="12">
        <f t="shared" si="105"/>
        <v>4060.5156862434128</v>
      </c>
      <c r="R156" s="37">
        <f t="shared" si="105"/>
        <v>2781.2901110960365</v>
      </c>
      <c r="S156" s="12">
        <f t="shared" si="105"/>
        <v>2254.2803795047994</v>
      </c>
      <c r="T156" s="12">
        <f t="shared" si="105"/>
        <v>2254.2803795047994</v>
      </c>
      <c r="U156" s="13">
        <f t="shared" si="105"/>
        <v>2229.2185356697073</v>
      </c>
      <c r="V156" s="37">
        <f t="shared" si="105"/>
        <v>1222.733322950729</v>
      </c>
      <c r="W156" s="12">
        <f t="shared" si="105"/>
        <v>2137.2974303787068</v>
      </c>
      <c r="X156" s="12">
        <f t="shared" si="105"/>
        <v>2334.9796754318322</v>
      </c>
      <c r="Y156" s="13">
        <f t="shared" si="105"/>
        <v>0</v>
      </c>
      <c r="Z156" s="37">
        <f t="shared" si="105"/>
        <v>1779.5526328680733</v>
      </c>
      <c r="AA156" s="12">
        <f t="shared" si="105"/>
        <v>1801.4263164970384</v>
      </c>
      <c r="AB156" s="12">
        <f t="shared" si="105"/>
        <v>2215.2016307202193</v>
      </c>
      <c r="AC156" s="12">
        <f t="shared" si="105"/>
        <v>2167.7310689664091</v>
      </c>
      <c r="AD156" s="37">
        <f t="shared" si="105"/>
        <v>1903.4643385329919</v>
      </c>
      <c r="AE156" s="12">
        <f t="shared" si="105"/>
        <v>2023.4699048215748</v>
      </c>
      <c r="AF156" s="12">
        <f t="shared" si="105"/>
        <v>2203.111153908425</v>
      </c>
      <c r="AG156" s="13">
        <f t="shared" si="105"/>
        <v>2021.7430830605365</v>
      </c>
      <c r="AH156" s="37">
        <f t="shared" si="105"/>
        <v>4985.1531085623419</v>
      </c>
      <c r="AI156" s="12">
        <f t="shared" si="105"/>
        <v>2271.8342587981979</v>
      </c>
      <c r="AJ156" s="12">
        <f t="shared" si="105"/>
        <v>2090.5075145447236</v>
      </c>
      <c r="AK156" s="13">
        <f t="shared" si="105"/>
        <v>758.38642224159514</v>
      </c>
      <c r="AL156" s="37">
        <f t="shared" si="105"/>
        <v>896.37770851474829</v>
      </c>
      <c r="AM156" s="12">
        <f t="shared" si="105"/>
        <v>925.36854881730051</v>
      </c>
      <c r="AN156" s="12">
        <f t="shared" si="105"/>
        <v>1405.3739989952742</v>
      </c>
      <c r="AO156" s="13">
        <f t="shared" si="105"/>
        <v>3116.7129502266639</v>
      </c>
      <c r="AP156" s="37">
        <f t="shared" si="105"/>
        <v>2107.0105798924533</v>
      </c>
      <c r="AQ156" s="12">
        <f t="shared" si="105"/>
        <v>2082.4786123664044</v>
      </c>
      <c r="AR156" s="12">
        <f t="shared" si="105"/>
        <v>2140.2963683194957</v>
      </c>
      <c r="AS156" s="13">
        <f t="shared" si="105"/>
        <v>1712.2370946555966</v>
      </c>
      <c r="AT156" s="37">
        <f t="shared" si="105"/>
        <v>1420.3138284621818</v>
      </c>
      <c r="AU156" s="12">
        <f t="shared" si="105"/>
        <v>1077.8748929351868</v>
      </c>
      <c r="AV156" s="12">
        <f t="shared" si="105"/>
        <v>1371.6670202667165</v>
      </c>
      <c r="AW156" s="13">
        <f t="shared" si="105"/>
        <v>2056.544891320706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106">(((B55*B143)+(B69*B144)+(B83*B145)+(B97*B146)+(B111*B147)+(B125*B148))*B141)-B150-B152-B153-B155</f>
        <v>1128.6640676164145</v>
      </c>
      <c r="C157" s="70">
        <f t="shared" si="106"/>
        <v>1432.0279674724416</v>
      </c>
      <c r="D157" s="70">
        <f t="shared" si="106"/>
        <v>1729.8224992495523</v>
      </c>
      <c r="E157" s="70">
        <f t="shared" si="106"/>
        <v>3140.9489266983355</v>
      </c>
      <c r="F157" s="69">
        <f t="shared" si="106"/>
        <v>2569.2123680836562</v>
      </c>
      <c r="G157" s="70">
        <f t="shared" si="106"/>
        <v>1593.1173657309082</v>
      </c>
      <c r="H157" s="70">
        <f t="shared" si="106"/>
        <v>1677.1022284770411</v>
      </c>
      <c r="I157" s="71">
        <f t="shared" si="106"/>
        <v>2093.7140633351219</v>
      </c>
      <c r="J157" s="69">
        <f t="shared" si="106"/>
        <v>1764.1860767896915</v>
      </c>
      <c r="K157" s="70">
        <f t="shared" si="106"/>
        <v>1660.1498280629198</v>
      </c>
      <c r="L157" s="70">
        <f t="shared" si="106"/>
        <v>1686.1588902446128</v>
      </c>
      <c r="M157" s="71">
        <f t="shared" si="106"/>
        <v>1895.4469502540837</v>
      </c>
      <c r="N157" s="69">
        <f t="shared" si="106"/>
        <v>1164.2578918083457</v>
      </c>
      <c r="O157" s="70">
        <f t="shared" si="106"/>
        <v>1505.560887759236</v>
      </c>
      <c r="P157" s="70">
        <f t="shared" si="106"/>
        <v>1820.6012383750069</v>
      </c>
      <c r="Q157" s="70">
        <f t="shared" si="106"/>
        <v>3588.8871771389236</v>
      </c>
      <c r="R157" s="69">
        <f t="shared" si="106"/>
        <v>2630.2057964274904</v>
      </c>
      <c r="S157" s="70">
        <f t="shared" si="106"/>
        <v>2053.0723771660691</v>
      </c>
      <c r="T157" s="70">
        <f t="shared" si="106"/>
        <v>1902.7013141555176</v>
      </c>
      <c r="U157" s="71">
        <f t="shared" si="106"/>
        <v>1927.7631579906094</v>
      </c>
      <c r="V157" s="69">
        <f t="shared" si="106"/>
        <v>1015.9909596354125</v>
      </c>
      <c r="W157" s="70">
        <f t="shared" si="106"/>
        <v>1902.3023002203724</v>
      </c>
      <c r="X157" s="70">
        <f t="shared" si="106"/>
        <v>2170.2830172309309</v>
      </c>
      <c r="Y157" s="71">
        <f t="shared" si="106"/>
        <v>0</v>
      </c>
      <c r="Z157" s="69">
        <f t="shared" si="106"/>
        <v>1435.7839902446676</v>
      </c>
      <c r="AA157" s="70">
        <f t="shared" si="106"/>
        <v>1600.0693591350635</v>
      </c>
      <c r="AB157" s="70">
        <f t="shared" si="106"/>
        <v>2061.3152351120548</v>
      </c>
      <c r="AC157" s="70">
        <f t="shared" si="106"/>
        <v>2013.8446733582443</v>
      </c>
      <c r="AD157" s="69">
        <f t="shared" si="106"/>
        <v>1651.3307122068109</v>
      </c>
      <c r="AE157" s="70">
        <f t="shared" si="106"/>
        <v>1771.3362784953938</v>
      </c>
      <c r="AF157" s="70">
        <f t="shared" si="106"/>
        <v>1950.9775275822442</v>
      </c>
      <c r="AG157" s="71">
        <f t="shared" si="106"/>
        <v>1820.0361819995917</v>
      </c>
      <c r="AH157" s="69">
        <f t="shared" si="106"/>
        <v>3964.6158883194566</v>
      </c>
      <c r="AI157" s="70">
        <f t="shared" si="106"/>
        <v>2007.6595189078562</v>
      </c>
      <c r="AJ157" s="70">
        <f t="shared" si="106"/>
        <v>1752.5046135850516</v>
      </c>
      <c r="AK157" s="71">
        <f t="shared" si="106"/>
        <v>603.49775223923825</v>
      </c>
      <c r="AL157" s="69">
        <f t="shared" si="106"/>
        <v>641.19097795397829</v>
      </c>
      <c r="AM157" s="70">
        <f t="shared" si="106"/>
        <v>655.79270966411798</v>
      </c>
      <c r="AN157" s="70">
        <f t="shared" si="106"/>
        <v>1147.9357149721363</v>
      </c>
      <c r="AO157" s="71">
        <f t="shared" si="106"/>
        <v>2307.9854327671164</v>
      </c>
      <c r="AP157" s="69">
        <f t="shared" si="106"/>
        <v>1636.4005935935727</v>
      </c>
      <c r="AQ157" s="70">
        <f t="shared" si="106"/>
        <v>1734.5284636977685</v>
      </c>
      <c r="AR157" s="70">
        <f t="shared" si="106"/>
        <v>1816.878187176909</v>
      </c>
      <c r="AS157" s="71">
        <f t="shared" si="106"/>
        <v>1492.7536977832056</v>
      </c>
      <c r="AT157" s="69">
        <f t="shared" si="106"/>
        <v>1148.2920598656804</v>
      </c>
      <c r="AU157" s="70">
        <f t="shared" si="106"/>
        <v>762.96386166705474</v>
      </c>
      <c r="AV157" s="70">
        <f t="shared" si="106"/>
        <v>978.02823118155118</v>
      </c>
      <c r="AW157" s="71">
        <f t="shared" si="106"/>
        <v>1403.2922893909974</v>
      </c>
      <c r="AX157" s="30">
        <f>SUM(B157:AW157)</f>
        <v>82411.191300822466</v>
      </c>
      <c r="AY157" s="78">
        <f>(AX157-AX52)/AX52</f>
        <v>1.1976317680219319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f>'Sample UI'!B161</f>
        <v>1.4999999999999999E-2</v>
      </c>
      <c r="C161" s="396">
        <f>'Sample UI'!C161</f>
        <v>1.4999999999999999E-2</v>
      </c>
      <c r="D161" s="396">
        <f>'Sample UI'!D161</f>
        <v>1.4999999999999999E-2</v>
      </c>
      <c r="E161" s="396">
        <f>'Sample UI'!E161</f>
        <v>1.4999999999999999E-2</v>
      </c>
      <c r="F161" s="396">
        <f>'Sample UI'!F161</f>
        <v>1.2999999999999999E-2</v>
      </c>
      <c r="G161" s="396">
        <f>'Sample UI'!G161</f>
        <v>1.2999999999999999E-2</v>
      </c>
      <c r="H161" s="396">
        <f>'Sample UI'!H161</f>
        <v>1.2999999999999999E-2</v>
      </c>
      <c r="I161" s="396">
        <f>'Sample UI'!I161</f>
        <v>1.2999999999999999E-2</v>
      </c>
      <c r="J161" s="396">
        <f>'Sample UI'!J161</f>
        <v>8.9999999999999993E-3</v>
      </c>
      <c r="K161" s="396">
        <f>'Sample UI'!K161</f>
        <v>8.9999999999999993E-3</v>
      </c>
      <c r="L161" s="396">
        <f>'Sample UI'!L161</f>
        <v>8.9999999999999993E-3</v>
      </c>
      <c r="M161" s="396">
        <f>'Sample UI'!M161</f>
        <v>8.9999999999999993E-3</v>
      </c>
      <c r="N161" s="396">
        <f>'Sample UI'!N161</f>
        <v>3.5000000000000003E-2</v>
      </c>
      <c r="O161" s="396">
        <f>'Sample UI'!O161</f>
        <v>3.5000000000000003E-2</v>
      </c>
      <c r="P161" s="396">
        <f>'Sample UI'!P161</f>
        <v>3.5000000000000003E-2</v>
      </c>
      <c r="Q161" s="396">
        <f>'Sample UI'!Q161</f>
        <v>3.5000000000000003E-2</v>
      </c>
      <c r="R161" s="396">
        <f>'Sample UI'!R161</f>
        <v>2.4E-2</v>
      </c>
      <c r="S161" s="396">
        <f>'Sample UI'!S161</f>
        <v>2.4E-2</v>
      </c>
      <c r="T161" s="396">
        <f>'Sample UI'!T161</f>
        <v>2.4E-2</v>
      </c>
      <c r="U161" s="396">
        <f>'Sample UI'!U161</f>
        <v>2.4E-2</v>
      </c>
      <c r="V161" s="396">
        <f>'Sample UI'!V161</f>
        <v>6.5000000000000002E-2</v>
      </c>
      <c r="W161" s="396">
        <f>'Sample UI'!W161</f>
        <v>6.5000000000000002E-2</v>
      </c>
      <c r="X161" s="396">
        <f>'Sample UI'!X161</f>
        <v>6.5000000000000002E-2</v>
      </c>
      <c r="Y161" s="396">
        <f>'Sample UI'!Y161</f>
        <v>6.5000000000000002E-2</v>
      </c>
      <c r="Z161" s="396">
        <f>'Sample UI'!Z161</f>
        <v>2.1999999999999999E-2</v>
      </c>
      <c r="AA161" s="396">
        <f>'Sample UI'!AA161</f>
        <v>2.1999999999999999E-2</v>
      </c>
      <c r="AB161" s="396">
        <f>'Sample UI'!AB161</f>
        <v>2.1999999999999999E-2</v>
      </c>
      <c r="AC161" s="396">
        <f>'Sample UI'!AC161</f>
        <v>2.1999999999999999E-2</v>
      </c>
      <c r="AD161" s="396">
        <f>'Sample UI'!AD161</f>
        <v>3.9E-2</v>
      </c>
      <c r="AE161" s="396">
        <f>'Sample UI'!AE161</f>
        <v>3.9E-2</v>
      </c>
      <c r="AF161" s="396">
        <f>'Sample UI'!AF161</f>
        <v>3.9E-2</v>
      </c>
      <c r="AG161" s="396">
        <f>'Sample UI'!AG161</f>
        <v>3.9E-2</v>
      </c>
      <c r="AH161" s="396">
        <f>'Sample UI'!AH161</f>
        <v>2.7E-2</v>
      </c>
      <c r="AI161" s="396">
        <f>'Sample UI'!AI161</f>
        <v>2.7E-2</v>
      </c>
      <c r="AJ161" s="396">
        <f>'Sample UI'!AJ161</f>
        <v>2.7E-2</v>
      </c>
      <c r="AK161" s="396">
        <f>'Sample UI'!AK161</f>
        <v>2.7E-2</v>
      </c>
      <c r="AL161" s="396">
        <f>'Sample UI'!AL161</f>
        <v>2.5499999999999995E-2</v>
      </c>
      <c r="AM161" s="396">
        <f>'Sample UI'!AM161</f>
        <v>2.5499999999999995E-2</v>
      </c>
      <c r="AN161" s="396">
        <f>'Sample UI'!AN161</f>
        <v>2.5499999999999995E-2</v>
      </c>
      <c r="AO161" s="396">
        <f>'Sample UI'!AO161</f>
        <v>2.5499999999999995E-2</v>
      </c>
      <c r="AP161" s="396">
        <f>'Sample UI'!AP161</f>
        <v>1.6998299999999997E-2</v>
      </c>
      <c r="AQ161" s="396">
        <f>'Sample UI'!AQ161</f>
        <v>1.6998299999999997E-2</v>
      </c>
      <c r="AR161" s="396">
        <f>'Sample UI'!AR161</f>
        <v>1.6998299999999997E-2</v>
      </c>
      <c r="AS161" s="396">
        <f>'Sample UI'!AS161</f>
        <v>1.6998299999999997E-2</v>
      </c>
      <c r="AT161" s="396">
        <f>'Sample UI'!AT161</f>
        <v>8.5016999999999992E-3</v>
      </c>
      <c r="AU161" s="396">
        <f>'Sample UI'!AU161</f>
        <v>8.5016999999999992E-3</v>
      </c>
      <c r="AV161" s="396">
        <f>'Sample UI'!AV161</f>
        <v>8.5016999999999992E-3</v>
      </c>
      <c r="AW161" s="396">
        <f>'Sample UI'!AW161</f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0117" r:id="rId4" name="OptionButton2">
          <controlPr defaultSize="0" autoLine="0" r:id="rId5">
            <anchor>
              <from>
                <xdr:col>0</xdr:col>
                <xdr:colOff>196850</xdr:colOff>
                <xdr:row>3</xdr:row>
                <xdr:rowOff>209550</xdr:rowOff>
              </from>
              <to>
                <xdr:col>0</xdr:col>
                <xdr:colOff>1504950</xdr:colOff>
                <xdr:row>5</xdr:row>
                <xdr:rowOff>127000</xdr:rowOff>
              </to>
            </anchor>
          </controlPr>
        </control>
      </mc:Choice>
      <mc:Fallback>
        <control shapeId="90117" r:id="rId4" name="OptionButton2"/>
      </mc:Fallback>
    </mc:AlternateContent>
    <mc:AlternateContent xmlns:mc="http://schemas.openxmlformats.org/markup-compatibility/2006">
      <mc:Choice Requires="x14">
        <control shapeId="90116" r:id="rId6" name="OptionButton1">
          <controlPr defaultSize="0" autoLine="0" r:id="rId7">
            <anchor>
              <from>
                <xdr:col>0</xdr:col>
                <xdr:colOff>196850</xdr:colOff>
                <xdr:row>5</xdr:row>
                <xdr:rowOff>209550</xdr:rowOff>
              </from>
              <to>
                <xdr:col>0</xdr:col>
                <xdr:colOff>1289050</xdr:colOff>
                <xdr:row>7</xdr:row>
                <xdr:rowOff>6350</xdr:rowOff>
              </to>
            </anchor>
          </controlPr>
        </control>
      </mc:Choice>
      <mc:Fallback>
        <control shapeId="90116" r:id="rId6" name="OptionButton1"/>
      </mc:Fallback>
    </mc:AlternateContent>
    <mc:AlternateContent xmlns:mc="http://schemas.openxmlformats.org/markup-compatibility/2006">
      <mc:Choice Requires="x14">
        <control shapeId="90115" r:id="rId8" name="ComboBox2">
          <controlPr defaultSize="0" autoLine="0" listFillRange="MonthAndBeyond" r:id="rId9">
            <anchor>
              <from>
                <xdr:col>0</xdr:col>
                <xdr:colOff>1892300</xdr:colOff>
                <xdr:row>4</xdr:row>
                <xdr:rowOff>38100</xdr:rowOff>
              </from>
              <to>
                <xdr:col>0</xdr:col>
                <xdr:colOff>3479800</xdr:colOff>
                <xdr:row>5</xdr:row>
                <xdr:rowOff>107950</xdr:rowOff>
              </to>
            </anchor>
          </controlPr>
        </control>
      </mc:Choice>
      <mc:Fallback>
        <control shapeId="90115" r:id="rId8" name="ComboBox2"/>
      </mc:Fallback>
    </mc:AlternateContent>
    <mc:AlternateContent xmlns:mc="http://schemas.openxmlformats.org/markup-compatibility/2006">
      <mc:Choice Requires="x14">
        <control shapeId="90114" r:id="rId10" name="ComboBox1">
          <controlPr defaultSize="0" disabled="1" autoLine="0" listFillRange="Months" r:id="rId11">
            <anchor>
              <from>
                <xdr:col>0</xdr:col>
                <xdr:colOff>1873250</xdr:colOff>
                <xdr:row>5</xdr:row>
                <xdr:rowOff>241300</xdr:rowOff>
              </from>
              <to>
                <xdr:col>0</xdr:col>
                <xdr:colOff>3479800</xdr:colOff>
                <xdr:row>7</xdr:row>
                <xdr:rowOff>101600</xdr:rowOff>
              </to>
            </anchor>
          </controlPr>
        </control>
      </mc:Choice>
      <mc:Fallback>
        <control shapeId="90114" r:id="rId10" name="ComboBox1"/>
      </mc:Fallback>
    </mc:AlternateContent>
    <mc:AlternateContent xmlns:mc="http://schemas.openxmlformats.org/markup-compatibility/2006">
      <mc:Choice Requires="x14">
        <control shapeId="90113" r:id="rId12" name="ComboBox3">
          <controlPr defaultSize="0" autoLine="0" listFillRange="RowOptions" r:id="rId13">
            <anchor>
              <from>
                <xdr:col>0</xdr:col>
                <xdr:colOff>1028700</xdr:colOff>
                <xdr:row>9</xdr:row>
                <xdr:rowOff>177800</xdr:rowOff>
              </from>
              <to>
                <xdr:col>0</xdr:col>
                <xdr:colOff>3479800</xdr:colOff>
                <xdr:row>10</xdr:row>
                <xdr:rowOff>165100</xdr:rowOff>
              </to>
            </anchor>
          </controlPr>
        </control>
      </mc:Choice>
      <mc:Fallback>
        <control shapeId="90113" r:id="rId12" name="ComboBox3"/>
      </mc:Fallback>
    </mc:AlternateContent>
    <mc:AlternateContent xmlns:mc="http://schemas.openxmlformats.org/markup-compatibility/2006">
      <mc:Choice Requires="x14">
        <control shapeId="90120" r:id="rId14" name="Button 8">
          <controlPr defaultSize="0" print="0" autoFill="0" autoPict="0" macro="[0]!GoToDashboard">
            <anchor moveWithCells="1" sizeWithCells="1">
              <from>
                <xdr:col>0</xdr:col>
                <xdr:colOff>38100</xdr:colOff>
                <xdr:row>0</xdr:row>
                <xdr:rowOff>6350</xdr:rowOff>
              </from>
              <to>
                <xdr:col>0</xdr:col>
                <xdr:colOff>1860550</xdr:colOff>
                <xdr:row>0</xdr:row>
                <xdr:rowOff>342900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6" tint="-0.249977111117893"/>
  </sheetPr>
  <dimension ref="A1:DA136"/>
  <sheetViews>
    <sheetView topLeftCell="A19" zoomScale="85" zoomScaleNormal="85" workbookViewId="0">
      <selection activeCell="B20" sqref="B20"/>
    </sheetView>
  </sheetViews>
  <sheetFormatPr defaultColWidth="9.1796875" defaultRowHeight="14.5" x14ac:dyDescent="0.35"/>
  <cols>
    <col min="1" max="1" width="6" style="133" bestFit="1" customWidth="1"/>
    <col min="2" max="2" width="12.26953125" style="133" bestFit="1" customWidth="1"/>
    <col min="3" max="3" width="3.1796875" style="133" customWidth="1"/>
    <col min="4" max="4" width="3.81640625" style="133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8.7265625" style="133" bestFit="1" customWidth="1"/>
    <col min="20" max="20" width="9.54296875" style="133" customWidth="1"/>
    <col min="21" max="21" width="9.7265625" style="133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8.7265625" style="133" customWidth="1"/>
    <col min="36" max="36" width="10.26953125" style="133" customWidth="1"/>
    <col min="37" max="37" width="10" style="133" customWidth="1"/>
    <col min="38" max="38" width="1.54296875" style="133" customWidth="1"/>
    <col min="39" max="40" width="8.7265625" style="133" customWidth="1"/>
    <col min="41" max="42" width="7.7265625" style="133" customWidth="1"/>
    <col min="43" max="43" width="8" style="133" customWidth="1"/>
    <col min="44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3" width="10.54296875" style="133" bestFit="1" customWidth="1"/>
    <col min="104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345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346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347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347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347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347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347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347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347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347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347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347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347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347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/>
      <c r="H22" s="174"/>
      <c r="I22" s="174"/>
      <c r="J22" s="174"/>
      <c r="K22" s="174">
        <f>'FY20 Demand'!C32</f>
        <v>3125</v>
      </c>
      <c r="L22" s="174"/>
      <c r="M22" s="174">
        <f>SUM(G22:L22)</f>
        <v>3125</v>
      </c>
      <c r="O22" s="174"/>
      <c r="P22" s="174"/>
      <c r="Q22" s="174"/>
      <c r="R22" s="174"/>
      <c r="S22" s="174">
        <f>'FY20 Demand'!D32</f>
        <v>3125</v>
      </c>
      <c r="T22" s="174"/>
      <c r="U22" s="174">
        <f>SUM(O22:T22)</f>
        <v>3125</v>
      </c>
      <c r="V22" s="174"/>
      <c r="W22" s="174"/>
      <c r="X22" s="174"/>
      <c r="Y22" s="174"/>
      <c r="Z22" s="174"/>
      <c r="AA22" s="174">
        <f>'FY20 Demand'!E32</f>
        <v>3125</v>
      </c>
      <c r="AB22" s="174"/>
      <c r="AC22" s="174">
        <f>SUM(W22:AB22)</f>
        <v>3125</v>
      </c>
      <c r="AD22" s="174"/>
      <c r="AE22" s="174"/>
      <c r="AF22" s="174"/>
      <c r="AG22" s="174"/>
      <c r="AH22" s="174"/>
      <c r="AI22" s="174">
        <f>'FY20 Demand'!F32</f>
        <v>3125</v>
      </c>
      <c r="AJ22" s="174"/>
      <c r="AK22" s="174">
        <f>SUM(AE22:AJ22)</f>
        <v>3125</v>
      </c>
      <c r="AL22" s="164"/>
      <c r="AM22" s="174"/>
      <c r="AN22" s="174"/>
      <c r="AO22" s="174"/>
      <c r="AP22" s="174"/>
      <c r="AQ22" s="174">
        <f>'FY20 Demand'!G32</f>
        <v>3125</v>
      </c>
      <c r="AR22" s="174"/>
      <c r="AS22" s="174">
        <f>SUM(AM22:AR22)</f>
        <v>3125</v>
      </c>
      <c r="AT22" s="164"/>
      <c r="AU22" s="174"/>
      <c r="AV22" s="174"/>
      <c r="AW22" s="174"/>
      <c r="AX22" s="174"/>
      <c r="AY22" s="174">
        <f>'FY20 Demand'!H32</f>
        <v>3125</v>
      </c>
      <c r="AZ22" s="174"/>
      <c r="BA22" s="174">
        <f>SUM(AU22:AZ22)</f>
        <v>3125</v>
      </c>
      <c r="BB22" s="164"/>
      <c r="BC22" s="174"/>
      <c r="BD22" s="174"/>
      <c r="BE22" s="174"/>
      <c r="BF22" s="174"/>
      <c r="BG22" s="174">
        <f>'FY20 Demand'!I32</f>
        <v>3125</v>
      </c>
      <c r="BH22" s="174"/>
      <c r="BI22" s="174">
        <f>SUM(BC22:BH22)</f>
        <v>3125</v>
      </c>
      <c r="BJ22" s="164"/>
      <c r="BK22" s="174"/>
      <c r="BL22" s="174"/>
      <c r="BM22" s="174"/>
      <c r="BN22" s="174"/>
      <c r="BO22" s="174">
        <f>'FY20 Demand'!J32</f>
        <v>3125</v>
      </c>
      <c r="BP22" s="174"/>
      <c r="BQ22" s="174">
        <f>SUM(BK22:BP22)</f>
        <v>3125</v>
      </c>
      <c r="BR22" s="164"/>
      <c r="BS22" s="174"/>
      <c r="BT22" s="174"/>
      <c r="BU22" s="174"/>
      <c r="BV22" s="174"/>
      <c r="BW22" s="174">
        <f>'FY20 Demand'!K32</f>
        <v>3125</v>
      </c>
      <c r="BX22" s="174"/>
      <c r="BY22" s="174">
        <f>SUM(BS22:BX22)</f>
        <v>3125</v>
      </c>
      <c r="BZ22" s="164"/>
      <c r="CA22" s="174"/>
      <c r="CB22" s="174"/>
      <c r="CC22" s="174"/>
      <c r="CD22" s="174"/>
      <c r="CE22" s="174">
        <f>'FY20 Demand'!L32</f>
        <v>3125</v>
      </c>
      <c r="CF22" s="174"/>
      <c r="CG22" s="174">
        <f>SUM(CA22:CF22)</f>
        <v>3125</v>
      </c>
      <c r="CH22" s="164"/>
      <c r="CI22" s="174"/>
      <c r="CJ22" s="174"/>
      <c r="CK22" s="174"/>
      <c r="CL22" s="174"/>
      <c r="CM22" s="174">
        <f>'FY20 Demand'!M32</f>
        <v>3125</v>
      </c>
      <c r="CN22" s="174"/>
      <c r="CO22" s="174">
        <f>SUM(CI22:CN22)</f>
        <v>3125</v>
      </c>
      <c r="CP22" s="164"/>
      <c r="CQ22" s="174"/>
      <c r="CR22" s="174"/>
      <c r="CS22" s="174"/>
      <c r="CT22" s="174"/>
      <c r="CU22" s="174">
        <f>'FY20 Demand'!N32</f>
        <v>3125</v>
      </c>
      <c r="CV22" s="174"/>
      <c r="CW22" s="174">
        <f>SUM(CQ22:CV22)</f>
        <v>3125</v>
      </c>
      <c r="CY22" s="134">
        <f>SUM(CW22,CO22,CG22,BY22,BQ22,BI22,BA22,AS22,AK22,AC22,U22,M22)</f>
        <v>37500</v>
      </c>
      <c r="CZ22" s="134">
        <f>'FY20 Demand'!O32</f>
        <v>37500</v>
      </c>
      <c r="DA22" s="182" t="str">
        <f>IF(CY22=CZ22,"","Check")</f>
        <v/>
      </c>
    </row>
    <row r="23" spans="6:105" x14ac:dyDescent="0.35">
      <c r="F23" s="170" t="s">
        <v>164</v>
      </c>
      <c r="G23" s="194">
        <f t="shared" ref="G23:L23" si="0">G22</f>
        <v>0</v>
      </c>
      <c r="H23" s="194">
        <f t="shared" si="0"/>
        <v>0</v>
      </c>
      <c r="I23" s="194">
        <f t="shared" si="0"/>
        <v>0</v>
      </c>
      <c r="J23" s="194">
        <f t="shared" si="0"/>
        <v>0</v>
      </c>
      <c r="K23" s="194">
        <f t="shared" si="0"/>
        <v>3125</v>
      </c>
      <c r="L23" s="194">
        <f t="shared" si="0"/>
        <v>0</v>
      </c>
      <c r="M23" s="174">
        <f>SUM(G23:L23)</f>
        <v>3125</v>
      </c>
      <c r="O23" s="194">
        <f t="shared" ref="O23:T23" si="1">O22</f>
        <v>0</v>
      </c>
      <c r="P23" s="194">
        <f t="shared" si="1"/>
        <v>0</v>
      </c>
      <c r="Q23" s="194">
        <f t="shared" si="1"/>
        <v>0</v>
      </c>
      <c r="R23" s="194">
        <f t="shared" si="1"/>
        <v>0</v>
      </c>
      <c r="S23" s="194">
        <f t="shared" si="1"/>
        <v>3125</v>
      </c>
      <c r="T23" s="194">
        <f t="shared" si="1"/>
        <v>0</v>
      </c>
      <c r="U23" s="174">
        <f>SUM(O23:T23)</f>
        <v>3125</v>
      </c>
      <c r="V23" s="174"/>
      <c r="W23" s="194">
        <f t="shared" ref="W23:AB23" si="2">W22</f>
        <v>0</v>
      </c>
      <c r="X23" s="194">
        <f t="shared" si="2"/>
        <v>0</v>
      </c>
      <c r="Y23" s="194">
        <f t="shared" si="2"/>
        <v>0</v>
      </c>
      <c r="Z23" s="194">
        <f t="shared" si="2"/>
        <v>0</v>
      </c>
      <c r="AA23" s="194">
        <f t="shared" si="2"/>
        <v>3125</v>
      </c>
      <c r="AB23" s="194">
        <f t="shared" si="2"/>
        <v>0</v>
      </c>
      <c r="AC23" s="174">
        <f>SUM(W23:AB23)</f>
        <v>3125</v>
      </c>
      <c r="AD23" s="174"/>
      <c r="AE23" s="194">
        <f t="shared" ref="AE23:AJ23" si="3">AE22</f>
        <v>0</v>
      </c>
      <c r="AF23" s="194">
        <f t="shared" si="3"/>
        <v>0</v>
      </c>
      <c r="AG23" s="194">
        <f t="shared" si="3"/>
        <v>0</v>
      </c>
      <c r="AH23" s="194">
        <f t="shared" si="3"/>
        <v>0</v>
      </c>
      <c r="AI23" s="194">
        <f t="shared" si="3"/>
        <v>3125</v>
      </c>
      <c r="AJ23" s="194">
        <f t="shared" si="3"/>
        <v>0</v>
      </c>
      <c r="AK23" s="174">
        <f>SUM(AE23:AJ23)</f>
        <v>3125</v>
      </c>
      <c r="AL23" s="164"/>
      <c r="AM23" s="194">
        <f t="shared" ref="AM23:AR23" si="4">AM22</f>
        <v>0</v>
      </c>
      <c r="AN23" s="194">
        <f t="shared" si="4"/>
        <v>0</v>
      </c>
      <c r="AO23" s="194">
        <f t="shared" si="4"/>
        <v>0</v>
      </c>
      <c r="AP23" s="194">
        <f t="shared" si="4"/>
        <v>0</v>
      </c>
      <c r="AQ23" s="194">
        <f t="shared" si="4"/>
        <v>3125</v>
      </c>
      <c r="AR23" s="194">
        <f t="shared" si="4"/>
        <v>0</v>
      </c>
      <c r="AS23" s="174">
        <f>SUM(AM23:AR23)</f>
        <v>3125</v>
      </c>
      <c r="AT23" s="164"/>
      <c r="AU23" s="194">
        <f t="shared" ref="AU23:AZ23" si="5">AU22</f>
        <v>0</v>
      </c>
      <c r="AV23" s="194">
        <f t="shared" si="5"/>
        <v>0</v>
      </c>
      <c r="AW23" s="194">
        <f t="shared" si="5"/>
        <v>0</v>
      </c>
      <c r="AX23" s="194">
        <f t="shared" si="5"/>
        <v>0</v>
      </c>
      <c r="AY23" s="194">
        <f t="shared" si="5"/>
        <v>3125</v>
      </c>
      <c r="AZ23" s="194">
        <f t="shared" si="5"/>
        <v>0</v>
      </c>
      <c r="BA23" s="174">
        <f>SUM(AU23:AZ23)</f>
        <v>3125</v>
      </c>
      <c r="BB23" s="164"/>
      <c r="BC23" s="194">
        <f t="shared" ref="BC23:BH23" si="6">BC22</f>
        <v>0</v>
      </c>
      <c r="BD23" s="194">
        <f t="shared" si="6"/>
        <v>0</v>
      </c>
      <c r="BE23" s="194">
        <f t="shared" si="6"/>
        <v>0</v>
      </c>
      <c r="BF23" s="194">
        <f t="shared" si="6"/>
        <v>0</v>
      </c>
      <c r="BG23" s="194">
        <f t="shared" si="6"/>
        <v>3125</v>
      </c>
      <c r="BH23" s="194">
        <f t="shared" si="6"/>
        <v>0</v>
      </c>
      <c r="BI23" s="174">
        <f>SUM(BC23:BH23)</f>
        <v>3125</v>
      </c>
      <c r="BJ23" s="164"/>
      <c r="BK23" s="194">
        <f t="shared" ref="BK23:BP23" si="7">BK22</f>
        <v>0</v>
      </c>
      <c r="BL23" s="194">
        <f t="shared" si="7"/>
        <v>0</v>
      </c>
      <c r="BM23" s="194">
        <f t="shared" si="7"/>
        <v>0</v>
      </c>
      <c r="BN23" s="194">
        <f t="shared" si="7"/>
        <v>0</v>
      </c>
      <c r="BO23" s="194">
        <f t="shared" si="7"/>
        <v>3125</v>
      </c>
      <c r="BP23" s="194">
        <f t="shared" si="7"/>
        <v>0</v>
      </c>
      <c r="BQ23" s="174">
        <f>SUM(BK23:BP23)</f>
        <v>3125</v>
      </c>
      <c r="BR23" s="164"/>
      <c r="BS23" s="194">
        <f t="shared" ref="BS23:BX23" si="8">BS22</f>
        <v>0</v>
      </c>
      <c r="BT23" s="194">
        <f t="shared" si="8"/>
        <v>0</v>
      </c>
      <c r="BU23" s="194">
        <f t="shared" si="8"/>
        <v>0</v>
      </c>
      <c r="BV23" s="194">
        <f t="shared" si="8"/>
        <v>0</v>
      </c>
      <c r="BW23" s="194">
        <f t="shared" si="8"/>
        <v>3125</v>
      </c>
      <c r="BX23" s="194">
        <f t="shared" si="8"/>
        <v>0</v>
      </c>
      <c r="BY23" s="174">
        <f>SUM(BS23:BX23)</f>
        <v>3125</v>
      </c>
      <c r="BZ23" s="164"/>
      <c r="CA23" s="194">
        <f t="shared" ref="CA23:CF23" si="9">CA22</f>
        <v>0</v>
      </c>
      <c r="CB23" s="194">
        <f t="shared" si="9"/>
        <v>0</v>
      </c>
      <c r="CC23" s="194">
        <f t="shared" si="9"/>
        <v>0</v>
      </c>
      <c r="CD23" s="194">
        <f t="shared" si="9"/>
        <v>0</v>
      </c>
      <c r="CE23" s="194">
        <f t="shared" si="9"/>
        <v>3125</v>
      </c>
      <c r="CF23" s="194">
        <f t="shared" si="9"/>
        <v>0</v>
      </c>
      <c r="CG23" s="174">
        <f>SUM(CA23:CF23)</f>
        <v>3125</v>
      </c>
      <c r="CH23" s="164"/>
      <c r="CI23" s="194">
        <f t="shared" ref="CI23:CN23" si="10">CI22</f>
        <v>0</v>
      </c>
      <c r="CJ23" s="194">
        <f t="shared" si="10"/>
        <v>0</v>
      </c>
      <c r="CK23" s="194">
        <f t="shared" si="10"/>
        <v>0</v>
      </c>
      <c r="CL23" s="194">
        <f t="shared" si="10"/>
        <v>0</v>
      </c>
      <c r="CM23" s="194">
        <f t="shared" si="10"/>
        <v>3125</v>
      </c>
      <c r="CN23" s="194">
        <f t="shared" si="10"/>
        <v>0</v>
      </c>
      <c r="CO23" s="174">
        <f>SUM(CI23:CN23)</f>
        <v>3125</v>
      </c>
      <c r="CP23" s="164"/>
      <c r="CQ23" s="194">
        <f t="shared" ref="CQ23:CV23" si="11">CQ22</f>
        <v>0</v>
      </c>
      <c r="CR23" s="194">
        <f t="shared" si="11"/>
        <v>0</v>
      </c>
      <c r="CS23" s="194">
        <f t="shared" si="11"/>
        <v>0</v>
      </c>
      <c r="CT23" s="194">
        <f t="shared" si="11"/>
        <v>0</v>
      </c>
      <c r="CU23" s="194">
        <f t="shared" si="11"/>
        <v>3125</v>
      </c>
      <c r="CV23" s="194">
        <f t="shared" si="11"/>
        <v>0</v>
      </c>
      <c r="CW23" s="174">
        <f>SUM(CQ23:CV23)</f>
        <v>3125</v>
      </c>
    </row>
    <row r="24" spans="6:105" x14ac:dyDescent="0.35">
      <c r="F24" s="170" t="s">
        <v>167</v>
      </c>
      <c r="G24" s="174">
        <f>G23-G22</f>
        <v>0</v>
      </c>
      <c r="H24" s="174">
        <f t="shared" ref="H24:M24" si="12">H23-H22</f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IFERROR(G24/G22,"0.00"%)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IFERROR(O24/O22,"0.00"%)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IFERROR(W24/W22,"0.00"%)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IFERROR(AE24/AE22,"0.00"%)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IFERROR(AM24/AM22,"0.00"%)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IFERROR(AU24/AU22,"0.00"%)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IFERROR(BC24/BC22,"0.00"%)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IFERROR(BK24/BK22,"0.00"%)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IFERROR(BS24/BS22,"0.00"%)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IFERROR(CA24/CA22,"0.00"%)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IFERROR(CI24/CI22,"0.00"%)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IFERROR(CQ24/CQ22,"0.00"%)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IFERROR(G22/$M22,"0%")</f>
        <v>0</v>
      </c>
      <c r="H27" s="172">
        <f t="shared" ref="H27:L28" si="36">IFERROR(H22/$M22,"0%")</f>
        <v>0</v>
      </c>
      <c r="I27" s="172">
        <f t="shared" si="36"/>
        <v>0</v>
      </c>
      <c r="J27" s="172">
        <f t="shared" si="36"/>
        <v>0</v>
      </c>
      <c r="K27" s="172">
        <f t="shared" si="36"/>
        <v>1</v>
      </c>
      <c r="L27" s="172">
        <f t="shared" si="36"/>
        <v>0</v>
      </c>
      <c r="M27" s="172">
        <f>SUM(G27:L27)</f>
        <v>1</v>
      </c>
      <c r="O27" s="172">
        <f>IFERROR(O22/$U22,"0%")</f>
        <v>0</v>
      </c>
      <c r="P27" s="172">
        <f t="shared" ref="P27:T28" si="37">IFERROR(P22/$U22,"0%")</f>
        <v>0</v>
      </c>
      <c r="Q27" s="172">
        <f t="shared" si="37"/>
        <v>0</v>
      </c>
      <c r="R27" s="172">
        <f t="shared" si="37"/>
        <v>0</v>
      </c>
      <c r="S27" s="172">
        <f t="shared" si="37"/>
        <v>1</v>
      </c>
      <c r="T27" s="172">
        <f t="shared" si="37"/>
        <v>0</v>
      </c>
      <c r="U27" s="172">
        <f>SUM(O27:T27)</f>
        <v>1</v>
      </c>
      <c r="V27" s="173"/>
      <c r="W27" s="172">
        <f>IFERROR(W22/$AC22,"0%")</f>
        <v>0</v>
      </c>
      <c r="X27" s="172">
        <f t="shared" ref="X27:AB28" si="38">IFERROR(X22/$AC22,"0%")</f>
        <v>0</v>
      </c>
      <c r="Y27" s="172">
        <f t="shared" si="38"/>
        <v>0</v>
      </c>
      <c r="Z27" s="172">
        <f>IFERROR(Z22/$AC22,"0%")</f>
        <v>0</v>
      </c>
      <c r="AA27" s="172">
        <f t="shared" si="38"/>
        <v>1</v>
      </c>
      <c r="AB27" s="172">
        <f t="shared" si="38"/>
        <v>0</v>
      </c>
      <c r="AC27" s="172">
        <f>SUM(W27:AB27)</f>
        <v>1</v>
      </c>
      <c r="AD27" s="173"/>
      <c r="AE27" s="172">
        <f t="shared" ref="AE27:AJ27" si="39">IFERROR(AE22/$AK$22,"0%")</f>
        <v>0</v>
      </c>
      <c r="AF27" s="172">
        <f t="shared" si="39"/>
        <v>0</v>
      </c>
      <c r="AG27" s="172">
        <f t="shared" si="39"/>
        <v>0</v>
      </c>
      <c r="AH27" s="172">
        <f t="shared" si="39"/>
        <v>0</v>
      </c>
      <c r="AI27" s="172">
        <f t="shared" si="39"/>
        <v>1</v>
      </c>
      <c r="AJ27" s="172">
        <f t="shared" si="39"/>
        <v>0</v>
      </c>
      <c r="AK27" s="172">
        <f>SUM(AE27:AJ27)</f>
        <v>1</v>
      </c>
      <c r="AL27" s="164"/>
      <c r="AM27" s="172">
        <f t="shared" ref="AM27:AR27" si="40">IFERROR(AM22/$AS$22,"0%")</f>
        <v>0</v>
      </c>
      <c r="AN27" s="172">
        <f t="shared" si="40"/>
        <v>0</v>
      </c>
      <c r="AO27" s="172">
        <f t="shared" si="40"/>
        <v>0</v>
      </c>
      <c r="AP27" s="172">
        <f t="shared" si="40"/>
        <v>0</v>
      </c>
      <c r="AQ27" s="172">
        <f t="shared" si="40"/>
        <v>1</v>
      </c>
      <c r="AR27" s="172">
        <f t="shared" si="40"/>
        <v>0</v>
      </c>
      <c r="AS27" s="172">
        <f>SUM(AM27:AR27)</f>
        <v>1</v>
      </c>
      <c r="AT27" s="164"/>
      <c r="AU27" s="172">
        <f t="shared" ref="AU27:AZ27" si="41">IFERROR(AU22/$BA$22,"0%")</f>
        <v>0</v>
      </c>
      <c r="AV27" s="172">
        <f t="shared" si="41"/>
        <v>0</v>
      </c>
      <c r="AW27" s="172">
        <f t="shared" si="41"/>
        <v>0</v>
      </c>
      <c r="AX27" s="172">
        <f t="shared" si="41"/>
        <v>0</v>
      </c>
      <c r="AY27" s="172">
        <f t="shared" si="41"/>
        <v>1</v>
      </c>
      <c r="AZ27" s="172">
        <f t="shared" si="41"/>
        <v>0</v>
      </c>
      <c r="BA27" s="172">
        <f>SUM(AU27:AZ27)</f>
        <v>1</v>
      </c>
      <c r="BB27" s="164"/>
      <c r="BC27" s="172">
        <f t="shared" ref="BC27:BH27" si="42">IFERROR(BC22/$BI$22,"0%")</f>
        <v>0</v>
      </c>
      <c r="BD27" s="172">
        <f t="shared" si="42"/>
        <v>0</v>
      </c>
      <c r="BE27" s="172">
        <f t="shared" si="42"/>
        <v>0</v>
      </c>
      <c r="BF27" s="172">
        <f t="shared" si="42"/>
        <v>0</v>
      </c>
      <c r="BG27" s="172">
        <f t="shared" si="42"/>
        <v>1</v>
      </c>
      <c r="BH27" s="172">
        <f t="shared" si="42"/>
        <v>0</v>
      </c>
      <c r="BI27" s="172">
        <f>SUM(BC27:BH27)</f>
        <v>1</v>
      </c>
      <c r="BJ27" s="164"/>
      <c r="BK27" s="172">
        <f t="shared" ref="BK27:BP27" si="43">IFERROR(BK22/$BQ$22,"0%")</f>
        <v>0</v>
      </c>
      <c r="BL27" s="172">
        <f t="shared" si="43"/>
        <v>0</v>
      </c>
      <c r="BM27" s="172">
        <f t="shared" si="43"/>
        <v>0</v>
      </c>
      <c r="BN27" s="172">
        <f t="shared" si="43"/>
        <v>0</v>
      </c>
      <c r="BO27" s="172">
        <f t="shared" si="43"/>
        <v>1</v>
      </c>
      <c r="BP27" s="172">
        <f t="shared" si="43"/>
        <v>0</v>
      </c>
      <c r="BQ27" s="172">
        <f>SUM(BK27:BP27)</f>
        <v>1</v>
      </c>
      <c r="BR27" s="164"/>
      <c r="BS27" s="172">
        <f t="shared" ref="BS27:BX27" si="44">IFERROR(BS22/$BY$22,"0%")</f>
        <v>0</v>
      </c>
      <c r="BT27" s="172">
        <f t="shared" si="44"/>
        <v>0</v>
      </c>
      <c r="BU27" s="172">
        <f t="shared" si="44"/>
        <v>0</v>
      </c>
      <c r="BV27" s="172">
        <f t="shared" si="44"/>
        <v>0</v>
      </c>
      <c r="BW27" s="172">
        <f t="shared" si="44"/>
        <v>1</v>
      </c>
      <c r="BX27" s="172">
        <f t="shared" si="44"/>
        <v>0</v>
      </c>
      <c r="BY27" s="172">
        <f>SUM(BS27:BX27)</f>
        <v>1</v>
      </c>
      <c r="BZ27" s="164"/>
      <c r="CA27" s="172">
        <f t="shared" ref="CA27:CF27" si="45">IFERROR(CA22/$CG$22,"0%")</f>
        <v>0</v>
      </c>
      <c r="CB27" s="172">
        <f t="shared" si="45"/>
        <v>0</v>
      </c>
      <c r="CC27" s="172">
        <f t="shared" si="45"/>
        <v>0</v>
      </c>
      <c r="CD27" s="172">
        <f t="shared" si="45"/>
        <v>0</v>
      </c>
      <c r="CE27" s="172">
        <f t="shared" si="45"/>
        <v>1</v>
      </c>
      <c r="CF27" s="172">
        <f t="shared" si="45"/>
        <v>0</v>
      </c>
      <c r="CG27" s="172">
        <f>SUM(CA27:CF27)</f>
        <v>1</v>
      </c>
      <c r="CH27" s="164"/>
      <c r="CI27" s="172">
        <f t="shared" ref="CI27:CN27" si="46">IFERROR(CI22/$CO$22,"0%")</f>
        <v>0</v>
      </c>
      <c r="CJ27" s="172">
        <f t="shared" si="46"/>
        <v>0</v>
      </c>
      <c r="CK27" s="172">
        <f t="shared" si="46"/>
        <v>0</v>
      </c>
      <c r="CL27" s="172">
        <f t="shared" si="46"/>
        <v>0</v>
      </c>
      <c r="CM27" s="172">
        <f t="shared" si="46"/>
        <v>1</v>
      </c>
      <c r="CN27" s="172">
        <f t="shared" si="46"/>
        <v>0</v>
      </c>
      <c r="CO27" s="172">
        <f>SUM(CI27:CN27)</f>
        <v>1</v>
      </c>
      <c r="CP27" s="164"/>
      <c r="CQ27" s="172">
        <f t="shared" ref="CQ27:CV27" si="47">IFERROR(CQ22/$CW$22,"0%")</f>
        <v>0</v>
      </c>
      <c r="CR27" s="172">
        <f t="shared" si="47"/>
        <v>0</v>
      </c>
      <c r="CS27" s="172">
        <f t="shared" si="47"/>
        <v>0</v>
      </c>
      <c r="CT27" s="172">
        <f t="shared" si="47"/>
        <v>0</v>
      </c>
      <c r="CU27" s="172">
        <f t="shared" si="47"/>
        <v>1</v>
      </c>
      <c r="CV27" s="172">
        <f t="shared" si="47"/>
        <v>0</v>
      </c>
      <c r="CW27" s="172">
        <f>SUM(CQ27:CV27)</f>
        <v>1</v>
      </c>
    </row>
    <row r="28" spans="6:105" x14ac:dyDescent="0.35">
      <c r="F28" s="170" t="s">
        <v>164</v>
      </c>
      <c r="G28" s="172">
        <f>IFERROR(G23/$M23,"0%")</f>
        <v>0</v>
      </c>
      <c r="H28" s="172">
        <f t="shared" si="36"/>
        <v>0</v>
      </c>
      <c r="I28" s="172">
        <f t="shared" si="36"/>
        <v>0</v>
      </c>
      <c r="J28" s="172">
        <f t="shared" si="36"/>
        <v>0</v>
      </c>
      <c r="K28" s="172">
        <f t="shared" si="36"/>
        <v>1</v>
      </c>
      <c r="L28" s="172">
        <f t="shared" si="36"/>
        <v>0</v>
      </c>
      <c r="M28" s="172">
        <f>SUM(G28:L28)</f>
        <v>1</v>
      </c>
      <c r="O28" s="172">
        <f>IFERROR(O23/$U23,"0%")</f>
        <v>0</v>
      </c>
      <c r="P28" s="172">
        <f t="shared" si="37"/>
        <v>0</v>
      </c>
      <c r="Q28" s="172">
        <f t="shared" si="37"/>
        <v>0</v>
      </c>
      <c r="R28" s="172">
        <f t="shared" si="37"/>
        <v>0</v>
      </c>
      <c r="S28" s="172">
        <f t="shared" si="37"/>
        <v>1</v>
      </c>
      <c r="T28" s="172">
        <f t="shared" si="37"/>
        <v>0</v>
      </c>
      <c r="U28" s="172">
        <f>SUM(O28:T28)</f>
        <v>1</v>
      </c>
      <c r="V28" s="173"/>
      <c r="W28" s="172">
        <f>IFERROR(W23/$AC23,"0%")</f>
        <v>0</v>
      </c>
      <c r="X28" s="172">
        <f t="shared" si="38"/>
        <v>0</v>
      </c>
      <c r="Y28" s="172">
        <f t="shared" si="38"/>
        <v>0</v>
      </c>
      <c r="Z28" s="172">
        <f>IFERROR(Z23/$AC23,"0%")</f>
        <v>0</v>
      </c>
      <c r="AA28" s="172">
        <f t="shared" si="38"/>
        <v>1</v>
      </c>
      <c r="AB28" s="172">
        <f t="shared" si="38"/>
        <v>0</v>
      </c>
      <c r="AC28" s="172">
        <f>SUM(W28:AB28)</f>
        <v>1</v>
      </c>
      <c r="AD28" s="173"/>
      <c r="AE28" s="172">
        <f t="shared" ref="AE28:AJ28" si="48">IFERROR(AE23/$AK$23,"0%")</f>
        <v>0</v>
      </c>
      <c r="AF28" s="172">
        <f t="shared" si="48"/>
        <v>0</v>
      </c>
      <c r="AG28" s="172">
        <f t="shared" si="48"/>
        <v>0</v>
      </c>
      <c r="AH28" s="172">
        <f t="shared" si="48"/>
        <v>0</v>
      </c>
      <c r="AI28" s="172">
        <f t="shared" si="48"/>
        <v>1</v>
      </c>
      <c r="AJ28" s="172">
        <f t="shared" si="48"/>
        <v>0</v>
      </c>
      <c r="AK28" s="172">
        <f>SUM(AE28:AJ28)</f>
        <v>1</v>
      </c>
      <c r="AL28" s="164"/>
      <c r="AM28" s="172">
        <f t="shared" ref="AM28:AR28" si="49">IFERROR(AM23/$AS$23,"0%")</f>
        <v>0</v>
      </c>
      <c r="AN28" s="172">
        <f t="shared" si="49"/>
        <v>0</v>
      </c>
      <c r="AO28" s="172">
        <f t="shared" si="49"/>
        <v>0</v>
      </c>
      <c r="AP28" s="172">
        <f t="shared" si="49"/>
        <v>0</v>
      </c>
      <c r="AQ28" s="172">
        <f t="shared" si="49"/>
        <v>1</v>
      </c>
      <c r="AR28" s="172">
        <f t="shared" si="49"/>
        <v>0</v>
      </c>
      <c r="AS28" s="172">
        <f>SUM(AM28:AR28)</f>
        <v>1</v>
      </c>
      <c r="AT28" s="164"/>
      <c r="AU28" s="172">
        <f t="shared" ref="AU28:AZ28" si="50">IFERROR(AU23/$BA$23,"0%")</f>
        <v>0</v>
      </c>
      <c r="AV28" s="172">
        <f t="shared" si="50"/>
        <v>0</v>
      </c>
      <c r="AW28" s="172">
        <f t="shared" si="50"/>
        <v>0</v>
      </c>
      <c r="AX28" s="172">
        <f t="shared" si="50"/>
        <v>0</v>
      </c>
      <c r="AY28" s="172">
        <f t="shared" si="50"/>
        <v>1</v>
      </c>
      <c r="AZ28" s="172">
        <f t="shared" si="50"/>
        <v>0</v>
      </c>
      <c r="BA28" s="172">
        <f>SUM(AU28:AZ28)</f>
        <v>1</v>
      </c>
      <c r="BB28" s="164"/>
      <c r="BC28" s="172">
        <f t="shared" ref="BC28:BH28" si="51">IFERROR(BC23/$BI$23,"0%")</f>
        <v>0</v>
      </c>
      <c r="BD28" s="172">
        <f t="shared" si="51"/>
        <v>0</v>
      </c>
      <c r="BE28" s="172">
        <f t="shared" si="51"/>
        <v>0</v>
      </c>
      <c r="BF28" s="172">
        <f t="shared" si="51"/>
        <v>0</v>
      </c>
      <c r="BG28" s="172">
        <f t="shared" si="51"/>
        <v>1</v>
      </c>
      <c r="BH28" s="172">
        <f t="shared" si="51"/>
        <v>0</v>
      </c>
      <c r="BI28" s="172">
        <f>SUM(BC28:BH28)</f>
        <v>1</v>
      </c>
      <c r="BJ28" s="164"/>
      <c r="BK28" s="172">
        <f t="shared" ref="BK28:BP28" si="52">IFERROR(BK23/$BQ$23,"0%")</f>
        <v>0</v>
      </c>
      <c r="BL28" s="172">
        <f t="shared" si="52"/>
        <v>0</v>
      </c>
      <c r="BM28" s="172">
        <f t="shared" si="52"/>
        <v>0</v>
      </c>
      <c r="BN28" s="172">
        <f t="shared" si="52"/>
        <v>0</v>
      </c>
      <c r="BO28" s="172">
        <f t="shared" si="52"/>
        <v>1</v>
      </c>
      <c r="BP28" s="172">
        <f t="shared" si="52"/>
        <v>0</v>
      </c>
      <c r="BQ28" s="172">
        <f>SUM(BK28:BP28)</f>
        <v>1</v>
      </c>
      <c r="BR28" s="164"/>
      <c r="BS28" s="172">
        <f t="shared" ref="BS28:BX28" si="53">IFERROR(BS23/$BY$23,"0%")</f>
        <v>0</v>
      </c>
      <c r="BT28" s="172">
        <f t="shared" si="53"/>
        <v>0</v>
      </c>
      <c r="BU28" s="172">
        <f t="shared" si="53"/>
        <v>0</v>
      </c>
      <c r="BV28" s="172">
        <f t="shared" si="53"/>
        <v>0</v>
      </c>
      <c r="BW28" s="172">
        <f t="shared" si="53"/>
        <v>1</v>
      </c>
      <c r="BX28" s="172">
        <f t="shared" si="53"/>
        <v>0</v>
      </c>
      <c r="BY28" s="172">
        <f>SUM(BS28:BX28)</f>
        <v>1</v>
      </c>
      <c r="BZ28" s="164"/>
      <c r="CA28" s="172">
        <f t="shared" ref="CA28:CF28" si="54">IFERROR(CA23/$CG$23,"0%")</f>
        <v>0</v>
      </c>
      <c r="CB28" s="172">
        <f t="shared" si="54"/>
        <v>0</v>
      </c>
      <c r="CC28" s="172">
        <f t="shared" si="54"/>
        <v>0</v>
      </c>
      <c r="CD28" s="172">
        <f t="shared" si="54"/>
        <v>0</v>
      </c>
      <c r="CE28" s="172">
        <f t="shared" si="54"/>
        <v>1</v>
      </c>
      <c r="CF28" s="172">
        <f t="shared" si="54"/>
        <v>0</v>
      </c>
      <c r="CG28" s="172">
        <f>SUM(CA28:CF28)</f>
        <v>1</v>
      </c>
      <c r="CH28" s="164"/>
      <c r="CI28" s="172">
        <f t="shared" ref="CI28:CN28" si="55">IFERROR(CI23/$CO$23,"0%")</f>
        <v>0</v>
      </c>
      <c r="CJ28" s="172">
        <f t="shared" si="55"/>
        <v>0</v>
      </c>
      <c r="CK28" s="172">
        <f t="shared" si="55"/>
        <v>0</v>
      </c>
      <c r="CL28" s="172">
        <f t="shared" si="55"/>
        <v>0</v>
      </c>
      <c r="CM28" s="172">
        <f t="shared" si="55"/>
        <v>1</v>
      </c>
      <c r="CN28" s="172">
        <f t="shared" si="55"/>
        <v>0</v>
      </c>
      <c r="CO28" s="172">
        <f>SUM(CI28:CN28)</f>
        <v>1</v>
      </c>
      <c r="CP28" s="164"/>
      <c r="CQ28" s="172">
        <f t="shared" ref="CQ28:CV28" si="56">IFERROR(CQ23/$CW$23,"0%")</f>
        <v>0</v>
      </c>
      <c r="CR28" s="172">
        <f t="shared" si="56"/>
        <v>0</v>
      </c>
      <c r="CS28" s="172">
        <f t="shared" si="56"/>
        <v>0</v>
      </c>
      <c r="CT28" s="172">
        <f t="shared" si="56"/>
        <v>0</v>
      </c>
      <c r="CU28" s="172">
        <f t="shared" si="56"/>
        <v>1</v>
      </c>
      <c r="CV28" s="172">
        <f t="shared" si="56"/>
        <v>0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7">IFERROR(AVERAGE(G27:G28),"0%")</f>
        <v>0</v>
      </c>
      <c r="H29" s="190">
        <f t="shared" si="57"/>
        <v>0</v>
      </c>
      <c r="I29" s="190">
        <f t="shared" si="57"/>
        <v>0</v>
      </c>
      <c r="J29" s="190">
        <f t="shared" si="57"/>
        <v>0</v>
      </c>
      <c r="K29" s="190">
        <f t="shared" si="57"/>
        <v>1</v>
      </c>
      <c r="L29" s="190">
        <f t="shared" si="57"/>
        <v>0</v>
      </c>
      <c r="M29" s="172">
        <f>SUM(G29:L29)</f>
        <v>1</v>
      </c>
      <c r="N29" s="192"/>
      <c r="O29" s="190">
        <f t="shared" ref="O29:T29" si="58">IFERROR(AVERAGE(O27:O28),"0%")</f>
        <v>0</v>
      </c>
      <c r="P29" s="190">
        <f t="shared" si="58"/>
        <v>0</v>
      </c>
      <c r="Q29" s="190">
        <f t="shared" si="58"/>
        <v>0</v>
      </c>
      <c r="R29" s="190">
        <f t="shared" si="58"/>
        <v>0</v>
      </c>
      <c r="S29" s="190">
        <f t="shared" si="58"/>
        <v>1</v>
      </c>
      <c r="T29" s="190">
        <f t="shared" si="58"/>
        <v>0</v>
      </c>
      <c r="U29" s="172">
        <f>SUM(O29:T29)</f>
        <v>1</v>
      </c>
      <c r="V29" s="191"/>
      <c r="W29" s="190">
        <f t="shared" ref="W29:AB29" si="59">IFERROR(AVERAGE(W27:W28),"0%")</f>
        <v>0</v>
      </c>
      <c r="X29" s="190">
        <f t="shared" si="59"/>
        <v>0</v>
      </c>
      <c r="Y29" s="190">
        <f t="shared" si="59"/>
        <v>0</v>
      </c>
      <c r="Z29" s="190">
        <f t="shared" si="59"/>
        <v>0</v>
      </c>
      <c r="AA29" s="190">
        <f t="shared" si="59"/>
        <v>1</v>
      </c>
      <c r="AB29" s="190">
        <f t="shared" si="59"/>
        <v>0</v>
      </c>
      <c r="AC29" s="172">
        <f>SUM(W29:AB29)</f>
        <v>1</v>
      </c>
      <c r="AD29" s="191"/>
      <c r="AE29" s="190">
        <f t="shared" ref="AE29:AJ29" si="60">IFERROR(AVERAGE(AE27:AE28),"0%")</f>
        <v>0</v>
      </c>
      <c r="AF29" s="190">
        <f t="shared" si="60"/>
        <v>0</v>
      </c>
      <c r="AG29" s="190">
        <f t="shared" si="60"/>
        <v>0</v>
      </c>
      <c r="AH29" s="190">
        <f t="shared" si="60"/>
        <v>0</v>
      </c>
      <c r="AI29" s="190">
        <f t="shared" si="60"/>
        <v>1</v>
      </c>
      <c r="AJ29" s="190">
        <f t="shared" si="60"/>
        <v>0</v>
      </c>
      <c r="AK29" s="172">
        <f>SUM(AE29:AJ29)</f>
        <v>1</v>
      </c>
      <c r="AL29" s="164"/>
      <c r="AM29" s="190">
        <f t="shared" ref="AM29:AR29" si="61">IFERROR(AVERAGE(AM27:AM28),"0%")</f>
        <v>0</v>
      </c>
      <c r="AN29" s="190">
        <f t="shared" si="61"/>
        <v>0</v>
      </c>
      <c r="AO29" s="190">
        <f t="shared" si="61"/>
        <v>0</v>
      </c>
      <c r="AP29" s="190">
        <f t="shared" si="61"/>
        <v>0</v>
      </c>
      <c r="AQ29" s="190">
        <f t="shared" si="61"/>
        <v>1</v>
      </c>
      <c r="AR29" s="190">
        <f t="shared" si="61"/>
        <v>0</v>
      </c>
      <c r="AS29" s="172">
        <f>SUM(AM29:AR29)</f>
        <v>1</v>
      </c>
      <c r="AT29" s="164"/>
      <c r="AU29" s="190">
        <f t="shared" ref="AU29:AZ29" si="62">IFERROR(AVERAGE(AU27:AU28),"0%")</f>
        <v>0</v>
      </c>
      <c r="AV29" s="190">
        <f t="shared" si="62"/>
        <v>0</v>
      </c>
      <c r="AW29" s="190">
        <f t="shared" si="62"/>
        <v>0</v>
      </c>
      <c r="AX29" s="190">
        <f t="shared" si="62"/>
        <v>0</v>
      </c>
      <c r="AY29" s="190">
        <f t="shared" si="62"/>
        <v>1</v>
      </c>
      <c r="AZ29" s="190">
        <f t="shared" si="62"/>
        <v>0</v>
      </c>
      <c r="BA29" s="172">
        <f>SUM(AU29:AZ29)</f>
        <v>1</v>
      </c>
      <c r="BB29" s="164"/>
      <c r="BC29" s="190">
        <f t="shared" ref="BC29:BH29" si="63">IFERROR(AVERAGE(BC27:BC28),"0%")</f>
        <v>0</v>
      </c>
      <c r="BD29" s="190">
        <f t="shared" si="63"/>
        <v>0</v>
      </c>
      <c r="BE29" s="190">
        <f t="shared" si="63"/>
        <v>0</v>
      </c>
      <c r="BF29" s="190">
        <f t="shared" si="63"/>
        <v>0</v>
      </c>
      <c r="BG29" s="190">
        <f t="shared" si="63"/>
        <v>1</v>
      </c>
      <c r="BH29" s="190">
        <f t="shared" si="63"/>
        <v>0</v>
      </c>
      <c r="BI29" s="172">
        <f>SUM(BC29:BH29)</f>
        <v>1</v>
      </c>
      <c r="BJ29" s="164"/>
      <c r="BK29" s="190">
        <f t="shared" ref="BK29:BP29" si="64">IFERROR(AVERAGE(BK27:BK28),"0%")</f>
        <v>0</v>
      </c>
      <c r="BL29" s="190">
        <f t="shared" si="64"/>
        <v>0</v>
      </c>
      <c r="BM29" s="190">
        <f t="shared" si="64"/>
        <v>0</v>
      </c>
      <c r="BN29" s="190">
        <f t="shared" si="64"/>
        <v>0</v>
      </c>
      <c r="BO29" s="190">
        <f t="shared" si="64"/>
        <v>1</v>
      </c>
      <c r="BP29" s="190">
        <f t="shared" si="64"/>
        <v>0</v>
      </c>
      <c r="BQ29" s="172">
        <f>SUM(BK29:BP29)</f>
        <v>1</v>
      </c>
      <c r="BR29" s="164"/>
      <c r="BS29" s="190">
        <f t="shared" ref="BS29:BX29" si="65">IFERROR(AVERAGE(BS27:BS28),"0%")</f>
        <v>0</v>
      </c>
      <c r="BT29" s="190">
        <f t="shared" si="65"/>
        <v>0</v>
      </c>
      <c r="BU29" s="190">
        <f t="shared" si="65"/>
        <v>0</v>
      </c>
      <c r="BV29" s="190">
        <f t="shared" si="65"/>
        <v>0</v>
      </c>
      <c r="BW29" s="190">
        <f t="shared" si="65"/>
        <v>1</v>
      </c>
      <c r="BX29" s="190">
        <f t="shared" si="65"/>
        <v>0</v>
      </c>
      <c r="BY29" s="172">
        <f>SUM(BS29:BX29)</f>
        <v>1</v>
      </c>
      <c r="BZ29" s="164"/>
      <c r="CA29" s="190">
        <f t="shared" ref="CA29:CF29" si="66">IFERROR(AVERAGE(CA27:CA28),"0%")</f>
        <v>0</v>
      </c>
      <c r="CB29" s="190">
        <f t="shared" si="66"/>
        <v>0</v>
      </c>
      <c r="CC29" s="190">
        <f t="shared" si="66"/>
        <v>0</v>
      </c>
      <c r="CD29" s="190">
        <f t="shared" si="66"/>
        <v>0</v>
      </c>
      <c r="CE29" s="190">
        <f t="shared" si="66"/>
        <v>1</v>
      </c>
      <c r="CF29" s="190">
        <f t="shared" si="66"/>
        <v>0</v>
      </c>
      <c r="CG29" s="172">
        <f>SUM(CA29:CF29)</f>
        <v>1</v>
      </c>
      <c r="CH29" s="164"/>
      <c r="CI29" s="190">
        <f t="shared" ref="CI29:CN29" si="67">IFERROR(AVERAGE(CI27:CI28),"0%")</f>
        <v>0</v>
      </c>
      <c r="CJ29" s="190">
        <f t="shared" si="67"/>
        <v>0</v>
      </c>
      <c r="CK29" s="190">
        <f t="shared" si="67"/>
        <v>0</v>
      </c>
      <c r="CL29" s="190">
        <f t="shared" si="67"/>
        <v>0</v>
      </c>
      <c r="CM29" s="190">
        <f t="shared" si="67"/>
        <v>1</v>
      </c>
      <c r="CN29" s="190">
        <f t="shared" si="67"/>
        <v>0</v>
      </c>
      <c r="CO29" s="172">
        <f>SUM(CI29:CN29)</f>
        <v>1</v>
      </c>
      <c r="CP29" s="164"/>
      <c r="CQ29" s="190">
        <f t="shared" ref="CQ29:CV29" si="68">IFERROR(AVERAGE(CQ27:CQ28),"0%")</f>
        <v>0</v>
      </c>
      <c r="CR29" s="190">
        <f t="shared" si="68"/>
        <v>0</v>
      </c>
      <c r="CS29" s="190">
        <f t="shared" si="68"/>
        <v>0</v>
      </c>
      <c r="CT29" s="190">
        <f t="shared" si="68"/>
        <v>0</v>
      </c>
      <c r="CU29" s="190">
        <f t="shared" si="68"/>
        <v>1</v>
      </c>
      <c r="CV29" s="190">
        <f t="shared" si="68"/>
        <v>0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0.98</v>
      </c>
      <c r="H31" s="175"/>
      <c r="I31" s="175"/>
      <c r="J31" s="175"/>
      <c r="K31" s="175"/>
      <c r="L31" s="175"/>
      <c r="M31" s="173"/>
      <c r="O31" s="189">
        <v>0.98</v>
      </c>
      <c r="P31" s="175"/>
      <c r="Q31" s="175"/>
      <c r="R31" s="175"/>
      <c r="S31" s="175"/>
      <c r="T31" s="175"/>
      <c r="U31" s="173"/>
      <c r="V31" s="173"/>
      <c r="W31" s="189">
        <v>0.98</v>
      </c>
      <c r="X31" s="173"/>
      <c r="Y31" s="173"/>
      <c r="Z31" s="173"/>
      <c r="AA31" s="173"/>
      <c r="AB31" s="173"/>
      <c r="AC31" s="173"/>
      <c r="AD31" s="173"/>
      <c r="AE31" s="189">
        <v>0.98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0.98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0.98</v>
      </c>
      <c r="AV31" s="173"/>
      <c r="AW31" s="173"/>
      <c r="AX31" s="173"/>
      <c r="AY31" s="173"/>
      <c r="AZ31" s="173"/>
      <c r="BA31" s="173"/>
      <c r="BB31" s="164"/>
      <c r="BC31" s="189">
        <v>0.98</v>
      </c>
      <c r="BD31" s="173"/>
      <c r="BE31" s="173"/>
      <c r="BF31" s="173"/>
      <c r="BG31" s="173"/>
      <c r="BH31" s="173"/>
      <c r="BI31" s="173"/>
      <c r="BJ31" s="164"/>
      <c r="BK31" s="189">
        <v>0.98</v>
      </c>
      <c r="BL31" s="173"/>
      <c r="BM31" s="173"/>
      <c r="BN31" s="173"/>
      <c r="BO31" s="173"/>
      <c r="BP31" s="173"/>
      <c r="BQ31" s="173"/>
      <c r="BR31" s="164"/>
      <c r="BS31" s="189">
        <v>0.98</v>
      </c>
      <c r="BT31" s="173"/>
      <c r="BU31" s="173"/>
      <c r="BV31" s="173"/>
      <c r="BW31" s="173"/>
      <c r="BX31" s="173"/>
      <c r="BY31" s="173"/>
      <c r="BZ31" s="164"/>
      <c r="CA31" s="189">
        <v>0.98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0.98</v>
      </c>
      <c r="CJ31" s="173"/>
      <c r="CK31" s="173"/>
      <c r="CL31" s="173"/>
      <c r="CM31" s="173"/>
      <c r="CN31" s="173"/>
      <c r="CO31" s="173"/>
      <c r="CP31" s="164"/>
      <c r="CQ31" s="189">
        <v>0.98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9">$G$31</f>
        <v>0.98</v>
      </c>
      <c r="H32" s="188">
        <f t="shared" si="69"/>
        <v>0.98</v>
      </c>
      <c r="I32" s="188">
        <f t="shared" si="69"/>
        <v>0.98</v>
      </c>
      <c r="J32" s="188">
        <f t="shared" si="69"/>
        <v>0.98</v>
      </c>
      <c r="K32" s="188">
        <f t="shared" si="69"/>
        <v>0.98</v>
      </c>
      <c r="L32" s="188">
        <f t="shared" si="69"/>
        <v>0.98</v>
      </c>
      <c r="M32" s="188">
        <f t="shared" si="69"/>
        <v>0.98</v>
      </c>
      <c r="O32" s="188">
        <f t="shared" ref="O32:U32" si="70">$O$31</f>
        <v>0.98</v>
      </c>
      <c r="P32" s="188">
        <f t="shared" si="70"/>
        <v>0.98</v>
      </c>
      <c r="Q32" s="188">
        <f t="shared" si="70"/>
        <v>0.98</v>
      </c>
      <c r="R32" s="188">
        <f t="shared" si="70"/>
        <v>0.98</v>
      </c>
      <c r="S32" s="188">
        <f t="shared" si="70"/>
        <v>0.98</v>
      </c>
      <c r="T32" s="188">
        <f t="shared" si="70"/>
        <v>0.98</v>
      </c>
      <c r="U32" s="188">
        <f t="shared" si="70"/>
        <v>0.98</v>
      </c>
      <c r="V32" s="164"/>
      <c r="W32" s="188">
        <f t="shared" ref="W32:AC32" si="71">$W$31</f>
        <v>0.98</v>
      </c>
      <c r="X32" s="188">
        <f t="shared" si="71"/>
        <v>0.98</v>
      </c>
      <c r="Y32" s="188">
        <f t="shared" si="71"/>
        <v>0.98</v>
      </c>
      <c r="Z32" s="188">
        <f t="shared" si="71"/>
        <v>0.98</v>
      </c>
      <c r="AA32" s="188">
        <f t="shared" si="71"/>
        <v>0.98</v>
      </c>
      <c r="AB32" s="188">
        <f t="shared" si="71"/>
        <v>0.98</v>
      </c>
      <c r="AC32" s="188">
        <f t="shared" si="71"/>
        <v>0.98</v>
      </c>
      <c r="AD32" s="164"/>
      <c r="AE32" s="188">
        <f>$AE$31</f>
        <v>0.98</v>
      </c>
      <c r="AF32" s="188">
        <f t="shared" ref="AF32:AK32" si="72">$AE$31</f>
        <v>0.98</v>
      </c>
      <c r="AG32" s="188">
        <f t="shared" si="72"/>
        <v>0.98</v>
      </c>
      <c r="AH32" s="188">
        <f t="shared" si="72"/>
        <v>0.98</v>
      </c>
      <c r="AI32" s="188">
        <f t="shared" si="72"/>
        <v>0.98</v>
      </c>
      <c r="AJ32" s="188">
        <f t="shared" si="72"/>
        <v>0.98</v>
      </c>
      <c r="AK32" s="188">
        <f t="shared" si="72"/>
        <v>0.98</v>
      </c>
      <c r="AL32" s="164"/>
      <c r="AM32" s="188">
        <f>$AM$31</f>
        <v>0.98</v>
      </c>
      <c r="AN32" s="188">
        <f t="shared" ref="AN32:AS32" si="73">$AM$31</f>
        <v>0.98</v>
      </c>
      <c r="AO32" s="188">
        <f t="shared" si="73"/>
        <v>0.98</v>
      </c>
      <c r="AP32" s="188">
        <f t="shared" si="73"/>
        <v>0.98</v>
      </c>
      <c r="AQ32" s="188">
        <f t="shared" si="73"/>
        <v>0.98</v>
      </c>
      <c r="AR32" s="188">
        <f t="shared" si="73"/>
        <v>0.98</v>
      </c>
      <c r="AS32" s="188">
        <f t="shared" si="73"/>
        <v>0.98</v>
      </c>
      <c r="AT32" s="164"/>
      <c r="AU32" s="188">
        <f>$AU$31</f>
        <v>0.98</v>
      </c>
      <c r="AV32" s="188">
        <f t="shared" ref="AV32:BA32" si="74">$AU$31</f>
        <v>0.98</v>
      </c>
      <c r="AW32" s="188">
        <f t="shared" si="74"/>
        <v>0.98</v>
      </c>
      <c r="AX32" s="188">
        <f t="shared" si="74"/>
        <v>0.98</v>
      </c>
      <c r="AY32" s="188">
        <f t="shared" si="74"/>
        <v>0.98</v>
      </c>
      <c r="AZ32" s="188">
        <f t="shared" si="74"/>
        <v>0.98</v>
      </c>
      <c r="BA32" s="188">
        <f t="shared" si="74"/>
        <v>0.98</v>
      </c>
      <c r="BB32" s="164"/>
      <c r="BC32" s="188">
        <f t="shared" ref="BC32:BI32" si="75">$BC$31</f>
        <v>0.98</v>
      </c>
      <c r="BD32" s="188">
        <f t="shared" si="75"/>
        <v>0.98</v>
      </c>
      <c r="BE32" s="188">
        <f t="shared" si="75"/>
        <v>0.98</v>
      </c>
      <c r="BF32" s="188">
        <f t="shared" si="75"/>
        <v>0.98</v>
      </c>
      <c r="BG32" s="188">
        <f t="shared" si="75"/>
        <v>0.98</v>
      </c>
      <c r="BH32" s="188">
        <f t="shared" si="75"/>
        <v>0.98</v>
      </c>
      <c r="BI32" s="188">
        <f t="shared" si="75"/>
        <v>0.98</v>
      </c>
      <c r="BJ32" s="164"/>
      <c r="BK32" s="188">
        <f t="shared" ref="BK32:BQ32" si="76">$BK$31</f>
        <v>0.98</v>
      </c>
      <c r="BL32" s="188">
        <f t="shared" si="76"/>
        <v>0.98</v>
      </c>
      <c r="BM32" s="188">
        <f t="shared" si="76"/>
        <v>0.98</v>
      </c>
      <c r="BN32" s="188">
        <f t="shared" si="76"/>
        <v>0.98</v>
      </c>
      <c r="BO32" s="188">
        <f t="shared" si="76"/>
        <v>0.98</v>
      </c>
      <c r="BP32" s="188">
        <f t="shared" si="76"/>
        <v>0.98</v>
      </c>
      <c r="BQ32" s="188">
        <f t="shared" si="76"/>
        <v>0.98</v>
      </c>
      <c r="BR32" s="164"/>
      <c r="BS32" s="188">
        <f t="shared" ref="BS32:BY32" si="77">$BS$31</f>
        <v>0.98</v>
      </c>
      <c r="BT32" s="188">
        <f t="shared" si="77"/>
        <v>0.98</v>
      </c>
      <c r="BU32" s="188">
        <f t="shared" si="77"/>
        <v>0.98</v>
      </c>
      <c r="BV32" s="188">
        <f t="shared" si="77"/>
        <v>0.98</v>
      </c>
      <c r="BW32" s="188">
        <f t="shared" si="77"/>
        <v>0.98</v>
      </c>
      <c r="BX32" s="188">
        <f t="shared" si="77"/>
        <v>0.98</v>
      </c>
      <c r="BY32" s="188">
        <f t="shared" si="77"/>
        <v>0.98</v>
      </c>
      <c r="BZ32" s="164"/>
      <c r="CA32" s="188">
        <f t="shared" ref="CA32:CG32" si="78">$CA$31</f>
        <v>0.98</v>
      </c>
      <c r="CB32" s="188">
        <f t="shared" si="78"/>
        <v>0.98</v>
      </c>
      <c r="CC32" s="188">
        <f t="shared" si="78"/>
        <v>0.98</v>
      </c>
      <c r="CD32" s="188">
        <f t="shared" si="78"/>
        <v>0.98</v>
      </c>
      <c r="CE32" s="188">
        <f t="shared" si="78"/>
        <v>0.98</v>
      </c>
      <c r="CF32" s="188">
        <f t="shared" si="78"/>
        <v>0.98</v>
      </c>
      <c r="CG32" s="188">
        <f t="shared" si="78"/>
        <v>0.98</v>
      </c>
      <c r="CH32" s="164"/>
      <c r="CI32" s="188">
        <f t="shared" ref="CI32:CO32" si="79">$CI$31</f>
        <v>0.98</v>
      </c>
      <c r="CJ32" s="188">
        <f t="shared" si="79"/>
        <v>0.98</v>
      </c>
      <c r="CK32" s="188">
        <f t="shared" si="79"/>
        <v>0.98</v>
      </c>
      <c r="CL32" s="188">
        <f t="shared" si="79"/>
        <v>0.98</v>
      </c>
      <c r="CM32" s="188">
        <f t="shared" si="79"/>
        <v>0.98</v>
      </c>
      <c r="CN32" s="188">
        <f t="shared" si="79"/>
        <v>0.98</v>
      </c>
      <c r="CO32" s="188">
        <f t="shared" si="79"/>
        <v>0.98</v>
      </c>
      <c r="CP32" s="164"/>
      <c r="CQ32" s="188">
        <f t="shared" ref="CQ32:CW32" si="80">$CQ$31</f>
        <v>0.98</v>
      </c>
      <c r="CR32" s="188">
        <f t="shared" si="80"/>
        <v>0.98</v>
      </c>
      <c r="CS32" s="188">
        <f t="shared" si="80"/>
        <v>0.98</v>
      </c>
      <c r="CT32" s="188">
        <f t="shared" si="80"/>
        <v>0.98</v>
      </c>
      <c r="CU32" s="188">
        <f t="shared" si="80"/>
        <v>0.98</v>
      </c>
      <c r="CV32" s="188">
        <f t="shared" si="80"/>
        <v>0.98</v>
      </c>
      <c r="CW32" s="188">
        <f t="shared" si="80"/>
        <v>0.98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148.6292692207353</v>
      </c>
      <c r="O33" s="173"/>
      <c r="P33" s="175"/>
      <c r="Q33" s="175"/>
      <c r="R33" s="175"/>
      <c r="S33" s="175"/>
      <c r="T33" s="175"/>
      <c r="U33" s="187">
        <f>U34-SUM(O34:S34)</f>
        <v>158.66292051253458</v>
      </c>
      <c r="V33" s="173"/>
      <c r="W33" s="173"/>
      <c r="X33" s="173"/>
      <c r="Y33" s="173"/>
      <c r="Z33" s="173"/>
      <c r="AA33" s="173"/>
      <c r="AB33" s="173"/>
      <c r="AC33" s="187">
        <f>AC34-SUM(W34:AA34)</f>
        <v>140.11883490702621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161.58614390163075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170.27485291479388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101.77152554173426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142.22026515700054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143.87361400568079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166.56555546103209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95.058096707147342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133.61121884502882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85.851528842105836</v>
      </c>
    </row>
    <row r="34" spans="3:105" x14ac:dyDescent="0.35">
      <c r="F34" s="186" t="s">
        <v>161</v>
      </c>
      <c r="G34" s="184">
        <f t="shared" ref="G34:L34" si="81">G29*$M$34*G32</f>
        <v>0</v>
      </c>
      <c r="H34" s="184">
        <f t="shared" si="81"/>
        <v>0</v>
      </c>
      <c r="I34" s="184">
        <f t="shared" si="81"/>
        <v>0</v>
      </c>
      <c r="J34" s="184">
        <f t="shared" si="81"/>
        <v>0</v>
      </c>
      <c r="K34" s="184">
        <f t="shared" si="81"/>
        <v>7282.8341918160086</v>
      </c>
      <c r="L34" s="184">
        <f t="shared" si="81"/>
        <v>0</v>
      </c>
      <c r="M34" s="183">
        <f>SUM('FY20 - Deals UI'!B157:E157)</f>
        <v>7431.4634610367439</v>
      </c>
      <c r="O34" s="184">
        <f t="shared" ref="O34:T34" si="82">O29*$U$34*O32</f>
        <v>0</v>
      </c>
      <c r="P34" s="184">
        <f t="shared" si="82"/>
        <v>0</v>
      </c>
      <c r="Q34" s="184">
        <f t="shared" si="82"/>
        <v>0</v>
      </c>
      <c r="R34" s="184">
        <f t="shared" si="82"/>
        <v>0</v>
      </c>
      <c r="S34" s="184">
        <f t="shared" si="82"/>
        <v>7774.4831051141919</v>
      </c>
      <c r="T34" s="184">
        <f t="shared" si="82"/>
        <v>0</v>
      </c>
      <c r="U34" s="183">
        <f>SUM('FY20 - Deals UI'!F157:I157)</f>
        <v>7933.1460256267264</v>
      </c>
      <c r="V34" s="185"/>
      <c r="W34" s="184">
        <f t="shared" ref="W34:AB34" si="83">W29*$AC$34*W32</f>
        <v>0</v>
      </c>
      <c r="X34" s="184">
        <f t="shared" si="83"/>
        <v>0</v>
      </c>
      <c r="Y34" s="184">
        <f t="shared" si="83"/>
        <v>0</v>
      </c>
      <c r="Z34" s="184">
        <f t="shared" si="83"/>
        <v>0</v>
      </c>
      <c r="AA34" s="184">
        <f t="shared" si="83"/>
        <v>6865.8229104442808</v>
      </c>
      <c r="AB34" s="184">
        <f t="shared" si="83"/>
        <v>0</v>
      </c>
      <c r="AC34" s="183">
        <f>SUM('FY20 - Deals UI'!J157:M157)</f>
        <v>7005.941745351307</v>
      </c>
      <c r="AD34" s="185"/>
      <c r="AE34" s="184">
        <f t="shared" ref="AE34:AJ34" si="84">AE29*$AK$34*AE32</f>
        <v>0</v>
      </c>
      <c r="AF34" s="184">
        <f t="shared" si="84"/>
        <v>0</v>
      </c>
      <c r="AG34" s="184">
        <f t="shared" si="84"/>
        <v>0</v>
      </c>
      <c r="AH34" s="184">
        <f t="shared" si="84"/>
        <v>0</v>
      </c>
      <c r="AI34" s="184">
        <f t="shared" si="84"/>
        <v>7917.7210511798812</v>
      </c>
      <c r="AJ34" s="184">
        <f t="shared" si="84"/>
        <v>0</v>
      </c>
      <c r="AK34" s="183">
        <f>SUM('FY20 - Deals UI'!N157:Q157)</f>
        <v>8079.307195081512</v>
      </c>
      <c r="AL34" s="164"/>
      <c r="AM34" s="184">
        <f t="shared" ref="AM34:AR34" si="85">AM29*$AS$34*AM32</f>
        <v>0</v>
      </c>
      <c r="AN34" s="184">
        <f t="shared" si="85"/>
        <v>0</v>
      </c>
      <c r="AO34" s="184">
        <f t="shared" si="85"/>
        <v>0</v>
      </c>
      <c r="AP34" s="184">
        <f t="shared" si="85"/>
        <v>0</v>
      </c>
      <c r="AQ34" s="184">
        <f t="shared" si="85"/>
        <v>8343.467792824893</v>
      </c>
      <c r="AR34" s="184">
        <f t="shared" si="85"/>
        <v>0</v>
      </c>
      <c r="AS34" s="183">
        <f>SUM('FY20 - Deals UI'!R157:U157)</f>
        <v>8513.7426457396868</v>
      </c>
      <c r="AT34" s="164"/>
      <c r="AU34" s="184">
        <f t="shared" ref="AU34:AZ34" si="86">AU29*$BA$34*AU32</f>
        <v>0</v>
      </c>
      <c r="AV34" s="184">
        <f>AV29*$BA$34*AV32</f>
        <v>0</v>
      </c>
      <c r="AW34" s="184">
        <f>AW29*$BA$34*AW32</f>
        <v>0</v>
      </c>
      <c r="AX34" s="184">
        <f t="shared" si="86"/>
        <v>0</v>
      </c>
      <c r="AY34" s="184">
        <f t="shared" si="86"/>
        <v>4986.8047515449816</v>
      </c>
      <c r="AZ34" s="184">
        <f t="shared" si="86"/>
        <v>0</v>
      </c>
      <c r="BA34" s="183">
        <f>SUM('FY20 - Deals UI'!V157:Y157)</f>
        <v>5088.5762770867159</v>
      </c>
      <c r="BB34" s="164"/>
      <c r="BC34" s="184">
        <f t="shared" ref="BC34:BH34" si="87">BC29*$BI$34*BC32</f>
        <v>0</v>
      </c>
      <c r="BD34" s="184">
        <f t="shared" si="87"/>
        <v>0</v>
      </c>
      <c r="BE34" s="184">
        <f t="shared" si="87"/>
        <v>0</v>
      </c>
      <c r="BF34" s="184">
        <f t="shared" si="87"/>
        <v>0</v>
      </c>
      <c r="BG34" s="184">
        <f t="shared" si="87"/>
        <v>6968.7929926930301</v>
      </c>
      <c r="BH34" s="184">
        <f t="shared" si="87"/>
        <v>0</v>
      </c>
      <c r="BI34" s="183">
        <f>SUM('FY20 - Deals UI'!Z157:AC157)</f>
        <v>7111.0132578500306</v>
      </c>
      <c r="BJ34" s="164"/>
      <c r="BK34" s="184">
        <f t="shared" ref="BK34:BP34" si="88">BK29*$BQ$34*BK32</f>
        <v>0</v>
      </c>
      <c r="BL34" s="184">
        <f t="shared" si="88"/>
        <v>0</v>
      </c>
      <c r="BM34" s="184">
        <f t="shared" si="88"/>
        <v>0</v>
      </c>
      <c r="BN34" s="184">
        <f t="shared" si="88"/>
        <v>0</v>
      </c>
      <c r="BO34" s="184">
        <f t="shared" si="88"/>
        <v>7049.8070862783597</v>
      </c>
      <c r="BP34" s="184">
        <f t="shared" si="88"/>
        <v>0</v>
      </c>
      <c r="BQ34" s="183">
        <f>SUM('FY20 - Deals UI'!AD157:AG157)</f>
        <v>7193.6807002840405</v>
      </c>
      <c r="BR34" s="164"/>
      <c r="BS34" s="184">
        <f t="shared" ref="BS34:BX34" si="89">BS29*$BY$34*BS32</f>
        <v>0</v>
      </c>
      <c r="BT34" s="184">
        <f t="shared" si="89"/>
        <v>0</v>
      </c>
      <c r="BU34" s="184">
        <f t="shared" si="89"/>
        <v>0</v>
      </c>
      <c r="BV34" s="184">
        <f t="shared" si="89"/>
        <v>0</v>
      </c>
      <c r="BW34" s="184">
        <f t="shared" si="89"/>
        <v>8161.7122175905706</v>
      </c>
      <c r="BX34" s="184">
        <f t="shared" si="89"/>
        <v>0</v>
      </c>
      <c r="BY34" s="183">
        <f>SUM('FY20 - Deals UI'!AH157:AK157)</f>
        <v>8328.2777730516027</v>
      </c>
      <c r="BZ34" s="164"/>
      <c r="CA34" s="184">
        <f t="shared" ref="CA34:CF34" si="90">CA29*$CG$34*CA32</f>
        <v>0</v>
      </c>
      <c r="CB34" s="184">
        <f t="shared" si="90"/>
        <v>0</v>
      </c>
      <c r="CC34" s="184">
        <f t="shared" si="90"/>
        <v>0</v>
      </c>
      <c r="CD34" s="184">
        <f t="shared" si="90"/>
        <v>0</v>
      </c>
      <c r="CE34" s="184">
        <f t="shared" si="90"/>
        <v>4657.8467386502016</v>
      </c>
      <c r="CF34" s="184">
        <f t="shared" si="90"/>
        <v>0</v>
      </c>
      <c r="CG34" s="183">
        <f>SUM('FY20 - Deals UI'!AL157:AO157)</f>
        <v>4752.9048353573489</v>
      </c>
      <c r="CH34" s="164"/>
      <c r="CI34" s="184">
        <f t="shared" ref="CI34:CN34" si="91">CI29*$CO$34*CI32</f>
        <v>0</v>
      </c>
      <c r="CJ34" s="184">
        <f t="shared" si="91"/>
        <v>0</v>
      </c>
      <c r="CK34" s="184">
        <f t="shared" si="91"/>
        <v>0</v>
      </c>
      <c r="CL34" s="184">
        <f t="shared" si="91"/>
        <v>0</v>
      </c>
      <c r="CM34" s="184">
        <f t="shared" si="91"/>
        <v>6546.9497234064265</v>
      </c>
      <c r="CN34" s="184">
        <f t="shared" si="91"/>
        <v>0</v>
      </c>
      <c r="CO34" s="183">
        <f>SUM('FY20 - Deals UI'!AP157:AS157)</f>
        <v>6680.5609422514553</v>
      </c>
      <c r="CP34" s="164"/>
      <c r="CQ34" s="184">
        <f t="shared" ref="CQ34:CV34" si="92">CQ29*$CW$34*CQ32</f>
        <v>0</v>
      </c>
      <c r="CR34" s="184">
        <f t="shared" si="92"/>
        <v>0</v>
      </c>
      <c r="CS34" s="184">
        <f t="shared" si="92"/>
        <v>0</v>
      </c>
      <c r="CT34" s="184">
        <f t="shared" si="92"/>
        <v>0</v>
      </c>
      <c r="CU34" s="184">
        <f t="shared" si="92"/>
        <v>4206.7249132631778</v>
      </c>
      <c r="CV34" s="184">
        <f t="shared" si="92"/>
        <v>0</v>
      </c>
      <c r="CW34" s="183">
        <f>SUM('FY20 - Deals UI'!AT157:AW157)</f>
        <v>4292.5764421052836</v>
      </c>
      <c r="CY34" s="134">
        <f>SUM(CW34,CO34,CG34,BY34,BQ34,BI34,BA34,AS34,AK34,AC34,U34,M34)</f>
        <v>82411.191300822466</v>
      </c>
      <c r="CZ34" s="134">
        <f>SUM('FY20 - Deals UI'!B157:AW157)</f>
        <v>82411.191300822466</v>
      </c>
      <c r="DA34" s="182" t="str">
        <f>IF(CY34=CZ34,"","Check")</f>
        <v/>
      </c>
    </row>
    <row r="35" spans="3:105" x14ac:dyDescent="0.35">
      <c r="F35" s="181" t="s">
        <v>160</v>
      </c>
      <c r="G35" s="179">
        <f>G34-G23</f>
        <v>0</v>
      </c>
      <c r="H35" s="179">
        <f t="shared" ref="H35:U35" si="93">H34-H23</f>
        <v>0</v>
      </c>
      <c r="I35" s="179">
        <f t="shared" si="93"/>
        <v>0</v>
      </c>
      <c r="J35" s="179">
        <f t="shared" si="93"/>
        <v>0</v>
      </c>
      <c r="K35" s="179">
        <f t="shared" si="93"/>
        <v>4157.8341918160086</v>
      </c>
      <c r="L35" s="179">
        <f t="shared" si="93"/>
        <v>0</v>
      </c>
      <c r="M35" s="179">
        <f t="shared" si="93"/>
        <v>4306.4634610367439</v>
      </c>
      <c r="O35" s="179">
        <f t="shared" si="93"/>
        <v>0</v>
      </c>
      <c r="P35" s="179">
        <f t="shared" si="93"/>
        <v>0</v>
      </c>
      <c r="Q35" s="179">
        <f t="shared" si="93"/>
        <v>0</v>
      </c>
      <c r="R35" s="179">
        <f t="shared" si="93"/>
        <v>0</v>
      </c>
      <c r="S35" s="179">
        <f t="shared" si="93"/>
        <v>4649.4831051141919</v>
      </c>
      <c r="T35" s="179">
        <f t="shared" si="93"/>
        <v>0</v>
      </c>
      <c r="U35" s="179">
        <f t="shared" si="93"/>
        <v>4808.1460256267264</v>
      </c>
      <c r="V35" s="180"/>
      <c r="W35" s="179">
        <f t="shared" ref="W35:AC35" si="94">W34-W23</f>
        <v>0</v>
      </c>
      <c r="X35" s="179">
        <f t="shared" si="94"/>
        <v>0</v>
      </c>
      <c r="Y35" s="179">
        <f t="shared" si="94"/>
        <v>0</v>
      </c>
      <c r="Z35" s="179">
        <f t="shared" si="94"/>
        <v>0</v>
      </c>
      <c r="AA35" s="179">
        <f t="shared" si="94"/>
        <v>3740.8229104442808</v>
      </c>
      <c r="AB35" s="179">
        <f t="shared" si="94"/>
        <v>0</v>
      </c>
      <c r="AC35" s="179">
        <f t="shared" si="94"/>
        <v>3880.941745351307</v>
      </c>
      <c r="AD35" s="180"/>
      <c r="AE35" s="179">
        <f t="shared" ref="AE35:AK35" si="95">AE34-AE23</f>
        <v>0</v>
      </c>
      <c r="AF35" s="179">
        <f t="shared" si="95"/>
        <v>0</v>
      </c>
      <c r="AG35" s="179">
        <f t="shared" si="95"/>
        <v>0</v>
      </c>
      <c r="AH35" s="179">
        <f t="shared" si="95"/>
        <v>0</v>
      </c>
      <c r="AI35" s="179">
        <f t="shared" si="95"/>
        <v>4792.7210511798812</v>
      </c>
      <c r="AJ35" s="179">
        <f t="shared" si="95"/>
        <v>0</v>
      </c>
      <c r="AK35" s="179">
        <f t="shared" si="95"/>
        <v>4954.307195081512</v>
      </c>
      <c r="AL35" s="164"/>
      <c r="AM35" s="179">
        <f t="shared" ref="AM35:AS35" si="96">AM34-AM23</f>
        <v>0</v>
      </c>
      <c r="AN35" s="179">
        <f t="shared" si="96"/>
        <v>0</v>
      </c>
      <c r="AO35" s="179">
        <f t="shared" si="96"/>
        <v>0</v>
      </c>
      <c r="AP35" s="179">
        <f t="shared" si="96"/>
        <v>0</v>
      </c>
      <c r="AQ35" s="179">
        <f t="shared" si="96"/>
        <v>5218.467792824893</v>
      </c>
      <c r="AR35" s="179">
        <f t="shared" si="96"/>
        <v>0</v>
      </c>
      <c r="AS35" s="179">
        <f t="shared" si="96"/>
        <v>5388.7426457396868</v>
      </c>
      <c r="AT35" s="164"/>
      <c r="AU35" s="179">
        <f t="shared" ref="AU35:BA35" si="97">AU34-AU23</f>
        <v>0</v>
      </c>
      <c r="AV35" s="179">
        <f>AV34-AV23</f>
        <v>0</v>
      </c>
      <c r="AW35" s="179">
        <f>AW34-AW23</f>
        <v>0</v>
      </c>
      <c r="AX35" s="179">
        <f t="shared" si="97"/>
        <v>0</v>
      </c>
      <c r="AY35" s="179">
        <f t="shared" si="97"/>
        <v>1861.8047515449816</v>
      </c>
      <c r="AZ35" s="179">
        <f t="shared" si="97"/>
        <v>0</v>
      </c>
      <c r="BA35" s="179">
        <f t="shared" si="97"/>
        <v>1963.5762770867159</v>
      </c>
      <c r="BB35" s="164"/>
      <c r="BC35" s="179">
        <f t="shared" ref="BC35:BI35" si="98">BC34-BC23</f>
        <v>0</v>
      </c>
      <c r="BD35" s="179">
        <f t="shared" si="98"/>
        <v>0</v>
      </c>
      <c r="BE35" s="179">
        <f t="shared" si="98"/>
        <v>0</v>
      </c>
      <c r="BF35" s="179">
        <f t="shared" si="98"/>
        <v>0</v>
      </c>
      <c r="BG35" s="179">
        <f t="shared" si="98"/>
        <v>3843.7929926930301</v>
      </c>
      <c r="BH35" s="179">
        <f t="shared" si="98"/>
        <v>0</v>
      </c>
      <c r="BI35" s="179">
        <f t="shared" si="98"/>
        <v>3986.0132578500306</v>
      </c>
      <c r="BJ35" s="164"/>
      <c r="BK35" s="179">
        <f t="shared" ref="BK35:BP35" si="99">BK34-BK23</f>
        <v>0</v>
      </c>
      <c r="BL35" s="179">
        <f t="shared" si="99"/>
        <v>0</v>
      </c>
      <c r="BM35" s="179">
        <f t="shared" si="99"/>
        <v>0</v>
      </c>
      <c r="BN35" s="179">
        <f t="shared" si="99"/>
        <v>0</v>
      </c>
      <c r="BO35" s="179">
        <f t="shared" si="99"/>
        <v>3924.8070862783597</v>
      </c>
      <c r="BP35" s="179">
        <f t="shared" si="99"/>
        <v>0</v>
      </c>
      <c r="BQ35" s="179">
        <f>BQ34-BQ23</f>
        <v>4068.6807002840405</v>
      </c>
      <c r="BR35" s="164"/>
      <c r="BS35" s="179">
        <f t="shared" ref="BS35:BY35" si="100">BS34-BS23</f>
        <v>0</v>
      </c>
      <c r="BT35" s="179">
        <f t="shared" si="100"/>
        <v>0</v>
      </c>
      <c r="BU35" s="179">
        <f t="shared" si="100"/>
        <v>0</v>
      </c>
      <c r="BV35" s="179">
        <f t="shared" si="100"/>
        <v>0</v>
      </c>
      <c r="BW35" s="179">
        <f t="shared" si="100"/>
        <v>5036.7122175905706</v>
      </c>
      <c r="BX35" s="179">
        <f t="shared" si="100"/>
        <v>0</v>
      </c>
      <c r="BY35" s="179">
        <f t="shared" si="100"/>
        <v>5203.2777730516027</v>
      </c>
      <c r="BZ35" s="164"/>
      <c r="CA35" s="179">
        <f t="shared" ref="CA35:CG35" si="101">CA34-CA23</f>
        <v>0</v>
      </c>
      <c r="CB35" s="179">
        <f t="shared" si="101"/>
        <v>0</v>
      </c>
      <c r="CC35" s="179">
        <f t="shared" si="101"/>
        <v>0</v>
      </c>
      <c r="CD35" s="179">
        <f t="shared" si="101"/>
        <v>0</v>
      </c>
      <c r="CE35" s="179">
        <f t="shared" si="101"/>
        <v>1532.8467386502016</v>
      </c>
      <c r="CF35" s="179">
        <f t="shared" si="101"/>
        <v>0</v>
      </c>
      <c r="CG35" s="179">
        <f t="shared" si="101"/>
        <v>1627.9048353573489</v>
      </c>
      <c r="CH35" s="164"/>
      <c r="CI35" s="179">
        <f t="shared" ref="CI35:CO35" si="102">CI34-CI23</f>
        <v>0</v>
      </c>
      <c r="CJ35" s="179">
        <f t="shared" si="102"/>
        <v>0</v>
      </c>
      <c r="CK35" s="179">
        <f t="shared" si="102"/>
        <v>0</v>
      </c>
      <c r="CL35" s="179">
        <f t="shared" si="102"/>
        <v>0</v>
      </c>
      <c r="CM35" s="179">
        <f t="shared" si="102"/>
        <v>3421.9497234064265</v>
      </c>
      <c r="CN35" s="179">
        <f t="shared" si="102"/>
        <v>0</v>
      </c>
      <c r="CO35" s="179">
        <f t="shared" si="102"/>
        <v>3555.5609422514553</v>
      </c>
      <c r="CP35" s="164"/>
      <c r="CQ35" s="179">
        <f t="shared" ref="CQ35:CW35" si="103">CQ34-CQ23</f>
        <v>0</v>
      </c>
      <c r="CR35" s="179">
        <f t="shared" si="103"/>
        <v>0</v>
      </c>
      <c r="CS35" s="179">
        <f t="shared" si="103"/>
        <v>0</v>
      </c>
      <c r="CT35" s="179">
        <f t="shared" si="103"/>
        <v>0</v>
      </c>
      <c r="CU35" s="179">
        <f t="shared" si="103"/>
        <v>1081.7249132631778</v>
      </c>
      <c r="CV35" s="179">
        <f t="shared" si="103"/>
        <v>0</v>
      </c>
      <c r="CW35" s="179">
        <f t="shared" si="103"/>
        <v>1167.5764421052836</v>
      </c>
    </row>
    <row r="36" spans="3:105" ht="15" thickBot="1" x14ac:dyDescent="0.4">
      <c r="F36" s="178" t="s">
        <v>158</v>
      </c>
      <c r="G36" s="176" t="str">
        <f>IFERROR(G35/G22,"0%")</f>
        <v>0%</v>
      </c>
      <c r="H36" s="176" t="str">
        <f t="shared" ref="H36:M36" si="104">IFERROR(H35/H22,"0%")</f>
        <v>0%</v>
      </c>
      <c r="I36" s="176" t="str">
        <f t="shared" si="104"/>
        <v>0%</v>
      </c>
      <c r="J36" s="176" t="str">
        <f t="shared" si="104"/>
        <v>0%</v>
      </c>
      <c r="K36" s="176">
        <f t="shared" si="104"/>
        <v>1.3305069413811228</v>
      </c>
      <c r="L36" s="176" t="str">
        <f t="shared" si="104"/>
        <v>0%</v>
      </c>
      <c r="M36" s="176">
        <f t="shared" si="104"/>
        <v>1.3780683075317581</v>
      </c>
      <c r="O36" s="176" t="str">
        <f>IFERROR(O35/O22,"0%")</f>
        <v>0%</v>
      </c>
      <c r="P36" s="176" t="str">
        <f t="shared" ref="P36:U36" si="105">IFERROR(P35/P22,"0%")</f>
        <v>0%</v>
      </c>
      <c r="Q36" s="176" t="str">
        <f t="shared" si="105"/>
        <v>0%</v>
      </c>
      <c r="R36" s="176" t="str">
        <f t="shared" si="105"/>
        <v>0%</v>
      </c>
      <c r="S36" s="176">
        <f t="shared" si="105"/>
        <v>1.4878345936365414</v>
      </c>
      <c r="T36" s="176" t="str">
        <f t="shared" si="105"/>
        <v>0%</v>
      </c>
      <c r="U36" s="176">
        <f t="shared" si="105"/>
        <v>1.5386067282005524</v>
      </c>
      <c r="V36" s="177"/>
      <c r="W36" s="176" t="str">
        <f>IFERROR(W35/W22,"0%")</f>
        <v>0%</v>
      </c>
      <c r="X36" s="176" t="str">
        <f t="shared" ref="X36:AC36" si="106">IFERROR(X35/X22,"0%")</f>
        <v>0%</v>
      </c>
      <c r="Y36" s="176" t="str">
        <f t="shared" si="106"/>
        <v>0%</v>
      </c>
      <c r="Z36" s="176" t="str">
        <f t="shared" si="106"/>
        <v>0%</v>
      </c>
      <c r="AA36" s="176">
        <f t="shared" si="106"/>
        <v>1.1970633313421699</v>
      </c>
      <c r="AB36" s="176" t="str">
        <f t="shared" si="106"/>
        <v>0%</v>
      </c>
      <c r="AC36" s="176">
        <f t="shared" si="106"/>
        <v>1.2419013585124181</v>
      </c>
      <c r="AD36" s="177"/>
      <c r="AE36" s="176" t="str">
        <f>IFERROR(AE35/AE22,"0%")</f>
        <v>0%</v>
      </c>
      <c r="AF36" s="176" t="str">
        <f t="shared" ref="AF36:AK36" si="107">IFERROR(AF35/AF22,"0%")</f>
        <v>0%</v>
      </c>
      <c r="AG36" s="176" t="str">
        <f t="shared" si="107"/>
        <v>0%</v>
      </c>
      <c r="AH36" s="176" t="str">
        <f t="shared" si="107"/>
        <v>0%</v>
      </c>
      <c r="AI36" s="176">
        <f t="shared" si="107"/>
        <v>1.5336707363775619</v>
      </c>
      <c r="AJ36" s="176" t="str">
        <f t="shared" si="107"/>
        <v>0%</v>
      </c>
      <c r="AK36" s="176">
        <f t="shared" si="107"/>
        <v>1.5853783024260839</v>
      </c>
      <c r="AL36" s="164"/>
      <c r="AM36" s="176" t="str">
        <f>IFERROR(AM35/AM22,"0%")</f>
        <v>0%</v>
      </c>
      <c r="AN36" s="176" t="str">
        <f t="shared" ref="AN36:AS36" si="108">IFERROR(AN35/AN22,"0%")</f>
        <v>0%</v>
      </c>
      <c r="AO36" s="176" t="str">
        <f t="shared" si="108"/>
        <v>0%</v>
      </c>
      <c r="AP36" s="176" t="str">
        <f t="shared" si="108"/>
        <v>0%</v>
      </c>
      <c r="AQ36" s="176">
        <f t="shared" si="108"/>
        <v>1.6699096937039657</v>
      </c>
      <c r="AR36" s="176" t="str">
        <f t="shared" si="108"/>
        <v>0%</v>
      </c>
      <c r="AS36" s="176">
        <f t="shared" si="108"/>
        <v>1.7243976466366997</v>
      </c>
      <c r="AT36" s="164"/>
      <c r="AU36" s="176" t="str">
        <f>IFERROR(AU35/AU22,"0%")</f>
        <v>0%</v>
      </c>
      <c r="AV36" s="176" t="str">
        <f t="shared" ref="AV36:BA36" si="109">IFERROR(AV35/AV22,"0%")</f>
        <v>0%</v>
      </c>
      <c r="AW36" s="176" t="str">
        <f t="shared" si="109"/>
        <v>0%</v>
      </c>
      <c r="AX36" s="176" t="str">
        <f t="shared" si="109"/>
        <v>0%</v>
      </c>
      <c r="AY36" s="176">
        <f t="shared" si="109"/>
        <v>0.59577752049439414</v>
      </c>
      <c r="AZ36" s="176" t="str">
        <f t="shared" si="109"/>
        <v>0%</v>
      </c>
      <c r="BA36" s="176">
        <f t="shared" si="109"/>
        <v>0.6283444086677491</v>
      </c>
      <c r="BB36" s="164"/>
      <c r="BC36" s="176" t="str">
        <f>IFERROR(BC35/BC22,"0%")</f>
        <v>0%</v>
      </c>
      <c r="BD36" s="176" t="str">
        <f t="shared" ref="BD36:BI36" si="110">IFERROR(BD35/BD22,"0%")</f>
        <v>0%</v>
      </c>
      <c r="BE36" s="176" t="str">
        <f t="shared" si="110"/>
        <v>0%</v>
      </c>
      <c r="BF36" s="176" t="str">
        <f t="shared" si="110"/>
        <v>0%</v>
      </c>
      <c r="BG36" s="176">
        <f t="shared" si="110"/>
        <v>1.2300137576617696</v>
      </c>
      <c r="BH36" s="176" t="str">
        <f t="shared" si="110"/>
        <v>0%</v>
      </c>
      <c r="BI36" s="176">
        <f t="shared" si="110"/>
        <v>1.2755242425120099</v>
      </c>
      <c r="BJ36" s="164"/>
      <c r="BK36" s="176" t="str">
        <f>IFERROR(BK35/BK22,"0%")</f>
        <v>0%</v>
      </c>
      <c r="BL36" s="176" t="str">
        <f t="shared" ref="BL36:BQ36" si="111">IFERROR(BL35/BL22,"0%")</f>
        <v>0%</v>
      </c>
      <c r="BM36" s="176" t="str">
        <f t="shared" si="111"/>
        <v>0%</v>
      </c>
      <c r="BN36" s="176" t="str">
        <f t="shared" si="111"/>
        <v>0%</v>
      </c>
      <c r="BO36" s="176">
        <f t="shared" si="111"/>
        <v>1.2559382676090751</v>
      </c>
      <c r="BP36" s="176" t="str">
        <f t="shared" si="111"/>
        <v>0%</v>
      </c>
      <c r="BQ36" s="176">
        <f t="shared" si="111"/>
        <v>1.301977824090893</v>
      </c>
      <c r="BR36" s="164"/>
      <c r="BS36" s="176" t="str">
        <f>IFERROR(BS35/BS22,"0%")</f>
        <v>0%</v>
      </c>
      <c r="BT36" s="176" t="str">
        <f t="shared" ref="BT36:BY36" si="112">IFERROR(BT35/BT22,"0%")</f>
        <v>0%</v>
      </c>
      <c r="BU36" s="176" t="str">
        <f t="shared" si="112"/>
        <v>0%</v>
      </c>
      <c r="BV36" s="176" t="str">
        <f t="shared" si="112"/>
        <v>0%</v>
      </c>
      <c r="BW36" s="176">
        <f t="shared" si="112"/>
        <v>1.6117479096289826</v>
      </c>
      <c r="BX36" s="176" t="str">
        <f t="shared" si="112"/>
        <v>0%</v>
      </c>
      <c r="BY36" s="176">
        <f t="shared" si="112"/>
        <v>1.6650488873765128</v>
      </c>
      <c r="BZ36" s="164"/>
      <c r="CA36" s="176" t="str">
        <f>IFERROR(CA35/CA22,"0%")</f>
        <v>0%</v>
      </c>
      <c r="CB36" s="176" t="str">
        <f t="shared" ref="CB36:CG36" si="113">IFERROR(CB35/CB22,"0%")</f>
        <v>0%</v>
      </c>
      <c r="CC36" s="176" t="str">
        <f t="shared" si="113"/>
        <v>0%</v>
      </c>
      <c r="CD36" s="176" t="str">
        <f t="shared" si="113"/>
        <v>0%</v>
      </c>
      <c r="CE36" s="176">
        <f t="shared" si="113"/>
        <v>0.49051095636806452</v>
      </c>
      <c r="CF36" s="176" t="str">
        <f t="shared" si="113"/>
        <v>0%</v>
      </c>
      <c r="CG36" s="176">
        <f t="shared" si="113"/>
        <v>0.5209295473143517</v>
      </c>
      <c r="CH36" s="164"/>
      <c r="CI36" s="176" t="str">
        <f>IFERROR(CI35/CI22,"0%")</f>
        <v>0%</v>
      </c>
      <c r="CJ36" s="176" t="str">
        <f t="shared" ref="CJ36:CO36" si="114">IFERROR(CJ35/CJ22,"0%")</f>
        <v>0%</v>
      </c>
      <c r="CK36" s="176" t="str">
        <f t="shared" si="114"/>
        <v>0%</v>
      </c>
      <c r="CL36" s="176" t="str">
        <f t="shared" si="114"/>
        <v>0%</v>
      </c>
      <c r="CM36" s="176">
        <f t="shared" si="114"/>
        <v>1.0950239114900564</v>
      </c>
      <c r="CN36" s="176" t="str">
        <f t="shared" si="114"/>
        <v>0%</v>
      </c>
      <c r="CO36" s="176">
        <f t="shared" si="114"/>
        <v>1.1377795015204657</v>
      </c>
      <c r="CP36" s="164"/>
      <c r="CQ36" s="176" t="str">
        <f>IFERROR(CQ35/CQ22,"0%")</f>
        <v>0%</v>
      </c>
      <c r="CR36" s="176" t="str">
        <f t="shared" ref="CR36:CW36" si="115">IFERROR(CR35/CR22,"0%")</f>
        <v>0%</v>
      </c>
      <c r="CS36" s="176" t="str">
        <f t="shared" si="115"/>
        <v>0%</v>
      </c>
      <c r="CT36" s="176" t="str">
        <f t="shared" si="115"/>
        <v>0%</v>
      </c>
      <c r="CU36" s="176">
        <f t="shared" si="115"/>
        <v>0.3461519722442169</v>
      </c>
      <c r="CV36" s="176" t="str">
        <f t="shared" si="115"/>
        <v>0%</v>
      </c>
      <c r="CW36" s="176">
        <f t="shared" si="115"/>
        <v>0.37362446147369077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>G34-G22</f>
        <v>0</v>
      </c>
      <c r="H38" s="174">
        <f t="shared" ref="H38:M38" si="116">H34-H22</f>
        <v>0</v>
      </c>
      <c r="I38" s="174">
        <f t="shared" si="116"/>
        <v>0</v>
      </c>
      <c r="J38" s="174">
        <f t="shared" si="116"/>
        <v>0</v>
      </c>
      <c r="K38" s="174">
        <f t="shared" si="116"/>
        <v>4157.8341918160086</v>
      </c>
      <c r="L38" s="174">
        <f t="shared" si="116"/>
        <v>0</v>
      </c>
      <c r="M38" s="174">
        <f t="shared" si="116"/>
        <v>4306.4634610367439</v>
      </c>
      <c r="O38" s="174">
        <f t="shared" ref="O38:U38" si="117">O34-O22</f>
        <v>0</v>
      </c>
      <c r="P38" s="174">
        <f t="shared" si="117"/>
        <v>0</v>
      </c>
      <c r="Q38" s="174">
        <f t="shared" si="117"/>
        <v>0</v>
      </c>
      <c r="R38" s="174">
        <f t="shared" si="117"/>
        <v>0</v>
      </c>
      <c r="S38" s="174">
        <f t="shared" si="117"/>
        <v>4649.4831051141919</v>
      </c>
      <c r="T38" s="174">
        <f t="shared" si="117"/>
        <v>0</v>
      </c>
      <c r="U38" s="174">
        <f t="shared" si="117"/>
        <v>4808.1460256267264</v>
      </c>
      <c r="V38" s="173"/>
      <c r="W38" s="174">
        <f t="shared" ref="W38:AC38" si="118">W34-W22</f>
        <v>0</v>
      </c>
      <c r="X38" s="174">
        <f t="shared" si="118"/>
        <v>0</v>
      </c>
      <c r="Y38" s="174">
        <f t="shared" si="118"/>
        <v>0</v>
      </c>
      <c r="Z38" s="174">
        <f t="shared" si="118"/>
        <v>0</v>
      </c>
      <c r="AA38" s="174">
        <f t="shared" si="118"/>
        <v>3740.8229104442808</v>
      </c>
      <c r="AB38" s="174">
        <f t="shared" si="118"/>
        <v>0</v>
      </c>
      <c r="AC38" s="174">
        <f t="shared" si="118"/>
        <v>3880.941745351307</v>
      </c>
      <c r="AD38" s="173"/>
      <c r="AE38" s="174">
        <f t="shared" ref="AE38:AK38" si="119">AE34-AE22</f>
        <v>0</v>
      </c>
      <c r="AF38" s="174">
        <f t="shared" si="119"/>
        <v>0</v>
      </c>
      <c r="AG38" s="174">
        <f t="shared" si="119"/>
        <v>0</v>
      </c>
      <c r="AH38" s="174">
        <f t="shared" si="119"/>
        <v>0</v>
      </c>
      <c r="AI38" s="174">
        <f t="shared" si="119"/>
        <v>4792.7210511798812</v>
      </c>
      <c r="AJ38" s="174">
        <f t="shared" si="119"/>
        <v>0</v>
      </c>
      <c r="AK38" s="174">
        <f t="shared" si="119"/>
        <v>4954.307195081512</v>
      </c>
      <c r="AL38" s="164"/>
      <c r="AM38" s="174">
        <f t="shared" ref="AM38:AS38" si="120">AM34-AM22</f>
        <v>0</v>
      </c>
      <c r="AN38" s="174">
        <f t="shared" si="120"/>
        <v>0</v>
      </c>
      <c r="AO38" s="174">
        <f t="shared" si="120"/>
        <v>0</v>
      </c>
      <c r="AP38" s="174">
        <f t="shared" si="120"/>
        <v>0</v>
      </c>
      <c r="AQ38" s="174">
        <f t="shared" si="120"/>
        <v>5218.467792824893</v>
      </c>
      <c r="AR38" s="174">
        <f t="shared" si="120"/>
        <v>0</v>
      </c>
      <c r="AS38" s="174">
        <f t="shared" si="120"/>
        <v>5388.7426457396868</v>
      </c>
      <c r="AT38" s="164"/>
      <c r="AU38" s="174">
        <f t="shared" ref="AU38:BA38" si="121">AU34-AU22</f>
        <v>0</v>
      </c>
      <c r="AV38" s="174">
        <f t="shared" si="121"/>
        <v>0</v>
      </c>
      <c r="AW38" s="174">
        <f t="shared" si="121"/>
        <v>0</v>
      </c>
      <c r="AX38" s="174">
        <f t="shared" si="121"/>
        <v>0</v>
      </c>
      <c r="AY38" s="174">
        <f t="shared" si="121"/>
        <v>1861.8047515449816</v>
      </c>
      <c r="AZ38" s="174">
        <f t="shared" si="121"/>
        <v>0</v>
      </c>
      <c r="BA38" s="174">
        <f t="shared" si="121"/>
        <v>1963.5762770867159</v>
      </c>
      <c r="BB38" s="164"/>
      <c r="BC38" s="174">
        <f t="shared" ref="BC38:BI38" si="122">BC34-BC22</f>
        <v>0</v>
      </c>
      <c r="BD38" s="174">
        <f t="shared" si="122"/>
        <v>0</v>
      </c>
      <c r="BE38" s="174">
        <f t="shared" si="122"/>
        <v>0</v>
      </c>
      <c r="BF38" s="174">
        <f t="shared" si="122"/>
        <v>0</v>
      </c>
      <c r="BG38" s="174">
        <f t="shared" si="122"/>
        <v>3843.7929926930301</v>
      </c>
      <c r="BH38" s="174">
        <f t="shared" si="122"/>
        <v>0</v>
      </c>
      <c r="BI38" s="174">
        <f t="shared" si="122"/>
        <v>3986.0132578500306</v>
      </c>
      <c r="BJ38" s="164"/>
      <c r="BK38" s="174">
        <f t="shared" ref="BK38:BQ38" si="123">BK34-BK22</f>
        <v>0</v>
      </c>
      <c r="BL38" s="174">
        <f t="shared" si="123"/>
        <v>0</v>
      </c>
      <c r="BM38" s="174">
        <f t="shared" si="123"/>
        <v>0</v>
      </c>
      <c r="BN38" s="174">
        <f t="shared" si="123"/>
        <v>0</v>
      </c>
      <c r="BO38" s="174">
        <f t="shared" si="123"/>
        <v>3924.8070862783597</v>
      </c>
      <c r="BP38" s="174">
        <f t="shared" si="123"/>
        <v>0</v>
      </c>
      <c r="BQ38" s="174">
        <f t="shared" si="123"/>
        <v>4068.6807002840405</v>
      </c>
      <c r="BR38" s="164"/>
      <c r="BS38" s="174">
        <f t="shared" ref="BS38:BY38" si="124">BS34-BS22</f>
        <v>0</v>
      </c>
      <c r="BT38" s="174">
        <f t="shared" si="124"/>
        <v>0</v>
      </c>
      <c r="BU38" s="174">
        <f t="shared" si="124"/>
        <v>0</v>
      </c>
      <c r="BV38" s="174">
        <f t="shared" si="124"/>
        <v>0</v>
      </c>
      <c r="BW38" s="174">
        <f t="shared" si="124"/>
        <v>5036.7122175905706</v>
      </c>
      <c r="BX38" s="174">
        <f>BX34-BX22</f>
        <v>0</v>
      </c>
      <c r="BY38" s="174">
        <f t="shared" si="124"/>
        <v>5203.2777730516027</v>
      </c>
      <c r="BZ38" s="164"/>
      <c r="CA38" s="174">
        <f t="shared" ref="CA38:CG38" si="125">CA34-CA22</f>
        <v>0</v>
      </c>
      <c r="CB38" s="174">
        <f t="shared" si="125"/>
        <v>0</v>
      </c>
      <c r="CC38" s="174">
        <f t="shared" si="125"/>
        <v>0</v>
      </c>
      <c r="CD38" s="174">
        <f t="shared" si="125"/>
        <v>0</v>
      </c>
      <c r="CE38" s="174">
        <f>CE34-CE22</f>
        <v>1532.8467386502016</v>
      </c>
      <c r="CF38" s="174">
        <f t="shared" si="125"/>
        <v>0</v>
      </c>
      <c r="CG38" s="174">
        <f t="shared" si="125"/>
        <v>1627.9048353573489</v>
      </c>
      <c r="CH38" s="164"/>
      <c r="CI38" s="174">
        <f t="shared" ref="CI38:CO38" si="126">CI34-CI22</f>
        <v>0</v>
      </c>
      <c r="CJ38" s="174">
        <f t="shared" si="126"/>
        <v>0</v>
      </c>
      <c r="CK38" s="174">
        <f t="shared" si="126"/>
        <v>0</v>
      </c>
      <c r="CL38" s="174">
        <f t="shared" si="126"/>
        <v>0</v>
      </c>
      <c r="CM38" s="174">
        <f t="shared" si="126"/>
        <v>3421.9497234064265</v>
      </c>
      <c r="CN38" s="174">
        <f t="shared" si="126"/>
        <v>0</v>
      </c>
      <c r="CO38" s="174">
        <f t="shared" si="126"/>
        <v>3555.5609422514553</v>
      </c>
      <c r="CP38" s="164"/>
      <c r="CQ38" s="174">
        <f t="shared" ref="CQ38:CW38" si="127">CQ34-CQ22</f>
        <v>0</v>
      </c>
      <c r="CR38" s="174">
        <f t="shared" si="127"/>
        <v>0</v>
      </c>
      <c r="CS38" s="174">
        <f t="shared" si="127"/>
        <v>0</v>
      </c>
      <c r="CT38" s="174">
        <f t="shared" si="127"/>
        <v>0</v>
      </c>
      <c r="CU38" s="174">
        <f t="shared" si="127"/>
        <v>1081.7249132631778</v>
      </c>
      <c r="CV38" s="174">
        <f t="shared" si="127"/>
        <v>0</v>
      </c>
      <c r="CW38" s="174">
        <f t="shared" si="127"/>
        <v>1167.5764421052836</v>
      </c>
    </row>
    <row r="39" spans="3:105" x14ac:dyDescent="0.35">
      <c r="F39" s="170" t="s">
        <v>158</v>
      </c>
      <c r="G39" s="172" t="str">
        <f t="shared" ref="G39:M39" si="128">IFERROR(G38/G22,"0%")</f>
        <v>0%</v>
      </c>
      <c r="H39" s="172" t="str">
        <f t="shared" si="128"/>
        <v>0%</v>
      </c>
      <c r="I39" s="172" t="str">
        <f t="shared" si="128"/>
        <v>0%</v>
      </c>
      <c r="J39" s="172" t="str">
        <f t="shared" si="128"/>
        <v>0%</v>
      </c>
      <c r="K39" s="172">
        <f t="shared" si="128"/>
        <v>1.3305069413811228</v>
      </c>
      <c r="L39" s="172" t="str">
        <f t="shared" si="128"/>
        <v>0%</v>
      </c>
      <c r="M39" s="172">
        <f t="shared" si="128"/>
        <v>1.3780683075317581</v>
      </c>
      <c r="O39" s="172" t="str">
        <f t="shared" ref="O39:U39" si="129">IFERROR(O38/O22,"0%")</f>
        <v>0%</v>
      </c>
      <c r="P39" s="172" t="str">
        <f t="shared" si="129"/>
        <v>0%</v>
      </c>
      <c r="Q39" s="172" t="str">
        <f t="shared" si="129"/>
        <v>0%</v>
      </c>
      <c r="R39" s="172" t="str">
        <f t="shared" si="129"/>
        <v>0%</v>
      </c>
      <c r="S39" s="172">
        <f t="shared" si="129"/>
        <v>1.4878345936365414</v>
      </c>
      <c r="T39" s="172" t="str">
        <f t="shared" si="129"/>
        <v>0%</v>
      </c>
      <c r="U39" s="172">
        <f t="shared" si="129"/>
        <v>1.5386067282005524</v>
      </c>
      <c r="V39" s="173"/>
      <c r="W39" s="172" t="str">
        <f t="shared" ref="W39:AC39" si="130">IFERROR(W38/W22,"0%")</f>
        <v>0%</v>
      </c>
      <c r="X39" s="172" t="str">
        <f t="shared" si="130"/>
        <v>0%</v>
      </c>
      <c r="Y39" s="172" t="str">
        <f t="shared" si="130"/>
        <v>0%</v>
      </c>
      <c r="Z39" s="172" t="str">
        <f t="shared" si="130"/>
        <v>0%</v>
      </c>
      <c r="AA39" s="172">
        <f t="shared" si="130"/>
        <v>1.1970633313421699</v>
      </c>
      <c r="AB39" s="172" t="str">
        <f t="shared" si="130"/>
        <v>0%</v>
      </c>
      <c r="AC39" s="172">
        <f t="shared" si="130"/>
        <v>1.2419013585124181</v>
      </c>
      <c r="AD39" s="173"/>
      <c r="AE39" s="172" t="str">
        <f t="shared" ref="AE39:AK39" si="131">IFERROR(AE38/AE22,"0%")</f>
        <v>0%</v>
      </c>
      <c r="AF39" s="172" t="str">
        <f t="shared" si="131"/>
        <v>0%</v>
      </c>
      <c r="AG39" s="172" t="str">
        <f t="shared" si="131"/>
        <v>0%</v>
      </c>
      <c r="AH39" s="172" t="str">
        <f t="shared" si="131"/>
        <v>0%</v>
      </c>
      <c r="AI39" s="172">
        <f t="shared" si="131"/>
        <v>1.5336707363775619</v>
      </c>
      <c r="AJ39" s="172" t="str">
        <f t="shared" si="131"/>
        <v>0%</v>
      </c>
      <c r="AK39" s="172">
        <f t="shared" si="131"/>
        <v>1.5853783024260839</v>
      </c>
      <c r="AL39" s="164"/>
      <c r="AM39" s="172" t="str">
        <f t="shared" ref="AM39:AS39" si="132">IFERROR(AM38/AM22,"0%")</f>
        <v>0%</v>
      </c>
      <c r="AN39" s="172" t="str">
        <f t="shared" si="132"/>
        <v>0%</v>
      </c>
      <c r="AO39" s="172" t="str">
        <f t="shared" si="132"/>
        <v>0%</v>
      </c>
      <c r="AP39" s="172" t="str">
        <f t="shared" si="132"/>
        <v>0%</v>
      </c>
      <c r="AQ39" s="172">
        <f t="shared" si="132"/>
        <v>1.6699096937039657</v>
      </c>
      <c r="AR39" s="172" t="str">
        <f t="shared" si="132"/>
        <v>0%</v>
      </c>
      <c r="AS39" s="172">
        <f t="shared" si="132"/>
        <v>1.7243976466366997</v>
      </c>
      <c r="AT39" s="164"/>
      <c r="AU39" s="172" t="str">
        <f t="shared" ref="AU39:BA39" si="133">IFERROR(AU38/AU22,"0%")</f>
        <v>0%</v>
      </c>
      <c r="AV39" s="172" t="str">
        <f t="shared" si="133"/>
        <v>0%</v>
      </c>
      <c r="AW39" s="172" t="str">
        <f t="shared" si="133"/>
        <v>0%</v>
      </c>
      <c r="AX39" s="172" t="str">
        <f t="shared" si="133"/>
        <v>0%</v>
      </c>
      <c r="AY39" s="172">
        <f t="shared" si="133"/>
        <v>0.59577752049439414</v>
      </c>
      <c r="AZ39" s="172" t="str">
        <f t="shared" si="133"/>
        <v>0%</v>
      </c>
      <c r="BA39" s="172">
        <f t="shared" si="133"/>
        <v>0.6283444086677491</v>
      </c>
      <c r="BB39" s="164"/>
      <c r="BC39" s="172" t="str">
        <f t="shared" ref="BC39:BI39" si="134">IFERROR(BC38/BC22,"0%")</f>
        <v>0%</v>
      </c>
      <c r="BD39" s="172" t="str">
        <f t="shared" si="134"/>
        <v>0%</v>
      </c>
      <c r="BE39" s="172" t="str">
        <f t="shared" si="134"/>
        <v>0%</v>
      </c>
      <c r="BF39" s="172" t="str">
        <f t="shared" si="134"/>
        <v>0%</v>
      </c>
      <c r="BG39" s="172">
        <f t="shared" si="134"/>
        <v>1.2300137576617696</v>
      </c>
      <c r="BH39" s="172" t="str">
        <f t="shared" si="134"/>
        <v>0%</v>
      </c>
      <c r="BI39" s="172">
        <f t="shared" si="134"/>
        <v>1.2755242425120099</v>
      </c>
      <c r="BJ39" s="164"/>
      <c r="BK39" s="172" t="str">
        <f t="shared" ref="BK39:BQ39" si="135">IFERROR(BK38/BK22,"0%")</f>
        <v>0%</v>
      </c>
      <c r="BL39" s="172" t="str">
        <f t="shared" si="135"/>
        <v>0%</v>
      </c>
      <c r="BM39" s="172" t="str">
        <f t="shared" si="135"/>
        <v>0%</v>
      </c>
      <c r="BN39" s="172" t="str">
        <f t="shared" si="135"/>
        <v>0%</v>
      </c>
      <c r="BO39" s="172">
        <f t="shared" si="135"/>
        <v>1.2559382676090751</v>
      </c>
      <c r="BP39" s="172" t="str">
        <f t="shared" si="135"/>
        <v>0%</v>
      </c>
      <c r="BQ39" s="172">
        <f t="shared" si="135"/>
        <v>1.301977824090893</v>
      </c>
      <c r="BR39" s="164"/>
      <c r="BS39" s="172" t="str">
        <f t="shared" ref="BS39:BY39" si="136">IFERROR(BS38/BS22,"0%")</f>
        <v>0%</v>
      </c>
      <c r="BT39" s="172" t="str">
        <f t="shared" si="136"/>
        <v>0%</v>
      </c>
      <c r="BU39" s="172" t="str">
        <f t="shared" si="136"/>
        <v>0%</v>
      </c>
      <c r="BV39" s="172" t="str">
        <f t="shared" si="136"/>
        <v>0%</v>
      </c>
      <c r="BW39" s="172">
        <f t="shared" si="136"/>
        <v>1.6117479096289826</v>
      </c>
      <c r="BX39" s="172" t="str">
        <f>IFERROR(BX38/BX22,"0%")</f>
        <v>0%</v>
      </c>
      <c r="BY39" s="172">
        <f t="shared" si="136"/>
        <v>1.6650488873765128</v>
      </c>
      <c r="BZ39" s="164"/>
      <c r="CA39" s="172" t="str">
        <f t="shared" ref="CA39:CG39" si="137">IFERROR(CA38/CA22,"0%")</f>
        <v>0%</v>
      </c>
      <c r="CB39" s="172" t="str">
        <f t="shared" si="137"/>
        <v>0%</v>
      </c>
      <c r="CC39" s="172" t="str">
        <f t="shared" si="137"/>
        <v>0%</v>
      </c>
      <c r="CD39" s="172" t="str">
        <f t="shared" si="137"/>
        <v>0%</v>
      </c>
      <c r="CE39" s="172">
        <f t="shared" si="137"/>
        <v>0.49051095636806452</v>
      </c>
      <c r="CF39" s="172" t="str">
        <f t="shared" si="137"/>
        <v>0%</v>
      </c>
      <c r="CG39" s="172">
        <f t="shared" si="137"/>
        <v>0.5209295473143517</v>
      </c>
      <c r="CH39" s="164"/>
      <c r="CI39" s="172" t="str">
        <f t="shared" ref="CI39:CO39" si="138">IFERROR(CI38/CI22,"0%")</f>
        <v>0%</v>
      </c>
      <c r="CJ39" s="172" t="str">
        <f t="shared" si="138"/>
        <v>0%</v>
      </c>
      <c r="CK39" s="172" t="str">
        <f t="shared" si="138"/>
        <v>0%</v>
      </c>
      <c r="CL39" s="172" t="str">
        <f t="shared" si="138"/>
        <v>0%</v>
      </c>
      <c r="CM39" s="172">
        <f t="shared" si="138"/>
        <v>1.0950239114900564</v>
      </c>
      <c r="CN39" s="172" t="str">
        <f t="shared" si="138"/>
        <v>0%</v>
      </c>
      <c r="CO39" s="172">
        <f t="shared" si="138"/>
        <v>1.1377795015204657</v>
      </c>
      <c r="CP39" s="164"/>
      <c r="CQ39" s="172" t="str">
        <f t="shared" ref="CQ39:CW39" si="139">IFERROR(CQ38/CQ22,"0%")</f>
        <v>0%</v>
      </c>
      <c r="CR39" s="172" t="str">
        <f t="shared" si="139"/>
        <v>0%</v>
      </c>
      <c r="CS39" s="172" t="str">
        <f t="shared" si="139"/>
        <v>0%</v>
      </c>
      <c r="CT39" s="172" t="str">
        <f t="shared" si="139"/>
        <v>0%</v>
      </c>
      <c r="CU39" s="172">
        <f t="shared" si="139"/>
        <v>0.3461519722442169</v>
      </c>
      <c r="CV39" s="172" t="str">
        <f t="shared" si="139"/>
        <v>0%</v>
      </c>
      <c r="CW39" s="172">
        <f t="shared" si="139"/>
        <v>0.37362446147369077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347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347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347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347</v>
      </c>
      <c r="AJ44" s="166" t="s">
        <v>152</v>
      </c>
      <c r="AK44" s="165" t="s">
        <v>151</v>
      </c>
    </row>
    <row r="45" spans="3:105" x14ac:dyDescent="0.35">
      <c r="F45" s="158"/>
      <c r="P45" s="149"/>
      <c r="Q45" s="163"/>
      <c r="R45" s="149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0</v>
      </c>
      <c r="H46" s="146">
        <f>($H$34/$C$46)*D46</f>
        <v>0</v>
      </c>
      <c r="I46" s="146">
        <f>($I$34/$C$46)*D46</f>
        <v>0</v>
      </c>
      <c r="J46" s="146">
        <f>($J$34/$C$46)*D46</f>
        <v>0</v>
      </c>
      <c r="K46" s="146">
        <f>($K$34/$C$46)*D46</f>
        <v>1655.1895890490928</v>
      </c>
      <c r="L46" s="146">
        <f>($L$34/$C$46)*D46</f>
        <v>0</v>
      </c>
      <c r="M46" s="146">
        <f t="shared" ref="M46:M51" si="140">SUM(G46:L46)</f>
        <v>1655.1895890490928</v>
      </c>
      <c r="N46" s="134"/>
      <c r="O46" s="150">
        <f>W46*$G$22</f>
        <v>0</v>
      </c>
      <c r="P46" s="150">
        <f>X46*$H$22</f>
        <v>0</v>
      </c>
      <c r="Q46" s="150">
        <f>Y46*$I$22</f>
        <v>0</v>
      </c>
      <c r="R46" s="150">
        <f>Z46*$J$22</f>
        <v>0</v>
      </c>
      <c r="S46" s="150">
        <f>AA46*$K$22</f>
        <v>265.74161566434009</v>
      </c>
      <c r="T46" s="144">
        <f>AB46*$L$22</f>
        <v>0</v>
      </c>
      <c r="U46" s="144">
        <f>SUM(O46:T46)</f>
        <v>265.74161566434009</v>
      </c>
      <c r="V46" s="134"/>
      <c r="W46" s="143">
        <f>'Reforecast Total Assurance Only'!W46</f>
        <v>0.22555707910379214</v>
      </c>
      <c r="X46" s="143">
        <f>'Reforecast Total Assurance Only'!X46</f>
        <v>0.19498501588956146</v>
      </c>
      <c r="Y46" s="143"/>
      <c r="Z46" s="143">
        <f>'Reforecast Total Assurance Only'!Z46</f>
        <v>0.17799976114326907</v>
      </c>
      <c r="AA46" s="143">
        <f>'Reforecast Total Assurance Only'!AA46</f>
        <v>8.503731701258882E-2</v>
      </c>
      <c r="AB46" s="143"/>
      <c r="AC46" s="143">
        <f>U46/U$51</f>
        <v>8.5037317012588834E-2</v>
      </c>
      <c r="AE46" s="142">
        <f t="shared" ref="AE46:AK51" si="141">G46-O46</f>
        <v>0</v>
      </c>
      <c r="AF46" s="142">
        <f t="shared" si="141"/>
        <v>0</v>
      </c>
      <c r="AG46" s="142">
        <f t="shared" si="141"/>
        <v>0</v>
      </c>
      <c r="AH46" s="142">
        <f t="shared" si="141"/>
        <v>0</v>
      </c>
      <c r="AI46" s="142">
        <f t="shared" si="141"/>
        <v>1389.4479733847527</v>
      </c>
      <c r="AJ46" s="142">
        <f t="shared" si="141"/>
        <v>0</v>
      </c>
      <c r="AK46" s="142">
        <f t="shared" si="141"/>
        <v>1389.4479733847527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0</v>
      </c>
      <c r="H47" s="146">
        <f>($H$34/$C$46)*D47</f>
        <v>0</v>
      </c>
      <c r="I47" s="146">
        <f>($I$34/$C$46)*D47</f>
        <v>0</v>
      </c>
      <c r="J47" s="146">
        <f>($J$34/$C$46)*D47</f>
        <v>0</v>
      </c>
      <c r="K47" s="146">
        <f>($K$34/$C$46)*D47</f>
        <v>1655.1895890490928</v>
      </c>
      <c r="L47" s="146">
        <f>($L$34/$C$46)*D47</f>
        <v>0</v>
      </c>
      <c r="M47" s="146">
        <f t="shared" si="140"/>
        <v>1655.1895890490928</v>
      </c>
      <c r="N47" s="134"/>
      <c r="O47" s="150">
        <f>W47*$G$22</f>
        <v>0</v>
      </c>
      <c r="P47" s="150">
        <f>X47*$H$22</f>
        <v>0</v>
      </c>
      <c r="Q47" s="150">
        <f>Y47*$I$22</f>
        <v>0</v>
      </c>
      <c r="R47" s="150">
        <f>Z47*$J$22</f>
        <v>0</v>
      </c>
      <c r="S47" s="150">
        <f>AA47*$K$22</f>
        <v>472.57373707638038</v>
      </c>
      <c r="T47" s="144">
        <f>AB47*$L$22</f>
        <v>0</v>
      </c>
      <c r="U47" s="144">
        <f>SUM(O47:T47)</f>
        <v>472.57373707638038</v>
      </c>
      <c r="V47" s="134"/>
      <c r="W47" s="143">
        <f>'Reforecast Total Assurance Only'!W47</f>
        <v>0.25652559815275899</v>
      </c>
      <c r="X47" s="143">
        <f>'Reforecast Total Assurance Only'!X47</f>
        <v>0.2371492205391629</v>
      </c>
      <c r="Y47" s="143"/>
      <c r="Z47" s="143">
        <f>'Reforecast Total Assurance Only'!Z47</f>
        <v>0.24028220155782798</v>
      </c>
      <c r="AA47" s="143">
        <f>'Reforecast Total Assurance Only'!AA47</f>
        <v>0.15122359586444173</v>
      </c>
      <c r="AB47" s="143"/>
      <c r="AC47" s="143">
        <f>U47/U$51</f>
        <v>0.15122359586444173</v>
      </c>
      <c r="AE47" s="142">
        <f t="shared" si="141"/>
        <v>0</v>
      </c>
      <c r="AF47" s="142">
        <f t="shared" si="141"/>
        <v>0</v>
      </c>
      <c r="AG47" s="142">
        <f t="shared" si="141"/>
        <v>0</v>
      </c>
      <c r="AH47" s="142">
        <f t="shared" si="141"/>
        <v>0</v>
      </c>
      <c r="AI47" s="142">
        <f t="shared" si="141"/>
        <v>1182.6158519727123</v>
      </c>
      <c r="AJ47" s="142">
        <f t="shared" si="141"/>
        <v>0</v>
      </c>
      <c r="AK47" s="142">
        <f t="shared" si="141"/>
        <v>1182.6158519727123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0</v>
      </c>
      <c r="H48" s="146">
        <f>($H$34/$C$46)*D48</f>
        <v>0</v>
      </c>
      <c r="I48" s="146">
        <f>($I$34/$C$46)*D48</f>
        <v>0</v>
      </c>
      <c r="J48" s="146">
        <f>($J$34/$C$46)*D48</f>
        <v>0</v>
      </c>
      <c r="K48" s="146">
        <f>($K$34/$C$46)*D48</f>
        <v>1655.1895890490928</v>
      </c>
      <c r="L48" s="146">
        <f>($L$34/$C$46)*D48</f>
        <v>0</v>
      </c>
      <c r="M48" s="146">
        <f t="shared" si="140"/>
        <v>1655.1895890490928</v>
      </c>
      <c r="N48" s="134"/>
      <c r="O48" s="150">
        <f>W48*$G$22</f>
        <v>0</v>
      </c>
      <c r="P48" s="150">
        <f>X48*$H$22</f>
        <v>0</v>
      </c>
      <c r="Q48" s="150">
        <f>Y48*$I$22</f>
        <v>0</v>
      </c>
      <c r="R48" s="150">
        <f>Z48*$J$22</f>
        <v>0</v>
      </c>
      <c r="S48" s="150">
        <f>AA48*$K$22</f>
        <v>1104.4267297969679</v>
      </c>
      <c r="T48" s="144">
        <f>AB48*$L$22</f>
        <v>0</v>
      </c>
      <c r="U48" s="144">
        <f>SUM(O48:T48)</f>
        <v>1104.4267297969679</v>
      </c>
      <c r="V48" s="134"/>
      <c r="W48" s="143">
        <f>'Reforecast Total Assurance Only'!W48</f>
        <v>0.27805000138418773</v>
      </c>
      <c r="X48" s="143">
        <f>'Reforecast Total Assurance Only'!X48</f>
        <v>0.26703296945979904</v>
      </c>
      <c r="Y48" s="143"/>
      <c r="Z48" s="143">
        <f>'Reforecast Total Assurance Only'!Z48</f>
        <v>0.27274809051574433</v>
      </c>
      <c r="AA48" s="143">
        <f>'Reforecast Total Assurance Only'!AA48</f>
        <v>0.35341655353502971</v>
      </c>
      <c r="AB48" s="143"/>
      <c r="AC48" s="143">
        <f>U48/U$51</f>
        <v>0.35341655353502976</v>
      </c>
      <c r="AE48" s="142">
        <f t="shared" si="141"/>
        <v>0</v>
      </c>
      <c r="AF48" s="142">
        <f t="shared" si="141"/>
        <v>0</v>
      </c>
      <c r="AG48" s="142">
        <f t="shared" si="141"/>
        <v>0</v>
      </c>
      <c r="AH48" s="142">
        <f t="shared" si="141"/>
        <v>0</v>
      </c>
      <c r="AI48" s="142">
        <f t="shared" si="141"/>
        <v>550.76285925212483</v>
      </c>
      <c r="AJ48" s="142">
        <f t="shared" si="141"/>
        <v>0</v>
      </c>
      <c r="AK48" s="142">
        <f t="shared" si="141"/>
        <v>550.76285925212483</v>
      </c>
    </row>
    <row r="49" spans="1:37" x14ac:dyDescent="0.35">
      <c r="A49" s="151" t="e">
        <f>+B49/$O$51</f>
        <v>#DIV/0!</v>
      </c>
      <c r="B49" s="133">
        <f>+O49*(5/7)</f>
        <v>0</v>
      </c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0</v>
      </c>
      <c r="H49" s="146">
        <f>($H$34/$C$46)*D49</f>
        <v>0</v>
      </c>
      <c r="I49" s="146">
        <f>($I$34/$C$46)*D49</f>
        <v>0</v>
      </c>
      <c r="J49" s="146">
        <f>($J$34/$C$46)*D49</f>
        <v>0</v>
      </c>
      <c r="K49" s="146">
        <f>($K$34/$C$46)*D49</f>
        <v>1324.1516712392743</v>
      </c>
      <c r="L49" s="146">
        <f>($L$34/$C$46)*D49</f>
        <v>0</v>
      </c>
      <c r="M49" s="146">
        <f t="shared" si="140"/>
        <v>1324.1516712392743</v>
      </c>
      <c r="N49" s="134"/>
      <c r="O49" s="150">
        <f>W49*$G$22</f>
        <v>0</v>
      </c>
      <c r="P49" s="150">
        <f>X49*$H$22</f>
        <v>0</v>
      </c>
      <c r="Q49" s="150">
        <f>Y49*$I$22</f>
        <v>0</v>
      </c>
      <c r="R49" s="150">
        <f>Z49*$J$22</f>
        <v>0</v>
      </c>
      <c r="S49" s="150">
        <f>AA49*$K$22</f>
        <v>915.89851247307979</v>
      </c>
      <c r="T49" s="144">
        <f>AB49*$L$22</f>
        <v>0</v>
      </c>
      <c r="U49" s="144">
        <f>SUM(O49:T49)</f>
        <v>915.89851247307979</v>
      </c>
      <c r="V49" s="134"/>
      <c r="W49" s="143">
        <f>'Reforecast Total Assurance Only'!W49</f>
        <v>0.17133380097090084</v>
      </c>
      <c r="X49" s="143">
        <f>'Reforecast Total Assurance Only'!X49</f>
        <v>0.21488056722248328</v>
      </c>
      <c r="Y49" s="143"/>
      <c r="Z49" s="143">
        <f>'Reforecast Total Assurance Only'!Z49</f>
        <v>0.22069281913082756</v>
      </c>
      <c r="AA49" s="143">
        <f>'Reforecast Total Assurance Only'!AA49</f>
        <v>0.29308752399138555</v>
      </c>
      <c r="AB49" s="143"/>
      <c r="AC49" s="143">
        <f>U49/U$51</f>
        <v>0.29308752399138555</v>
      </c>
      <c r="AE49" s="142">
        <f t="shared" si="141"/>
        <v>0</v>
      </c>
      <c r="AF49" s="142">
        <f t="shared" si="141"/>
        <v>0</v>
      </c>
      <c r="AG49" s="142">
        <f t="shared" si="141"/>
        <v>0</v>
      </c>
      <c r="AH49" s="142">
        <f t="shared" si="141"/>
        <v>0</v>
      </c>
      <c r="AI49" s="142">
        <f t="shared" si="141"/>
        <v>408.25315876619447</v>
      </c>
      <c r="AJ49" s="142">
        <f t="shared" si="141"/>
        <v>0</v>
      </c>
      <c r="AK49" s="142">
        <f t="shared" si="141"/>
        <v>408.25315876619447</v>
      </c>
    </row>
    <row r="50" spans="1:37" ht="14.25" customHeight="1" x14ac:dyDescent="0.35">
      <c r="A50" s="151" t="e">
        <f>+B50/$O$51</f>
        <v>#DIV/0!</v>
      </c>
      <c r="B50" s="133">
        <f>+O49*(2/7)</f>
        <v>0</v>
      </c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0</v>
      </c>
      <c r="H50" s="146">
        <f>($H$34/$C$46)*D50</f>
        <v>0</v>
      </c>
      <c r="I50" s="146">
        <f>($I$34/$C$46)*D50</f>
        <v>0</v>
      </c>
      <c r="J50" s="146">
        <f>($J$34/$C$46)*D50</f>
        <v>0</v>
      </c>
      <c r="K50" s="146">
        <f>($K$34/$C$46)*D50</f>
        <v>993.11375342945576</v>
      </c>
      <c r="L50" s="146">
        <f>($L$34/$C$46)*D50</f>
        <v>0</v>
      </c>
      <c r="M50" s="146">
        <f t="shared" si="140"/>
        <v>993.11375342945576</v>
      </c>
      <c r="N50" s="134"/>
      <c r="O50" s="150">
        <f>W50*$G$22</f>
        <v>0</v>
      </c>
      <c r="P50" s="150">
        <f>X50*$H$22</f>
        <v>0</v>
      </c>
      <c r="Q50" s="150">
        <f>Y50*$I$22</f>
        <v>0</v>
      </c>
      <c r="R50" s="150">
        <f>Z50*$J$22</f>
        <v>0</v>
      </c>
      <c r="S50" s="150">
        <f>AA50*$K$22</f>
        <v>366.35940498923196</v>
      </c>
      <c r="T50" s="144">
        <f>AB50*$L$22</f>
        <v>0</v>
      </c>
      <c r="U50" s="144">
        <f>SUM(O50:T50)</f>
        <v>366.35940498923196</v>
      </c>
      <c r="V50" s="134"/>
      <c r="W50" s="143">
        <f>'Reforecast Total Assurance Only'!W50</f>
        <v>6.8533520388360331E-2</v>
      </c>
      <c r="X50" s="143">
        <f>'Reforecast Total Assurance Only'!X50</f>
        <v>8.595222688899333E-2</v>
      </c>
      <c r="Y50" s="143"/>
      <c r="Z50" s="143">
        <f>'Reforecast Total Assurance Only'!Z50</f>
        <v>8.8277127652331019E-2</v>
      </c>
      <c r="AA50" s="143">
        <f>'Reforecast Total Assurance Only'!AA50</f>
        <v>0.11723500959655422</v>
      </c>
      <c r="AB50" s="143"/>
      <c r="AC50" s="143">
        <f>U50/U$51</f>
        <v>0.11723500959655422</v>
      </c>
      <c r="AE50" s="142">
        <f t="shared" si="141"/>
        <v>0</v>
      </c>
      <c r="AF50" s="142">
        <f t="shared" si="141"/>
        <v>0</v>
      </c>
      <c r="AG50" s="142">
        <f t="shared" si="141"/>
        <v>0</v>
      </c>
      <c r="AH50" s="142">
        <f t="shared" si="141"/>
        <v>0</v>
      </c>
      <c r="AI50" s="142">
        <f t="shared" si="141"/>
        <v>626.75434844022379</v>
      </c>
      <c r="AJ50" s="142">
        <f t="shared" si="141"/>
        <v>0</v>
      </c>
      <c r="AK50" s="142">
        <f t="shared" si="141"/>
        <v>626.75434844022379</v>
      </c>
    </row>
    <row r="51" spans="1:37" x14ac:dyDescent="0.35">
      <c r="F51" s="141" t="s">
        <v>111</v>
      </c>
      <c r="G51" s="140">
        <f t="shared" ref="G51:L51" si="142">SUM(G46:G50)</f>
        <v>0</v>
      </c>
      <c r="H51" s="140">
        <f t="shared" si="142"/>
        <v>0</v>
      </c>
      <c r="I51" s="140">
        <f t="shared" si="142"/>
        <v>0</v>
      </c>
      <c r="J51" s="140">
        <f t="shared" si="142"/>
        <v>0</v>
      </c>
      <c r="K51" s="140">
        <f t="shared" si="142"/>
        <v>7282.8341918160086</v>
      </c>
      <c r="L51" s="140">
        <f t="shared" si="142"/>
        <v>0</v>
      </c>
      <c r="M51" s="140">
        <f t="shared" si="140"/>
        <v>7282.8341918160086</v>
      </c>
      <c r="O51" s="139">
        <f>SUM(O46:O50)</f>
        <v>0</v>
      </c>
      <c r="P51" s="139">
        <f t="shared" ref="P51:U51" si="143">SUM(P46:P50)</f>
        <v>0</v>
      </c>
      <c r="Q51" s="139">
        <f>SUM(Q46:Q50)</f>
        <v>0</v>
      </c>
      <c r="R51" s="139">
        <f t="shared" si="143"/>
        <v>0</v>
      </c>
      <c r="S51" s="139">
        <f t="shared" si="143"/>
        <v>3125</v>
      </c>
      <c r="T51" s="139">
        <f t="shared" si="143"/>
        <v>0</v>
      </c>
      <c r="U51" s="139">
        <f t="shared" si="143"/>
        <v>3125</v>
      </c>
      <c r="V51" s="134"/>
      <c r="W51" s="138">
        <f t="shared" ref="W51:AC51" si="144">SUM(W46:W50)</f>
        <v>1</v>
      </c>
      <c r="X51" s="138">
        <f t="shared" si="144"/>
        <v>1</v>
      </c>
      <c r="Y51" s="138">
        <f t="shared" si="144"/>
        <v>0</v>
      </c>
      <c r="Z51" s="138">
        <f t="shared" si="144"/>
        <v>0.99999999999999989</v>
      </c>
      <c r="AA51" s="138">
        <f t="shared" si="144"/>
        <v>1</v>
      </c>
      <c r="AB51" s="138">
        <f t="shared" si="144"/>
        <v>0</v>
      </c>
      <c r="AC51" s="138">
        <f t="shared" si="144"/>
        <v>1</v>
      </c>
      <c r="AE51" s="137">
        <f t="shared" si="141"/>
        <v>0</v>
      </c>
      <c r="AF51" s="137">
        <f t="shared" si="141"/>
        <v>0</v>
      </c>
      <c r="AG51" s="137">
        <f t="shared" si="141"/>
        <v>0</v>
      </c>
      <c r="AH51" s="137">
        <f t="shared" si="141"/>
        <v>0</v>
      </c>
      <c r="AI51" s="137">
        <f t="shared" si="141"/>
        <v>4157.8341918160086</v>
      </c>
      <c r="AJ51" s="137">
        <f t="shared" si="141"/>
        <v>0</v>
      </c>
      <c r="AK51" s="137">
        <f>M51-U51</f>
        <v>4157.8341918160086</v>
      </c>
    </row>
    <row r="52" spans="1:37" x14ac:dyDescent="0.35">
      <c r="F52" s="158"/>
      <c r="M52" s="148">
        <f>M51-SUM(G34:L34)</f>
        <v>0</v>
      </c>
      <c r="O52" s="149"/>
      <c r="P52" s="149"/>
      <c r="Q52" s="323"/>
      <c r="R52" s="149"/>
      <c r="S52" s="149"/>
      <c r="T52" s="149"/>
      <c r="U52" s="134"/>
      <c r="V52" s="134"/>
      <c r="Y52" s="134">
        <f>SUM(S46:S50)</f>
        <v>3125</v>
      </c>
      <c r="AE52" s="160"/>
      <c r="AF52" s="160"/>
      <c r="AG52" s="160"/>
      <c r="AH52" s="160"/>
      <c r="AI52" s="160"/>
      <c r="AJ52" s="160"/>
      <c r="AK52" s="159"/>
    </row>
    <row r="53" spans="1:37" x14ac:dyDescent="0.35"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0</v>
      </c>
      <c r="H53" s="146">
        <f>($P$34/$C$53)*D53</f>
        <v>0</v>
      </c>
      <c r="I53" s="146">
        <f>($Q$34/$C$53)*D53</f>
        <v>0</v>
      </c>
      <c r="J53" s="146">
        <f>($R$34/$C$53)*D53</f>
        <v>0</v>
      </c>
      <c r="K53" s="146">
        <f>($S$34/$C$53)*D53</f>
        <v>818.36664264359911</v>
      </c>
      <c r="L53" s="146">
        <f>($T$34/$C$53)*D53</f>
        <v>0</v>
      </c>
      <c r="M53" s="146">
        <f>SUM(G53:L53)</f>
        <v>818.36664264359911</v>
      </c>
      <c r="N53" s="134"/>
      <c r="O53" s="144">
        <f>W53*$O$22</f>
        <v>0</v>
      </c>
      <c r="P53" s="150">
        <f>X53*$P$22</f>
        <v>0</v>
      </c>
      <c r="Q53" s="150">
        <f>Y53*$Q$22</f>
        <v>0</v>
      </c>
      <c r="R53" s="150">
        <f>Z53*$R$22</f>
        <v>0</v>
      </c>
      <c r="S53" s="150">
        <f>AA53*$S$22</f>
        <v>337.07189563261682</v>
      </c>
      <c r="T53" s="144">
        <f>AB53*$T$22</f>
        <v>0</v>
      </c>
      <c r="U53" s="144">
        <f>SUM(O53:T53)</f>
        <v>337.07189563261682</v>
      </c>
      <c r="V53" s="134"/>
      <c r="W53" s="143">
        <f>'Reforecast Total Assurance Only'!W53</f>
        <v>9.1426863820378429E-2</v>
      </c>
      <c r="X53" s="143">
        <f>'Reforecast Total Assurance Only'!X53</f>
        <v>9.758824579152249E-2</v>
      </c>
      <c r="Y53" s="143"/>
      <c r="Z53" s="143">
        <f>'Reforecast Total Assurance Only'!Z53</f>
        <v>9.4495467102150399E-2</v>
      </c>
      <c r="AA53" s="143">
        <f>'Reforecast Total Assurance Only'!AA53</f>
        <v>0.10786300660243738</v>
      </c>
      <c r="AB53" s="143"/>
      <c r="AC53" s="143">
        <f>U53/U$58</f>
        <v>0.10786300660243738</v>
      </c>
      <c r="AE53" s="142">
        <f t="shared" ref="AE53:AK58" si="145">G53-O53</f>
        <v>0</v>
      </c>
      <c r="AF53" s="142">
        <f t="shared" si="145"/>
        <v>0</v>
      </c>
      <c r="AG53" s="142">
        <f t="shared" si="145"/>
        <v>0</v>
      </c>
      <c r="AH53" s="142">
        <f t="shared" si="145"/>
        <v>0</v>
      </c>
      <c r="AI53" s="142">
        <f t="shared" si="145"/>
        <v>481.29474701098229</v>
      </c>
      <c r="AJ53" s="142">
        <f t="shared" si="145"/>
        <v>0</v>
      </c>
      <c r="AK53" s="142">
        <f t="shared" si="145"/>
        <v>481.29474701098229</v>
      </c>
    </row>
    <row r="54" spans="1:37" x14ac:dyDescent="0.35"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0</v>
      </c>
      <c r="H54" s="146">
        <f>($P$34/$C$53)*D54</f>
        <v>0</v>
      </c>
      <c r="I54" s="146">
        <f>($Q$34/$C$53)*D54</f>
        <v>0</v>
      </c>
      <c r="J54" s="146">
        <f>($R$34/$C$53)*D54</f>
        <v>0</v>
      </c>
      <c r="K54" s="146">
        <f>($S$34/$C$53)*D54</f>
        <v>2045.9166066089979</v>
      </c>
      <c r="L54" s="146">
        <f>($T$34/$C$53)*D54</f>
        <v>0</v>
      </c>
      <c r="M54" s="146">
        <f t="shared" ref="M54:M117" si="146">SUM(G54:L54)</f>
        <v>2045.9166066089979</v>
      </c>
      <c r="N54" s="134"/>
      <c r="O54" s="144">
        <f>W54*$O$22</f>
        <v>0</v>
      </c>
      <c r="P54" s="150">
        <f>X54*$P$22</f>
        <v>0</v>
      </c>
      <c r="Q54" s="150">
        <f>Y54*$Q$22</f>
        <v>0</v>
      </c>
      <c r="R54" s="150">
        <f>Z54*$R$22</f>
        <v>0</v>
      </c>
      <c r="S54" s="150">
        <f>AA54*$S$22</f>
        <v>561.78649272102814</v>
      </c>
      <c r="T54" s="144">
        <f>AB54*$T$22</f>
        <v>0</v>
      </c>
      <c r="U54" s="144">
        <f>SUM(O54:T54)</f>
        <v>561.78649272102814</v>
      </c>
      <c r="V54" s="134"/>
      <c r="W54" s="143">
        <f>'Reforecast Total Assurance Only'!W54</f>
        <v>0.15237810636729737</v>
      </c>
      <c r="X54" s="143">
        <f>'Reforecast Total Assurance Only'!X54</f>
        <v>0.16264707631920419</v>
      </c>
      <c r="Y54" s="143"/>
      <c r="Z54" s="143">
        <f>'Reforecast Total Assurance Only'!Z54</f>
        <v>0.15749244517025066</v>
      </c>
      <c r="AA54" s="143">
        <f>'Reforecast Total Assurance Only'!AA54</f>
        <v>0.17977167767072899</v>
      </c>
      <c r="AB54" s="143"/>
      <c r="AC54" s="143">
        <f>U54/U$58</f>
        <v>0.17977167767072899</v>
      </c>
      <c r="AE54" s="142">
        <f t="shared" si="145"/>
        <v>0</v>
      </c>
      <c r="AF54" s="142">
        <f t="shared" si="145"/>
        <v>0</v>
      </c>
      <c r="AG54" s="142">
        <f t="shared" si="145"/>
        <v>0</v>
      </c>
      <c r="AH54" s="142">
        <f t="shared" si="145"/>
        <v>0</v>
      </c>
      <c r="AI54" s="142">
        <f t="shared" si="145"/>
        <v>1484.1301138879699</v>
      </c>
      <c r="AJ54" s="142">
        <f t="shared" si="145"/>
        <v>0</v>
      </c>
      <c r="AK54" s="142">
        <f t="shared" si="145"/>
        <v>1484.1301138879699</v>
      </c>
    </row>
    <row r="55" spans="1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0</v>
      </c>
      <c r="H55" s="146">
        <f>($P$34/$C$53)*D55</f>
        <v>0</v>
      </c>
      <c r="I55" s="146">
        <f>($Q$34/$C$53)*D55</f>
        <v>0</v>
      </c>
      <c r="J55" s="146">
        <f>($R$34/$C$53)*D55</f>
        <v>0</v>
      </c>
      <c r="K55" s="146">
        <f>($S$34/$C$53)*D55</f>
        <v>1636.7332852871982</v>
      </c>
      <c r="L55" s="146">
        <f>($T$34/$C$53)*D55</f>
        <v>0</v>
      </c>
      <c r="M55" s="146">
        <f t="shared" si="146"/>
        <v>1636.7332852871982</v>
      </c>
      <c r="N55" s="134"/>
      <c r="O55" s="144">
        <f>W55*$O$22</f>
        <v>0</v>
      </c>
      <c r="P55" s="150">
        <f>X55*$P$22</f>
        <v>0</v>
      </c>
      <c r="Q55" s="150">
        <f>Y55*$Q$22</f>
        <v>0</v>
      </c>
      <c r="R55" s="150">
        <f>Z55*$R$22</f>
        <v>0</v>
      </c>
      <c r="S55" s="150">
        <f>AA55*$S$22</f>
        <v>875.54116898360473</v>
      </c>
      <c r="T55" s="144">
        <f>AB55*$T$22</f>
        <v>0</v>
      </c>
      <c r="U55" s="144">
        <f>SUM(O55:T55)</f>
        <v>875.54116898360473</v>
      </c>
      <c r="V55" s="134"/>
      <c r="W55" s="143">
        <f>'Reforecast Total Assurance Only'!W55</f>
        <v>0.26916681800040165</v>
      </c>
      <c r="X55" s="143">
        <f>'Reforecast Total Assurance Only'!X55</f>
        <v>0.28055061984532109</v>
      </c>
      <c r="Y55" s="143"/>
      <c r="Z55" s="143">
        <f>'Reforecast Total Assurance Only'!Z55</f>
        <v>0.27066725002501335</v>
      </c>
      <c r="AA55" s="143">
        <f>'Reforecast Total Assurance Only'!AA55</f>
        <v>0.28017317407475351</v>
      </c>
      <c r="AB55" s="143"/>
      <c r="AC55" s="143">
        <f>U55/U$58</f>
        <v>0.28017317407475351</v>
      </c>
      <c r="AE55" s="142">
        <f t="shared" si="145"/>
        <v>0</v>
      </c>
      <c r="AF55" s="142">
        <f t="shared" si="145"/>
        <v>0</v>
      </c>
      <c r="AG55" s="142">
        <f t="shared" si="145"/>
        <v>0</v>
      </c>
      <c r="AH55" s="142">
        <f t="shared" si="145"/>
        <v>0</v>
      </c>
      <c r="AI55" s="142">
        <f t="shared" si="145"/>
        <v>761.19211630359348</v>
      </c>
      <c r="AJ55" s="142">
        <f t="shared" si="145"/>
        <v>0</v>
      </c>
      <c r="AK55" s="142">
        <f t="shared" si="145"/>
        <v>761.19211630359348</v>
      </c>
    </row>
    <row r="56" spans="1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0</v>
      </c>
      <c r="H56" s="146">
        <f>($P$34/$C$53)*D56</f>
        <v>0</v>
      </c>
      <c r="I56" s="146">
        <f>($Q$34/$C$53)*D56</f>
        <v>0</v>
      </c>
      <c r="J56" s="146">
        <f>($R$34/$C$53)*D56</f>
        <v>0</v>
      </c>
      <c r="K56" s="146">
        <f>($S$34/$C$53)*D56</f>
        <v>1636.7332852871982</v>
      </c>
      <c r="L56" s="146">
        <f>($T$34/$C$53)*D56</f>
        <v>0</v>
      </c>
      <c r="M56" s="146">
        <f t="shared" si="146"/>
        <v>1636.7332852871982</v>
      </c>
      <c r="N56" s="134"/>
      <c r="O56" s="144">
        <f>W56*$O$22</f>
        <v>0</v>
      </c>
      <c r="P56" s="150">
        <f>X56*$P$22</f>
        <v>0</v>
      </c>
      <c r="Q56" s="150">
        <f>Y56*$Q$22</f>
        <v>0</v>
      </c>
      <c r="R56" s="150">
        <f>Z56*$R$22</f>
        <v>0</v>
      </c>
      <c r="S56" s="150">
        <f>AA56*$S$22</f>
        <v>738.76653173090256</v>
      </c>
      <c r="T56" s="144">
        <f>AB56*$T$22</f>
        <v>0</v>
      </c>
      <c r="U56" s="144">
        <f>SUM(O56:T56)</f>
        <v>738.76653173090256</v>
      </c>
      <c r="V56" s="134"/>
      <c r="W56" s="143">
        <f>'Reforecast Total Assurance Only'!W56</f>
        <v>0.2351503667166279</v>
      </c>
      <c r="X56" s="143">
        <f>'Reforecast Total Assurance Only'!X56</f>
        <v>0.23637401613891651</v>
      </c>
      <c r="Y56" s="143"/>
      <c r="Z56" s="143">
        <f>'Reforecast Total Assurance Only'!Z56</f>
        <v>0.24101433128310001</v>
      </c>
      <c r="AA56" s="143">
        <f>'Reforecast Total Assurance Only'!AA56</f>
        <v>0.23640529015388881</v>
      </c>
      <c r="AB56" s="143"/>
      <c r="AC56" s="143">
        <f>U56/U$58</f>
        <v>0.23640529015388881</v>
      </c>
      <c r="AE56" s="142">
        <f t="shared" si="145"/>
        <v>0</v>
      </c>
      <c r="AF56" s="142">
        <f t="shared" si="145"/>
        <v>0</v>
      </c>
      <c r="AG56" s="142">
        <f t="shared" si="145"/>
        <v>0</v>
      </c>
      <c r="AH56" s="142">
        <f t="shared" si="145"/>
        <v>0</v>
      </c>
      <c r="AI56" s="142">
        <f t="shared" si="145"/>
        <v>897.96675355629566</v>
      </c>
      <c r="AJ56" s="142">
        <f t="shared" si="145"/>
        <v>0</v>
      </c>
      <c r="AK56" s="142">
        <f t="shared" si="145"/>
        <v>897.96675355629566</v>
      </c>
    </row>
    <row r="57" spans="1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0</v>
      </c>
      <c r="H57" s="146">
        <f>($P$34/$C$53)*D57</f>
        <v>0</v>
      </c>
      <c r="I57" s="146">
        <f>($Q$34/$C$53)*D57</f>
        <v>0</v>
      </c>
      <c r="J57" s="146">
        <f>($R$34/$C$53)*D57</f>
        <v>0</v>
      </c>
      <c r="K57" s="146">
        <f>($S$34/$C$53)*D57</f>
        <v>1636.7332852871982</v>
      </c>
      <c r="L57" s="146">
        <f>($T$34/$C$53)*D57</f>
        <v>0</v>
      </c>
      <c r="M57" s="146">
        <f t="shared" si="146"/>
        <v>1636.7332852871982</v>
      </c>
      <c r="N57" s="134"/>
      <c r="O57" s="144">
        <f>W57*$O$22</f>
        <v>0</v>
      </c>
      <c r="P57" s="150">
        <f>X57*$P$22</f>
        <v>0</v>
      </c>
      <c r="Q57" s="150">
        <f>Y57*$Q$22</f>
        <v>0</v>
      </c>
      <c r="R57" s="150">
        <f>Z57*$R$22</f>
        <v>0</v>
      </c>
      <c r="S57" s="150">
        <f>AA57*$S$22</f>
        <v>611.83391093184787</v>
      </c>
      <c r="T57" s="144">
        <f>AB57*$T$22</f>
        <v>0</v>
      </c>
      <c r="U57" s="144">
        <f>SUM(O57:T57)</f>
        <v>611.83391093184787</v>
      </c>
      <c r="V57" s="134"/>
      <c r="W57" s="143">
        <f>'Reforecast Total Assurance Only'!W57</f>
        <v>0.25187784509529471</v>
      </c>
      <c r="X57" s="143">
        <f>'Reforecast Total Assurance Only'!X57</f>
        <v>0.2228400419050357</v>
      </c>
      <c r="Y57" s="143"/>
      <c r="Z57" s="143">
        <f>'Reforecast Total Assurance Only'!Z57</f>
        <v>0.23633050641948566</v>
      </c>
      <c r="AA57" s="143">
        <f>'Reforecast Total Assurance Only'!AA57</f>
        <v>0.19578685149819133</v>
      </c>
      <c r="AB57" s="143"/>
      <c r="AC57" s="143">
        <f>U57/U$58</f>
        <v>0.19578685149819131</v>
      </c>
      <c r="AE57" s="142">
        <f t="shared" si="145"/>
        <v>0</v>
      </c>
      <c r="AF57" s="142">
        <f t="shared" si="145"/>
        <v>0</v>
      </c>
      <c r="AG57" s="142">
        <f t="shared" si="145"/>
        <v>0</v>
      </c>
      <c r="AH57" s="142">
        <f t="shared" si="145"/>
        <v>0</v>
      </c>
      <c r="AI57" s="142">
        <f t="shared" si="145"/>
        <v>1024.8993743553503</v>
      </c>
      <c r="AJ57" s="142">
        <f t="shared" si="145"/>
        <v>0</v>
      </c>
      <c r="AK57" s="142">
        <f t="shared" si="145"/>
        <v>1024.8993743553503</v>
      </c>
    </row>
    <row r="58" spans="1:37" x14ac:dyDescent="0.35">
      <c r="F58" s="141" t="s">
        <v>111</v>
      </c>
      <c r="G58" s="140">
        <f t="shared" ref="G58:L58" si="147">SUM(G53:G57)</f>
        <v>0</v>
      </c>
      <c r="H58" s="140">
        <f t="shared" si="147"/>
        <v>0</v>
      </c>
      <c r="I58" s="140">
        <f t="shared" si="147"/>
        <v>0</v>
      </c>
      <c r="J58" s="140">
        <f t="shared" si="147"/>
        <v>0</v>
      </c>
      <c r="K58" s="140">
        <f t="shared" si="147"/>
        <v>7774.4831051141919</v>
      </c>
      <c r="L58" s="140">
        <f t="shared" si="147"/>
        <v>0</v>
      </c>
      <c r="M58" s="140">
        <f t="shared" si="146"/>
        <v>7774.4831051141919</v>
      </c>
      <c r="O58" s="139">
        <f>SUM(O53:O57)</f>
        <v>0</v>
      </c>
      <c r="P58" s="139">
        <f t="shared" ref="P58:U58" si="148">SUM(P53:P57)</f>
        <v>0</v>
      </c>
      <c r="Q58" s="139">
        <f t="shared" si="148"/>
        <v>0</v>
      </c>
      <c r="R58" s="139">
        <f t="shared" si="148"/>
        <v>0</v>
      </c>
      <c r="S58" s="139">
        <f>SUM(S53:S57)</f>
        <v>3125</v>
      </c>
      <c r="T58" s="139">
        <f t="shared" si="148"/>
        <v>0</v>
      </c>
      <c r="U58" s="139">
        <f t="shared" si="148"/>
        <v>3125</v>
      </c>
      <c r="V58" s="134"/>
      <c r="W58" s="138">
        <f t="shared" ref="W58:AC58" si="149">SUM(W53:W57)</f>
        <v>1</v>
      </c>
      <c r="X58" s="138">
        <f t="shared" si="149"/>
        <v>1</v>
      </c>
      <c r="Y58" s="138">
        <f t="shared" si="149"/>
        <v>0</v>
      </c>
      <c r="Z58" s="138">
        <f t="shared" si="149"/>
        <v>1</v>
      </c>
      <c r="AA58" s="138">
        <f t="shared" si="149"/>
        <v>0.99999999999999989</v>
      </c>
      <c r="AB58" s="138">
        <f t="shared" si="149"/>
        <v>0</v>
      </c>
      <c r="AC58" s="138">
        <f t="shared" si="149"/>
        <v>0.99999999999999989</v>
      </c>
      <c r="AE58" s="137">
        <f t="shared" si="145"/>
        <v>0</v>
      </c>
      <c r="AF58" s="137">
        <f t="shared" si="145"/>
        <v>0</v>
      </c>
      <c r="AG58" s="137">
        <f t="shared" si="145"/>
        <v>0</v>
      </c>
      <c r="AH58" s="137">
        <f t="shared" si="145"/>
        <v>0</v>
      </c>
      <c r="AI58" s="137">
        <f t="shared" si="145"/>
        <v>4649.4831051141919</v>
      </c>
      <c r="AJ58" s="137">
        <f t="shared" si="145"/>
        <v>0</v>
      </c>
      <c r="AK58" s="137">
        <f>M58-U58</f>
        <v>4649.4831051141919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1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0</v>
      </c>
      <c r="H60" s="146">
        <f>($X$34/$C$60)*D60</f>
        <v>0</v>
      </c>
      <c r="I60" s="146">
        <f>($Y$34/$C$60)*D60</f>
        <v>0</v>
      </c>
      <c r="J60" s="146">
        <f>($Z$34/$C$60)*D60</f>
        <v>0</v>
      </c>
      <c r="K60" s="146">
        <f>($AA$34/$C$60)*D60</f>
        <v>1716.4557276110702</v>
      </c>
      <c r="L60" s="146">
        <f>($AB$34/$C$60)*D60</f>
        <v>0</v>
      </c>
      <c r="M60" s="146">
        <f t="shared" ref="M60:M65" si="150">SUM(G60:L60)</f>
        <v>1716.4557276110702</v>
      </c>
      <c r="N60" s="134"/>
      <c r="O60" s="150">
        <f t="shared" ref="O60:T64" si="151">W60*W$22</f>
        <v>0</v>
      </c>
      <c r="P60" s="150">
        <f t="shared" si="151"/>
        <v>0</v>
      </c>
      <c r="Q60" s="150">
        <f t="shared" si="151"/>
        <v>0</v>
      </c>
      <c r="R60" s="150">
        <f t="shared" si="151"/>
        <v>0</v>
      </c>
      <c r="S60" s="150">
        <f>AA60*$AA$22</f>
        <v>760.58766355870523</v>
      </c>
      <c r="T60" s="150">
        <f t="shared" si="151"/>
        <v>0</v>
      </c>
      <c r="U60" s="144">
        <f>SUM(O60:T60)</f>
        <v>760.58766355870523</v>
      </c>
      <c r="V60" s="134"/>
      <c r="W60" s="143">
        <f>'Reforecast Total Assurance Only'!W60</f>
        <v>0.2636358202017231</v>
      </c>
      <c r="X60" s="143">
        <f>'Reforecast Total Assurance Only'!X60</f>
        <v>0.2788714618110405</v>
      </c>
      <c r="Y60" s="143"/>
      <c r="Z60" s="143">
        <f>'Reforecast Total Assurance Only'!Z60</f>
        <v>0.29364257571035163</v>
      </c>
      <c r="AA60" s="143">
        <f>'Reforecast Total Assurance Only'!AA60</f>
        <v>0.24338805233878566</v>
      </c>
      <c r="AB60" s="143"/>
      <c r="AC60" s="143">
        <f>U60/U$65</f>
        <v>0.24338805233878569</v>
      </c>
      <c r="AE60" s="142">
        <f t="shared" ref="AE60:AK65" si="152">G60-O60</f>
        <v>0</v>
      </c>
      <c r="AF60" s="142">
        <f t="shared" si="152"/>
        <v>0</v>
      </c>
      <c r="AG60" s="142">
        <f t="shared" si="152"/>
        <v>0</v>
      </c>
      <c r="AH60" s="142">
        <f t="shared" si="152"/>
        <v>0</v>
      </c>
      <c r="AI60" s="142">
        <f t="shared" si="152"/>
        <v>955.86806405236496</v>
      </c>
      <c r="AJ60" s="142">
        <f t="shared" si="152"/>
        <v>0</v>
      </c>
      <c r="AK60" s="142">
        <f t="shared" si="152"/>
        <v>955.86806405236496</v>
      </c>
    </row>
    <row r="61" spans="1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0</v>
      </c>
      <c r="H61" s="146">
        <f>($X$34/$C$60)*D61</f>
        <v>0</v>
      </c>
      <c r="I61" s="146">
        <f>($Y$34/$C$60)*D61</f>
        <v>0</v>
      </c>
      <c r="J61" s="146">
        <f>($Z$34/$C$60)*D61</f>
        <v>0</v>
      </c>
      <c r="K61" s="146">
        <f>($AA$34/$C$60)*D61</f>
        <v>1716.4557276110702</v>
      </c>
      <c r="L61" s="146">
        <f>($AB$34/$C$60)*D61</f>
        <v>0</v>
      </c>
      <c r="M61" s="146">
        <f t="shared" si="150"/>
        <v>1716.4557276110702</v>
      </c>
      <c r="N61" s="134"/>
      <c r="O61" s="150">
        <f t="shared" si="151"/>
        <v>0</v>
      </c>
      <c r="P61" s="150">
        <f t="shared" si="151"/>
        <v>0</v>
      </c>
      <c r="Q61" s="150">
        <f t="shared" si="151"/>
        <v>0</v>
      </c>
      <c r="R61" s="150">
        <f t="shared" si="151"/>
        <v>0</v>
      </c>
      <c r="S61" s="150">
        <f>AA61*$AA$22</f>
        <v>745.30363980697769</v>
      </c>
      <c r="T61" s="150">
        <f t="shared" si="151"/>
        <v>0</v>
      </c>
      <c r="U61" s="144">
        <f>SUM(O61:T61)</f>
        <v>745.30363980697769</v>
      </c>
      <c r="V61" s="134"/>
      <c r="W61" s="143">
        <f>'Reforecast Total Assurance Only'!W61</f>
        <v>0.25921142617314996</v>
      </c>
      <c r="X61" s="143">
        <f>'Reforecast Total Assurance Only'!X61</f>
        <v>0.24220344319685774</v>
      </c>
      <c r="Y61" s="143"/>
      <c r="Z61" s="143">
        <f>'Reforecast Total Assurance Only'!Z61</f>
        <v>0.23690161420049285</v>
      </c>
      <c r="AA61" s="143">
        <f>'Reforecast Total Assurance Only'!AA61</f>
        <v>0.23849716473823285</v>
      </c>
      <c r="AB61" s="143"/>
      <c r="AC61" s="143">
        <f>U61/U$65</f>
        <v>0.23849716473823285</v>
      </c>
      <c r="AE61" s="142">
        <f t="shared" si="152"/>
        <v>0</v>
      </c>
      <c r="AF61" s="142">
        <f t="shared" si="152"/>
        <v>0</v>
      </c>
      <c r="AG61" s="142">
        <f t="shared" si="152"/>
        <v>0</v>
      </c>
      <c r="AH61" s="142">
        <f t="shared" si="152"/>
        <v>0</v>
      </c>
      <c r="AI61" s="142">
        <f t="shared" si="152"/>
        <v>971.1520878040925</v>
      </c>
      <c r="AJ61" s="142">
        <f t="shared" si="152"/>
        <v>0</v>
      </c>
      <c r="AK61" s="142">
        <f t="shared" si="152"/>
        <v>971.1520878040925</v>
      </c>
    </row>
    <row r="62" spans="1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0</v>
      </c>
      <c r="H62" s="146">
        <f>($X$34/$C$60)*D62</f>
        <v>0</v>
      </c>
      <c r="I62" s="146">
        <f>($Y$34/$C$60)*D62</f>
        <v>0</v>
      </c>
      <c r="J62" s="146">
        <f>($Z$34/$C$60)*D62</f>
        <v>0</v>
      </c>
      <c r="K62" s="146">
        <f>($AA$34/$C$60)*D62</f>
        <v>1716.4557276110702</v>
      </c>
      <c r="L62" s="146">
        <f>($AB$34/$C$60)*D62</f>
        <v>0</v>
      </c>
      <c r="M62" s="146">
        <f t="shared" si="150"/>
        <v>1716.4557276110702</v>
      </c>
      <c r="N62" s="134"/>
      <c r="O62" s="150">
        <f t="shared" si="151"/>
        <v>0</v>
      </c>
      <c r="P62" s="150">
        <f t="shared" si="151"/>
        <v>0</v>
      </c>
      <c r="Q62" s="150">
        <f t="shared" si="151"/>
        <v>0</v>
      </c>
      <c r="R62" s="150">
        <f t="shared" si="151"/>
        <v>0</v>
      </c>
      <c r="S62" s="150">
        <f>AA62*$AA$22</f>
        <v>824.87652966157543</v>
      </c>
      <c r="T62" s="150">
        <f t="shared" si="151"/>
        <v>0</v>
      </c>
      <c r="U62" s="144">
        <f>SUM(O62:T62)</f>
        <v>824.87652966157543</v>
      </c>
      <c r="V62" s="134"/>
      <c r="W62" s="143">
        <f>'Reforecast Total Assurance Only'!W62</f>
        <v>0.23591877240622833</v>
      </c>
      <c r="X62" s="143">
        <f>'Reforecast Total Assurance Only'!X62</f>
        <v>0.24894067796610173</v>
      </c>
      <c r="Y62" s="143"/>
      <c r="Z62" s="143">
        <f>'Reforecast Total Assurance Only'!Z62</f>
        <v>0.26048131386958129</v>
      </c>
      <c r="AA62" s="143">
        <f>'Reforecast Total Assurance Only'!AA62</f>
        <v>0.26396048949170414</v>
      </c>
      <c r="AB62" s="143"/>
      <c r="AC62" s="143">
        <f>U62/U$65</f>
        <v>0.26396048949170414</v>
      </c>
      <c r="AE62" s="142">
        <f t="shared" si="152"/>
        <v>0</v>
      </c>
      <c r="AF62" s="142">
        <f t="shared" si="152"/>
        <v>0</v>
      </c>
      <c r="AG62" s="142">
        <f t="shared" si="152"/>
        <v>0</v>
      </c>
      <c r="AH62" s="142">
        <f t="shared" si="152"/>
        <v>0</v>
      </c>
      <c r="AI62" s="142">
        <f t="shared" si="152"/>
        <v>891.57919794949476</v>
      </c>
      <c r="AJ62" s="142">
        <f t="shared" si="152"/>
        <v>0</v>
      </c>
      <c r="AK62" s="142">
        <f t="shared" si="152"/>
        <v>891.57919794949476</v>
      </c>
    </row>
    <row r="63" spans="1:37" x14ac:dyDescent="0.35"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0</v>
      </c>
      <c r="H63" s="146">
        <f>($X$34/$C$60)*D63</f>
        <v>0</v>
      </c>
      <c r="I63" s="146">
        <f>($Y$34/$C$60)*D63</f>
        <v>0</v>
      </c>
      <c r="J63" s="146">
        <f>($Z$34/$C$60)*D63</f>
        <v>0</v>
      </c>
      <c r="K63" s="146">
        <f>($AA$34/$C$60)*D63</f>
        <v>1373.1645820888562</v>
      </c>
      <c r="L63" s="146">
        <f>($AB$34/$C$60)*D63</f>
        <v>0</v>
      </c>
      <c r="M63" s="146">
        <f t="shared" si="150"/>
        <v>1373.1645820888562</v>
      </c>
      <c r="N63" s="134"/>
      <c r="O63" s="150">
        <f t="shared" si="151"/>
        <v>0</v>
      </c>
      <c r="P63" s="150">
        <f t="shared" si="151"/>
        <v>0</v>
      </c>
      <c r="Q63" s="150">
        <f t="shared" si="151"/>
        <v>0</v>
      </c>
      <c r="R63" s="150">
        <f t="shared" si="151"/>
        <v>0</v>
      </c>
      <c r="S63" s="150">
        <f>AA63*$AA$22</f>
        <v>635.38573357819325</v>
      </c>
      <c r="T63" s="150">
        <f t="shared" si="151"/>
        <v>0</v>
      </c>
      <c r="U63" s="144">
        <f>SUM(O63:T63)</f>
        <v>635.38573357819325</v>
      </c>
      <c r="V63" s="134"/>
      <c r="W63" s="143">
        <f>'Reforecast Total Assurance Only'!W63</f>
        <v>0.19298718497511896</v>
      </c>
      <c r="X63" s="143">
        <f>'Reforecast Total Assurance Only'!X63</f>
        <v>0.18398753362080003</v>
      </c>
      <c r="Y63" s="143"/>
      <c r="Z63" s="143">
        <f>'Reforecast Total Assurance Only'!Z63</f>
        <v>0.16717959697565951</v>
      </c>
      <c r="AA63" s="143">
        <f>'Reforecast Total Assurance Only'!AA63</f>
        <v>0.20332343474502185</v>
      </c>
      <c r="AB63" s="143"/>
      <c r="AC63" s="143">
        <f>U63/U$65</f>
        <v>0.20332343474502185</v>
      </c>
      <c r="AE63" s="142">
        <f t="shared" si="152"/>
        <v>0</v>
      </c>
      <c r="AF63" s="142">
        <f t="shared" si="152"/>
        <v>0</v>
      </c>
      <c r="AG63" s="142">
        <f t="shared" si="152"/>
        <v>0</v>
      </c>
      <c r="AH63" s="142">
        <f t="shared" si="152"/>
        <v>0</v>
      </c>
      <c r="AI63" s="142">
        <f t="shared" si="152"/>
        <v>737.7788485106629</v>
      </c>
      <c r="AJ63" s="142">
        <f t="shared" si="152"/>
        <v>0</v>
      </c>
      <c r="AK63" s="142">
        <f t="shared" si="152"/>
        <v>737.7788485106629</v>
      </c>
    </row>
    <row r="64" spans="1:37" x14ac:dyDescent="0.35"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0</v>
      </c>
      <c r="H64" s="146">
        <f>($X$34/$C$60)*D64</f>
        <v>0</v>
      </c>
      <c r="I64" s="146">
        <f>($Y$34/$C$60)*D64</f>
        <v>0</v>
      </c>
      <c r="J64" s="146">
        <f>($Z$34/$C$60)*D64</f>
        <v>0</v>
      </c>
      <c r="K64" s="146">
        <f>($AA$34/$C$60)*D64</f>
        <v>343.29114552221404</v>
      </c>
      <c r="L64" s="146">
        <f>($AB$34/$C$60)*D64</f>
        <v>0</v>
      </c>
      <c r="M64" s="146">
        <f t="shared" si="150"/>
        <v>343.29114552221404</v>
      </c>
      <c r="N64" s="134"/>
      <c r="O64" s="150">
        <f t="shared" si="151"/>
        <v>0</v>
      </c>
      <c r="P64" s="150">
        <f t="shared" si="151"/>
        <v>0</v>
      </c>
      <c r="Q64" s="150">
        <f t="shared" si="151"/>
        <v>0</v>
      </c>
      <c r="R64" s="150">
        <f t="shared" si="151"/>
        <v>0</v>
      </c>
      <c r="S64" s="150">
        <f>AA64*$AA$22</f>
        <v>158.84643339454831</v>
      </c>
      <c r="T64" s="150">
        <f t="shared" si="151"/>
        <v>0</v>
      </c>
      <c r="U64" s="144">
        <f>SUM(O64:T64)</f>
        <v>158.84643339454831</v>
      </c>
      <c r="V64" s="134"/>
      <c r="W64" s="143">
        <f>'Reforecast Total Assurance Only'!W64</f>
        <v>4.8246796243779741E-2</v>
      </c>
      <c r="X64" s="143">
        <f>'Reforecast Total Assurance Only'!X64</f>
        <v>4.5996883405200008E-2</v>
      </c>
      <c r="Y64" s="143"/>
      <c r="Z64" s="143">
        <f>'Reforecast Total Assurance Only'!Z64</f>
        <v>4.1794899243914878E-2</v>
      </c>
      <c r="AA64" s="143">
        <f>'Reforecast Total Assurance Only'!AA64</f>
        <v>5.0830858686255462E-2</v>
      </c>
      <c r="AB64" s="143"/>
      <c r="AC64" s="143">
        <f>U64/U$65</f>
        <v>5.0830858686255462E-2</v>
      </c>
      <c r="AE64" s="142">
        <f t="shared" si="152"/>
        <v>0</v>
      </c>
      <c r="AF64" s="142">
        <f t="shared" si="152"/>
        <v>0</v>
      </c>
      <c r="AG64" s="142">
        <f t="shared" si="152"/>
        <v>0</v>
      </c>
      <c r="AH64" s="142">
        <f t="shared" si="152"/>
        <v>0</v>
      </c>
      <c r="AI64" s="142">
        <f t="shared" si="152"/>
        <v>184.44471212766572</v>
      </c>
      <c r="AJ64" s="142">
        <f t="shared" si="152"/>
        <v>0</v>
      </c>
      <c r="AK64" s="142">
        <f t="shared" si="152"/>
        <v>184.44471212766572</v>
      </c>
    </row>
    <row r="65" spans="3:50" x14ac:dyDescent="0.35">
      <c r="F65" s="141" t="s">
        <v>111</v>
      </c>
      <c r="G65" s="140">
        <f t="shared" ref="G65:L65" si="153">SUM(G60:G64)</f>
        <v>0</v>
      </c>
      <c r="H65" s="140">
        <f t="shared" si="153"/>
        <v>0</v>
      </c>
      <c r="I65" s="140">
        <f t="shared" si="153"/>
        <v>0</v>
      </c>
      <c r="J65" s="140">
        <f t="shared" si="153"/>
        <v>0</v>
      </c>
      <c r="K65" s="140">
        <f t="shared" si="153"/>
        <v>6865.8229104442808</v>
      </c>
      <c r="L65" s="140">
        <f t="shared" si="153"/>
        <v>0</v>
      </c>
      <c r="M65" s="140">
        <f t="shared" si="150"/>
        <v>6865.8229104442808</v>
      </c>
      <c r="O65" s="139">
        <f>SUM(O60:O64)</f>
        <v>0</v>
      </c>
      <c r="P65" s="139">
        <f t="shared" ref="P65:U65" si="154">SUM(P60:P64)</f>
        <v>0</v>
      </c>
      <c r="Q65" s="139">
        <f t="shared" si="154"/>
        <v>0</v>
      </c>
      <c r="R65" s="139">
        <f t="shared" si="154"/>
        <v>0</v>
      </c>
      <c r="S65" s="139">
        <f>SUM(S60:S64)</f>
        <v>3125</v>
      </c>
      <c r="T65" s="139">
        <f t="shared" si="154"/>
        <v>0</v>
      </c>
      <c r="U65" s="139">
        <f t="shared" si="154"/>
        <v>3125</v>
      </c>
      <c r="V65" s="134"/>
      <c r="W65" s="138">
        <f t="shared" ref="W65:AC65" si="155">SUM(W60:W64)</f>
        <v>1.0000000000000002</v>
      </c>
      <c r="X65" s="138">
        <f t="shared" si="155"/>
        <v>1</v>
      </c>
      <c r="Y65" s="138">
        <f t="shared" si="155"/>
        <v>0</v>
      </c>
      <c r="Z65" s="138">
        <f t="shared" si="155"/>
        <v>1.0000000000000002</v>
      </c>
      <c r="AA65" s="138">
        <f t="shared" si="155"/>
        <v>0.99999999999999989</v>
      </c>
      <c r="AB65" s="138">
        <f t="shared" si="155"/>
        <v>0</v>
      </c>
      <c r="AC65" s="138">
        <f t="shared" si="155"/>
        <v>1</v>
      </c>
      <c r="AE65" s="137">
        <f t="shared" si="152"/>
        <v>0</v>
      </c>
      <c r="AF65" s="137">
        <f t="shared" si="152"/>
        <v>0</v>
      </c>
      <c r="AG65" s="137">
        <f t="shared" si="152"/>
        <v>0</v>
      </c>
      <c r="AH65" s="137">
        <f t="shared" si="152"/>
        <v>0</v>
      </c>
      <c r="AI65" s="137">
        <f t="shared" si="152"/>
        <v>3740.8229104442808</v>
      </c>
      <c r="AJ65" s="137">
        <f t="shared" si="152"/>
        <v>0</v>
      </c>
      <c r="AK65" s="137">
        <f>M65-U65</f>
        <v>3740.8229104442808</v>
      </c>
    </row>
    <row r="66" spans="3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3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0</v>
      </c>
      <c r="H67" s="146">
        <f>($AF$34/$C$67)*D67</f>
        <v>0</v>
      </c>
      <c r="I67" s="146">
        <f>($AG$34/$C$67)*D67</f>
        <v>0</v>
      </c>
      <c r="J67" s="146">
        <f>($AH$34/$C$67)*D67</f>
        <v>0</v>
      </c>
      <c r="K67" s="146">
        <f>($AI$34/$C$67)*D67</f>
        <v>1439.5856456690692</v>
      </c>
      <c r="L67" s="146">
        <f>($AJ$34/$C$67)*D67</f>
        <v>0</v>
      </c>
      <c r="M67" s="146">
        <f t="shared" si="146"/>
        <v>1439.5856456690692</v>
      </c>
      <c r="N67" s="134"/>
      <c r="O67" s="150">
        <f t="shared" ref="O67:T71" si="156">W67*AE$22</f>
        <v>0</v>
      </c>
      <c r="P67" s="150">
        <f t="shared" si="156"/>
        <v>0</v>
      </c>
      <c r="Q67" s="150">
        <f t="shared" si="156"/>
        <v>0</v>
      </c>
      <c r="R67" s="150">
        <f>Z67*AH$22</f>
        <v>0</v>
      </c>
      <c r="S67" s="150">
        <f>AA67*AI$22</f>
        <v>408.85601344785056</v>
      </c>
      <c r="T67" s="150">
        <f>AB67*AJ$22</f>
        <v>0</v>
      </c>
      <c r="U67" s="144">
        <f>SUM(O67:T67)</f>
        <v>408.85601344785056</v>
      </c>
      <c r="V67" s="134"/>
      <c r="W67" s="143">
        <f>'Reforecast Total Assurance Only'!W67</f>
        <v>0.24627826162816061</v>
      </c>
      <c r="X67" s="143">
        <f>'Reforecast Total Assurance Only'!X67</f>
        <v>0.22080616347009369</v>
      </c>
      <c r="Y67" s="143"/>
      <c r="Z67" s="143">
        <f>'Reforecast Total Assurance Only'!Z67</f>
        <v>0.24909687229385571</v>
      </c>
      <c r="AA67" s="143">
        <f>'Reforecast Total Assurance Only'!AA67</f>
        <v>0.13083392430331217</v>
      </c>
      <c r="AB67" s="143"/>
      <c r="AC67" s="143">
        <f>U67/U$72</f>
        <v>0.13083392430331223</v>
      </c>
      <c r="AE67" s="142">
        <f t="shared" ref="AE67:AK72" si="157">G67-O67</f>
        <v>0</v>
      </c>
      <c r="AF67" s="142">
        <f t="shared" si="157"/>
        <v>0</v>
      </c>
      <c r="AG67" s="142">
        <f t="shared" si="157"/>
        <v>0</v>
      </c>
      <c r="AH67" s="142">
        <f t="shared" si="157"/>
        <v>0</v>
      </c>
      <c r="AI67" s="142">
        <f t="shared" si="157"/>
        <v>1030.7296322212187</v>
      </c>
      <c r="AJ67" s="142">
        <f t="shared" si="157"/>
        <v>0</v>
      </c>
      <c r="AK67" s="142">
        <f t="shared" si="157"/>
        <v>1030.7296322212187</v>
      </c>
      <c r="AM67" s="136">
        <f>IFERROR(AK67/U67,0)</f>
        <v>2.5210088596451277</v>
      </c>
      <c r="AN67" s="136">
        <f>IFERROR(AK67/U67,0)</f>
        <v>2.5210088596451277</v>
      </c>
      <c r="AO67" s="148"/>
      <c r="AP67" s="136"/>
    </row>
    <row r="68" spans="3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0</v>
      </c>
      <c r="H68" s="146">
        <f>($AF$34/$C$67)*D68</f>
        <v>0</v>
      </c>
      <c r="I68" s="146">
        <f>($AG$34/$C$67)*D68</f>
        <v>0</v>
      </c>
      <c r="J68" s="146">
        <f>($AH$34/$C$67)*D68</f>
        <v>0</v>
      </c>
      <c r="K68" s="146">
        <f>($AI$34/$C$67)*D68</f>
        <v>1799.4820570863365</v>
      </c>
      <c r="L68" s="146">
        <f>($AJ$34/$C$67)*D68</f>
        <v>0</v>
      </c>
      <c r="M68" s="146">
        <f t="shared" si="146"/>
        <v>1799.4820570863365</v>
      </c>
      <c r="N68" s="134"/>
      <c r="O68" s="150">
        <f t="shared" si="156"/>
        <v>0</v>
      </c>
      <c r="P68" s="150">
        <f t="shared" si="156"/>
        <v>0</v>
      </c>
      <c r="Q68" s="150">
        <f t="shared" si="156"/>
        <v>0</v>
      </c>
      <c r="R68" s="150">
        <f t="shared" si="156"/>
        <v>0</v>
      </c>
      <c r="S68" s="150">
        <f>AA68*AI$22</f>
        <v>644.70228245738508</v>
      </c>
      <c r="T68" s="150">
        <f t="shared" si="156"/>
        <v>0</v>
      </c>
      <c r="U68" s="144">
        <f>SUM(O68:T68)</f>
        <v>644.70228245738508</v>
      </c>
      <c r="V68" s="134"/>
      <c r="W68" s="143">
        <f>'Reforecast Total Assurance Only'!W68</f>
        <v>0.2623103653837765</v>
      </c>
      <c r="X68" s="143">
        <f>'Reforecast Total Assurance Only'!X68</f>
        <v>0.26914239160091102</v>
      </c>
      <c r="Y68" s="143"/>
      <c r="Z68" s="143">
        <f>'Reforecast Total Assurance Only'!Z68</f>
        <v>0.27542360746503747</v>
      </c>
      <c r="AA68" s="143">
        <f>'Reforecast Total Assurance Only'!AA68</f>
        <v>0.20630473038636321</v>
      </c>
      <c r="AB68" s="143"/>
      <c r="AC68" s="143">
        <f>U68/U$72</f>
        <v>0.20630473038636329</v>
      </c>
      <c r="AE68" s="142">
        <f t="shared" si="157"/>
        <v>0</v>
      </c>
      <c r="AF68" s="142">
        <f t="shared" si="157"/>
        <v>0</v>
      </c>
      <c r="AG68" s="142">
        <f t="shared" si="157"/>
        <v>0</v>
      </c>
      <c r="AH68" s="142">
        <f t="shared" si="157"/>
        <v>0</v>
      </c>
      <c r="AI68" s="142">
        <f t="shared" si="157"/>
        <v>1154.7797746289514</v>
      </c>
      <c r="AJ68" s="142">
        <f t="shared" si="157"/>
        <v>0</v>
      </c>
      <c r="AK68" s="142">
        <f t="shared" si="157"/>
        <v>1154.7797746289514</v>
      </c>
      <c r="AM68" s="136">
        <f t="shared" ref="AM68:AM128" si="158">IFERROR(AK68/U68,0)</f>
        <v>1.7911830096635069</v>
      </c>
      <c r="AN68" s="136">
        <f>IFERROR(AK68/U68,0)</f>
        <v>1.7911830096635069</v>
      </c>
    </row>
    <row r="69" spans="3:50" x14ac:dyDescent="0.35">
      <c r="C69" s="378"/>
      <c r="D69" s="133">
        <f>'Centre Reforecast'!D69</f>
        <v>5</v>
      </c>
      <c r="F69" s="147">
        <f>'Centre Reforecast'!F69</f>
        <v>43752</v>
      </c>
      <c r="G69" s="146">
        <f>($AE$34/$C$67)*D69</f>
        <v>0</v>
      </c>
      <c r="H69" s="146">
        <f>($AF$34/$C$67)*D69</f>
        <v>0</v>
      </c>
      <c r="I69" s="146">
        <f>($AG$34/$C$67)*D69</f>
        <v>0</v>
      </c>
      <c r="J69" s="146">
        <f>($AH$34/$C$67)*D69</f>
        <v>0</v>
      </c>
      <c r="K69" s="146">
        <f>($AI$34/$C$67)*D69</f>
        <v>1799.4820570863365</v>
      </c>
      <c r="L69" s="146">
        <f>($AJ$34/$C$67)*D69</f>
        <v>0</v>
      </c>
      <c r="M69" s="146">
        <f t="shared" si="146"/>
        <v>1799.4820570863365</v>
      </c>
      <c r="N69" s="134"/>
      <c r="O69" s="150">
        <f t="shared" si="156"/>
        <v>0</v>
      </c>
      <c r="P69" s="150">
        <f t="shared" si="156"/>
        <v>0</v>
      </c>
      <c r="Q69" s="150">
        <f t="shared" si="156"/>
        <v>0</v>
      </c>
      <c r="R69" s="150">
        <f t="shared" si="156"/>
        <v>0</v>
      </c>
      <c r="S69" s="150">
        <f>AA69*AI$22</f>
        <v>985.10427336958026</v>
      </c>
      <c r="T69" s="150">
        <f t="shared" si="156"/>
        <v>0</v>
      </c>
      <c r="U69" s="144">
        <f>SUM(O69:T69)</f>
        <v>985.10427336958026</v>
      </c>
      <c r="V69" s="134"/>
      <c r="W69" s="143">
        <f>'Reforecast Total Assurance Only'!W69</f>
        <v>0.24478590226383823</v>
      </c>
      <c r="X69" s="143">
        <f>'Reforecast Total Assurance Only'!X69</f>
        <v>0.2586269946914227</v>
      </c>
      <c r="Y69" s="143"/>
      <c r="Z69" s="143">
        <f>'Reforecast Total Assurance Only'!Z69</f>
        <v>0.23244304738266841</v>
      </c>
      <c r="AA69" s="143">
        <f>'Reforecast Total Assurance Only'!AA69</f>
        <v>0.31523336747826569</v>
      </c>
      <c r="AB69" s="143"/>
      <c r="AC69" s="143">
        <f>U69/U$72</f>
        <v>0.31523336747826575</v>
      </c>
      <c r="AE69" s="142">
        <f t="shared" si="157"/>
        <v>0</v>
      </c>
      <c r="AF69" s="142">
        <f t="shared" si="157"/>
        <v>0</v>
      </c>
      <c r="AG69" s="142">
        <f t="shared" si="157"/>
        <v>0</v>
      </c>
      <c r="AH69" s="142">
        <f t="shared" si="157"/>
        <v>0</v>
      </c>
      <c r="AI69" s="142">
        <f t="shared" si="157"/>
        <v>814.3777837167562</v>
      </c>
      <c r="AJ69" s="142">
        <f t="shared" si="157"/>
        <v>0</v>
      </c>
      <c r="AK69" s="142">
        <f t="shared" si="157"/>
        <v>814.3777837167562</v>
      </c>
      <c r="AM69" s="136">
        <f t="shared" si="158"/>
        <v>0.82669196117802968</v>
      </c>
      <c r="AN69" s="136">
        <f t="shared" ref="AN69:AN128" si="159">IFERROR(AK69/U69,0)</f>
        <v>0.82669196117802968</v>
      </c>
    </row>
    <row r="70" spans="3:50" x14ac:dyDescent="0.35">
      <c r="C70" s="378"/>
      <c r="D70" s="133">
        <f>'Centre Reforecast'!D70</f>
        <v>4</v>
      </c>
      <c r="F70" s="147">
        <f>'Centre Reforecast'!F70</f>
        <v>43759</v>
      </c>
      <c r="G70" s="146">
        <f>($AE$34/$C$67)*D70</f>
        <v>0</v>
      </c>
      <c r="H70" s="146">
        <f>($AF$34/$C$67)*D70</f>
        <v>0</v>
      </c>
      <c r="I70" s="146">
        <f>($AG$34/$C$67)*D70</f>
        <v>0</v>
      </c>
      <c r="J70" s="146">
        <f>($AH$34/$C$67)*D70</f>
        <v>0</v>
      </c>
      <c r="K70" s="146">
        <f>($AI$34/$C$67)*D70</f>
        <v>1439.5856456690692</v>
      </c>
      <c r="L70" s="146">
        <f>($AJ$34/$C$67)*D70</f>
        <v>0</v>
      </c>
      <c r="M70" s="146">
        <f t="shared" si="146"/>
        <v>1439.5856456690692</v>
      </c>
      <c r="N70" s="134"/>
      <c r="O70" s="150">
        <f t="shared" si="156"/>
        <v>0</v>
      </c>
      <c r="P70" s="150">
        <f t="shared" si="156"/>
        <v>0</v>
      </c>
      <c r="Q70" s="150">
        <f t="shared" si="156"/>
        <v>0</v>
      </c>
      <c r="R70" s="150">
        <f t="shared" si="156"/>
        <v>0</v>
      </c>
      <c r="S70" s="150">
        <f>AA70*AI$22</f>
        <v>543.16871536259191</v>
      </c>
      <c r="T70" s="150">
        <f t="shared" si="156"/>
        <v>0</v>
      </c>
      <c r="U70" s="144">
        <f>SUM(O70:T70)</f>
        <v>543.16871536259191</v>
      </c>
      <c r="V70" s="134"/>
      <c r="W70" s="143">
        <f>'Reforecast Total Assurance Only'!W70</f>
        <v>0.12331273536211236</v>
      </c>
      <c r="X70" s="143">
        <f>'Reforecast Total Assurance Only'!X70</f>
        <v>0.1257122251187863</v>
      </c>
      <c r="Y70" s="143"/>
      <c r="Z70" s="143">
        <f>'Reforecast Total Assurance Only'!Z70</f>
        <v>0.12151823642921912</v>
      </c>
      <c r="AA70" s="143">
        <f>'Reforecast Total Assurance Only'!AA70</f>
        <v>0.17381398891602939</v>
      </c>
      <c r="AB70" s="143"/>
      <c r="AC70" s="143">
        <f>U70/U$72</f>
        <v>0.17381398891602945</v>
      </c>
      <c r="AE70" s="142">
        <f t="shared" si="157"/>
        <v>0</v>
      </c>
      <c r="AF70" s="142">
        <f t="shared" si="157"/>
        <v>0</v>
      </c>
      <c r="AG70" s="142">
        <f t="shared" si="157"/>
        <v>0</v>
      </c>
      <c r="AH70" s="142">
        <f t="shared" si="157"/>
        <v>0</v>
      </c>
      <c r="AI70" s="142">
        <f t="shared" si="157"/>
        <v>896.4169303064773</v>
      </c>
      <c r="AJ70" s="142">
        <f t="shared" si="157"/>
        <v>0</v>
      </c>
      <c r="AK70" s="142">
        <f t="shared" si="157"/>
        <v>896.4169303064773</v>
      </c>
      <c r="AM70" s="136">
        <f t="shared" si="158"/>
        <v>1.6503471296355401</v>
      </c>
      <c r="AN70" s="136">
        <f t="shared" si="159"/>
        <v>1.6503471296355401</v>
      </c>
    </row>
    <row r="71" spans="3:50" x14ac:dyDescent="0.35"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0</v>
      </c>
      <c r="H71" s="146">
        <f>($AF$34/$C$67)*D71</f>
        <v>0</v>
      </c>
      <c r="I71" s="146">
        <f>($AG$34/$C$67)*D71</f>
        <v>0</v>
      </c>
      <c r="J71" s="146">
        <f>($AH$34/$C$67)*D71</f>
        <v>0</v>
      </c>
      <c r="K71" s="146">
        <f>($AI$34/$C$67)*D71</f>
        <v>1439.5856456690692</v>
      </c>
      <c r="L71" s="146">
        <f>($AJ$34/$C$67)*D71</f>
        <v>0</v>
      </c>
      <c r="M71" s="146">
        <f t="shared" si="146"/>
        <v>1439.5856456690692</v>
      </c>
      <c r="N71" s="134"/>
      <c r="O71" s="150">
        <f t="shared" si="156"/>
        <v>0</v>
      </c>
      <c r="P71" s="150">
        <f t="shared" si="156"/>
        <v>0</v>
      </c>
      <c r="Q71" s="150">
        <f t="shared" si="156"/>
        <v>0</v>
      </c>
      <c r="R71" s="150">
        <f t="shared" si="156"/>
        <v>0</v>
      </c>
      <c r="S71" s="150">
        <f>AA71*AI$22</f>
        <v>543.16871536259191</v>
      </c>
      <c r="T71" s="150">
        <f t="shared" si="156"/>
        <v>0</v>
      </c>
      <c r="U71" s="144">
        <f>SUM(O71:T71)</f>
        <v>543.16871536259191</v>
      </c>
      <c r="V71" s="134"/>
      <c r="W71" s="143">
        <f>'Reforecast Total Assurance Only'!W71</f>
        <v>0.12331273536211236</v>
      </c>
      <c r="X71" s="143">
        <f>'Reforecast Total Assurance Only'!X71</f>
        <v>0.1257122251187863</v>
      </c>
      <c r="Y71" s="143"/>
      <c r="Z71" s="143">
        <f>'Reforecast Total Assurance Only'!Z71</f>
        <v>0.12151823642921912</v>
      </c>
      <c r="AA71" s="143">
        <f>'Reforecast Total Assurance Only'!AA71</f>
        <v>0.17381398891602939</v>
      </c>
      <c r="AB71" s="143"/>
      <c r="AC71" s="143">
        <f>U71/U$72</f>
        <v>0.17381398891602945</v>
      </c>
      <c r="AE71" s="142">
        <f t="shared" si="157"/>
        <v>0</v>
      </c>
      <c r="AF71" s="142">
        <f t="shared" si="157"/>
        <v>0</v>
      </c>
      <c r="AG71" s="142">
        <f t="shared" si="157"/>
        <v>0</v>
      </c>
      <c r="AH71" s="142">
        <f t="shared" si="157"/>
        <v>0</v>
      </c>
      <c r="AI71" s="142">
        <f t="shared" si="157"/>
        <v>896.4169303064773</v>
      </c>
      <c r="AJ71" s="142">
        <f t="shared" si="157"/>
        <v>0</v>
      </c>
      <c r="AK71" s="142">
        <f t="shared" si="157"/>
        <v>896.4169303064773</v>
      </c>
      <c r="AM71" s="136">
        <f t="shared" si="158"/>
        <v>1.6503471296355401</v>
      </c>
      <c r="AN71" s="136">
        <f t="shared" si="159"/>
        <v>1.6503471296355401</v>
      </c>
    </row>
    <row r="72" spans="3:50" x14ac:dyDescent="0.35">
      <c r="F72" s="141" t="s">
        <v>111</v>
      </c>
      <c r="G72" s="140">
        <f t="shared" ref="G72:L72" si="160">SUM(G67:G71)</f>
        <v>0</v>
      </c>
      <c r="H72" s="140">
        <f t="shared" si="160"/>
        <v>0</v>
      </c>
      <c r="I72" s="140">
        <f t="shared" si="160"/>
        <v>0</v>
      </c>
      <c r="J72" s="140">
        <f t="shared" si="160"/>
        <v>0</v>
      </c>
      <c r="K72" s="140">
        <f t="shared" si="160"/>
        <v>7917.7210511798803</v>
      </c>
      <c r="L72" s="140">
        <f t="shared" si="160"/>
        <v>0</v>
      </c>
      <c r="M72" s="140">
        <f t="shared" si="146"/>
        <v>7917.7210511798803</v>
      </c>
      <c r="O72" s="139">
        <f t="shared" ref="O72:U72" si="161">SUM(O67:O71)</f>
        <v>0</v>
      </c>
      <c r="P72" s="139">
        <f t="shared" si="161"/>
        <v>0</v>
      </c>
      <c r="Q72" s="139">
        <f t="shared" si="161"/>
        <v>0</v>
      </c>
      <c r="R72" s="139">
        <f t="shared" si="161"/>
        <v>0</v>
      </c>
      <c r="S72" s="139">
        <f>SUM(S67:S71)</f>
        <v>3124.9999999999991</v>
      </c>
      <c r="T72" s="139">
        <f t="shared" si="161"/>
        <v>0</v>
      </c>
      <c r="U72" s="139">
        <f t="shared" si="161"/>
        <v>3124.9999999999991</v>
      </c>
      <c r="V72" s="134"/>
      <c r="W72" s="138">
        <f t="shared" ref="W72:AB72" si="162">SUM(W67:W71)</f>
        <v>1</v>
      </c>
      <c r="X72" s="138">
        <f t="shared" si="162"/>
        <v>1</v>
      </c>
      <c r="Y72" s="138">
        <f t="shared" si="162"/>
        <v>0</v>
      </c>
      <c r="Z72" s="138">
        <f t="shared" si="162"/>
        <v>0.99999999999999978</v>
      </c>
      <c r="AA72" s="138">
        <f t="shared" si="162"/>
        <v>0.99999999999999989</v>
      </c>
      <c r="AB72" s="138">
        <f t="shared" si="162"/>
        <v>0</v>
      </c>
      <c r="AC72" s="138">
        <f>SUM(AC67:AC71)</f>
        <v>1.0000000000000002</v>
      </c>
      <c r="AE72" s="137">
        <f t="shared" si="157"/>
        <v>0</v>
      </c>
      <c r="AF72" s="137">
        <f t="shared" si="157"/>
        <v>0</v>
      </c>
      <c r="AG72" s="137">
        <f t="shared" si="157"/>
        <v>0</v>
      </c>
      <c r="AH72" s="137">
        <f t="shared" si="157"/>
        <v>0</v>
      </c>
      <c r="AI72" s="137">
        <f t="shared" si="157"/>
        <v>4792.7210511798812</v>
      </c>
      <c r="AJ72" s="137">
        <f t="shared" si="157"/>
        <v>0</v>
      </c>
      <c r="AK72" s="137">
        <f>M72-U72</f>
        <v>4792.7210511798812</v>
      </c>
      <c r="AM72" s="136">
        <f t="shared" si="158"/>
        <v>1.5336707363775623</v>
      </c>
      <c r="AN72" s="136">
        <f t="shared" si="159"/>
        <v>1.5336707363775623</v>
      </c>
      <c r="AO72" s="148"/>
      <c r="AP72" s="148"/>
    </row>
    <row r="73" spans="3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3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6"/>
        <v>0</v>
      </c>
      <c r="N74" s="134"/>
      <c r="O74" s="144">
        <f t="shared" ref="O74:T78" si="163">W74*AM$22</f>
        <v>0</v>
      </c>
      <c r="P74" s="144">
        <f t="shared" si="163"/>
        <v>0</v>
      </c>
      <c r="Q74" s="144">
        <f t="shared" si="163"/>
        <v>0</v>
      </c>
      <c r="R74" s="144">
        <f t="shared" si="163"/>
        <v>0</v>
      </c>
      <c r="S74" s="144">
        <f>AA74*$AQ$22</f>
        <v>0</v>
      </c>
      <c r="T74" s="144">
        <f t="shared" si="163"/>
        <v>0</v>
      </c>
      <c r="U74" s="144">
        <f>SUM(O74:T74)</f>
        <v>0</v>
      </c>
      <c r="V74" s="134"/>
      <c r="W74" s="143">
        <f>'Reforecast Total Assurance Only'!W74</f>
        <v>0</v>
      </c>
      <c r="X74" s="143">
        <f>'Reforecast Total Assurance Only'!X74</f>
        <v>0</v>
      </c>
      <c r="Y74" s="143"/>
      <c r="Z74" s="143">
        <f>'Reforecast Total Assurance Only'!Z74</f>
        <v>0</v>
      </c>
      <c r="AA74" s="143">
        <f>'Reforecast Total Assurance Only'!AA74</f>
        <v>0</v>
      </c>
      <c r="AB74" s="143"/>
      <c r="AC74" s="143">
        <f>U74/U$79</f>
        <v>0</v>
      </c>
      <c r="AE74" s="142">
        <f t="shared" ref="AE74:AK79" si="164">G74-O74</f>
        <v>0</v>
      </c>
      <c r="AF74" s="142">
        <f t="shared" si="164"/>
        <v>0</v>
      </c>
      <c r="AG74" s="142">
        <f t="shared" si="164"/>
        <v>0</v>
      </c>
      <c r="AH74" s="142">
        <f t="shared" si="164"/>
        <v>0</v>
      </c>
      <c r="AI74" s="142">
        <f t="shared" si="164"/>
        <v>0</v>
      </c>
      <c r="AJ74" s="142">
        <f t="shared" si="164"/>
        <v>0</v>
      </c>
      <c r="AK74" s="142">
        <f t="shared" si="164"/>
        <v>0</v>
      </c>
      <c r="AM74" s="136">
        <f t="shared" si="158"/>
        <v>0</v>
      </c>
      <c r="AN74" s="136">
        <f t="shared" si="159"/>
        <v>0</v>
      </c>
    </row>
    <row r="75" spans="3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0</v>
      </c>
      <c r="H75" s="146">
        <f>($AN$34/$C$74)*D75</f>
        <v>0</v>
      </c>
      <c r="I75" s="146">
        <f>($AO$34/$C$74)*D75</f>
        <v>0</v>
      </c>
      <c r="J75" s="146">
        <f>($AP$34/$C$74)*D75</f>
        <v>0</v>
      </c>
      <c r="K75" s="146">
        <f>($AQ$34/$C$74)*D75</f>
        <v>2085.8669482062232</v>
      </c>
      <c r="L75" s="146">
        <f>($AR$34/$C$74)*D75</f>
        <v>0</v>
      </c>
      <c r="M75" s="146">
        <f t="shared" si="146"/>
        <v>2085.8669482062232</v>
      </c>
      <c r="N75" s="134"/>
      <c r="O75" s="144">
        <f t="shared" si="163"/>
        <v>0</v>
      </c>
      <c r="P75" s="144">
        <f t="shared" si="163"/>
        <v>0</v>
      </c>
      <c r="Q75" s="144">
        <f t="shared" si="163"/>
        <v>0</v>
      </c>
      <c r="R75" s="144">
        <f t="shared" si="163"/>
        <v>0</v>
      </c>
      <c r="S75" s="144">
        <f>AA75*$AQ$22</f>
        <v>994.29627613734158</v>
      </c>
      <c r="T75" s="144">
        <f t="shared" si="163"/>
        <v>0</v>
      </c>
      <c r="U75" s="144">
        <f>SUM(O75:T75)</f>
        <v>994.29627613734158</v>
      </c>
      <c r="V75" s="134"/>
      <c r="W75" s="143">
        <f>'Reforecast Total Assurance Only'!W75</f>
        <v>0.27095125939137693</v>
      </c>
      <c r="X75" s="143">
        <f>'Reforecast Total Assurance Only'!X75</f>
        <v>0.21143862276974493</v>
      </c>
      <c r="Y75" s="143"/>
      <c r="Z75" s="143">
        <f>'Reforecast Total Assurance Only'!Z75</f>
        <v>0.23212138954232236</v>
      </c>
      <c r="AA75" s="143">
        <f>'Reforecast Total Assurance Only'!AA75</f>
        <v>0.31817480836394929</v>
      </c>
      <c r="AB75" s="143"/>
      <c r="AC75" s="143">
        <f>U75/U$79</f>
        <v>0.31817480836394929</v>
      </c>
      <c r="AE75" s="142">
        <f t="shared" si="164"/>
        <v>0</v>
      </c>
      <c r="AF75" s="142">
        <f t="shared" si="164"/>
        <v>0</v>
      </c>
      <c r="AG75" s="142">
        <f t="shared" si="164"/>
        <v>0</v>
      </c>
      <c r="AH75" s="142">
        <f t="shared" si="164"/>
        <v>0</v>
      </c>
      <c r="AI75" s="142">
        <f t="shared" si="164"/>
        <v>1091.5706720688818</v>
      </c>
      <c r="AJ75" s="142">
        <f t="shared" si="164"/>
        <v>0</v>
      </c>
      <c r="AK75" s="142">
        <f t="shared" si="164"/>
        <v>1091.5706720688818</v>
      </c>
      <c r="AM75" s="136">
        <f t="shared" si="158"/>
        <v>1.0978324049542187</v>
      </c>
      <c r="AN75" s="136">
        <f t="shared" si="159"/>
        <v>1.0978324049542187</v>
      </c>
    </row>
    <row r="76" spans="3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0</v>
      </c>
      <c r="H76" s="146">
        <f>($AN$34/$C$74)*D76</f>
        <v>0</v>
      </c>
      <c r="I76" s="146">
        <f>($AO$34/$C$74)*D76</f>
        <v>0</v>
      </c>
      <c r="J76" s="146">
        <f>($AP$34/$C$74)*D76</f>
        <v>0</v>
      </c>
      <c r="K76" s="146">
        <f>($AQ$34/$C$74)*D76</f>
        <v>2085.8669482062232</v>
      </c>
      <c r="L76" s="146">
        <f>($AR$34/$C$74)*D76</f>
        <v>0</v>
      </c>
      <c r="M76" s="146">
        <f t="shared" si="146"/>
        <v>2085.8669482062232</v>
      </c>
      <c r="N76" s="134"/>
      <c r="O76" s="144">
        <f t="shared" si="163"/>
        <v>0</v>
      </c>
      <c r="P76" s="144">
        <f t="shared" si="163"/>
        <v>0</v>
      </c>
      <c r="Q76" s="144">
        <f t="shared" si="163"/>
        <v>0</v>
      </c>
      <c r="R76" s="144">
        <f t="shared" si="163"/>
        <v>0</v>
      </c>
      <c r="S76" s="144">
        <f>AA76*$AQ$22</f>
        <v>897.37383960024829</v>
      </c>
      <c r="T76" s="144">
        <f t="shared" si="163"/>
        <v>0</v>
      </c>
      <c r="U76" s="144">
        <f>SUM(O76:T76)</f>
        <v>897.37383960024829</v>
      </c>
      <c r="V76" s="134"/>
      <c r="W76" s="143">
        <f>'Reforecast Total Assurance Only'!W76</f>
        <v>0.27789120847819726</v>
      </c>
      <c r="X76" s="143">
        <f>'Reforecast Total Assurance Only'!X76</f>
        <v>0.27543883335541086</v>
      </c>
      <c r="Y76" s="143"/>
      <c r="Z76" s="143">
        <f>'Reforecast Total Assurance Only'!Z76</f>
        <v>0.28185531866835273</v>
      </c>
      <c r="AA76" s="143">
        <f>'Reforecast Total Assurance Only'!AA76</f>
        <v>0.28715962867207945</v>
      </c>
      <c r="AB76" s="143"/>
      <c r="AC76" s="143">
        <f>U76/U$79</f>
        <v>0.28715962867207945</v>
      </c>
      <c r="AE76" s="142">
        <f t="shared" si="164"/>
        <v>0</v>
      </c>
      <c r="AF76" s="142">
        <f t="shared" si="164"/>
        <v>0</v>
      </c>
      <c r="AG76" s="142">
        <f t="shared" si="164"/>
        <v>0</v>
      </c>
      <c r="AH76" s="142">
        <f t="shared" si="164"/>
        <v>0</v>
      </c>
      <c r="AI76" s="142">
        <f t="shared" si="164"/>
        <v>1188.4931086059751</v>
      </c>
      <c r="AJ76" s="142">
        <f t="shared" si="164"/>
        <v>0</v>
      </c>
      <c r="AK76" s="142">
        <f t="shared" si="164"/>
        <v>1188.4931086059751</v>
      </c>
      <c r="AM76" s="136">
        <f t="shared" si="158"/>
        <v>1.3244124757808977</v>
      </c>
      <c r="AN76" s="136">
        <f t="shared" si="159"/>
        <v>1.3244124757808977</v>
      </c>
    </row>
    <row r="77" spans="3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0</v>
      </c>
      <c r="H77" s="146">
        <f>($AN$34/$C$74)*D77</f>
        <v>0</v>
      </c>
      <c r="I77" s="146">
        <f>($AO$34/$C$74)*D77</f>
        <v>0</v>
      </c>
      <c r="J77" s="146">
        <f>($AP$34/$C$74)*D77</f>
        <v>0</v>
      </c>
      <c r="K77" s="146">
        <f>($AQ$34/$C$74)*D77</f>
        <v>2085.8669482062232</v>
      </c>
      <c r="L77" s="146">
        <f>($AR$34/$C$74)*D77</f>
        <v>0</v>
      </c>
      <c r="M77" s="146">
        <f t="shared" si="146"/>
        <v>2085.8669482062232</v>
      </c>
      <c r="N77" s="134"/>
      <c r="O77" s="144">
        <f t="shared" si="163"/>
        <v>0</v>
      </c>
      <c r="P77" s="144">
        <f t="shared" si="163"/>
        <v>0</v>
      </c>
      <c r="Q77" s="144">
        <f t="shared" si="163"/>
        <v>0</v>
      </c>
      <c r="R77" s="144">
        <f t="shared" si="163"/>
        <v>0</v>
      </c>
      <c r="S77" s="144">
        <f>AA77*$AQ$22</f>
        <v>679.72801477147345</v>
      </c>
      <c r="T77" s="144">
        <f t="shared" si="163"/>
        <v>0</v>
      </c>
      <c r="U77" s="144">
        <f>SUM(O77:T77)</f>
        <v>679.72801477147345</v>
      </c>
      <c r="V77" s="134"/>
      <c r="W77" s="143">
        <f>'Reforecast Total Assurance Only'!W77</f>
        <v>0.22714228265931749</v>
      </c>
      <c r="X77" s="143">
        <f>'Reforecast Total Assurance Only'!X77</f>
        <v>0.2641270714666612</v>
      </c>
      <c r="Y77" s="143"/>
      <c r="Z77" s="143">
        <f>'Reforecast Total Assurance Only'!Z77</f>
        <v>0.24395600803042167</v>
      </c>
      <c r="AA77" s="143">
        <f>'Reforecast Total Assurance Only'!AA77</f>
        <v>0.21751296472687151</v>
      </c>
      <c r="AB77" s="143"/>
      <c r="AC77" s="143">
        <f>U77/U$79</f>
        <v>0.21751296472687151</v>
      </c>
      <c r="AE77" s="142">
        <f t="shared" si="164"/>
        <v>0</v>
      </c>
      <c r="AF77" s="142">
        <f t="shared" si="164"/>
        <v>0</v>
      </c>
      <c r="AG77" s="142">
        <f t="shared" si="164"/>
        <v>0</v>
      </c>
      <c r="AH77" s="142">
        <f t="shared" si="164"/>
        <v>0</v>
      </c>
      <c r="AI77" s="142">
        <f t="shared" si="164"/>
        <v>1406.1389334347498</v>
      </c>
      <c r="AJ77" s="142">
        <f t="shared" si="164"/>
        <v>0</v>
      </c>
      <c r="AK77" s="142">
        <f t="shared" si="164"/>
        <v>1406.1389334347498</v>
      </c>
      <c r="AM77" s="136">
        <f t="shared" si="158"/>
        <v>2.0686787992804709</v>
      </c>
      <c r="AN77" s="136">
        <f t="shared" si="159"/>
        <v>2.0686787992804709</v>
      </c>
    </row>
    <row r="78" spans="3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0</v>
      </c>
      <c r="H78" s="146">
        <f>($AN$34/$C$74)*D78</f>
        <v>0</v>
      </c>
      <c r="I78" s="146">
        <f>($AO$34/$C$74)*D78</f>
        <v>0</v>
      </c>
      <c r="J78" s="146">
        <f>($AP$34/$C$74)*D78</f>
        <v>0</v>
      </c>
      <c r="K78" s="146">
        <f>($AQ$34/$C$74)*D78</f>
        <v>2085.8669482062232</v>
      </c>
      <c r="L78" s="146">
        <f>($AR$34/$C$74)*D78</f>
        <v>0</v>
      </c>
      <c r="M78" s="146">
        <f t="shared" si="146"/>
        <v>2085.8669482062232</v>
      </c>
      <c r="N78" s="134"/>
      <c r="O78" s="144">
        <f t="shared" si="163"/>
        <v>0</v>
      </c>
      <c r="P78" s="144">
        <f t="shared" si="163"/>
        <v>0</v>
      </c>
      <c r="Q78" s="144">
        <f t="shared" si="163"/>
        <v>0</v>
      </c>
      <c r="R78" s="144">
        <f t="shared" si="163"/>
        <v>0</v>
      </c>
      <c r="S78" s="144">
        <f>AA78*$AQ$22</f>
        <v>553.60186949093668</v>
      </c>
      <c r="T78" s="144">
        <f t="shared" si="163"/>
        <v>0</v>
      </c>
      <c r="U78" s="144">
        <f>SUM(O78:T78)</f>
        <v>553.60186949093668</v>
      </c>
      <c r="V78" s="134"/>
      <c r="W78" s="143">
        <f>'Reforecast Total Assurance Only'!W78</f>
        <v>0.22401524947110843</v>
      </c>
      <c r="X78" s="143">
        <f>'Reforecast Total Assurance Only'!X78</f>
        <v>0.2489954724081829</v>
      </c>
      <c r="Y78" s="143"/>
      <c r="Z78" s="143">
        <f>'Reforecast Total Assurance Only'!Z78</f>
        <v>0.24206728375890307</v>
      </c>
      <c r="AA78" s="143">
        <f>'Reforecast Total Assurance Only'!AA78</f>
        <v>0.17715259823709975</v>
      </c>
      <c r="AB78" s="143"/>
      <c r="AC78" s="143">
        <f>U78/U$79</f>
        <v>0.17715259823709975</v>
      </c>
      <c r="AE78" s="142">
        <f t="shared" si="164"/>
        <v>0</v>
      </c>
      <c r="AF78" s="142">
        <f t="shared" si="164"/>
        <v>0</v>
      </c>
      <c r="AG78" s="142">
        <f t="shared" si="164"/>
        <v>0</v>
      </c>
      <c r="AH78" s="142">
        <f t="shared" si="164"/>
        <v>0</v>
      </c>
      <c r="AI78" s="142">
        <f t="shared" si="164"/>
        <v>1532.2650787152866</v>
      </c>
      <c r="AJ78" s="142">
        <f t="shared" si="164"/>
        <v>0</v>
      </c>
      <c r="AK78" s="142">
        <f t="shared" si="164"/>
        <v>1532.2650787152866</v>
      </c>
      <c r="AM78" s="136">
        <f t="shared" si="158"/>
        <v>2.7678105208067261</v>
      </c>
      <c r="AN78" s="136">
        <f t="shared" si="159"/>
        <v>2.7678105208067261</v>
      </c>
      <c r="AU78" s="154"/>
      <c r="AV78" s="154"/>
      <c r="AW78" s="154"/>
      <c r="AX78" s="154"/>
    </row>
    <row r="79" spans="3:50" x14ac:dyDescent="0.35">
      <c r="F79" s="141" t="s">
        <v>111</v>
      </c>
      <c r="G79" s="140">
        <f t="shared" ref="G79:L79" si="165">SUM(G74:G78)</f>
        <v>0</v>
      </c>
      <c r="H79" s="140">
        <f t="shared" si="165"/>
        <v>0</v>
      </c>
      <c r="I79" s="140">
        <f t="shared" si="165"/>
        <v>0</v>
      </c>
      <c r="J79" s="140">
        <f t="shared" si="165"/>
        <v>0</v>
      </c>
      <c r="K79" s="140">
        <f t="shared" si="165"/>
        <v>8343.467792824893</v>
      </c>
      <c r="L79" s="140">
        <f t="shared" si="165"/>
        <v>0</v>
      </c>
      <c r="M79" s="140">
        <f t="shared" si="146"/>
        <v>8343.467792824893</v>
      </c>
      <c r="O79" s="139">
        <f t="shared" ref="O79:U79" si="166">SUM(O74:O78)</f>
        <v>0</v>
      </c>
      <c r="P79" s="139">
        <f t="shared" si="166"/>
        <v>0</v>
      </c>
      <c r="Q79" s="139">
        <f t="shared" si="166"/>
        <v>0</v>
      </c>
      <c r="R79" s="139">
        <f t="shared" si="166"/>
        <v>0</v>
      </c>
      <c r="S79" s="139">
        <f t="shared" si="166"/>
        <v>3125</v>
      </c>
      <c r="T79" s="139">
        <f t="shared" si="166"/>
        <v>0</v>
      </c>
      <c r="U79" s="139">
        <f t="shared" si="166"/>
        <v>3125</v>
      </c>
      <c r="V79" s="134"/>
      <c r="W79" s="138">
        <f t="shared" ref="W79:AC79" si="167">SUM(W74:W78)</f>
        <v>1.0000000000000002</v>
      </c>
      <c r="X79" s="138">
        <f t="shared" si="167"/>
        <v>0.99999999999999978</v>
      </c>
      <c r="Y79" s="138">
        <f t="shared" si="167"/>
        <v>0</v>
      </c>
      <c r="Z79" s="138">
        <f t="shared" si="167"/>
        <v>0.99999999999999978</v>
      </c>
      <c r="AA79" s="138">
        <f t="shared" si="167"/>
        <v>1</v>
      </c>
      <c r="AB79" s="138">
        <f t="shared" si="167"/>
        <v>0</v>
      </c>
      <c r="AC79" s="138">
        <f t="shared" si="167"/>
        <v>1</v>
      </c>
      <c r="AE79" s="137">
        <f t="shared" si="164"/>
        <v>0</v>
      </c>
      <c r="AF79" s="137">
        <f t="shared" si="164"/>
        <v>0</v>
      </c>
      <c r="AG79" s="137">
        <f t="shared" si="164"/>
        <v>0</v>
      </c>
      <c r="AH79" s="137">
        <f t="shared" si="164"/>
        <v>0</v>
      </c>
      <c r="AI79" s="137">
        <f t="shared" si="164"/>
        <v>5218.467792824893</v>
      </c>
      <c r="AJ79" s="137">
        <f t="shared" si="164"/>
        <v>0</v>
      </c>
      <c r="AK79" s="137">
        <f>M79-U79</f>
        <v>5218.467792824893</v>
      </c>
      <c r="AM79" s="136">
        <f t="shared" si="158"/>
        <v>1.6699096937039657</v>
      </c>
      <c r="AN79" s="136">
        <f t="shared" si="159"/>
        <v>1.6699096937039657</v>
      </c>
    </row>
    <row r="80" spans="3:50" x14ac:dyDescent="0.35">
      <c r="P80" s="155"/>
      <c r="S80" s="154"/>
      <c r="T80" s="154"/>
      <c r="U80" s="136"/>
      <c r="AM80" s="136"/>
      <c r="AN80" s="136"/>
    </row>
    <row r="81" spans="2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0</v>
      </c>
      <c r="H81" s="146">
        <f>($AV$34/$C$81)*D81</f>
        <v>0</v>
      </c>
      <c r="I81" s="146">
        <f>($AW$34/$C$81)*D81</f>
        <v>0</v>
      </c>
      <c r="J81" s="146">
        <f>($AX$34/$C$81)*D81</f>
        <v>0</v>
      </c>
      <c r="K81" s="146">
        <f>($AY$34/$C$81)*D81</f>
        <v>1424.8013575842804</v>
      </c>
      <c r="L81" s="146">
        <f>($AZ$34/$C$81)*D81</f>
        <v>0</v>
      </c>
      <c r="M81" s="146">
        <f t="shared" si="146"/>
        <v>1424.8013575842804</v>
      </c>
      <c r="N81" s="134"/>
      <c r="O81" s="150">
        <f t="shared" ref="O81:T85" si="168">W81*AU$22</f>
        <v>0</v>
      </c>
      <c r="P81" s="150">
        <f t="shared" si="168"/>
        <v>0</v>
      </c>
      <c r="Q81" s="150">
        <f t="shared" si="168"/>
        <v>0</v>
      </c>
      <c r="R81" s="150">
        <f t="shared" si="168"/>
        <v>0</v>
      </c>
      <c r="S81" s="150">
        <f>AA81*$AY$22</f>
        <v>294.48815152237097</v>
      </c>
      <c r="T81" s="150">
        <f t="shared" si="168"/>
        <v>0</v>
      </c>
      <c r="U81" s="144">
        <f>SUM(O81:T81)</f>
        <v>294.48815152237097</v>
      </c>
      <c r="V81" s="134"/>
      <c r="W81" s="143">
        <f>'Reforecast Total Assurance Only'!W81</f>
        <v>0.17791760278856741</v>
      </c>
      <c r="X81" s="143">
        <f>'Reforecast Total Assurance Only'!X81</f>
        <v>0.18027691686348193</v>
      </c>
      <c r="Y81" s="143"/>
      <c r="Z81" s="143">
        <f>'Reforecast Total Assurance Only'!Z81</f>
        <v>0.16065778793751759</v>
      </c>
      <c r="AA81" s="143">
        <f>'Reforecast Total Assurance Only'!AA81</f>
        <v>9.4236208487158704E-2</v>
      </c>
      <c r="AB81" s="143"/>
      <c r="AC81" s="143">
        <f>U81/U$86</f>
        <v>9.4236208487158676E-2</v>
      </c>
      <c r="AE81" s="142">
        <f>G81-O81</f>
        <v>0</v>
      </c>
      <c r="AF81" s="142">
        <f t="shared" ref="AE81:AK86" si="169">H81-P81</f>
        <v>0</v>
      </c>
      <c r="AG81" s="142">
        <f t="shared" si="169"/>
        <v>0</v>
      </c>
      <c r="AH81" s="142">
        <f t="shared" si="169"/>
        <v>0</v>
      </c>
      <c r="AI81" s="142">
        <f t="shared" si="169"/>
        <v>1130.3132060619093</v>
      </c>
      <c r="AJ81" s="142">
        <f t="shared" si="169"/>
        <v>0</v>
      </c>
      <c r="AK81" s="142">
        <f t="shared" si="169"/>
        <v>1130.3132060619093</v>
      </c>
      <c r="AM81" s="136">
        <f t="shared" si="158"/>
        <v>3.838229824251671</v>
      </c>
      <c r="AN81" s="136">
        <f t="shared" si="159"/>
        <v>3.838229824251671</v>
      </c>
    </row>
    <row r="82" spans="2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0</v>
      </c>
      <c r="H82" s="146">
        <f>($AV$34/$C$81)*D82</f>
        <v>0</v>
      </c>
      <c r="I82" s="146">
        <f>($AW$34/$C$81)*D82</f>
        <v>0</v>
      </c>
      <c r="J82" s="146">
        <f>($AX$34/$C$81)*D82</f>
        <v>0</v>
      </c>
      <c r="K82" s="146">
        <f>($AY$34/$C$81)*D82</f>
        <v>1781.0016969803505</v>
      </c>
      <c r="L82" s="146">
        <f>($AZ$34/$C$81)*D82</f>
        <v>0</v>
      </c>
      <c r="M82" s="146">
        <f t="shared" si="146"/>
        <v>1781.0016969803505</v>
      </c>
      <c r="N82" s="134"/>
      <c r="O82" s="150">
        <f t="shared" si="168"/>
        <v>0</v>
      </c>
      <c r="P82" s="150">
        <f t="shared" si="168"/>
        <v>0</v>
      </c>
      <c r="Q82" s="150">
        <f t="shared" si="168"/>
        <v>0</v>
      </c>
      <c r="R82" s="150">
        <f t="shared" si="168"/>
        <v>0</v>
      </c>
      <c r="S82" s="150">
        <f>AA82*$AY$22</f>
        <v>1036.2771189516475</v>
      </c>
      <c r="T82" s="150">
        <f t="shared" si="168"/>
        <v>0</v>
      </c>
      <c r="U82" s="144">
        <f>SUM(O82:T82)</f>
        <v>1036.2771189516475</v>
      </c>
      <c r="V82" s="134"/>
      <c r="W82" s="143">
        <f>'Reforecast Total Assurance Only'!W82</f>
        <v>0.33174542798496887</v>
      </c>
      <c r="X82" s="143">
        <f>'Reforecast Total Assurance Only'!X82</f>
        <v>0.34903758073815228</v>
      </c>
      <c r="Y82" s="143"/>
      <c r="Z82" s="143">
        <f>'Reforecast Total Assurance Only'!Z82</f>
        <v>0.32726647782802426</v>
      </c>
      <c r="AA82" s="143">
        <f>'Reforecast Total Assurance Only'!AA82</f>
        <v>0.33160867806452721</v>
      </c>
      <c r="AB82" s="143"/>
      <c r="AC82" s="143">
        <f>U82/U$86</f>
        <v>0.3316086780645271</v>
      </c>
      <c r="AE82" s="142">
        <f t="shared" si="169"/>
        <v>0</v>
      </c>
      <c r="AF82" s="142">
        <f t="shared" si="169"/>
        <v>0</v>
      </c>
      <c r="AG82" s="142">
        <f t="shared" si="169"/>
        <v>0</v>
      </c>
      <c r="AH82" s="142">
        <f t="shared" si="169"/>
        <v>0</v>
      </c>
      <c r="AI82" s="142">
        <f t="shared" si="169"/>
        <v>744.72457802870304</v>
      </c>
      <c r="AJ82" s="142">
        <f t="shared" si="169"/>
        <v>0</v>
      </c>
      <c r="AK82" s="142">
        <f t="shared" si="169"/>
        <v>744.72457802870304</v>
      </c>
      <c r="AM82" s="136">
        <f t="shared" si="158"/>
        <v>0.71865388553797815</v>
      </c>
      <c r="AN82" s="136">
        <f t="shared" si="159"/>
        <v>0.71865388553797815</v>
      </c>
    </row>
    <row r="83" spans="2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0</v>
      </c>
      <c r="H83" s="146">
        <f>($AV$34/$C$81)*D83</f>
        <v>0</v>
      </c>
      <c r="I83" s="146">
        <f>($AW$34/$C$81)*D83</f>
        <v>0</v>
      </c>
      <c r="J83" s="146">
        <f>($AX$34/$C$81)*D83</f>
        <v>0</v>
      </c>
      <c r="K83" s="146">
        <f>($AY$34/$C$81)*D83</f>
        <v>1781.0016969803505</v>
      </c>
      <c r="L83" s="146">
        <f>($AZ$34/$C$81)*D83</f>
        <v>0</v>
      </c>
      <c r="M83" s="146">
        <f t="shared" si="146"/>
        <v>1781.0016969803505</v>
      </c>
      <c r="N83" s="134"/>
      <c r="O83" s="150">
        <f t="shared" si="168"/>
        <v>0</v>
      </c>
      <c r="P83" s="150">
        <f t="shared" si="168"/>
        <v>0</v>
      </c>
      <c r="Q83" s="150">
        <f t="shared" si="168"/>
        <v>0</v>
      </c>
      <c r="R83" s="150">
        <f t="shared" si="168"/>
        <v>0</v>
      </c>
      <c r="S83" s="150">
        <f>AA83*$AY$22</f>
        <v>1794.2347295259822</v>
      </c>
      <c r="T83" s="150">
        <f t="shared" si="168"/>
        <v>0</v>
      </c>
      <c r="U83" s="144">
        <f>SUM(O83:T83)</f>
        <v>1794.2347295259822</v>
      </c>
      <c r="V83" s="134"/>
      <c r="W83" s="143">
        <f>'Reforecast Total Assurance Only'!W83</f>
        <v>0.49033696922646364</v>
      </c>
      <c r="X83" s="143">
        <f>'Reforecast Total Assurance Only'!X83</f>
        <v>0.47068550239836571</v>
      </c>
      <c r="Y83" s="143"/>
      <c r="Z83" s="143">
        <f>'Reforecast Total Assurance Only'!Z83</f>
        <v>0.51207573423445807</v>
      </c>
      <c r="AA83" s="143">
        <f>'Reforecast Total Assurance Only'!AA83</f>
        <v>0.57415511344831427</v>
      </c>
      <c r="AB83" s="143"/>
      <c r="AC83" s="143">
        <f>U83/U$86</f>
        <v>0.57415511344831416</v>
      </c>
      <c r="AE83" s="142">
        <f t="shared" si="169"/>
        <v>0</v>
      </c>
      <c r="AF83" s="142">
        <f t="shared" si="169"/>
        <v>0</v>
      </c>
      <c r="AG83" s="142">
        <f t="shared" si="169"/>
        <v>0</v>
      </c>
      <c r="AH83" s="142">
        <f t="shared" si="169"/>
        <v>0</v>
      </c>
      <c r="AI83" s="142">
        <f t="shared" si="169"/>
        <v>-13.233032545631659</v>
      </c>
      <c r="AJ83" s="142">
        <f t="shared" si="169"/>
        <v>0</v>
      </c>
      <c r="AK83" s="142">
        <f t="shared" si="169"/>
        <v>-13.233032545631659</v>
      </c>
      <c r="AM83" s="136">
        <f t="shared" si="158"/>
        <v>-7.3753073262201796E-3</v>
      </c>
      <c r="AN83" s="136">
        <f t="shared" si="159"/>
        <v>-7.3753073262201796E-3</v>
      </c>
    </row>
    <row r="84" spans="2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6"/>
        <v>0</v>
      </c>
      <c r="N84" s="134"/>
      <c r="O84" s="150">
        <f t="shared" si="168"/>
        <v>0</v>
      </c>
      <c r="P84" s="150">
        <f t="shared" si="168"/>
        <v>0</v>
      </c>
      <c r="Q84" s="150">
        <f t="shared" si="168"/>
        <v>0</v>
      </c>
      <c r="R84" s="150">
        <f t="shared" si="168"/>
        <v>0</v>
      </c>
      <c r="S84" s="150">
        <f>AA84*$AY$22</f>
        <v>0</v>
      </c>
      <c r="T84" s="150">
        <f t="shared" si="168"/>
        <v>0</v>
      </c>
      <c r="U84" s="144">
        <f>SUM(O84:T84)</f>
        <v>0</v>
      </c>
      <c r="V84" s="134"/>
      <c r="W84" s="143">
        <f>'Reforecast Total Assurance Only'!W84</f>
        <v>0</v>
      </c>
      <c r="X84" s="143">
        <f>'Reforecast Total Assurance Only'!X84</f>
        <v>0</v>
      </c>
      <c r="Y84" s="143"/>
      <c r="Z84" s="143">
        <f>'Reforecast Total Assurance Only'!Z84</f>
        <v>0</v>
      </c>
      <c r="AA84" s="143">
        <f>'Reforecast Total Assurance Only'!AA84</f>
        <v>0</v>
      </c>
      <c r="AB84" s="143"/>
      <c r="AC84" s="143">
        <f>U84/U$86</f>
        <v>0</v>
      </c>
      <c r="AE84" s="142">
        <f t="shared" si="169"/>
        <v>0</v>
      </c>
      <c r="AF84" s="142">
        <f t="shared" si="169"/>
        <v>0</v>
      </c>
      <c r="AG84" s="142">
        <f t="shared" si="169"/>
        <v>0</v>
      </c>
      <c r="AH84" s="142">
        <f t="shared" si="169"/>
        <v>0</v>
      </c>
      <c r="AI84" s="142">
        <f t="shared" si="169"/>
        <v>0</v>
      </c>
      <c r="AJ84" s="142">
        <f t="shared" si="169"/>
        <v>0</v>
      </c>
      <c r="AK84" s="142">
        <f t="shared" si="169"/>
        <v>0</v>
      </c>
      <c r="AM84" s="136">
        <f t="shared" si="158"/>
        <v>0</v>
      </c>
      <c r="AN84" s="136">
        <f t="shared" si="159"/>
        <v>0</v>
      </c>
    </row>
    <row r="85" spans="2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6"/>
        <v>0</v>
      </c>
      <c r="N85" s="134"/>
      <c r="O85" s="150">
        <f t="shared" si="168"/>
        <v>0</v>
      </c>
      <c r="P85" s="150">
        <f t="shared" si="168"/>
        <v>0</v>
      </c>
      <c r="Q85" s="150">
        <f t="shared" si="168"/>
        <v>0</v>
      </c>
      <c r="R85" s="150">
        <f t="shared" si="168"/>
        <v>0</v>
      </c>
      <c r="S85" s="150">
        <f>AA85*$AY$22</f>
        <v>0</v>
      </c>
      <c r="T85" s="150">
        <f t="shared" si="168"/>
        <v>0</v>
      </c>
      <c r="U85" s="144">
        <f>SUM(O85:T85)</f>
        <v>0</v>
      </c>
      <c r="V85" s="134"/>
      <c r="W85" s="143">
        <f>'Reforecast Total Assurance Only'!W85</f>
        <v>0</v>
      </c>
      <c r="X85" s="143">
        <f>'Reforecast Total Assurance Only'!X85</f>
        <v>0</v>
      </c>
      <c r="Y85" s="143"/>
      <c r="Z85" s="143">
        <f>'Reforecast Total Assurance Only'!Z85</f>
        <v>0</v>
      </c>
      <c r="AA85" s="143">
        <f>'Reforecast Total Assurance Only'!AA85</f>
        <v>0</v>
      </c>
      <c r="AB85" s="143"/>
      <c r="AC85" s="143">
        <f>U85/U$86</f>
        <v>0</v>
      </c>
      <c r="AE85" s="142">
        <f t="shared" si="169"/>
        <v>0</v>
      </c>
      <c r="AF85" s="142">
        <f t="shared" si="169"/>
        <v>0</v>
      </c>
      <c r="AG85" s="142">
        <f t="shared" si="169"/>
        <v>0</v>
      </c>
      <c r="AH85" s="142">
        <f t="shared" si="169"/>
        <v>0</v>
      </c>
      <c r="AI85" s="142">
        <f t="shared" si="169"/>
        <v>0</v>
      </c>
      <c r="AJ85" s="142">
        <f t="shared" si="169"/>
        <v>0</v>
      </c>
      <c r="AK85" s="142">
        <f t="shared" si="169"/>
        <v>0</v>
      </c>
      <c r="AM85" s="136">
        <f t="shared" si="158"/>
        <v>0</v>
      </c>
      <c r="AN85" s="136">
        <f t="shared" si="159"/>
        <v>0</v>
      </c>
    </row>
    <row r="86" spans="2:40" x14ac:dyDescent="0.35">
      <c r="F86" s="141" t="s">
        <v>111</v>
      </c>
      <c r="G86" s="140">
        <f t="shared" ref="G86:L86" si="170">SUM(G81:G85)</f>
        <v>0</v>
      </c>
      <c r="H86" s="140">
        <f t="shared" si="170"/>
        <v>0</v>
      </c>
      <c r="I86" s="140">
        <f t="shared" si="170"/>
        <v>0</v>
      </c>
      <c r="J86" s="140">
        <f t="shared" si="170"/>
        <v>0</v>
      </c>
      <c r="K86" s="140">
        <f t="shared" si="170"/>
        <v>4986.8047515449816</v>
      </c>
      <c r="L86" s="140">
        <f t="shared" si="170"/>
        <v>0</v>
      </c>
      <c r="M86" s="140">
        <f t="shared" si="146"/>
        <v>4986.8047515449816</v>
      </c>
      <c r="O86" s="139">
        <f t="shared" ref="O86:U86" si="171">SUM(O81:O85)</f>
        <v>0</v>
      </c>
      <c r="P86" s="139">
        <f t="shared" si="171"/>
        <v>0</v>
      </c>
      <c r="Q86" s="139">
        <f t="shared" si="171"/>
        <v>0</v>
      </c>
      <c r="R86" s="139">
        <f t="shared" si="171"/>
        <v>0</v>
      </c>
      <c r="S86" s="139">
        <f t="shared" si="171"/>
        <v>3125.0000000000009</v>
      </c>
      <c r="T86" s="139">
        <f t="shared" si="171"/>
        <v>0</v>
      </c>
      <c r="U86" s="139">
        <f t="shared" si="171"/>
        <v>3125.0000000000009</v>
      </c>
      <c r="V86" s="134"/>
      <c r="W86" s="138">
        <f t="shared" ref="W86:AC86" si="172">SUM(W81:W85)</f>
        <v>0.99999999999999989</v>
      </c>
      <c r="X86" s="138">
        <f t="shared" si="172"/>
        <v>0.99999999999999989</v>
      </c>
      <c r="Y86" s="138">
        <f t="shared" si="172"/>
        <v>0</v>
      </c>
      <c r="Z86" s="138">
        <f t="shared" si="172"/>
        <v>0.99999999999999989</v>
      </c>
      <c r="AA86" s="138">
        <f t="shared" si="172"/>
        <v>1.0000000000000002</v>
      </c>
      <c r="AB86" s="138">
        <f t="shared" si="172"/>
        <v>0</v>
      </c>
      <c r="AC86" s="138">
        <f t="shared" si="172"/>
        <v>1</v>
      </c>
      <c r="AE86" s="137">
        <f t="shared" si="169"/>
        <v>0</v>
      </c>
      <c r="AF86" s="137">
        <f t="shared" si="169"/>
        <v>0</v>
      </c>
      <c r="AG86" s="137">
        <f t="shared" si="169"/>
        <v>0</v>
      </c>
      <c r="AH86" s="137">
        <f t="shared" si="169"/>
        <v>0</v>
      </c>
      <c r="AI86" s="137">
        <f t="shared" si="169"/>
        <v>1861.8047515449807</v>
      </c>
      <c r="AJ86" s="137">
        <f t="shared" si="169"/>
        <v>0</v>
      </c>
      <c r="AK86" s="137">
        <f t="shared" si="169"/>
        <v>1861.8047515449807</v>
      </c>
      <c r="AM86" s="136">
        <f t="shared" si="158"/>
        <v>0.5957775204943937</v>
      </c>
      <c r="AN86" s="136">
        <f t="shared" si="159"/>
        <v>0.5957775204943937</v>
      </c>
    </row>
    <row r="87" spans="2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2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6"/>
        <v>0</v>
      </c>
      <c r="N88" s="134"/>
      <c r="O88" s="150">
        <f>W88*BC$22</f>
        <v>0</v>
      </c>
      <c r="P88" s="150">
        <f t="shared" ref="O88:T92" si="173">X88*BD$22</f>
        <v>0</v>
      </c>
      <c r="Q88" s="150">
        <f t="shared" si="173"/>
        <v>0</v>
      </c>
      <c r="R88" s="150">
        <f t="shared" si="173"/>
        <v>0</v>
      </c>
      <c r="S88" s="150">
        <f>AA88*$BG$22</f>
        <v>0</v>
      </c>
      <c r="T88" s="150">
        <f t="shared" si="173"/>
        <v>0</v>
      </c>
      <c r="U88" s="144">
        <f>SUM(O88:T88)</f>
        <v>0</v>
      </c>
      <c r="V88" s="134"/>
      <c r="W88" s="143">
        <f>'Reforecast Total Assurance Only'!W88</f>
        <v>0</v>
      </c>
      <c r="X88" s="143">
        <f>'Reforecast Total Assurance Only'!X88</f>
        <v>0</v>
      </c>
      <c r="Y88" s="143"/>
      <c r="Z88" s="143">
        <f>'Reforecast Total Assurance Only'!Z88</f>
        <v>0</v>
      </c>
      <c r="AA88" s="143">
        <f>'Reforecast Total Assurance Only'!AA88</f>
        <v>0</v>
      </c>
      <c r="AB88" s="143"/>
      <c r="AC88" s="143">
        <f>U88/U$93</f>
        <v>0</v>
      </c>
      <c r="AE88" s="142">
        <f t="shared" ref="AE88:AK93" si="174">G88-O88</f>
        <v>0</v>
      </c>
      <c r="AF88" s="142">
        <f t="shared" si="174"/>
        <v>0</v>
      </c>
      <c r="AG88" s="142">
        <f t="shared" si="174"/>
        <v>0</v>
      </c>
      <c r="AH88" s="142">
        <f t="shared" si="174"/>
        <v>0</v>
      </c>
      <c r="AI88" s="142">
        <f t="shared" si="174"/>
        <v>0</v>
      </c>
      <c r="AJ88" s="142">
        <f t="shared" si="174"/>
        <v>0</v>
      </c>
      <c r="AK88" s="142">
        <f t="shared" si="174"/>
        <v>0</v>
      </c>
      <c r="AM88" s="136">
        <f t="shared" si="158"/>
        <v>0</v>
      </c>
      <c r="AN88" s="136">
        <f t="shared" si="159"/>
        <v>0</v>
      </c>
    </row>
    <row r="89" spans="2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0</v>
      </c>
      <c r="H89" s="146">
        <f>($BD$34/$C$88)*D89</f>
        <v>0</v>
      </c>
      <c r="I89" s="146">
        <f>($BE$34/$C$88)*D89</f>
        <v>0</v>
      </c>
      <c r="J89" s="146">
        <f>($BF$34/$C$88)*D89</f>
        <v>0</v>
      </c>
      <c r="K89" s="146">
        <f>($BG$34/$C$88)*D89</f>
        <v>1742.1982481732575</v>
      </c>
      <c r="L89" s="146">
        <f>($BH$34/$C$88)*D89</f>
        <v>0</v>
      </c>
      <c r="M89" s="146">
        <f>SUM(G89:L89)</f>
        <v>1742.1982481732575</v>
      </c>
      <c r="N89" s="134"/>
      <c r="O89" s="150">
        <f t="shared" si="173"/>
        <v>0</v>
      </c>
      <c r="P89" s="150">
        <f t="shared" si="173"/>
        <v>0</v>
      </c>
      <c r="Q89" s="150">
        <f t="shared" si="173"/>
        <v>0</v>
      </c>
      <c r="R89" s="150">
        <f t="shared" si="173"/>
        <v>0</v>
      </c>
      <c r="S89" s="150">
        <f>AA89*$BG$22</f>
        <v>502.36970175913837</v>
      </c>
      <c r="T89" s="150">
        <f t="shared" si="173"/>
        <v>0</v>
      </c>
      <c r="U89" s="144">
        <f>SUM(O89:T89)</f>
        <v>502.36970175913837</v>
      </c>
      <c r="V89" s="134"/>
      <c r="W89" s="143">
        <f>'Reforecast Total Assurance Only'!W89</f>
        <v>0.19070787076420118</v>
      </c>
      <c r="X89" s="143">
        <f>'Reforecast Total Assurance Only'!X89</f>
        <v>0.1597501741242269</v>
      </c>
      <c r="Y89" s="143"/>
      <c r="Z89" s="143">
        <f>'Reforecast Total Assurance Only'!Z89</f>
        <v>0.13568306624177051</v>
      </c>
      <c r="AA89" s="143">
        <f>'Reforecast Total Assurance Only'!AA89</f>
        <v>0.16075830456292428</v>
      </c>
      <c r="AB89" s="143"/>
      <c r="AC89" s="143">
        <f>U89/U$93</f>
        <v>0.16075830456292428</v>
      </c>
      <c r="AE89" s="142">
        <f t="shared" si="174"/>
        <v>0</v>
      </c>
      <c r="AF89" s="142">
        <f t="shared" si="174"/>
        <v>0</v>
      </c>
      <c r="AG89" s="142">
        <f t="shared" si="174"/>
        <v>0</v>
      </c>
      <c r="AH89" s="142">
        <f t="shared" si="174"/>
        <v>0</v>
      </c>
      <c r="AI89" s="142">
        <f t="shared" si="174"/>
        <v>1239.828546414119</v>
      </c>
      <c r="AJ89" s="142">
        <f t="shared" si="174"/>
        <v>0</v>
      </c>
      <c r="AK89" s="142">
        <f t="shared" si="174"/>
        <v>1239.828546414119</v>
      </c>
      <c r="AM89" s="136">
        <f t="shared" si="158"/>
        <v>2.4679604324716142</v>
      </c>
      <c r="AN89" s="136">
        <f t="shared" si="159"/>
        <v>2.4679604324716142</v>
      </c>
    </row>
    <row r="90" spans="2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0</v>
      </c>
      <c r="H90" s="146">
        <f>($BD$34/$C$88)*D90</f>
        <v>0</v>
      </c>
      <c r="I90" s="146">
        <f>($BE$34/$C$88)*D90</f>
        <v>0</v>
      </c>
      <c r="J90" s="146">
        <f>($BF$34/$C$88)*D90</f>
        <v>0</v>
      </c>
      <c r="K90" s="146">
        <f>($BG$34/$C$88)*D90</f>
        <v>1742.1982481732575</v>
      </c>
      <c r="L90" s="146">
        <f>($BH$34/$C$88)*D90</f>
        <v>0</v>
      </c>
      <c r="M90" s="146">
        <f t="shared" si="146"/>
        <v>1742.1982481732575</v>
      </c>
      <c r="N90" s="134"/>
      <c r="O90" s="150">
        <f t="shared" si="173"/>
        <v>0</v>
      </c>
      <c r="P90" s="150">
        <f t="shared" si="173"/>
        <v>0</v>
      </c>
      <c r="Q90" s="150">
        <f t="shared" si="173"/>
        <v>0</v>
      </c>
      <c r="R90" s="150">
        <f t="shared" si="173"/>
        <v>0</v>
      </c>
      <c r="S90" s="150">
        <f>AA90*$BG$22</f>
        <v>762.5676261755309</v>
      </c>
      <c r="T90" s="150">
        <f t="shared" si="173"/>
        <v>0</v>
      </c>
      <c r="U90" s="144">
        <f>SUM(O90:T90)</f>
        <v>762.5676261755309</v>
      </c>
      <c r="V90" s="134"/>
      <c r="W90" s="143">
        <f>'Reforecast Total Assurance Only'!W90</f>
        <v>0.24685667445855877</v>
      </c>
      <c r="X90" s="143">
        <f>'Reforecast Total Assurance Only'!X90</f>
        <v>0.2730991764641435</v>
      </c>
      <c r="Y90" s="143"/>
      <c r="Z90" s="143">
        <f>'Reforecast Total Assurance Only'!Z90</f>
        <v>0.22469735188073786</v>
      </c>
      <c r="AA90" s="143">
        <f>'Reforecast Total Assurance Only'!AA90</f>
        <v>0.24402164037616988</v>
      </c>
      <c r="AB90" s="143"/>
      <c r="AC90" s="143">
        <f>U90/U$93</f>
        <v>0.24402164037616988</v>
      </c>
      <c r="AE90" s="142">
        <f t="shared" si="174"/>
        <v>0</v>
      </c>
      <c r="AF90" s="142">
        <f t="shared" si="174"/>
        <v>0</v>
      </c>
      <c r="AG90" s="142">
        <f t="shared" si="174"/>
        <v>0</v>
      </c>
      <c r="AH90" s="142">
        <f t="shared" si="174"/>
        <v>0</v>
      </c>
      <c r="AI90" s="142">
        <f t="shared" si="174"/>
        <v>979.63062199772662</v>
      </c>
      <c r="AJ90" s="142">
        <f t="shared" si="174"/>
        <v>0</v>
      </c>
      <c r="AK90" s="142">
        <f t="shared" si="174"/>
        <v>979.63062199772662</v>
      </c>
      <c r="AM90" s="136">
        <f t="shared" si="158"/>
        <v>1.2846475359973271</v>
      </c>
      <c r="AN90" s="136">
        <f t="shared" si="159"/>
        <v>1.2846475359973271</v>
      </c>
    </row>
    <row r="91" spans="2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0</v>
      </c>
      <c r="H91" s="146">
        <f>($BD$34/$C$88)*D91</f>
        <v>0</v>
      </c>
      <c r="I91" s="146">
        <f>($BE$34/$C$88)*D91</f>
        <v>0</v>
      </c>
      <c r="J91" s="146">
        <f>($BF$34/$C$88)*D91</f>
        <v>0</v>
      </c>
      <c r="K91" s="146">
        <f>($BG$34/$C$88)*D91</f>
        <v>1742.1982481732575</v>
      </c>
      <c r="L91" s="146">
        <f>($BH$34/$C$88)*D91</f>
        <v>0</v>
      </c>
      <c r="M91" s="146">
        <f>SUM(G91:L91)</f>
        <v>1742.1982481732575</v>
      </c>
      <c r="N91" s="134"/>
      <c r="O91" s="150">
        <f t="shared" si="173"/>
        <v>0</v>
      </c>
      <c r="P91" s="150">
        <f t="shared" si="173"/>
        <v>0</v>
      </c>
      <c r="Q91" s="150">
        <f t="shared" si="173"/>
        <v>0</v>
      </c>
      <c r="R91" s="150">
        <f t="shared" si="173"/>
        <v>0</v>
      </c>
      <c r="S91" s="150">
        <f>AA91*$BG$22</f>
        <v>1036.3132849007609</v>
      </c>
      <c r="T91" s="150">
        <f t="shared" si="173"/>
        <v>0</v>
      </c>
      <c r="U91" s="144">
        <f>SUM(O91:T91)</f>
        <v>1036.3132849007609</v>
      </c>
      <c r="V91" s="134"/>
      <c r="W91" s="143">
        <f>'Reforecast Total Assurance Only'!W91</f>
        <v>0.29620770753954928</v>
      </c>
      <c r="X91" s="143">
        <f>'Reforecast Total Assurance Only'!X91</f>
        <v>0.33023148739914499</v>
      </c>
      <c r="Y91" s="143"/>
      <c r="Z91" s="143">
        <f>'Reforecast Total Assurance Only'!Z91</f>
        <v>0.3237335024482243</v>
      </c>
      <c r="AA91" s="143">
        <f>'Reforecast Total Assurance Only'!AA91</f>
        <v>0.33162025116824345</v>
      </c>
      <c r="AB91" s="143"/>
      <c r="AC91" s="143">
        <f>U91/U$93</f>
        <v>0.33162025116824351</v>
      </c>
      <c r="AE91" s="142">
        <f t="shared" si="174"/>
        <v>0</v>
      </c>
      <c r="AF91" s="142">
        <f t="shared" si="174"/>
        <v>0</v>
      </c>
      <c r="AG91" s="142">
        <f t="shared" si="174"/>
        <v>0</v>
      </c>
      <c r="AH91" s="142">
        <f t="shared" si="174"/>
        <v>0</v>
      </c>
      <c r="AI91" s="142">
        <f t="shared" si="174"/>
        <v>705.88496327249663</v>
      </c>
      <c r="AJ91" s="142">
        <f t="shared" si="174"/>
        <v>0</v>
      </c>
      <c r="AK91" s="142">
        <f t="shared" si="174"/>
        <v>705.88496327249663</v>
      </c>
      <c r="AM91" s="136">
        <f t="shared" si="158"/>
        <v>0.68115016333124911</v>
      </c>
      <c r="AN91" s="136">
        <f t="shared" si="159"/>
        <v>0.68115016333124911</v>
      </c>
    </row>
    <row r="92" spans="2:40" x14ac:dyDescent="0.35">
      <c r="B92" s="133">
        <v>866.03518267929633</v>
      </c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0</v>
      </c>
      <c r="H92" s="146">
        <f>($BD$34/$C$88)*D92</f>
        <v>0</v>
      </c>
      <c r="I92" s="146">
        <f>($BE$34/$C$88)*D92</f>
        <v>0</v>
      </c>
      <c r="J92" s="146">
        <f>($BF$34/$C$88)*D92</f>
        <v>0</v>
      </c>
      <c r="K92" s="146">
        <f>($BG$34/$C$88)*D92</f>
        <v>1742.1982481732575</v>
      </c>
      <c r="L92" s="146">
        <f>($BH$34/$C$88)*D92</f>
        <v>0</v>
      </c>
      <c r="M92" s="146">
        <f t="shared" si="146"/>
        <v>1742.1982481732575</v>
      </c>
      <c r="N92" s="134"/>
      <c r="O92" s="150">
        <f t="shared" si="173"/>
        <v>0</v>
      </c>
      <c r="P92" s="150">
        <f t="shared" si="173"/>
        <v>0</v>
      </c>
      <c r="Q92" s="150">
        <f t="shared" si="173"/>
        <v>0</v>
      </c>
      <c r="R92" s="150">
        <f t="shared" si="173"/>
        <v>0</v>
      </c>
      <c r="S92" s="150">
        <f>AA92*$BG$22</f>
        <v>823.74938716457007</v>
      </c>
      <c r="T92" s="150">
        <f t="shared" si="173"/>
        <v>0</v>
      </c>
      <c r="U92" s="144">
        <f>SUM(O92:T92)</f>
        <v>823.74938716457007</v>
      </c>
      <c r="V92" s="134"/>
      <c r="W92" s="143">
        <f>'Reforecast Total Assurance Only'!W92</f>
        <v>0.26622774723769083</v>
      </c>
      <c r="X92" s="143">
        <f>'Reforecast Total Assurance Only'!X92</f>
        <v>0.23691916201248481</v>
      </c>
      <c r="Y92" s="143"/>
      <c r="Z92" s="143">
        <f>'Reforecast Total Assurance Only'!Z92</f>
        <v>0.31588607942926739</v>
      </c>
      <c r="AA92" s="143">
        <f>'Reforecast Total Assurance Only'!AA92</f>
        <v>0.26359980389266241</v>
      </c>
      <c r="AB92" s="143"/>
      <c r="AC92" s="143">
        <f>U92/U$93</f>
        <v>0.26359980389266241</v>
      </c>
      <c r="AE92" s="142">
        <f t="shared" si="174"/>
        <v>0</v>
      </c>
      <c r="AF92" s="142">
        <f t="shared" si="174"/>
        <v>0</v>
      </c>
      <c r="AG92" s="142">
        <f t="shared" si="174"/>
        <v>0</v>
      </c>
      <c r="AH92" s="142">
        <f t="shared" si="174"/>
        <v>0</v>
      </c>
      <c r="AI92" s="142">
        <f t="shared" si="174"/>
        <v>918.44886100868746</v>
      </c>
      <c r="AJ92" s="142">
        <f t="shared" si="174"/>
        <v>0</v>
      </c>
      <c r="AK92" s="142">
        <f t="shared" si="174"/>
        <v>918.44886100868746</v>
      </c>
      <c r="AM92" s="136">
        <f t="shared" si="158"/>
        <v>1.1149615105269852</v>
      </c>
      <c r="AN92" s="136">
        <f t="shared" si="159"/>
        <v>1.1149615105269852</v>
      </c>
    </row>
    <row r="93" spans="2:40" x14ac:dyDescent="0.35">
      <c r="B93" s="133">
        <v>216.50879566982408</v>
      </c>
      <c r="F93" s="141" t="s">
        <v>111</v>
      </c>
      <c r="G93" s="140">
        <f t="shared" ref="G93:L93" si="175">SUM(G88:G92)</f>
        <v>0</v>
      </c>
      <c r="H93" s="140">
        <f t="shared" si="175"/>
        <v>0</v>
      </c>
      <c r="I93" s="140">
        <f t="shared" si="175"/>
        <v>0</v>
      </c>
      <c r="J93" s="140">
        <f t="shared" si="175"/>
        <v>0</v>
      </c>
      <c r="K93" s="140">
        <f t="shared" si="175"/>
        <v>6968.7929926930301</v>
      </c>
      <c r="L93" s="140">
        <f t="shared" si="175"/>
        <v>0</v>
      </c>
      <c r="M93" s="140">
        <f t="shared" si="146"/>
        <v>6968.7929926930301</v>
      </c>
      <c r="O93" s="139">
        <f t="shared" ref="O93:U93" si="176">SUM(O88:O92)</f>
        <v>0</v>
      </c>
      <c r="P93" s="139">
        <f t="shared" si="176"/>
        <v>0</v>
      </c>
      <c r="Q93" s="139">
        <f t="shared" si="176"/>
        <v>0</v>
      </c>
      <c r="R93" s="139">
        <f t="shared" si="176"/>
        <v>0</v>
      </c>
      <c r="S93" s="139">
        <f t="shared" si="176"/>
        <v>3125</v>
      </c>
      <c r="T93" s="139">
        <f t="shared" si="176"/>
        <v>0</v>
      </c>
      <c r="U93" s="139">
        <f t="shared" si="176"/>
        <v>3125</v>
      </c>
      <c r="V93" s="134"/>
      <c r="W93" s="138">
        <f t="shared" ref="W93:AC93" si="177">SUM(W88:W92)</f>
        <v>1</v>
      </c>
      <c r="X93" s="138">
        <f t="shared" si="177"/>
        <v>1.0000000000000002</v>
      </c>
      <c r="Y93" s="138">
        <f t="shared" si="177"/>
        <v>0</v>
      </c>
      <c r="Z93" s="138">
        <f t="shared" si="177"/>
        <v>1</v>
      </c>
      <c r="AA93" s="138">
        <f t="shared" si="177"/>
        <v>1</v>
      </c>
      <c r="AB93" s="138">
        <f t="shared" si="177"/>
        <v>0</v>
      </c>
      <c r="AC93" s="138">
        <f t="shared" si="177"/>
        <v>1</v>
      </c>
      <c r="AE93" s="137">
        <f t="shared" si="174"/>
        <v>0</v>
      </c>
      <c r="AF93" s="137">
        <f t="shared" si="174"/>
        <v>0</v>
      </c>
      <c r="AG93" s="137">
        <f t="shared" si="174"/>
        <v>0</v>
      </c>
      <c r="AH93" s="137">
        <f t="shared" si="174"/>
        <v>0</v>
      </c>
      <c r="AI93" s="137">
        <f t="shared" si="174"/>
        <v>3843.7929926930301</v>
      </c>
      <c r="AJ93" s="137">
        <f t="shared" si="174"/>
        <v>0</v>
      </c>
      <c r="AK93" s="137">
        <f t="shared" si="174"/>
        <v>3843.7929926930301</v>
      </c>
      <c r="AM93" s="136">
        <f t="shared" si="158"/>
        <v>1.2300137576617696</v>
      </c>
      <c r="AN93" s="136">
        <f t="shared" si="159"/>
        <v>1.2300137576617696</v>
      </c>
    </row>
    <row r="94" spans="2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2:40" x14ac:dyDescent="0.35"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6"/>
        <v>0</v>
      </c>
      <c r="N95" s="134"/>
      <c r="O95" s="150">
        <f t="shared" ref="O95:T99" si="178">W95*BK$22</f>
        <v>0</v>
      </c>
      <c r="P95" s="150">
        <f t="shared" si="178"/>
        <v>0</v>
      </c>
      <c r="Q95" s="150">
        <f t="shared" si="178"/>
        <v>0</v>
      </c>
      <c r="R95" s="150">
        <f t="shared" si="178"/>
        <v>0</v>
      </c>
      <c r="S95" s="150">
        <f>AA95*$BO$22</f>
        <v>0</v>
      </c>
      <c r="T95" s="150">
        <f t="shared" si="178"/>
        <v>0</v>
      </c>
      <c r="U95" s="144">
        <f>SUM(O95:T95)</f>
        <v>0</v>
      </c>
      <c r="V95" s="134"/>
      <c r="W95" s="143">
        <f>'Reforecast Total Assurance Only'!W95</f>
        <v>0</v>
      </c>
      <c r="X95" s="143">
        <f>'Reforecast Total Assurance Only'!X95</f>
        <v>0</v>
      </c>
      <c r="Y95" s="143"/>
      <c r="Z95" s="143">
        <f>'Reforecast Total Assurance Only'!Z95</f>
        <v>0</v>
      </c>
      <c r="AA95" s="143">
        <f>'Reforecast Total Assurance Only'!AA95</f>
        <v>0</v>
      </c>
      <c r="AB95" s="143"/>
      <c r="AC95" s="143">
        <f>U95/U$100</f>
        <v>0</v>
      </c>
      <c r="AE95" s="142">
        <f t="shared" ref="AE95:AK100" si="179">G95-O95</f>
        <v>0</v>
      </c>
      <c r="AF95" s="142">
        <f t="shared" si="179"/>
        <v>0</v>
      </c>
      <c r="AG95" s="142">
        <f t="shared" si="179"/>
        <v>0</v>
      </c>
      <c r="AH95" s="142">
        <f t="shared" si="179"/>
        <v>0</v>
      </c>
      <c r="AI95" s="142">
        <f t="shared" si="179"/>
        <v>0</v>
      </c>
      <c r="AJ95" s="142">
        <f t="shared" si="179"/>
        <v>0</v>
      </c>
      <c r="AK95" s="142">
        <f t="shared" si="179"/>
        <v>0</v>
      </c>
      <c r="AM95" s="136">
        <f t="shared" si="158"/>
        <v>0</v>
      </c>
      <c r="AN95" s="136">
        <f t="shared" si="159"/>
        <v>0</v>
      </c>
    </row>
    <row r="96" spans="2:40" x14ac:dyDescent="0.35"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0</v>
      </c>
      <c r="H96" s="146">
        <f>($BL$34/$C$95)*D96</f>
        <v>0</v>
      </c>
      <c r="I96" s="146">
        <f>($BM$34/$C$95)*D96</f>
        <v>0</v>
      </c>
      <c r="J96" s="146">
        <f>($BN$34/$C$95)*D96</f>
        <v>0</v>
      </c>
      <c r="K96" s="146">
        <f>($BO$34/$C$95)*D96</f>
        <v>1855.2123911258841</v>
      </c>
      <c r="L96" s="146">
        <f>($BP$34/$C$95)*D96</f>
        <v>0</v>
      </c>
      <c r="M96" s="146">
        <f t="shared" si="146"/>
        <v>1855.2123911258841</v>
      </c>
      <c r="N96" s="134"/>
      <c r="O96" s="150">
        <f t="shared" si="178"/>
        <v>0</v>
      </c>
      <c r="P96" s="150">
        <f t="shared" si="178"/>
        <v>0</v>
      </c>
      <c r="Q96" s="150">
        <f t="shared" si="178"/>
        <v>0</v>
      </c>
      <c r="R96" s="150">
        <f t="shared" si="178"/>
        <v>0</v>
      </c>
      <c r="S96" s="150">
        <f>AA96*$BO$22</f>
        <v>845.04173290937922</v>
      </c>
      <c r="T96" s="150">
        <f t="shared" si="178"/>
        <v>0</v>
      </c>
      <c r="U96" s="144">
        <f>SUM(O96:T96)</f>
        <v>845.04173290937922</v>
      </c>
      <c r="V96" s="134"/>
      <c r="W96" s="143">
        <f>'Reforecast Total Assurance Only'!W96</f>
        <v>0.23578580980450048</v>
      </c>
      <c r="X96" s="143">
        <f>'Reforecast Total Assurance Only'!X96</f>
        <v>0.24030214852557977</v>
      </c>
      <c r="Y96" s="143"/>
      <c r="Z96" s="143">
        <f>'Reforecast Total Assurance Only'!Z96</f>
        <v>0.26809163214819931</v>
      </c>
      <c r="AA96" s="143">
        <f>'Reforecast Total Assurance Only'!AA96</f>
        <v>0.27041335453100135</v>
      </c>
      <c r="AB96" s="143"/>
      <c r="AC96" s="143">
        <f>U96/U$100</f>
        <v>0.27041335453100129</v>
      </c>
      <c r="AE96" s="142">
        <f t="shared" si="179"/>
        <v>0</v>
      </c>
      <c r="AF96" s="142">
        <f t="shared" si="179"/>
        <v>0</v>
      </c>
      <c r="AG96" s="142">
        <f t="shared" si="179"/>
        <v>0</v>
      </c>
      <c r="AH96" s="142">
        <f t="shared" si="179"/>
        <v>0</v>
      </c>
      <c r="AI96" s="142">
        <f t="shared" si="179"/>
        <v>1010.1706582165049</v>
      </c>
      <c r="AJ96" s="142">
        <f t="shared" si="179"/>
        <v>0</v>
      </c>
      <c r="AK96" s="142">
        <f t="shared" si="179"/>
        <v>1010.1706582165049</v>
      </c>
      <c r="AM96" s="136">
        <f t="shared" si="158"/>
        <v>1.1954091956365354</v>
      </c>
      <c r="AN96" s="136">
        <f t="shared" si="159"/>
        <v>1.1954091956365354</v>
      </c>
    </row>
    <row r="97" spans="2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0</v>
      </c>
      <c r="H97" s="146">
        <f>($BL$34/$C$95)*D97</f>
        <v>0</v>
      </c>
      <c r="I97" s="146">
        <f>($BM$34/$C$95)*D97</f>
        <v>0</v>
      </c>
      <c r="J97" s="146">
        <f>($BN$34/$C$95)*D97</f>
        <v>0</v>
      </c>
      <c r="K97" s="146">
        <f>($BO$34/$C$95)*D97</f>
        <v>1855.2123911258841</v>
      </c>
      <c r="L97" s="146">
        <f>($BP$34/$C$95)*D97</f>
        <v>0</v>
      </c>
      <c r="M97" s="146">
        <f t="shared" si="146"/>
        <v>1855.2123911258841</v>
      </c>
      <c r="N97" s="134"/>
      <c r="O97" s="150">
        <f t="shared" si="178"/>
        <v>0</v>
      </c>
      <c r="P97" s="150">
        <f t="shared" si="178"/>
        <v>0</v>
      </c>
      <c r="Q97" s="150">
        <f t="shared" si="178"/>
        <v>0</v>
      </c>
      <c r="R97" s="150">
        <f t="shared" si="178"/>
        <v>0</v>
      </c>
      <c r="S97" s="150">
        <f>AA97*$BO$22</f>
        <v>926.96740858505495</v>
      </c>
      <c r="T97" s="150">
        <f t="shared" si="178"/>
        <v>0</v>
      </c>
      <c r="U97" s="144">
        <f>SUM(O97:T97)</f>
        <v>926.96740858505495</v>
      </c>
      <c r="V97" s="134"/>
      <c r="W97" s="143">
        <f>'Reforecast Total Assurance Only'!W97</f>
        <v>0.24973687303915618</v>
      </c>
      <c r="X97" s="143">
        <f>'Reforecast Total Assurance Only'!X97</f>
        <v>0.27347226955231735</v>
      </c>
      <c r="Y97" s="143"/>
      <c r="Z97" s="143">
        <f>'Reforecast Total Assurance Only'!Z97</f>
        <v>0.28718705653357873</v>
      </c>
      <c r="AA97" s="143">
        <f>'Reforecast Total Assurance Only'!AA97</f>
        <v>0.29662957074721757</v>
      </c>
      <c r="AB97" s="143"/>
      <c r="AC97" s="143">
        <f>U97/U$100</f>
        <v>0.29662957074721752</v>
      </c>
      <c r="AE97" s="142">
        <f t="shared" si="179"/>
        <v>0</v>
      </c>
      <c r="AF97" s="142">
        <f t="shared" si="179"/>
        <v>0</v>
      </c>
      <c r="AG97" s="142">
        <f t="shared" si="179"/>
        <v>0</v>
      </c>
      <c r="AH97" s="142">
        <f t="shared" si="179"/>
        <v>0</v>
      </c>
      <c r="AI97" s="142">
        <f t="shared" si="179"/>
        <v>928.24498254082914</v>
      </c>
      <c r="AJ97" s="142">
        <f t="shared" si="179"/>
        <v>0</v>
      </c>
      <c r="AK97" s="142">
        <f t="shared" si="179"/>
        <v>928.24498254082914</v>
      </c>
      <c r="AM97" s="136">
        <f t="shared" si="158"/>
        <v>1.0013782296377867</v>
      </c>
      <c r="AN97" s="136">
        <f t="shared" si="159"/>
        <v>1.0013782296377867</v>
      </c>
    </row>
    <row r="98" spans="2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0</v>
      </c>
      <c r="H98" s="146">
        <f>($BL$34/$C$95)*D98</f>
        <v>0</v>
      </c>
      <c r="I98" s="146">
        <f>($BM$34/$C$95)*D98</f>
        <v>0</v>
      </c>
      <c r="J98" s="146">
        <f>($BN$34/$C$95)*D98</f>
        <v>0</v>
      </c>
      <c r="K98" s="146">
        <f>($BO$34/$C$95)*D98</f>
        <v>1855.2123911258841</v>
      </c>
      <c r="L98" s="146">
        <f>($BP$34/$C$95)*D98</f>
        <v>0</v>
      </c>
      <c r="M98" s="146">
        <f t="shared" si="146"/>
        <v>1855.2123911258841</v>
      </c>
      <c r="N98" s="134"/>
      <c r="O98" s="150">
        <f t="shared" si="178"/>
        <v>0</v>
      </c>
      <c r="P98" s="150">
        <f t="shared" si="178"/>
        <v>0</v>
      </c>
      <c r="Q98" s="150">
        <f t="shared" si="178"/>
        <v>0</v>
      </c>
      <c r="R98" s="150">
        <f t="shared" si="178"/>
        <v>0</v>
      </c>
      <c r="S98" s="150">
        <f>AA98*$BO$22</f>
        <v>836.24328109622309</v>
      </c>
      <c r="T98" s="150">
        <f t="shared" si="178"/>
        <v>0</v>
      </c>
      <c r="U98" s="144">
        <f>SUM(O98:T98)</f>
        <v>836.24328109622309</v>
      </c>
      <c r="V98" s="134"/>
      <c r="W98" s="143">
        <f>'Reforecast Total Assurance Only'!W98</f>
        <v>0.26033798963630866</v>
      </c>
      <c r="X98" s="143">
        <f>'Reforecast Total Assurance Only'!X98</f>
        <v>0.26880342490771486</v>
      </c>
      <c r="Y98" s="143"/>
      <c r="Z98" s="143">
        <f>'Reforecast Total Assurance Only'!Z98</f>
        <v>0.25431420914355846</v>
      </c>
      <c r="AA98" s="143">
        <f>'Reforecast Total Assurance Only'!AA98</f>
        <v>0.26759784995079139</v>
      </c>
      <c r="AB98" s="143"/>
      <c r="AC98" s="143">
        <f>U98/U$100</f>
        <v>0.26759784995079133</v>
      </c>
      <c r="AE98" s="142">
        <f t="shared" si="179"/>
        <v>0</v>
      </c>
      <c r="AF98" s="142">
        <f t="shared" si="179"/>
        <v>0</v>
      </c>
      <c r="AG98" s="142">
        <f t="shared" si="179"/>
        <v>0</v>
      </c>
      <c r="AH98" s="142">
        <f t="shared" si="179"/>
        <v>0</v>
      </c>
      <c r="AI98" s="142">
        <f t="shared" si="179"/>
        <v>1018.969110029661</v>
      </c>
      <c r="AJ98" s="142">
        <f t="shared" si="179"/>
        <v>0</v>
      </c>
      <c r="AK98" s="142">
        <f t="shared" si="179"/>
        <v>1018.969110029661</v>
      </c>
      <c r="AM98" s="136">
        <f t="shared" si="158"/>
        <v>1.2185079785560782</v>
      </c>
      <c r="AN98" s="136">
        <f t="shared" si="159"/>
        <v>1.2185079785560782</v>
      </c>
    </row>
    <row r="99" spans="2:40" x14ac:dyDescent="0.35">
      <c r="B99" s="324">
        <v>835.32840637035497</v>
      </c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0</v>
      </c>
      <c r="H99" s="146">
        <f>($BL$34/$C$95)*D99</f>
        <v>0</v>
      </c>
      <c r="I99" s="146">
        <f>($BM$34/$C$95)*D99</f>
        <v>0</v>
      </c>
      <c r="J99" s="146">
        <f>($BN$34/$C$95)*D99</f>
        <v>0</v>
      </c>
      <c r="K99" s="146">
        <f>($BO$34/$C$95)*D99</f>
        <v>1484.1699129007072</v>
      </c>
      <c r="L99" s="146">
        <f>($BP$34/$C$95)*D99</f>
        <v>0</v>
      </c>
      <c r="M99" s="146">
        <f t="shared" si="146"/>
        <v>1484.1699129007072</v>
      </c>
      <c r="N99" s="134"/>
      <c r="O99" s="150">
        <f t="shared" si="178"/>
        <v>0</v>
      </c>
      <c r="P99" s="150">
        <f t="shared" si="178"/>
        <v>0</v>
      </c>
      <c r="Q99" s="150">
        <f t="shared" si="178"/>
        <v>0</v>
      </c>
      <c r="R99" s="150">
        <f t="shared" si="178"/>
        <v>0</v>
      </c>
      <c r="S99" s="150">
        <f>AA99*$BO$22</f>
        <v>516.74757740934342</v>
      </c>
      <c r="T99" s="150">
        <f t="shared" si="178"/>
        <v>0</v>
      </c>
      <c r="U99" s="144">
        <f>SUM(O99:T99)</f>
        <v>516.74757740934342</v>
      </c>
      <c r="V99" s="134"/>
      <c r="W99" s="143">
        <f>'Reforecast Total Assurance Only'!W99</f>
        <v>0.25413932752003471</v>
      </c>
      <c r="X99" s="143">
        <f>'Reforecast Total Assurance Only'!X99</f>
        <v>0.21742215701438813</v>
      </c>
      <c r="Y99" s="143"/>
      <c r="Z99" s="143">
        <f>'Reforecast Total Assurance Only'!Z99</f>
        <v>0.19040710217466347</v>
      </c>
      <c r="AA99" s="143">
        <f>'Reforecast Total Assurance Only'!AA99</f>
        <v>0.16535922477098988</v>
      </c>
      <c r="AB99" s="143"/>
      <c r="AC99" s="143">
        <f>U99/U$100</f>
        <v>0.16535922477098985</v>
      </c>
      <c r="AE99" s="142">
        <f t="shared" si="179"/>
        <v>0</v>
      </c>
      <c r="AF99" s="142">
        <f t="shared" si="179"/>
        <v>0</v>
      </c>
      <c r="AG99" s="142">
        <f t="shared" si="179"/>
        <v>0</v>
      </c>
      <c r="AH99" s="142">
        <f t="shared" si="179"/>
        <v>0</v>
      </c>
      <c r="AI99" s="142">
        <f t="shared" si="179"/>
        <v>967.42233549136381</v>
      </c>
      <c r="AJ99" s="142">
        <f t="shared" si="179"/>
        <v>0</v>
      </c>
      <c r="AK99" s="142">
        <f t="shared" si="179"/>
        <v>967.42233549136381</v>
      </c>
      <c r="AM99" s="136">
        <f t="shared" si="158"/>
        <v>1.8721371473891144</v>
      </c>
      <c r="AN99" s="136">
        <f t="shared" si="159"/>
        <v>1.8721371473891144</v>
      </c>
    </row>
    <row r="100" spans="2:40" x14ac:dyDescent="0.35">
      <c r="B100" s="324">
        <v>278.44280212345166</v>
      </c>
      <c r="F100" s="141" t="s">
        <v>111</v>
      </c>
      <c r="G100" s="140">
        <f t="shared" ref="G100:L100" si="180">SUM(G95:G99)</f>
        <v>0</v>
      </c>
      <c r="H100" s="140">
        <f t="shared" si="180"/>
        <v>0</v>
      </c>
      <c r="I100" s="140">
        <f t="shared" si="180"/>
        <v>0</v>
      </c>
      <c r="J100" s="140">
        <f t="shared" si="180"/>
        <v>0</v>
      </c>
      <c r="K100" s="140">
        <f t="shared" si="180"/>
        <v>7049.8070862783597</v>
      </c>
      <c r="L100" s="140">
        <f t="shared" si="180"/>
        <v>0</v>
      </c>
      <c r="M100" s="140">
        <f t="shared" si="146"/>
        <v>7049.8070862783597</v>
      </c>
      <c r="O100" s="139">
        <f t="shared" ref="O100:U100" si="181">SUM(O95:O99)</f>
        <v>0</v>
      </c>
      <c r="P100" s="139">
        <f t="shared" si="181"/>
        <v>0</v>
      </c>
      <c r="Q100" s="139">
        <f t="shared" si="181"/>
        <v>0</v>
      </c>
      <c r="R100" s="139">
        <f t="shared" si="181"/>
        <v>0</v>
      </c>
      <c r="S100" s="139">
        <f t="shared" si="181"/>
        <v>3125.0000000000009</v>
      </c>
      <c r="T100" s="139">
        <f t="shared" si="181"/>
        <v>0</v>
      </c>
      <c r="U100" s="139">
        <f t="shared" si="181"/>
        <v>3125.0000000000009</v>
      </c>
      <c r="V100" s="134"/>
      <c r="W100" s="138">
        <f t="shared" ref="W100:AC100" si="182">SUM(W95:W99)</f>
        <v>1</v>
      </c>
      <c r="X100" s="138">
        <f t="shared" si="182"/>
        <v>1.0000000000000002</v>
      </c>
      <c r="Y100" s="138">
        <f t="shared" si="182"/>
        <v>0</v>
      </c>
      <c r="Z100" s="138">
        <f t="shared" si="182"/>
        <v>0.99999999999999989</v>
      </c>
      <c r="AA100" s="138">
        <f t="shared" si="182"/>
        <v>1.0000000000000002</v>
      </c>
      <c r="AB100" s="138">
        <f t="shared" si="182"/>
        <v>0</v>
      </c>
      <c r="AC100" s="138">
        <f t="shared" si="182"/>
        <v>1</v>
      </c>
      <c r="AE100" s="137">
        <f t="shared" si="179"/>
        <v>0</v>
      </c>
      <c r="AF100" s="137">
        <f t="shared" si="179"/>
        <v>0</v>
      </c>
      <c r="AG100" s="137">
        <f t="shared" si="179"/>
        <v>0</v>
      </c>
      <c r="AH100" s="137">
        <f t="shared" si="179"/>
        <v>0</v>
      </c>
      <c r="AI100" s="137">
        <f t="shared" si="179"/>
        <v>3924.8070862783588</v>
      </c>
      <c r="AJ100" s="137">
        <f t="shared" si="179"/>
        <v>0</v>
      </c>
      <c r="AK100" s="137">
        <f t="shared" si="179"/>
        <v>3924.8070862783588</v>
      </c>
      <c r="AM100" s="136">
        <f t="shared" si="158"/>
        <v>1.2559382676090745</v>
      </c>
      <c r="AN100" s="136">
        <f t="shared" si="159"/>
        <v>1.2559382676090745</v>
      </c>
    </row>
    <row r="101" spans="2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2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0</v>
      </c>
      <c r="H102" s="146">
        <f>($BT$34/$C$102)*D102</f>
        <v>0</v>
      </c>
      <c r="I102" s="146">
        <f>($BU$34/$C$102)*D102</f>
        <v>0</v>
      </c>
      <c r="J102" s="146">
        <f>($BV$34/$C$102)*D102</f>
        <v>0</v>
      </c>
      <c r="K102" s="146">
        <f>($BW$34/$C$102)*D102</f>
        <v>1854.934594906948</v>
      </c>
      <c r="L102" s="146">
        <f>($BX$34/$C$102)*D102</f>
        <v>0</v>
      </c>
      <c r="M102" s="146">
        <f t="shared" si="146"/>
        <v>1854.934594906948</v>
      </c>
      <c r="N102" s="134"/>
      <c r="O102" s="150">
        <f t="shared" ref="O102:T106" si="183">W102*BS$22</f>
        <v>0</v>
      </c>
      <c r="P102" s="150">
        <f t="shared" si="183"/>
        <v>0</v>
      </c>
      <c r="Q102" s="150">
        <f t="shared" si="183"/>
        <v>0</v>
      </c>
      <c r="R102" s="150">
        <f t="shared" si="183"/>
        <v>0</v>
      </c>
      <c r="S102" s="150">
        <f>AA102*BW$22</f>
        <v>841.60850924690362</v>
      </c>
      <c r="T102" s="150">
        <f t="shared" si="183"/>
        <v>0</v>
      </c>
      <c r="U102" s="144">
        <f>SUM(O102:T102)</f>
        <v>841.60850924690362</v>
      </c>
      <c r="V102" s="134"/>
      <c r="W102" s="143">
        <f>'Reforecast Total Assurance Only'!W102</f>
        <v>0.24560132127404863</v>
      </c>
      <c r="X102" s="143">
        <f>'Reforecast Total Assurance Only'!X102</f>
        <v>0.23578979823730697</v>
      </c>
      <c r="Y102" s="143"/>
      <c r="Z102" s="143">
        <f>'Reforecast Total Assurance Only'!Z102</f>
        <v>0.2481509151789105</v>
      </c>
      <c r="AA102" s="143">
        <f>'Reforecast Total Assurance Only'!AA102</f>
        <v>0.26931472295900916</v>
      </c>
      <c r="AB102" s="143"/>
      <c r="AC102" s="143">
        <f>U102/U$107</f>
        <v>0.26931472295900921</v>
      </c>
      <c r="AE102" s="142">
        <f t="shared" ref="AE102:AK107" si="184">G102-O102</f>
        <v>0</v>
      </c>
      <c r="AF102" s="142">
        <f t="shared" si="184"/>
        <v>0</v>
      </c>
      <c r="AG102" s="142">
        <f t="shared" si="184"/>
        <v>0</v>
      </c>
      <c r="AH102" s="142">
        <f t="shared" si="184"/>
        <v>0</v>
      </c>
      <c r="AI102" s="142">
        <f t="shared" si="184"/>
        <v>1013.3260856600443</v>
      </c>
      <c r="AJ102" s="142">
        <f t="shared" si="184"/>
        <v>0</v>
      </c>
      <c r="AK102" s="142">
        <f t="shared" si="184"/>
        <v>1013.3260856600443</v>
      </c>
      <c r="AM102" s="136">
        <f t="shared" si="158"/>
        <v>1.2040349812608224</v>
      </c>
      <c r="AN102" s="136">
        <f t="shared" si="159"/>
        <v>1.2040349812608224</v>
      </c>
    </row>
    <row r="103" spans="2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0</v>
      </c>
      <c r="H103" s="146">
        <f>($BT$34/$C$102)*D103</f>
        <v>0</v>
      </c>
      <c r="I103" s="146">
        <f>($BU$34/$C$102)*D103</f>
        <v>0</v>
      </c>
      <c r="J103" s="146">
        <f>($BV$34/$C$102)*D103</f>
        <v>0</v>
      </c>
      <c r="K103" s="146">
        <f>($BW$34/$C$102)*D103</f>
        <v>1854.934594906948</v>
      </c>
      <c r="L103" s="146">
        <f>($BX$34/$C$102)*D103</f>
        <v>0</v>
      </c>
      <c r="M103" s="146">
        <f t="shared" si="146"/>
        <v>1854.934594906948</v>
      </c>
      <c r="N103" s="134"/>
      <c r="O103" s="150">
        <f t="shared" si="183"/>
        <v>0</v>
      </c>
      <c r="P103" s="150">
        <f t="shared" si="183"/>
        <v>0</v>
      </c>
      <c r="Q103" s="150">
        <f t="shared" si="183"/>
        <v>0</v>
      </c>
      <c r="R103" s="150">
        <f t="shared" si="183"/>
        <v>0</v>
      </c>
      <c r="S103" s="150">
        <f>AA103*BW$22</f>
        <v>950.39723369309218</v>
      </c>
      <c r="T103" s="150">
        <f t="shared" si="183"/>
        <v>0</v>
      </c>
      <c r="U103" s="144">
        <f>SUM(O103:T103)</f>
        <v>950.39723369309218</v>
      </c>
      <c r="V103" s="134"/>
      <c r="W103" s="143">
        <f>'Reforecast Total Assurance Only'!W103</f>
        <v>0.27484401707577749</v>
      </c>
      <c r="X103" s="143">
        <f>'Reforecast Total Assurance Only'!X103</f>
        <v>0.27851072859444675</v>
      </c>
      <c r="Y103" s="143"/>
      <c r="Z103" s="143">
        <f>'Reforecast Total Assurance Only'!Z103</f>
        <v>0.27823103503171043</v>
      </c>
      <c r="AA103" s="143">
        <f>'Reforecast Total Assurance Only'!AA103</f>
        <v>0.3041271147817895</v>
      </c>
      <c r="AB103" s="143"/>
      <c r="AC103" s="143">
        <f>U103/U$107</f>
        <v>0.30412711478178955</v>
      </c>
      <c r="AE103" s="142">
        <f t="shared" si="184"/>
        <v>0</v>
      </c>
      <c r="AF103" s="142">
        <f t="shared" si="184"/>
        <v>0</v>
      </c>
      <c r="AG103" s="142">
        <f t="shared" si="184"/>
        <v>0</v>
      </c>
      <c r="AH103" s="142">
        <f t="shared" si="184"/>
        <v>0</v>
      </c>
      <c r="AI103" s="142">
        <f t="shared" si="184"/>
        <v>904.53736121385577</v>
      </c>
      <c r="AJ103" s="142">
        <f t="shared" si="184"/>
        <v>0</v>
      </c>
      <c r="AK103" s="142">
        <f t="shared" si="184"/>
        <v>904.53736121385577</v>
      </c>
      <c r="AM103" s="136">
        <f t="shared" si="158"/>
        <v>0.95174662672256294</v>
      </c>
      <c r="AN103" s="136">
        <f t="shared" si="159"/>
        <v>0.95174662672256294</v>
      </c>
    </row>
    <row r="104" spans="2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0</v>
      </c>
      <c r="H104" s="146">
        <f>($BT$34/$C$102)*D104</f>
        <v>0</v>
      </c>
      <c r="I104" s="146">
        <f>($BU$34/$C$102)*D104</f>
        <v>0</v>
      </c>
      <c r="J104" s="146">
        <f>($BV$34/$C$102)*D104</f>
        <v>0</v>
      </c>
      <c r="K104" s="146">
        <f>($BW$34/$C$102)*D104</f>
        <v>1854.934594906948</v>
      </c>
      <c r="L104" s="146">
        <f>($BX$34/$C$102)*D104</f>
        <v>0</v>
      </c>
      <c r="M104" s="146">
        <f t="shared" si="146"/>
        <v>1854.934594906948</v>
      </c>
      <c r="N104" s="134"/>
      <c r="O104" s="150">
        <f t="shared" si="183"/>
        <v>0</v>
      </c>
      <c r="P104" s="150">
        <f t="shared" si="183"/>
        <v>0</v>
      </c>
      <c r="Q104" s="150">
        <f t="shared" si="183"/>
        <v>0</v>
      </c>
      <c r="R104" s="150">
        <f t="shared" si="183"/>
        <v>0</v>
      </c>
      <c r="S104" s="150">
        <f t="shared" si="183"/>
        <v>764.71667826027681</v>
      </c>
      <c r="T104" s="150">
        <f t="shared" si="183"/>
        <v>0</v>
      </c>
      <c r="U104" s="144">
        <f>SUM(O104:T104)</f>
        <v>764.71667826027681</v>
      </c>
      <c r="V104" s="134"/>
      <c r="W104" s="143">
        <f>'Reforecast Total Assurance Only'!W104</f>
        <v>0.26322046714961506</v>
      </c>
      <c r="X104" s="143">
        <f>'Reforecast Total Assurance Only'!X104</f>
        <v>0.26758660343812635</v>
      </c>
      <c r="Y104" s="143"/>
      <c r="Z104" s="143">
        <f>'Reforecast Total Assurance Only'!Z104</f>
        <v>0.25047015669247491</v>
      </c>
      <c r="AA104" s="143">
        <f>'Reforecast Total Assurance Only'!AA104</f>
        <v>0.24470933704328859</v>
      </c>
      <c r="AB104" s="143"/>
      <c r="AC104" s="143">
        <f>U104/U$107</f>
        <v>0.24470933704328862</v>
      </c>
      <c r="AE104" s="142">
        <f t="shared" si="184"/>
        <v>0</v>
      </c>
      <c r="AF104" s="142">
        <f t="shared" si="184"/>
        <v>0</v>
      </c>
      <c r="AG104" s="142">
        <f t="shared" si="184"/>
        <v>0</v>
      </c>
      <c r="AH104" s="142">
        <f t="shared" si="184"/>
        <v>0</v>
      </c>
      <c r="AI104" s="142">
        <f t="shared" si="184"/>
        <v>1090.2179166466713</v>
      </c>
      <c r="AJ104" s="142">
        <f t="shared" si="184"/>
        <v>0</v>
      </c>
      <c r="AK104" s="142">
        <f t="shared" si="184"/>
        <v>1090.2179166466713</v>
      </c>
      <c r="AM104" s="136">
        <f t="shared" si="158"/>
        <v>1.4256494563802462</v>
      </c>
      <c r="AN104" s="136">
        <f t="shared" si="159"/>
        <v>1.4256494563802462</v>
      </c>
    </row>
    <row r="105" spans="2:40" x14ac:dyDescent="0.35"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0</v>
      </c>
      <c r="H105" s="146">
        <f>($BT$34/$C$102)*D105</f>
        <v>0</v>
      </c>
      <c r="I105" s="146">
        <f>($BU$34/$C$102)*D105</f>
        <v>0</v>
      </c>
      <c r="J105" s="146">
        <f>($BV$34/$C$102)*D105</f>
        <v>0</v>
      </c>
      <c r="K105" s="146">
        <f>($BW$34/$C$102)*D105</f>
        <v>1854.934594906948</v>
      </c>
      <c r="L105" s="146">
        <f>($BX$34/$C$102)*D105</f>
        <v>0</v>
      </c>
      <c r="M105" s="146">
        <f t="shared" si="146"/>
        <v>1854.934594906948</v>
      </c>
      <c r="N105" s="134"/>
      <c r="O105" s="150">
        <f t="shared" si="183"/>
        <v>0</v>
      </c>
      <c r="P105" s="150">
        <f t="shared" si="183"/>
        <v>0</v>
      </c>
      <c r="Q105" s="150">
        <f t="shared" si="183"/>
        <v>0</v>
      </c>
      <c r="R105" s="150">
        <f t="shared" si="183"/>
        <v>0</v>
      </c>
      <c r="S105" s="150">
        <f>AA105*BW$22</f>
        <v>405.91255628551943</v>
      </c>
      <c r="T105" s="150">
        <f t="shared" si="183"/>
        <v>0</v>
      </c>
      <c r="U105" s="144">
        <f>SUM(O105:T105)</f>
        <v>405.91255628551943</v>
      </c>
      <c r="V105" s="134"/>
      <c r="W105" s="143">
        <f>'Reforecast Total Assurance Only'!W105</f>
        <v>0.15452442464325625</v>
      </c>
      <c r="X105" s="143">
        <f>'Reforecast Total Assurance Only'!X105</f>
        <v>0.15579490695008572</v>
      </c>
      <c r="Y105" s="143"/>
      <c r="Z105" s="143">
        <f>'Reforecast Total Assurance Only'!Z105</f>
        <v>0.15939135221207443</v>
      </c>
      <c r="AA105" s="143">
        <f>'Reforecast Total Assurance Only'!AA105</f>
        <v>0.12989201801136621</v>
      </c>
      <c r="AB105" s="143"/>
      <c r="AC105" s="143">
        <f>U105/U$107</f>
        <v>0.12989201801136624</v>
      </c>
      <c r="AE105" s="142">
        <f t="shared" si="184"/>
        <v>0</v>
      </c>
      <c r="AF105" s="142">
        <f t="shared" si="184"/>
        <v>0</v>
      </c>
      <c r="AG105" s="142">
        <f t="shared" si="184"/>
        <v>0</v>
      </c>
      <c r="AH105" s="142">
        <f t="shared" si="184"/>
        <v>0</v>
      </c>
      <c r="AI105" s="142">
        <f t="shared" si="184"/>
        <v>1449.0220386214285</v>
      </c>
      <c r="AJ105" s="142">
        <f t="shared" si="184"/>
        <v>0</v>
      </c>
      <c r="AK105" s="142">
        <f t="shared" si="184"/>
        <v>1449.0220386214285</v>
      </c>
      <c r="AM105" s="136">
        <f t="shared" si="158"/>
        <v>3.5697886556684502</v>
      </c>
      <c r="AN105" s="136">
        <f t="shared" si="159"/>
        <v>3.5697886556684502</v>
      </c>
    </row>
    <row r="106" spans="2:40" x14ac:dyDescent="0.35"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0</v>
      </c>
      <c r="H106" s="146">
        <f>($BT$34/$C$102)*D106</f>
        <v>0</v>
      </c>
      <c r="I106" s="146">
        <f>($BU$34/$C$102)*D106</f>
        <v>0</v>
      </c>
      <c r="J106" s="146">
        <f>($BV$34/$C$102)*D106</f>
        <v>0</v>
      </c>
      <c r="K106" s="146">
        <f>($BW$34/$C$102)*D106</f>
        <v>741.97383796277916</v>
      </c>
      <c r="L106" s="146">
        <f>($BX$34/$C$102)*D106</f>
        <v>0</v>
      </c>
      <c r="M106" s="146">
        <f t="shared" si="146"/>
        <v>741.97383796277916</v>
      </c>
      <c r="N106" s="134"/>
      <c r="O106" s="150">
        <f t="shared" si="183"/>
        <v>0</v>
      </c>
      <c r="P106" s="150">
        <f t="shared" si="183"/>
        <v>0</v>
      </c>
      <c r="Q106" s="150">
        <f t="shared" si="183"/>
        <v>0</v>
      </c>
      <c r="R106" s="150">
        <f t="shared" si="183"/>
        <v>0</v>
      </c>
      <c r="S106" s="150">
        <f>AA106*BW$22</f>
        <v>162.36502251420777</v>
      </c>
      <c r="T106" s="150">
        <f t="shared" si="183"/>
        <v>0</v>
      </c>
      <c r="U106" s="144">
        <f>SUM(O106:T106)</f>
        <v>162.36502251420777</v>
      </c>
      <c r="V106" s="134"/>
      <c r="W106" s="143">
        <f>'Reforecast Total Assurance Only'!W106</f>
        <v>6.1809769857302486E-2</v>
      </c>
      <c r="X106" s="143">
        <f>'Reforecast Total Assurance Only'!X106</f>
        <v>6.2317962780034278E-2</v>
      </c>
      <c r="Y106" s="143"/>
      <c r="Z106" s="143">
        <f>'Reforecast Total Assurance Only'!Z106</f>
        <v>6.3756540884829765E-2</v>
      </c>
      <c r="AA106" s="143">
        <f>'Reforecast Total Assurance Only'!AA106</f>
        <v>5.1956807204546485E-2</v>
      </c>
      <c r="AB106" s="143"/>
      <c r="AC106" s="143">
        <f>U106/U$107</f>
        <v>5.1956807204546492E-2</v>
      </c>
      <c r="AE106" s="142">
        <f t="shared" si="184"/>
        <v>0</v>
      </c>
      <c r="AF106" s="142">
        <f t="shared" si="184"/>
        <v>0</v>
      </c>
      <c r="AG106" s="142">
        <f t="shared" si="184"/>
        <v>0</v>
      </c>
      <c r="AH106" s="142">
        <f t="shared" si="184"/>
        <v>0</v>
      </c>
      <c r="AI106" s="142">
        <f t="shared" si="184"/>
        <v>579.60881544857136</v>
      </c>
      <c r="AJ106" s="142">
        <f t="shared" si="184"/>
        <v>0</v>
      </c>
      <c r="AK106" s="142">
        <f t="shared" si="184"/>
        <v>579.60881544857136</v>
      </c>
      <c r="AM106" s="136">
        <f t="shared" si="158"/>
        <v>3.5697886556684502</v>
      </c>
      <c r="AN106" s="136">
        <f t="shared" si="159"/>
        <v>3.5697886556684502</v>
      </c>
    </row>
    <row r="107" spans="2:40" x14ac:dyDescent="0.35">
      <c r="F107" s="141" t="s">
        <v>111</v>
      </c>
      <c r="G107" s="140">
        <f t="shared" ref="G107:L107" si="185">SUM(G102:G106)</f>
        <v>0</v>
      </c>
      <c r="H107" s="140">
        <f t="shared" si="185"/>
        <v>0</v>
      </c>
      <c r="I107" s="140">
        <f t="shared" si="185"/>
        <v>0</v>
      </c>
      <c r="J107" s="140">
        <f t="shared" si="185"/>
        <v>0</v>
      </c>
      <c r="K107" s="140">
        <f t="shared" si="185"/>
        <v>8161.7122175905706</v>
      </c>
      <c r="L107" s="140">
        <f t="shared" si="185"/>
        <v>0</v>
      </c>
      <c r="M107" s="140">
        <f t="shared" si="146"/>
        <v>8161.7122175905706</v>
      </c>
      <c r="O107" s="139">
        <f t="shared" ref="O107:U107" si="186">SUM(O102:O106)</f>
        <v>0</v>
      </c>
      <c r="P107" s="139">
        <f t="shared" si="186"/>
        <v>0</v>
      </c>
      <c r="Q107" s="139">
        <f t="shared" si="186"/>
        <v>0</v>
      </c>
      <c r="R107" s="139">
        <f t="shared" si="186"/>
        <v>0</v>
      </c>
      <c r="S107" s="139">
        <f t="shared" si="186"/>
        <v>3124.9999999999995</v>
      </c>
      <c r="T107" s="139">
        <f t="shared" si="186"/>
        <v>0</v>
      </c>
      <c r="U107" s="139">
        <f t="shared" si="186"/>
        <v>3124.9999999999995</v>
      </c>
      <c r="V107" s="134"/>
      <c r="W107" s="138">
        <f t="shared" ref="W107:AC107" si="187">SUM(W102:W106)</f>
        <v>0.99999999999999989</v>
      </c>
      <c r="X107" s="138">
        <f t="shared" si="187"/>
        <v>1</v>
      </c>
      <c r="Y107" s="138">
        <f t="shared" si="187"/>
        <v>0</v>
      </c>
      <c r="Z107" s="138">
        <f t="shared" si="187"/>
        <v>1</v>
      </c>
      <c r="AA107" s="138">
        <f t="shared" si="187"/>
        <v>0.99999999999999978</v>
      </c>
      <c r="AB107" s="138">
        <f t="shared" si="187"/>
        <v>0</v>
      </c>
      <c r="AC107" s="138">
        <f t="shared" si="187"/>
        <v>1.0000000000000002</v>
      </c>
      <c r="AE107" s="137">
        <f t="shared" si="184"/>
        <v>0</v>
      </c>
      <c r="AF107" s="137">
        <f t="shared" si="184"/>
        <v>0</v>
      </c>
      <c r="AG107" s="137">
        <f t="shared" si="184"/>
        <v>0</v>
      </c>
      <c r="AH107" s="137">
        <f t="shared" si="184"/>
        <v>0</v>
      </c>
      <c r="AI107" s="137">
        <f t="shared" si="184"/>
        <v>5036.7122175905715</v>
      </c>
      <c r="AJ107" s="137">
        <f t="shared" si="184"/>
        <v>0</v>
      </c>
      <c r="AK107" s="137">
        <f t="shared" si="184"/>
        <v>5036.7122175905715</v>
      </c>
      <c r="AM107" s="136">
        <f t="shared" si="158"/>
        <v>1.6117479096289831</v>
      </c>
      <c r="AN107" s="136">
        <f t="shared" si="159"/>
        <v>1.6117479096289831</v>
      </c>
    </row>
    <row r="108" spans="2:40" x14ac:dyDescent="0.35"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2:40" x14ac:dyDescent="0.35"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0</v>
      </c>
      <c r="H109" s="146">
        <f>($CB$34/$C$109)*D109</f>
        <v>0</v>
      </c>
      <c r="I109" s="146">
        <f>($CC$34/$C$109)*D109</f>
        <v>0</v>
      </c>
      <c r="J109" s="146">
        <f>($CD$34/$C$109)*D109</f>
        <v>0</v>
      </c>
      <c r="K109" s="146">
        <f>($CE$34/$C$109)*D109</f>
        <v>698.67701079753033</v>
      </c>
      <c r="L109" s="146">
        <f>($CF$34/$C$109)*D109</f>
        <v>0</v>
      </c>
      <c r="M109" s="146">
        <f t="shared" si="146"/>
        <v>698.67701079753033</v>
      </c>
      <c r="N109" s="134"/>
      <c r="O109" s="150">
        <f t="shared" ref="O109:T113" si="188">W109*CA$22</f>
        <v>0</v>
      </c>
      <c r="P109" s="150">
        <f t="shared" si="188"/>
        <v>0</v>
      </c>
      <c r="Q109" s="150">
        <f t="shared" si="188"/>
        <v>0</v>
      </c>
      <c r="R109" s="150">
        <f t="shared" si="188"/>
        <v>0</v>
      </c>
      <c r="S109" s="150">
        <f t="shared" si="188"/>
        <v>281.26940551332746</v>
      </c>
      <c r="T109" s="150">
        <f t="shared" si="188"/>
        <v>0</v>
      </c>
      <c r="U109" s="144">
        <f>SUM(O109:T109)</f>
        <v>281.26940551332746</v>
      </c>
      <c r="V109" s="134"/>
      <c r="W109" s="143">
        <f>'Reforecast Total Assurance Only'!W109</f>
        <v>0.1368981725194767</v>
      </c>
      <c r="X109" s="143">
        <f>'Reforecast Total Assurance Only'!X109</f>
        <v>0.13413507965006902</v>
      </c>
      <c r="Y109" s="143"/>
      <c r="Z109" s="143">
        <f>'Reforecast Total Assurance Only'!Z109</f>
        <v>0.12671769471762398</v>
      </c>
      <c r="AA109" s="143">
        <f>'Reforecast Total Assurance Only'!AA109</f>
        <v>9.0006209764264794E-2</v>
      </c>
      <c r="AB109" s="143"/>
      <c r="AC109" s="143">
        <f>U109/U$114</f>
        <v>9.000620976426478E-2</v>
      </c>
      <c r="AE109" s="142">
        <f t="shared" ref="AE109:AK114" si="189">G109-O109</f>
        <v>0</v>
      </c>
      <c r="AF109" s="142">
        <f t="shared" si="189"/>
        <v>0</v>
      </c>
      <c r="AG109" s="142">
        <f t="shared" si="189"/>
        <v>0</v>
      </c>
      <c r="AH109" s="142">
        <f t="shared" si="189"/>
        <v>0</v>
      </c>
      <c r="AI109" s="142">
        <f t="shared" si="189"/>
        <v>417.40760528420287</v>
      </c>
      <c r="AJ109" s="142">
        <f t="shared" si="189"/>
        <v>0</v>
      </c>
      <c r="AK109" s="142">
        <f t="shared" si="189"/>
        <v>417.40760528420287</v>
      </c>
      <c r="AM109" s="136">
        <f t="shared" si="158"/>
        <v>1.4840135368523923</v>
      </c>
      <c r="AN109" s="136">
        <f t="shared" si="159"/>
        <v>1.4840135368523923</v>
      </c>
    </row>
    <row r="110" spans="2:40" x14ac:dyDescent="0.35"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0</v>
      </c>
      <c r="H110" s="146">
        <f>($CB$34/$C$109)*D110</f>
        <v>0</v>
      </c>
      <c r="I110" s="146">
        <f>($CC$34/$C$109)*D110</f>
        <v>0</v>
      </c>
      <c r="J110" s="146">
        <f>($CD$34/$C$109)*D110</f>
        <v>0</v>
      </c>
      <c r="K110" s="146">
        <f>($CE$34/$C$109)*D110</f>
        <v>698.67701079753033</v>
      </c>
      <c r="L110" s="146">
        <f>($CF$34/$C$109)*D110</f>
        <v>0</v>
      </c>
      <c r="M110" s="146">
        <f t="shared" si="146"/>
        <v>698.67701079753033</v>
      </c>
      <c r="N110" s="134"/>
      <c r="O110" s="150">
        <f t="shared" si="188"/>
        <v>0</v>
      </c>
      <c r="P110" s="150">
        <f t="shared" si="188"/>
        <v>0</v>
      </c>
      <c r="Q110" s="150">
        <f t="shared" si="188"/>
        <v>0</v>
      </c>
      <c r="R110" s="150">
        <f t="shared" si="188"/>
        <v>0</v>
      </c>
      <c r="S110" s="150">
        <f t="shared" si="188"/>
        <v>281.26940551332746</v>
      </c>
      <c r="T110" s="150">
        <f t="shared" si="188"/>
        <v>0</v>
      </c>
      <c r="U110" s="144">
        <f>SUM(O110:T110)</f>
        <v>281.26940551332746</v>
      </c>
      <c r="V110" s="134"/>
      <c r="W110" s="143">
        <f>'Reforecast Total Assurance Only'!W110</f>
        <v>0.1368981725194767</v>
      </c>
      <c r="X110" s="143">
        <f>'Reforecast Total Assurance Only'!X110</f>
        <v>0.13413507965006902</v>
      </c>
      <c r="Y110" s="143"/>
      <c r="Z110" s="143">
        <f>'Reforecast Total Assurance Only'!Z110</f>
        <v>0.12671769471762398</v>
      </c>
      <c r="AA110" s="143">
        <f>'Reforecast Total Assurance Only'!AA110</f>
        <v>9.0006209764264794E-2</v>
      </c>
      <c r="AB110" s="143"/>
      <c r="AC110" s="143">
        <f>U110/U$114</f>
        <v>9.000620976426478E-2</v>
      </c>
      <c r="AE110" s="142">
        <f t="shared" si="189"/>
        <v>0</v>
      </c>
      <c r="AF110" s="142">
        <f t="shared" si="189"/>
        <v>0</v>
      </c>
      <c r="AG110" s="142">
        <f t="shared" si="189"/>
        <v>0</v>
      </c>
      <c r="AH110" s="142">
        <f t="shared" si="189"/>
        <v>0</v>
      </c>
      <c r="AI110" s="142">
        <f t="shared" si="189"/>
        <v>417.40760528420287</v>
      </c>
      <c r="AJ110" s="142">
        <f t="shared" si="189"/>
        <v>0</v>
      </c>
      <c r="AK110" s="142">
        <f t="shared" si="189"/>
        <v>417.40760528420287</v>
      </c>
      <c r="AM110" s="136">
        <f t="shared" si="158"/>
        <v>1.4840135368523923</v>
      </c>
      <c r="AN110" s="136">
        <f t="shared" si="159"/>
        <v>1.4840135368523923</v>
      </c>
    </row>
    <row r="111" spans="2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0</v>
      </c>
      <c r="H111" s="146">
        <f>($CB$34/$C$109)*D111</f>
        <v>0</v>
      </c>
      <c r="I111" s="146">
        <f>($CC$34/$C$109)*D111</f>
        <v>0</v>
      </c>
      <c r="J111" s="146">
        <f>($CD$34/$C$109)*D111</f>
        <v>0</v>
      </c>
      <c r="K111" s="146">
        <f>($CE$34/$C$109)*D111</f>
        <v>1164.4616846625504</v>
      </c>
      <c r="L111" s="146">
        <f>($CF$34/$C$109)*D111</f>
        <v>0</v>
      </c>
      <c r="M111" s="146">
        <f t="shared" si="146"/>
        <v>1164.4616846625504</v>
      </c>
      <c r="N111" s="134"/>
      <c r="O111" s="150">
        <f t="shared" si="188"/>
        <v>0</v>
      </c>
      <c r="P111" s="150">
        <f t="shared" si="188"/>
        <v>0</v>
      </c>
      <c r="Q111" s="150">
        <f t="shared" si="188"/>
        <v>0</v>
      </c>
      <c r="R111" s="150">
        <f t="shared" si="188"/>
        <v>0</v>
      </c>
      <c r="S111" s="150">
        <f t="shared" si="188"/>
        <v>517.3698176635047</v>
      </c>
      <c r="T111" s="150">
        <f t="shared" si="188"/>
        <v>0</v>
      </c>
      <c r="U111" s="144">
        <f>SUM(O111:T111)</f>
        <v>517.3698176635047</v>
      </c>
      <c r="V111" s="134"/>
      <c r="W111" s="143">
        <f>'Reforecast Total Assurance Only'!W111</f>
        <v>0.22488726249312163</v>
      </c>
      <c r="X111" s="143">
        <f>'Reforecast Total Assurance Only'!X111</f>
        <v>0.22309100923468686</v>
      </c>
      <c r="Y111" s="143"/>
      <c r="Z111" s="143">
        <f>'Reforecast Total Assurance Only'!Z111</f>
        <v>0.20027076327427401</v>
      </c>
      <c r="AA111" s="143">
        <f>'Reforecast Total Assurance Only'!AA111</f>
        <v>0.1655583416523215</v>
      </c>
      <c r="AB111" s="143"/>
      <c r="AC111" s="143">
        <f>U111/U$114</f>
        <v>0.1655583416523215</v>
      </c>
      <c r="AE111" s="142">
        <f t="shared" si="189"/>
        <v>0</v>
      </c>
      <c r="AF111" s="142">
        <f t="shared" si="189"/>
        <v>0</v>
      </c>
      <c r="AG111" s="142">
        <f t="shared" si="189"/>
        <v>0</v>
      </c>
      <c r="AH111" s="142">
        <f t="shared" si="189"/>
        <v>0</v>
      </c>
      <c r="AI111" s="142">
        <f t="shared" si="189"/>
        <v>647.09186699904569</v>
      </c>
      <c r="AJ111" s="142">
        <f t="shared" si="189"/>
        <v>0</v>
      </c>
      <c r="AK111" s="142">
        <f t="shared" si="189"/>
        <v>647.09186699904569</v>
      </c>
      <c r="AM111" s="136">
        <f t="shared" si="158"/>
        <v>1.250733701322932</v>
      </c>
      <c r="AN111" s="136">
        <f t="shared" si="159"/>
        <v>1.250733701322932</v>
      </c>
    </row>
    <row r="112" spans="2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0</v>
      </c>
      <c r="H112" s="146">
        <f>($CB$34/$C$109)*D112</f>
        <v>0</v>
      </c>
      <c r="I112" s="146">
        <f>($CC$34/$C$109)*D112</f>
        <v>0</v>
      </c>
      <c r="J112" s="146">
        <f>($CD$34/$C$109)*D112</f>
        <v>0</v>
      </c>
      <c r="K112" s="146">
        <f>($CE$34/$C$109)*D112</f>
        <v>1164.4616846625504</v>
      </c>
      <c r="L112" s="146">
        <f>($CF$34/$C$109)*D112</f>
        <v>0</v>
      </c>
      <c r="M112" s="146">
        <f t="shared" si="146"/>
        <v>1164.4616846625504</v>
      </c>
      <c r="N112" s="134"/>
      <c r="O112" s="150">
        <f t="shared" si="188"/>
        <v>0</v>
      </c>
      <c r="P112" s="150">
        <f t="shared" si="188"/>
        <v>0</v>
      </c>
      <c r="Q112" s="150">
        <f t="shared" si="188"/>
        <v>0</v>
      </c>
      <c r="R112" s="150">
        <f t="shared" si="188"/>
        <v>0</v>
      </c>
      <c r="S112" s="150">
        <f t="shared" si="188"/>
        <v>1000.7349531123494</v>
      </c>
      <c r="T112" s="150">
        <f t="shared" si="188"/>
        <v>0</v>
      </c>
      <c r="U112" s="144">
        <f>SUM(O112:T112)</f>
        <v>1000.7349531123494</v>
      </c>
      <c r="V112" s="134"/>
      <c r="W112" s="143">
        <f>'Reforecast Total Assurance Only'!W112</f>
        <v>0.26796721540487545</v>
      </c>
      <c r="X112" s="143">
        <f>'Reforecast Total Assurance Only'!X112</f>
        <v>0.28243335073927561</v>
      </c>
      <c r="Y112" s="143"/>
      <c r="Z112" s="143">
        <f>'Reforecast Total Assurance Only'!Z112</f>
        <v>0.27155594823019052</v>
      </c>
      <c r="AA112" s="143">
        <f>'Reforecast Total Assurance Only'!AA112</f>
        <v>0.32023518499595183</v>
      </c>
      <c r="AB112" s="143"/>
      <c r="AC112" s="143">
        <f>U112/U$114</f>
        <v>0.32023518499595183</v>
      </c>
      <c r="AE112" s="142">
        <f t="shared" si="189"/>
        <v>0</v>
      </c>
      <c r="AF112" s="142">
        <f t="shared" si="189"/>
        <v>0</v>
      </c>
      <c r="AG112" s="142">
        <f t="shared" si="189"/>
        <v>0</v>
      </c>
      <c r="AH112" s="142">
        <f t="shared" si="189"/>
        <v>0</v>
      </c>
      <c r="AI112" s="142">
        <f t="shared" si="189"/>
        <v>163.72673155020095</v>
      </c>
      <c r="AJ112" s="142">
        <f t="shared" si="189"/>
        <v>0</v>
      </c>
      <c r="AK112" s="142">
        <f t="shared" si="189"/>
        <v>163.72673155020095</v>
      </c>
      <c r="AM112" s="136">
        <f t="shared" si="158"/>
        <v>0.16360648845231235</v>
      </c>
      <c r="AN112" s="136">
        <f t="shared" si="159"/>
        <v>0.16360648845231235</v>
      </c>
    </row>
    <row r="113" spans="3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0</v>
      </c>
      <c r="H113" s="146">
        <f>($CB$34/$C$109)*D113</f>
        <v>0</v>
      </c>
      <c r="I113" s="146">
        <f>($CC$34/$C$109)*D113</f>
        <v>0</v>
      </c>
      <c r="J113" s="146">
        <f>($CD$34/$C$109)*D113</f>
        <v>0</v>
      </c>
      <c r="K113" s="146">
        <f>($CE$34/$C$109)*D113</f>
        <v>931.56934773004036</v>
      </c>
      <c r="L113" s="146">
        <f>($CF$34/$C$109)*D113</f>
        <v>0</v>
      </c>
      <c r="M113" s="146">
        <f t="shared" si="146"/>
        <v>931.56934773004036</v>
      </c>
      <c r="N113" s="134"/>
      <c r="O113" s="150">
        <f t="shared" si="188"/>
        <v>0</v>
      </c>
      <c r="P113" s="150">
        <f t="shared" si="188"/>
        <v>0</v>
      </c>
      <c r="Q113" s="150">
        <f t="shared" si="188"/>
        <v>0</v>
      </c>
      <c r="R113" s="150">
        <f t="shared" si="188"/>
        <v>0</v>
      </c>
      <c r="S113" s="150">
        <f t="shared" si="188"/>
        <v>1044.3564181974909</v>
      </c>
      <c r="T113" s="150">
        <f t="shared" si="188"/>
        <v>0</v>
      </c>
      <c r="U113" s="144">
        <f>SUM(O113:T113)</f>
        <v>1044.3564181974909</v>
      </c>
      <c r="V113" s="134"/>
      <c r="W113" s="143">
        <f>'Reforecast Total Assurance Only'!W113</f>
        <v>0.23334917706304958</v>
      </c>
      <c r="X113" s="143">
        <f>'Reforecast Total Assurance Only'!X113</f>
        <v>0.22620548072589938</v>
      </c>
      <c r="Y113" s="143"/>
      <c r="Z113" s="143">
        <f>'Reforecast Total Assurance Only'!Z113</f>
        <v>0.27473789906028745</v>
      </c>
      <c r="AA113" s="143">
        <f>'Reforecast Total Assurance Only'!AA113</f>
        <v>0.33419405382319711</v>
      </c>
      <c r="AB113" s="143"/>
      <c r="AC113" s="143">
        <f>U113/U$114</f>
        <v>0.33419405382319711</v>
      </c>
      <c r="AE113" s="142">
        <f t="shared" si="189"/>
        <v>0</v>
      </c>
      <c r="AF113" s="142">
        <f t="shared" si="189"/>
        <v>0</v>
      </c>
      <c r="AG113" s="142">
        <f t="shared" si="189"/>
        <v>0</v>
      </c>
      <c r="AH113" s="142">
        <f t="shared" si="189"/>
        <v>0</v>
      </c>
      <c r="AI113" s="142">
        <f t="shared" si="189"/>
        <v>-112.78707046745058</v>
      </c>
      <c r="AJ113" s="142">
        <f t="shared" si="189"/>
        <v>0</v>
      </c>
      <c r="AK113" s="142">
        <f t="shared" si="189"/>
        <v>-112.78707046745058</v>
      </c>
      <c r="AM113" s="136">
        <f t="shared" si="158"/>
        <v>-0.10799672267262517</v>
      </c>
      <c r="AN113" s="136">
        <f t="shared" si="159"/>
        <v>-0.10799672267262517</v>
      </c>
    </row>
    <row r="114" spans="3:40" x14ac:dyDescent="0.35">
      <c r="F114" s="141" t="s">
        <v>111</v>
      </c>
      <c r="G114" s="140">
        <f t="shared" ref="G114:L114" si="190">SUM(G109:G113)</f>
        <v>0</v>
      </c>
      <c r="H114" s="140">
        <f t="shared" si="190"/>
        <v>0</v>
      </c>
      <c r="I114" s="140">
        <f t="shared" si="190"/>
        <v>0</v>
      </c>
      <c r="J114" s="140">
        <f t="shared" si="190"/>
        <v>0</v>
      </c>
      <c r="K114" s="140">
        <f t="shared" si="190"/>
        <v>4657.8467386502016</v>
      </c>
      <c r="L114" s="140">
        <f t="shared" si="190"/>
        <v>0</v>
      </c>
      <c r="M114" s="140">
        <f t="shared" si="146"/>
        <v>4657.8467386502016</v>
      </c>
      <c r="O114" s="139">
        <f t="shared" ref="O114:U114" si="191">SUM(O109:O113)</f>
        <v>0</v>
      </c>
      <c r="P114" s="139">
        <f t="shared" si="191"/>
        <v>0</v>
      </c>
      <c r="Q114" s="139">
        <f t="shared" si="191"/>
        <v>0</v>
      </c>
      <c r="R114" s="139">
        <f>SUM(R109:R113)</f>
        <v>0</v>
      </c>
      <c r="S114" s="139">
        <f>SUM(S109:S113)</f>
        <v>3125</v>
      </c>
      <c r="T114" s="139">
        <f t="shared" si="191"/>
        <v>0</v>
      </c>
      <c r="U114" s="139">
        <f t="shared" si="191"/>
        <v>3125</v>
      </c>
      <c r="V114" s="134"/>
      <c r="W114" s="138">
        <f t="shared" ref="W114:AC114" si="192">SUM(W109:W113)</f>
        <v>1</v>
      </c>
      <c r="X114" s="138">
        <f t="shared" si="192"/>
        <v>0.99999999999999989</v>
      </c>
      <c r="Y114" s="138">
        <f t="shared" si="192"/>
        <v>0</v>
      </c>
      <c r="Z114" s="138">
        <f t="shared" si="192"/>
        <v>0.99999999999999989</v>
      </c>
      <c r="AA114" s="138">
        <f t="shared" si="192"/>
        <v>1</v>
      </c>
      <c r="AB114" s="138">
        <f t="shared" si="192"/>
        <v>0</v>
      </c>
      <c r="AC114" s="138">
        <f t="shared" si="192"/>
        <v>1</v>
      </c>
      <c r="AE114" s="137">
        <f t="shared" si="189"/>
        <v>0</v>
      </c>
      <c r="AF114" s="137">
        <f t="shared" si="189"/>
        <v>0</v>
      </c>
      <c r="AG114" s="137">
        <f t="shared" si="189"/>
        <v>0</v>
      </c>
      <c r="AH114" s="137">
        <f t="shared" si="189"/>
        <v>0</v>
      </c>
      <c r="AI114" s="137">
        <f t="shared" si="189"/>
        <v>1532.8467386502016</v>
      </c>
      <c r="AJ114" s="137">
        <f t="shared" si="189"/>
        <v>0</v>
      </c>
      <c r="AK114" s="137">
        <f t="shared" si="189"/>
        <v>1532.8467386502016</v>
      </c>
      <c r="AM114" s="136">
        <f t="shared" si="158"/>
        <v>0.49051095636806452</v>
      </c>
      <c r="AN114" s="136">
        <f t="shared" si="159"/>
        <v>0.49051095636806452</v>
      </c>
    </row>
    <row r="115" spans="3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3:40" x14ac:dyDescent="0.35"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6"/>
        <v>0</v>
      </c>
      <c r="N116" s="134"/>
      <c r="O116" s="150">
        <f t="shared" ref="O116:T120" si="193">W116*CI$22</f>
        <v>0</v>
      </c>
      <c r="P116" s="150">
        <f t="shared" si="193"/>
        <v>0</v>
      </c>
      <c r="Q116" s="150">
        <f t="shared" si="193"/>
        <v>0</v>
      </c>
      <c r="R116" s="150">
        <f t="shared" si="193"/>
        <v>0</v>
      </c>
      <c r="S116" s="150">
        <f t="shared" si="193"/>
        <v>0</v>
      </c>
      <c r="T116" s="150">
        <f t="shared" si="193"/>
        <v>0</v>
      </c>
      <c r="U116" s="144">
        <f>SUM(O116:T116)</f>
        <v>0</v>
      </c>
      <c r="V116" s="134"/>
      <c r="W116" s="143">
        <f>'Reforecast Total Assurance Only'!W116</f>
        <v>0</v>
      </c>
      <c r="X116" s="143">
        <f>'Reforecast Total Assurance Only'!X116</f>
        <v>0</v>
      </c>
      <c r="Y116" s="143"/>
      <c r="Z116" s="143">
        <f>'Reforecast Total Assurance Only'!Z116</f>
        <v>0</v>
      </c>
      <c r="AA116" s="143">
        <f>'Reforecast Total Assurance Only'!AA116</f>
        <v>0</v>
      </c>
      <c r="AB116" s="143"/>
      <c r="AC116" s="143">
        <f>U116/U$121</f>
        <v>0</v>
      </c>
      <c r="AE116" s="142">
        <f t="shared" ref="AE116:AK121" si="194">G116-O116</f>
        <v>0</v>
      </c>
      <c r="AF116" s="142">
        <f t="shared" si="194"/>
        <v>0</v>
      </c>
      <c r="AG116" s="142">
        <f t="shared" si="194"/>
        <v>0</v>
      </c>
      <c r="AH116" s="142">
        <f t="shared" si="194"/>
        <v>0</v>
      </c>
      <c r="AI116" s="142">
        <f t="shared" si="194"/>
        <v>0</v>
      </c>
      <c r="AJ116" s="142">
        <f t="shared" si="194"/>
        <v>0</v>
      </c>
      <c r="AK116" s="142">
        <f t="shared" si="194"/>
        <v>0</v>
      </c>
      <c r="AM116" s="136">
        <f t="shared" si="158"/>
        <v>0</v>
      </c>
      <c r="AN116" s="136">
        <f t="shared" si="159"/>
        <v>0</v>
      </c>
    </row>
    <row r="117" spans="3:40" x14ac:dyDescent="0.35"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0</v>
      </c>
      <c r="H117" s="146">
        <f>($CJ$34/$C$116)*D117</f>
        <v>0</v>
      </c>
      <c r="I117" s="146">
        <f>($CK$34/$C$116)*D117</f>
        <v>0</v>
      </c>
      <c r="J117" s="146">
        <f>($CL$34/$C$116)*D117</f>
        <v>0</v>
      </c>
      <c r="K117" s="146">
        <f>($CM$34/$C$116)*D117</f>
        <v>1722.8815061595858</v>
      </c>
      <c r="L117" s="146">
        <f>($CN$34/$C$116)*D117</f>
        <v>0</v>
      </c>
      <c r="M117" s="146">
        <f t="shared" si="146"/>
        <v>1722.8815061595858</v>
      </c>
      <c r="N117" s="134"/>
      <c r="O117" s="150">
        <f t="shared" si="193"/>
        <v>0</v>
      </c>
      <c r="P117" s="150">
        <f t="shared" si="193"/>
        <v>0</v>
      </c>
      <c r="Q117" s="150">
        <f t="shared" si="193"/>
        <v>0</v>
      </c>
      <c r="R117" s="150">
        <f t="shared" si="193"/>
        <v>0</v>
      </c>
      <c r="S117" s="150">
        <f t="shared" si="193"/>
        <v>925.75644621116157</v>
      </c>
      <c r="T117" s="150">
        <f t="shared" si="193"/>
        <v>0</v>
      </c>
      <c r="U117" s="144">
        <f>SUM(O117:T117)</f>
        <v>925.75644621116157</v>
      </c>
      <c r="V117" s="134"/>
      <c r="W117" s="143">
        <f>'Reforecast Total Assurance Only'!W117</f>
        <v>0.19809668024817917</v>
      </c>
      <c r="X117" s="143">
        <f>'Reforecast Total Assurance Only'!X117</f>
        <v>0.19562506378275718</v>
      </c>
      <c r="Y117" s="143"/>
      <c r="Z117" s="143">
        <f>'Reforecast Total Assurance Only'!Z117</f>
        <v>0.23715679568255116</v>
      </c>
      <c r="AA117" s="143">
        <f>'Reforecast Total Assurance Only'!AA117</f>
        <v>0.2962420627875717</v>
      </c>
      <c r="AB117" s="143"/>
      <c r="AC117" s="143">
        <f>U117/U$121</f>
        <v>0.29624206278757165</v>
      </c>
      <c r="AE117" s="142">
        <f t="shared" si="194"/>
        <v>0</v>
      </c>
      <c r="AF117" s="142">
        <f t="shared" si="194"/>
        <v>0</v>
      </c>
      <c r="AG117" s="142">
        <f t="shared" si="194"/>
        <v>0</v>
      </c>
      <c r="AH117" s="142">
        <f t="shared" si="194"/>
        <v>0</v>
      </c>
      <c r="AI117" s="142">
        <f t="shared" si="194"/>
        <v>797.12505994842422</v>
      </c>
      <c r="AJ117" s="142">
        <f t="shared" si="194"/>
        <v>0</v>
      </c>
      <c r="AK117" s="142">
        <f t="shared" si="194"/>
        <v>797.12505994842422</v>
      </c>
      <c r="AM117" s="136">
        <f t="shared" si="158"/>
        <v>0.86105267018211284</v>
      </c>
      <c r="AN117" s="136">
        <f t="shared" si="159"/>
        <v>0.86105267018211284</v>
      </c>
    </row>
    <row r="118" spans="3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0</v>
      </c>
      <c r="H118" s="146">
        <f>($CJ$34/$C$116)*D118</f>
        <v>0</v>
      </c>
      <c r="I118" s="146">
        <f>($CK$34/$C$116)*D118</f>
        <v>0</v>
      </c>
      <c r="J118" s="146">
        <f>($CL$34/$C$116)*D118</f>
        <v>0</v>
      </c>
      <c r="K118" s="146">
        <f>($CM$34/$C$116)*D118</f>
        <v>1722.8815061595858</v>
      </c>
      <c r="L118" s="146">
        <f>($CN$34/$C$116)*D118</f>
        <v>0</v>
      </c>
      <c r="M118" s="146">
        <f t="shared" ref="M118:M121" si="195">SUM(G118:L118)</f>
        <v>1722.8815061595858</v>
      </c>
      <c r="N118" s="134"/>
      <c r="O118" s="150">
        <f t="shared" si="193"/>
        <v>0</v>
      </c>
      <c r="P118" s="150">
        <f t="shared" si="193"/>
        <v>0</v>
      </c>
      <c r="Q118" s="150">
        <f t="shared" si="193"/>
        <v>0</v>
      </c>
      <c r="R118" s="150">
        <f t="shared" si="193"/>
        <v>0</v>
      </c>
      <c r="S118" s="150">
        <f t="shared" si="193"/>
        <v>791.68980366036203</v>
      </c>
      <c r="T118" s="150">
        <f t="shared" si="193"/>
        <v>0</v>
      </c>
      <c r="U118" s="144">
        <f>SUM(O118:T118)</f>
        <v>791.68980366036203</v>
      </c>
      <c r="V118" s="134"/>
      <c r="W118" s="143">
        <f>'Reforecast Total Assurance Only'!W118</f>
        <v>0.26629391225614418</v>
      </c>
      <c r="X118" s="143">
        <f>'Reforecast Total Assurance Only'!X118</f>
        <v>0.24812342985850896</v>
      </c>
      <c r="Y118" s="143"/>
      <c r="Z118" s="143">
        <f>'Reforecast Total Assurance Only'!Z118</f>
        <v>0.26128041230089938</v>
      </c>
      <c r="AA118" s="143">
        <f>'Reforecast Total Assurance Only'!AA118</f>
        <v>0.25334073717131583</v>
      </c>
      <c r="AB118" s="143"/>
      <c r="AC118" s="143">
        <f>U118/U$121</f>
        <v>0.25334073717131583</v>
      </c>
      <c r="AE118" s="142">
        <f t="shared" si="194"/>
        <v>0</v>
      </c>
      <c r="AF118" s="142">
        <f t="shared" si="194"/>
        <v>0</v>
      </c>
      <c r="AG118" s="142">
        <f t="shared" si="194"/>
        <v>0</v>
      </c>
      <c r="AH118" s="142">
        <f t="shared" si="194"/>
        <v>0</v>
      </c>
      <c r="AI118" s="142">
        <f t="shared" si="194"/>
        <v>931.19170249922377</v>
      </c>
      <c r="AJ118" s="142">
        <f t="shared" si="194"/>
        <v>0</v>
      </c>
      <c r="AK118" s="142">
        <f t="shared" si="194"/>
        <v>931.19170249922377</v>
      </c>
      <c r="AM118" s="136">
        <f t="shared" si="158"/>
        <v>1.1762077750577025</v>
      </c>
      <c r="AN118" s="136">
        <f t="shared" si="159"/>
        <v>1.1762077750577025</v>
      </c>
    </row>
    <row r="119" spans="3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0</v>
      </c>
      <c r="H119" s="146">
        <f>($CJ$34/$C$116)*D119</f>
        <v>0</v>
      </c>
      <c r="I119" s="146">
        <f>($CK$34/$C$116)*D119</f>
        <v>0</v>
      </c>
      <c r="J119" s="146">
        <f>($CL$34/$C$116)*D119</f>
        <v>0</v>
      </c>
      <c r="K119" s="146">
        <f>($CM$34/$C$116)*D119</f>
        <v>1722.8815061595858</v>
      </c>
      <c r="L119" s="146">
        <f>($CN$34/$C$116)*D119</f>
        <v>0</v>
      </c>
      <c r="M119" s="146">
        <f t="shared" si="195"/>
        <v>1722.8815061595858</v>
      </c>
      <c r="N119" s="134"/>
      <c r="O119" s="150">
        <f t="shared" si="193"/>
        <v>0</v>
      </c>
      <c r="P119" s="150">
        <f t="shared" si="193"/>
        <v>0</v>
      </c>
      <c r="Q119" s="150">
        <f t="shared" si="193"/>
        <v>0</v>
      </c>
      <c r="R119" s="150">
        <f t="shared" si="193"/>
        <v>0</v>
      </c>
      <c r="S119" s="150">
        <f t="shared" si="193"/>
        <v>755.31160858613828</v>
      </c>
      <c r="T119" s="150">
        <f t="shared" si="193"/>
        <v>0</v>
      </c>
      <c r="U119" s="144">
        <f>SUM(O119:T119)</f>
        <v>755.31160858613828</v>
      </c>
      <c r="V119" s="134"/>
      <c r="W119" s="143">
        <f>'Reforecast Total Assurance Only'!W119</f>
        <v>0.27255563129749416</v>
      </c>
      <c r="X119" s="143">
        <f>'Reforecast Total Assurance Only'!X119</f>
        <v>0.26465157786779941</v>
      </c>
      <c r="Y119" s="143"/>
      <c r="Z119" s="143">
        <f>'Reforecast Total Assurance Only'!Z119</f>
        <v>0.22978152213640804</v>
      </c>
      <c r="AA119" s="143">
        <f>'Reforecast Total Assurance Only'!AA119</f>
        <v>0.24169971474756424</v>
      </c>
      <c r="AB119" s="143"/>
      <c r="AC119" s="143">
        <f>U119/U$121</f>
        <v>0.24169971474756421</v>
      </c>
      <c r="AE119" s="142">
        <f t="shared" si="194"/>
        <v>0</v>
      </c>
      <c r="AF119" s="142">
        <f t="shared" si="194"/>
        <v>0</v>
      </c>
      <c r="AG119" s="142">
        <f t="shared" si="194"/>
        <v>0</v>
      </c>
      <c r="AH119" s="142">
        <f t="shared" si="194"/>
        <v>0</v>
      </c>
      <c r="AI119" s="142">
        <f t="shared" si="194"/>
        <v>967.56989757344752</v>
      </c>
      <c r="AJ119" s="142">
        <f>L119-T119</f>
        <v>0</v>
      </c>
      <c r="AK119" s="142">
        <f t="shared" si="194"/>
        <v>967.56989757344752</v>
      </c>
      <c r="AM119" s="136">
        <f t="shared" si="158"/>
        <v>1.2810208218362138</v>
      </c>
      <c r="AN119" s="136">
        <f t="shared" si="159"/>
        <v>1.2810208218362138</v>
      </c>
    </row>
    <row r="120" spans="3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0</v>
      </c>
      <c r="H120" s="146">
        <f>($CJ$34/$C$116)*D120</f>
        <v>0</v>
      </c>
      <c r="I120" s="146">
        <f>($CK$34/$C$116)*D120</f>
        <v>0</v>
      </c>
      <c r="J120" s="146">
        <f>($CL$34/$C$116)*D120</f>
        <v>0</v>
      </c>
      <c r="K120" s="146">
        <f>($CM$34/$C$116)*D120</f>
        <v>1378.3052049276687</v>
      </c>
      <c r="L120" s="146">
        <f>($CN$34/$C$116)*D120</f>
        <v>0</v>
      </c>
      <c r="M120" s="146">
        <f t="shared" si="195"/>
        <v>1378.3052049276687</v>
      </c>
      <c r="N120" s="134"/>
      <c r="O120" s="150">
        <f t="shared" si="193"/>
        <v>0</v>
      </c>
      <c r="P120" s="150">
        <f t="shared" si="193"/>
        <v>0</v>
      </c>
      <c r="Q120" s="150">
        <f t="shared" si="193"/>
        <v>0</v>
      </c>
      <c r="R120" s="150">
        <f t="shared" si="193"/>
        <v>0</v>
      </c>
      <c r="S120" s="150">
        <f t="shared" si="193"/>
        <v>652.24214154233857</v>
      </c>
      <c r="T120" s="150">
        <f t="shared" si="193"/>
        <v>0</v>
      </c>
      <c r="U120" s="144">
        <f>SUM(O120:T120)</f>
        <v>652.24214154233857</v>
      </c>
      <c r="V120" s="134"/>
      <c r="W120" s="143">
        <f>'Reforecast Total Assurance Only'!W120</f>
        <v>0.2630537761981826</v>
      </c>
      <c r="X120" s="143">
        <f>'Reforecast Total Assurance Only'!X120</f>
        <v>0.29159992849093436</v>
      </c>
      <c r="Y120" s="143"/>
      <c r="Z120" s="143">
        <f>'Reforecast Total Assurance Only'!Z120</f>
        <v>0.27178126988014145</v>
      </c>
      <c r="AA120" s="143">
        <f>'Reforecast Total Assurance Only'!AA120</f>
        <v>0.20871748529354833</v>
      </c>
      <c r="AB120" s="143"/>
      <c r="AC120" s="143">
        <f>U120/U$121</f>
        <v>0.2087174852935483</v>
      </c>
      <c r="AE120" s="142">
        <f t="shared" si="194"/>
        <v>0</v>
      </c>
      <c r="AF120" s="142">
        <f t="shared" si="194"/>
        <v>0</v>
      </c>
      <c r="AG120" s="142">
        <f t="shared" si="194"/>
        <v>0</v>
      </c>
      <c r="AH120" s="142">
        <f t="shared" si="194"/>
        <v>0</v>
      </c>
      <c r="AI120" s="142">
        <f t="shared" si="194"/>
        <v>726.06306338533011</v>
      </c>
      <c r="AJ120" s="142">
        <f t="shared" si="194"/>
        <v>0</v>
      </c>
      <c r="AK120" s="142">
        <f t="shared" si="194"/>
        <v>726.06306338533011</v>
      </c>
      <c r="AM120" s="136">
        <f t="shared" si="158"/>
        <v>1.1131802395785548</v>
      </c>
      <c r="AN120" s="136">
        <f t="shared" si="159"/>
        <v>1.1131802395785548</v>
      </c>
    </row>
    <row r="121" spans="3:40" x14ac:dyDescent="0.35">
      <c r="F121" s="141" t="s">
        <v>111</v>
      </c>
      <c r="G121" s="140">
        <f t="shared" ref="G121:L121" si="196">SUM(G116:G120)</f>
        <v>0</v>
      </c>
      <c r="H121" s="140">
        <f t="shared" si="196"/>
        <v>0</v>
      </c>
      <c r="I121" s="140">
        <f t="shared" si="196"/>
        <v>0</v>
      </c>
      <c r="J121" s="140">
        <f t="shared" si="196"/>
        <v>0</v>
      </c>
      <c r="K121" s="140">
        <f t="shared" si="196"/>
        <v>6546.9497234064256</v>
      </c>
      <c r="L121" s="140">
        <f t="shared" si="196"/>
        <v>0</v>
      </c>
      <c r="M121" s="140">
        <f t="shared" si="195"/>
        <v>6546.9497234064256</v>
      </c>
      <c r="O121" s="139">
        <f t="shared" ref="O121:U121" si="197">SUM(O116:O120)</f>
        <v>0</v>
      </c>
      <c r="P121" s="139">
        <f t="shared" si="197"/>
        <v>0</v>
      </c>
      <c r="Q121" s="139">
        <f t="shared" si="197"/>
        <v>0</v>
      </c>
      <c r="R121" s="139">
        <f t="shared" si="197"/>
        <v>0</v>
      </c>
      <c r="S121" s="139">
        <f t="shared" si="197"/>
        <v>3125.0000000000005</v>
      </c>
      <c r="T121" s="139">
        <f t="shared" si="197"/>
        <v>0</v>
      </c>
      <c r="U121" s="139">
        <f t="shared" si="197"/>
        <v>3125.0000000000005</v>
      </c>
      <c r="V121" s="134"/>
      <c r="W121" s="138">
        <f t="shared" ref="W121:AC121" si="198">SUM(W116:W120)</f>
        <v>1</v>
      </c>
      <c r="X121" s="138">
        <f t="shared" si="198"/>
        <v>0.99999999999999978</v>
      </c>
      <c r="Y121" s="138">
        <f t="shared" si="198"/>
        <v>0</v>
      </c>
      <c r="Z121" s="138">
        <f t="shared" si="198"/>
        <v>1</v>
      </c>
      <c r="AA121" s="138">
        <f t="shared" si="198"/>
        <v>1.0000000000000002</v>
      </c>
      <c r="AB121" s="138">
        <f t="shared" si="198"/>
        <v>0</v>
      </c>
      <c r="AC121" s="138">
        <f t="shared" si="198"/>
        <v>1</v>
      </c>
      <c r="AE121" s="137">
        <f t="shared" si="194"/>
        <v>0</v>
      </c>
      <c r="AF121" s="137">
        <f t="shared" si="194"/>
        <v>0</v>
      </c>
      <c r="AG121" s="137">
        <f t="shared" si="194"/>
        <v>0</v>
      </c>
      <c r="AH121" s="137">
        <f t="shared" si="194"/>
        <v>0</v>
      </c>
      <c r="AI121" s="137">
        <f t="shared" si="194"/>
        <v>3421.9497234064252</v>
      </c>
      <c r="AJ121" s="137">
        <f t="shared" si="194"/>
        <v>0</v>
      </c>
      <c r="AK121" s="137">
        <f t="shared" si="194"/>
        <v>3421.9497234064252</v>
      </c>
      <c r="AM121" s="136">
        <f t="shared" si="158"/>
        <v>1.095023911490056</v>
      </c>
      <c r="AN121" s="136">
        <f t="shared" si="159"/>
        <v>1.095023911490056</v>
      </c>
    </row>
    <row r="122" spans="3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3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0</v>
      </c>
      <c r="H123" s="146">
        <f>($CR$34/$C$123)*D123</f>
        <v>0</v>
      </c>
      <c r="I123" s="146">
        <f>($CS$34/$C$123)*D123</f>
        <v>0</v>
      </c>
      <c r="J123" s="146">
        <f>($CT$34/$C$123)*D123</f>
        <v>0</v>
      </c>
      <c r="K123" s="146">
        <f>($CU$34/$C$123)*D123</f>
        <v>1001.6011698245661</v>
      </c>
      <c r="L123" s="146">
        <f>($CV$34/$C$123)*D123</f>
        <v>0</v>
      </c>
      <c r="M123" s="146">
        <f t="shared" ref="M123:M128" si="199">SUM(G123:L123)</f>
        <v>1001.6011698245661</v>
      </c>
      <c r="N123" s="134"/>
      <c r="O123" s="150">
        <f t="shared" ref="O123:T127" si="200">W123*CQ$22</f>
        <v>0</v>
      </c>
      <c r="P123" s="150">
        <f t="shared" si="200"/>
        <v>0</v>
      </c>
      <c r="Q123" s="150">
        <f t="shared" si="200"/>
        <v>0</v>
      </c>
      <c r="R123" s="150">
        <f t="shared" si="200"/>
        <v>0</v>
      </c>
      <c r="S123" s="145">
        <f>AA123*CU$22</f>
        <v>772.78976311336737</v>
      </c>
      <c r="T123" s="150">
        <f t="shared" si="200"/>
        <v>0</v>
      </c>
      <c r="U123" s="144">
        <f>SUM(O123:T123)</f>
        <v>772.78976311336737</v>
      </c>
      <c r="V123" s="134"/>
      <c r="W123" s="143">
        <f>'Reforecast Total Assurance Only'!W123</f>
        <v>0.25423232039141103</v>
      </c>
      <c r="X123" s="143">
        <f>'Reforecast Total Assurance Only'!X123</f>
        <v>0.22387392935351003</v>
      </c>
      <c r="Y123" s="143"/>
      <c r="Z123" s="143">
        <f>'Reforecast Total Assurance Only'!Z123</f>
        <v>0.31428876160187719</v>
      </c>
      <c r="AA123" s="143">
        <f>'Reforecast Total Assurance Only'!AA123</f>
        <v>0.24729272419627757</v>
      </c>
      <c r="AB123" s="143"/>
      <c r="AC123" s="143">
        <f>U123/U$128</f>
        <v>0.24729272419627751</v>
      </c>
      <c r="AE123" s="142">
        <f t="shared" ref="AE123:AK128" si="201">G123-O123</f>
        <v>0</v>
      </c>
      <c r="AF123" s="142">
        <f t="shared" si="201"/>
        <v>0</v>
      </c>
      <c r="AG123" s="142">
        <f t="shared" si="201"/>
        <v>0</v>
      </c>
      <c r="AH123" s="142">
        <f t="shared" si="201"/>
        <v>0</v>
      </c>
      <c r="AI123" s="142">
        <f t="shared" si="201"/>
        <v>228.81140671119874</v>
      </c>
      <c r="AJ123" s="142">
        <f t="shared" si="201"/>
        <v>0</v>
      </c>
      <c r="AK123" s="142">
        <f t="shared" si="201"/>
        <v>228.81140671119874</v>
      </c>
      <c r="AM123" s="136">
        <f t="shared" si="158"/>
        <v>0.29608493491085797</v>
      </c>
      <c r="AN123" s="136">
        <f t="shared" si="159"/>
        <v>0.29608493491085797</v>
      </c>
    </row>
    <row r="124" spans="3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0</v>
      </c>
      <c r="H124" s="146">
        <f>($CR$34/$C$123)*D124</f>
        <v>0</v>
      </c>
      <c r="I124" s="146">
        <f>($CS$34/$C$123)*D124</f>
        <v>0</v>
      </c>
      <c r="J124" s="146">
        <f>($CT$34/$C$123)*D124</f>
        <v>0</v>
      </c>
      <c r="K124" s="146">
        <f>($CU$34/$C$123)*D124</f>
        <v>801.28093585965291</v>
      </c>
      <c r="L124" s="146">
        <f>($CV$34/$C$123)*D124</f>
        <v>0</v>
      </c>
      <c r="M124" s="146">
        <f t="shared" si="199"/>
        <v>801.28093585965291</v>
      </c>
      <c r="N124" s="134"/>
      <c r="O124" s="150">
        <f t="shared" si="200"/>
        <v>0</v>
      </c>
      <c r="P124" s="150">
        <f t="shared" si="200"/>
        <v>0</v>
      </c>
      <c r="Q124" s="150">
        <f t="shared" si="200"/>
        <v>0</v>
      </c>
      <c r="R124" s="150">
        <f t="shared" si="200"/>
        <v>0</v>
      </c>
      <c r="S124" s="145">
        <f t="shared" si="200"/>
        <v>525.06345177665003</v>
      </c>
      <c r="T124" s="150">
        <f t="shared" si="200"/>
        <v>0</v>
      </c>
      <c r="U124" s="144">
        <f>SUM(O124:T124)</f>
        <v>525.06345177665003</v>
      </c>
      <c r="V124" s="134"/>
      <c r="W124" s="143">
        <f>'Reforecast Total Assurance Only'!W124</f>
        <v>0.24090665274308998</v>
      </c>
      <c r="X124" s="143">
        <f>'Reforecast Total Assurance Only'!X124</f>
        <v>0.19830784100469068</v>
      </c>
      <c r="Y124" s="143"/>
      <c r="Z124" s="143">
        <f>'Reforecast Total Assurance Only'!Z124</f>
        <v>0.2235268736925542</v>
      </c>
      <c r="AA124" s="143">
        <f>'Reforecast Total Assurance Only'!AA124</f>
        <v>0.16802030456852801</v>
      </c>
      <c r="AB124" s="143"/>
      <c r="AC124" s="143">
        <f>U124/U$128</f>
        <v>0.16802030456852798</v>
      </c>
      <c r="AE124" s="142">
        <f t="shared" si="201"/>
        <v>0</v>
      </c>
      <c r="AF124" s="142">
        <f t="shared" si="201"/>
        <v>0</v>
      </c>
      <c r="AG124" s="142">
        <f t="shared" si="201"/>
        <v>0</v>
      </c>
      <c r="AH124" s="142">
        <f t="shared" si="201"/>
        <v>0</v>
      </c>
      <c r="AI124" s="142">
        <f t="shared" si="201"/>
        <v>276.21748408300289</v>
      </c>
      <c r="AJ124" s="142">
        <f>L124-T124</f>
        <v>0</v>
      </c>
      <c r="AK124" s="142">
        <f t="shared" si="201"/>
        <v>276.21748408300289</v>
      </c>
      <c r="AM124" s="136">
        <f t="shared" si="158"/>
        <v>0.52606496062212971</v>
      </c>
      <c r="AN124" s="136">
        <f t="shared" si="159"/>
        <v>0.52606496062212971</v>
      </c>
    </row>
    <row r="125" spans="3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0</v>
      </c>
      <c r="H125" s="146">
        <f>($CR$34/$C$123)*D125</f>
        <v>0</v>
      </c>
      <c r="I125" s="146">
        <f>($CS$34/$C$123)*D125</f>
        <v>0</v>
      </c>
      <c r="J125" s="146">
        <f>($CT$34/$C$123)*D125</f>
        <v>0</v>
      </c>
      <c r="K125" s="146">
        <f>($CU$34/$C$123)*D125</f>
        <v>1001.6011698245661</v>
      </c>
      <c r="L125" s="146">
        <f>($CV$34/$C$123)*D125</f>
        <v>0</v>
      </c>
      <c r="M125" s="146">
        <f t="shared" si="199"/>
        <v>1001.6011698245661</v>
      </c>
      <c r="N125" s="134"/>
      <c r="O125" s="150">
        <f t="shared" si="200"/>
        <v>0</v>
      </c>
      <c r="P125" s="150">
        <f t="shared" si="200"/>
        <v>0</v>
      </c>
      <c r="Q125" s="150">
        <f>Y125*CS$22</f>
        <v>0</v>
      </c>
      <c r="R125" s="150">
        <f t="shared" si="200"/>
        <v>0</v>
      </c>
      <c r="S125" s="145">
        <f t="shared" si="200"/>
        <v>1094.2787648054143</v>
      </c>
      <c r="T125" s="150">
        <f t="shared" si="200"/>
        <v>0</v>
      </c>
      <c r="U125" s="144">
        <f>SUM(O125:T125)</f>
        <v>1094.2787648054143</v>
      </c>
      <c r="V125" s="134"/>
      <c r="W125" s="143">
        <f>'Reforecast Total Assurance Only'!W125</f>
        <v>0.2616137193044844</v>
      </c>
      <c r="X125" s="143">
        <f>'Reforecast Total Assurance Only'!X125</f>
        <v>0.27606031317257901</v>
      </c>
      <c r="Y125" s="143"/>
      <c r="Z125" s="143">
        <f>'Reforecast Total Assurance Only'!Z125</f>
        <v>0.22959536143074261</v>
      </c>
      <c r="AA125" s="143">
        <f>'Reforecast Total Assurance Only'!AA125</f>
        <v>0.35016920473773261</v>
      </c>
      <c r="AB125" s="143"/>
      <c r="AC125" s="143">
        <f>U125/U$128</f>
        <v>0.35016920473773255</v>
      </c>
      <c r="AE125" s="142">
        <f t="shared" si="201"/>
        <v>0</v>
      </c>
      <c r="AF125" s="142">
        <f t="shared" si="201"/>
        <v>0</v>
      </c>
      <c r="AG125" s="142">
        <f t="shared" si="201"/>
        <v>0</v>
      </c>
      <c r="AH125" s="142">
        <f t="shared" si="201"/>
        <v>0</v>
      </c>
      <c r="AI125" s="142">
        <f t="shared" si="201"/>
        <v>-92.677594980848198</v>
      </c>
      <c r="AJ125" s="142">
        <f t="shared" si="201"/>
        <v>0</v>
      </c>
      <c r="AK125" s="142">
        <f t="shared" si="201"/>
        <v>-92.677594980848198</v>
      </c>
      <c r="AM125" s="136">
        <f t="shared" si="158"/>
        <v>-8.4692857032027127E-2</v>
      </c>
      <c r="AN125" s="136">
        <f t="shared" si="159"/>
        <v>-8.4692857032027127E-2</v>
      </c>
    </row>
    <row r="126" spans="3:40" x14ac:dyDescent="0.35"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0</v>
      </c>
      <c r="H126" s="146">
        <f>($CR$34/$C$123)*D126</f>
        <v>0</v>
      </c>
      <c r="I126" s="146">
        <f>($CS$34/$C$123)*D126</f>
        <v>0</v>
      </c>
      <c r="J126" s="146">
        <f>($CT$34/$C$123)*D126</f>
        <v>0</v>
      </c>
      <c r="K126" s="146">
        <f>($CU$34/$C$123)*D126</f>
        <v>1001.6011698245661</v>
      </c>
      <c r="L126" s="146">
        <f>($CV$34/$C$123)*D126</f>
        <v>0</v>
      </c>
      <c r="M126" s="146">
        <f t="shared" si="199"/>
        <v>1001.6011698245661</v>
      </c>
      <c r="N126" s="134"/>
      <c r="O126" s="150">
        <f t="shared" si="200"/>
        <v>0</v>
      </c>
      <c r="P126" s="150">
        <f t="shared" si="200"/>
        <v>0</v>
      </c>
      <c r="Q126" s="150">
        <f t="shared" si="200"/>
        <v>0</v>
      </c>
      <c r="R126" s="150">
        <f t="shared" si="200"/>
        <v>0</v>
      </c>
      <c r="S126" s="145">
        <f t="shared" si="200"/>
        <v>523.47715736040595</v>
      </c>
      <c r="T126" s="150">
        <f t="shared" si="200"/>
        <v>0</v>
      </c>
      <c r="U126" s="144">
        <f>SUM(O126:T126)</f>
        <v>523.47715736040595</v>
      </c>
      <c r="V126" s="134"/>
      <c r="W126" s="143">
        <f>'Reforecast Total Assurance Only'!W126</f>
        <v>0.17374807682929594</v>
      </c>
      <c r="X126" s="143">
        <f>'Reforecast Total Assurance Only'!X126</f>
        <v>0.21554136890658593</v>
      </c>
      <c r="Y126" s="143"/>
      <c r="Z126" s="143">
        <f>'Reforecast Total Assurance Only'!Z126</f>
        <v>0.16613500233916145</v>
      </c>
      <c r="AA126" s="143">
        <f>'Reforecast Total Assurance Only'!AA126</f>
        <v>0.1675126903553299</v>
      </c>
      <c r="AB126" s="143"/>
      <c r="AC126" s="143">
        <f>U126/U$128</f>
        <v>0.16751269035532987</v>
      </c>
      <c r="AE126" s="142">
        <f t="shared" si="201"/>
        <v>0</v>
      </c>
      <c r="AF126" s="142">
        <f t="shared" si="201"/>
        <v>0</v>
      </c>
      <c r="AG126" s="142">
        <f t="shared" si="201"/>
        <v>0</v>
      </c>
      <c r="AH126" s="142">
        <f t="shared" si="201"/>
        <v>0</v>
      </c>
      <c r="AI126" s="142">
        <f t="shared" si="201"/>
        <v>478.12401246416016</v>
      </c>
      <c r="AJ126" s="142">
        <f t="shared" si="201"/>
        <v>0</v>
      </c>
      <c r="AK126" s="142">
        <f t="shared" si="201"/>
        <v>478.12401246416016</v>
      </c>
      <c r="AM126" s="136">
        <f t="shared" si="158"/>
        <v>0.91336174987092922</v>
      </c>
      <c r="AN126" s="136">
        <f t="shared" si="159"/>
        <v>0.91336174987092922</v>
      </c>
    </row>
    <row r="127" spans="3:40" x14ac:dyDescent="0.35"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0</v>
      </c>
      <c r="H127" s="146">
        <f>($CR$34/$C$123)*D127</f>
        <v>0</v>
      </c>
      <c r="I127" s="146">
        <f>($CS$34/$C$123)*D127</f>
        <v>0</v>
      </c>
      <c r="J127" s="146">
        <f>($CT$34/$C$123)*D127</f>
        <v>0</v>
      </c>
      <c r="K127" s="146">
        <f>($CU$34/$C$123)*D127</f>
        <v>400.64046792982646</v>
      </c>
      <c r="L127" s="146">
        <f>($CV$34/$C$123)*D127</f>
        <v>0</v>
      </c>
      <c r="M127" s="146">
        <f t="shared" si="199"/>
        <v>400.64046792982646</v>
      </c>
      <c r="N127" s="134"/>
      <c r="O127" s="150">
        <f>W127*CQ$22</f>
        <v>0</v>
      </c>
      <c r="P127" s="150">
        <f t="shared" si="200"/>
        <v>0</v>
      </c>
      <c r="Q127" s="150">
        <f t="shared" si="200"/>
        <v>0</v>
      </c>
      <c r="R127" s="150">
        <f t="shared" si="200"/>
        <v>0</v>
      </c>
      <c r="S127" s="145">
        <f t="shared" si="200"/>
        <v>209.39086294416236</v>
      </c>
      <c r="T127" s="150">
        <f t="shared" si="200"/>
        <v>0</v>
      </c>
      <c r="U127" s="144">
        <f>SUM(O127:T127)</f>
        <v>209.39086294416236</v>
      </c>
      <c r="V127" s="134"/>
      <c r="W127" s="143">
        <f>'Reforecast Total Assurance Only'!W127</f>
        <v>6.9499230731718362E-2</v>
      </c>
      <c r="X127" s="143">
        <f>'Reforecast Total Assurance Only'!X127</f>
        <v>8.621654756263436E-2</v>
      </c>
      <c r="Y127" s="143"/>
      <c r="Z127" s="143">
        <f>'Reforecast Total Assurance Only'!Z127</f>
        <v>6.6454000935664573E-2</v>
      </c>
      <c r="AA127" s="143">
        <f>'Reforecast Total Assurance Only'!AA127</f>
        <v>6.7005076142131956E-2</v>
      </c>
      <c r="AB127" s="143"/>
      <c r="AC127" s="143">
        <f>U127/U$128</f>
        <v>6.7005076142131942E-2</v>
      </c>
      <c r="AE127" s="142">
        <f t="shared" si="201"/>
        <v>0</v>
      </c>
      <c r="AF127" s="142">
        <f t="shared" si="201"/>
        <v>0</v>
      </c>
      <c r="AG127" s="142">
        <f t="shared" si="201"/>
        <v>0</v>
      </c>
      <c r="AH127" s="142">
        <f t="shared" si="201"/>
        <v>0</v>
      </c>
      <c r="AI127" s="142">
        <f t="shared" si="201"/>
        <v>191.24960498566409</v>
      </c>
      <c r="AJ127" s="142">
        <f t="shared" si="201"/>
        <v>0</v>
      </c>
      <c r="AK127" s="142">
        <f t="shared" si="201"/>
        <v>191.24960498566409</v>
      </c>
      <c r="AM127" s="136">
        <f t="shared" si="158"/>
        <v>0.91336174987092944</v>
      </c>
      <c r="AN127" s="136">
        <f t="shared" si="159"/>
        <v>0.91336174987092944</v>
      </c>
    </row>
    <row r="128" spans="3:40" x14ac:dyDescent="0.35">
      <c r="F128" s="141" t="s">
        <v>111</v>
      </c>
      <c r="G128" s="140">
        <f t="shared" ref="G128:L128" si="202">SUM(G123:G127)</f>
        <v>0</v>
      </c>
      <c r="H128" s="140">
        <f>SUM(H123:H127)</f>
        <v>0</v>
      </c>
      <c r="I128" s="140">
        <f t="shared" si="202"/>
        <v>0</v>
      </c>
      <c r="J128" s="140">
        <f t="shared" si="202"/>
        <v>0</v>
      </c>
      <c r="K128" s="140">
        <f t="shared" si="202"/>
        <v>4206.7249132631778</v>
      </c>
      <c r="L128" s="140">
        <f t="shared" si="202"/>
        <v>0</v>
      </c>
      <c r="M128" s="140">
        <f t="shared" si="199"/>
        <v>4206.7249132631778</v>
      </c>
      <c r="O128" s="139">
        <f t="shared" ref="O128:U128" si="203">SUM(O123:O127)</f>
        <v>0</v>
      </c>
      <c r="P128" s="139">
        <f t="shared" si="203"/>
        <v>0</v>
      </c>
      <c r="Q128" s="139">
        <f t="shared" si="203"/>
        <v>0</v>
      </c>
      <c r="R128" s="139">
        <f t="shared" si="203"/>
        <v>0</v>
      </c>
      <c r="S128" s="139">
        <f t="shared" si="203"/>
        <v>3125.0000000000005</v>
      </c>
      <c r="T128" s="139">
        <f t="shared" si="203"/>
        <v>0</v>
      </c>
      <c r="U128" s="139">
        <f t="shared" si="203"/>
        <v>3125.0000000000005</v>
      </c>
      <c r="V128" s="134"/>
      <c r="W128" s="138">
        <f t="shared" ref="W128:AC128" si="204">SUM(W123:W127)</f>
        <v>0.99999999999999967</v>
      </c>
      <c r="X128" s="138">
        <f t="shared" si="204"/>
        <v>1</v>
      </c>
      <c r="Y128" s="138">
        <f t="shared" si="204"/>
        <v>0</v>
      </c>
      <c r="Z128" s="138">
        <f t="shared" si="204"/>
        <v>1.0000000000000002</v>
      </c>
      <c r="AA128" s="138">
        <f t="shared" si="204"/>
        <v>1</v>
      </c>
      <c r="AB128" s="138">
        <f t="shared" si="204"/>
        <v>0</v>
      </c>
      <c r="AC128" s="138">
        <f t="shared" si="204"/>
        <v>0.99999999999999978</v>
      </c>
      <c r="AE128" s="137">
        <f t="shared" si="201"/>
        <v>0</v>
      </c>
      <c r="AF128" s="137">
        <f>H128-P128</f>
        <v>0</v>
      </c>
      <c r="AG128" s="137">
        <f t="shared" si="201"/>
        <v>0</v>
      </c>
      <c r="AH128" s="137">
        <f t="shared" si="201"/>
        <v>0</v>
      </c>
      <c r="AI128" s="137">
        <f t="shared" si="201"/>
        <v>1081.7249132631773</v>
      </c>
      <c r="AJ128" s="137">
        <f t="shared" si="201"/>
        <v>0</v>
      </c>
      <c r="AK128" s="137">
        <f t="shared" si="201"/>
        <v>1081.7249132631773</v>
      </c>
      <c r="AM128" s="136">
        <f t="shared" si="158"/>
        <v>0.34615197224421668</v>
      </c>
      <c r="AN128" s="136">
        <f t="shared" si="159"/>
        <v>0.34615197224421668</v>
      </c>
    </row>
    <row r="130" spans="13:21" x14ac:dyDescent="0.35">
      <c r="M130" s="134">
        <f>M128+M121+M114+M107+M100+M93+M86+M79+M72+M65+M58+M51</f>
        <v>80762.967474806021</v>
      </c>
      <c r="O130" s="134">
        <f t="shared" ref="O130:T130" si="205">O128+O121+O114+O107+O100+O93+O86+O79+O72+O65+O58+O51</f>
        <v>0</v>
      </c>
      <c r="P130" s="134">
        <f t="shared" si="205"/>
        <v>0</v>
      </c>
      <c r="Q130" s="134">
        <f t="shared" si="205"/>
        <v>0</v>
      </c>
      <c r="R130" s="134">
        <f t="shared" si="205"/>
        <v>0</v>
      </c>
      <c r="S130" s="134">
        <f>S128+S121+S114+S107+S100+S93+S86+S79+S72+S65+S58+S51</f>
        <v>37500</v>
      </c>
      <c r="T130" s="134">
        <f t="shared" si="205"/>
        <v>0</v>
      </c>
      <c r="U130" s="134">
        <f>U128+U121+U114+U107+U100+U93+U86+U79+U72+U65+U58+U51</f>
        <v>37500</v>
      </c>
    </row>
    <row r="131" spans="13:21" x14ac:dyDescent="0.35">
      <c r="O131" s="134"/>
      <c r="P131" s="134"/>
      <c r="Q131" s="134"/>
      <c r="R131" s="134"/>
      <c r="S131" s="134"/>
      <c r="T131" s="134"/>
      <c r="U131" s="134">
        <f>'FY20 Demand'!O41-U130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33:AB33 O33:T33 O37:AD38 O24:AD24 U22:V23 AC22:AD23 AD33 V39 AD39">
    <cfRule type="cellIs" dxfId="1955" priority="620" operator="lessThan">
      <formula>0</formula>
    </cfRule>
    <cfRule type="cellIs" dxfId="1954" priority="621" operator="greaterThan">
      <formula>0</formula>
    </cfRule>
  </conditionalFormatting>
  <conditionalFormatting sqref="O32">
    <cfRule type="cellIs" dxfId="1953" priority="618" operator="lessThan">
      <formula>0</formula>
    </cfRule>
    <cfRule type="cellIs" dxfId="1952" priority="619" operator="greaterThan">
      <formula>0</formula>
    </cfRule>
  </conditionalFormatting>
  <conditionalFormatting sqref="P31:V31 X31:AD31">
    <cfRule type="cellIs" dxfId="1951" priority="616" operator="lessThan">
      <formula>0</formula>
    </cfRule>
    <cfRule type="cellIs" dxfId="1950" priority="617" operator="greaterThan">
      <formula>0</formula>
    </cfRule>
  </conditionalFormatting>
  <conditionalFormatting sqref="P32:U32">
    <cfRule type="cellIs" dxfId="1949" priority="614" operator="lessThan">
      <formula>0</formula>
    </cfRule>
    <cfRule type="cellIs" dxfId="1948" priority="615" operator="greaterThan">
      <formula>0</formula>
    </cfRule>
  </conditionalFormatting>
  <conditionalFormatting sqref="W32">
    <cfRule type="cellIs" dxfId="1947" priority="612" operator="lessThan">
      <formula>0</formula>
    </cfRule>
    <cfRule type="cellIs" dxfId="1946" priority="613" operator="greaterThan">
      <formula>0</formula>
    </cfRule>
  </conditionalFormatting>
  <conditionalFormatting sqref="X32:AC32">
    <cfRule type="cellIs" dxfId="1945" priority="608" operator="lessThan">
      <formula>0</formula>
    </cfRule>
    <cfRule type="cellIs" dxfId="1944" priority="609" operator="greaterThan">
      <formula>0</formula>
    </cfRule>
  </conditionalFormatting>
  <conditionalFormatting sqref="O30:AD30">
    <cfRule type="cellIs" dxfId="1943" priority="610" operator="lessThan">
      <formula>0</formula>
    </cfRule>
    <cfRule type="cellIs" dxfId="1942" priority="611" operator="greaterThan">
      <formula>0</formula>
    </cfRule>
  </conditionalFormatting>
  <conditionalFormatting sqref="G32:M32">
    <cfRule type="cellIs" dxfId="1941" priority="606" operator="lessThan">
      <formula>0</formula>
    </cfRule>
    <cfRule type="cellIs" dxfId="1940" priority="607" operator="greaterThan">
      <formula>0</formula>
    </cfRule>
  </conditionalFormatting>
  <conditionalFormatting sqref="H31:M31">
    <cfRule type="cellIs" dxfId="1939" priority="604" operator="lessThan">
      <formula>0</formula>
    </cfRule>
    <cfRule type="cellIs" dxfId="1938" priority="605" operator="greaterThan">
      <formula>0</formula>
    </cfRule>
  </conditionalFormatting>
  <conditionalFormatting sqref="G38:M39">
    <cfRule type="cellIs" dxfId="1937" priority="598" operator="lessThan">
      <formula>0</formula>
    </cfRule>
    <cfRule type="cellIs" dxfId="1936" priority="599" operator="greaterThan">
      <formula>0</formula>
    </cfRule>
  </conditionalFormatting>
  <conditionalFormatting sqref="G22:M24">
    <cfRule type="cellIs" dxfId="1935" priority="600" operator="lessThan">
      <formula>0</formula>
    </cfRule>
    <cfRule type="cellIs" dxfId="1934" priority="601" operator="greaterThan">
      <formula>0</formula>
    </cfRule>
  </conditionalFormatting>
  <conditionalFormatting sqref="AE67:AK72">
    <cfRule type="iconSet" priority="595">
      <iconSet>
        <cfvo type="percent" val="0"/>
        <cfvo type="num" val="0"/>
        <cfvo type="num" val="0"/>
      </iconSet>
    </cfRule>
    <cfRule type="cellIs" dxfId="1933" priority="596" operator="lessThan">
      <formula>0</formula>
    </cfRule>
    <cfRule type="cellIs" dxfId="1932" priority="597" operator="greaterThan">
      <formula>0</formula>
    </cfRule>
  </conditionalFormatting>
  <conditionalFormatting sqref="AE74:AK79">
    <cfRule type="iconSet" priority="592">
      <iconSet>
        <cfvo type="percent" val="0"/>
        <cfvo type="num" val="0"/>
        <cfvo type="num" val="0"/>
      </iconSet>
    </cfRule>
    <cfRule type="cellIs" dxfId="1931" priority="593" operator="lessThan">
      <formula>0</formula>
    </cfRule>
    <cfRule type="cellIs" dxfId="1930" priority="594" operator="greaterThan">
      <formula>0</formula>
    </cfRule>
  </conditionalFormatting>
  <conditionalFormatting sqref="AE46:AK65">
    <cfRule type="iconSet" priority="622">
      <iconSet>
        <cfvo type="percent" val="0"/>
        <cfvo type="num" val="0"/>
        <cfvo type="num" val="0"/>
      </iconSet>
    </cfRule>
    <cfRule type="cellIs" dxfId="1929" priority="623" operator="lessThan">
      <formula>0</formula>
    </cfRule>
    <cfRule type="cellIs" dxfId="1928" priority="624" operator="greaterThan">
      <formula>0</formula>
    </cfRule>
  </conditionalFormatting>
  <conditionalFormatting sqref="AE33:AJ33 AE24:AK24 AK22:AK23 AE37:AK38">
    <cfRule type="cellIs" dxfId="1927" priority="590" operator="lessThan">
      <formula>0</formula>
    </cfRule>
    <cfRule type="cellIs" dxfId="1926" priority="591" operator="greaterThan">
      <formula>0</formula>
    </cfRule>
  </conditionalFormatting>
  <conditionalFormatting sqref="AF31:AK31">
    <cfRule type="cellIs" dxfId="1925" priority="588" operator="lessThan">
      <formula>0</formula>
    </cfRule>
    <cfRule type="cellIs" dxfId="1924" priority="589" operator="greaterThan">
      <formula>0</formula>
    </cfRule>
  </conditionalFormatting>
  <conditionalFormatting sqref="AE32:AJ32">
    <cfRule type="cellIs" dxfId="1923" priority="586" operator="lessThan">
      <formula>0</formula>
    </cfRule>
    <cfRule type="cellIs" dxfId="1922" priority="587" operator="greaterThan">
      <formula>0</formula>
    </cfRule>
  </conditionalFormatting>
  <conditionalFormatting sqref="AF32:AK32">
    <cfRule type="cellIs" dxfId="1921" priority="582" operator="lessThan">
      <formula>0</formula>
    </cfRule>
    <cfRule type="cellIs" dxfId="1920" priority="583" operator="greaterThan">
      <formula>0</formula>
    </cfRule>
  </conditionalFormatting>
  <conditionalFormatting sqref="AE30:AK30">
    <cfRule type="cellIs" dxfId="1919" priority="584" operator="lessThan">
      <formula>0</formula>
    </cfRule>
    <cfRule type="cellIs" dxfId="1918" priority="585" operator="greaterThan">
      <formula>0</formula>
    </cfRule>
  </conditionalFormatting>
  <conditionalFormatting sqref="AK32">
    <cfRule type="cellIs" dxfId="1917" priority="580" operator="lessThan">
      <formula>0</formula>
    </cfRule>
    <cfRule type="cellIs" dxfId="1916" priority="581" operator="greaterThan">
      <formula>0</formula>
    </cfRule>
  </conditionalFormatting>
  <conditionalFormatting sqref="AM33:AR33 AM37:AS38 AM24:AR24">
    <cfRule type="cellIs" dxfId="1915" priority="578" operator="lessThan">
      <formula>0</formula>
    </cfRule>
    <cfRule type="cellIs" dxfId="1914" priority="579" operator="greaterThan">
      <formula>0</formula>
    </cfRule>
  </conditionalFormatting>
  <conditionalFormatting sqref="AN31:AS31">
    <cfRule type="cellIs" dxfId="1913" priority="576" operator="lessThan">
      <formula>0</formula>
    </cfRule>
    <cfRule type="cellIs" dxfId="1912" priority="577" operator="greaterThan">
      <formula>0</formula>
    </cfRule>
  </conditionalFormatting>
  <conditionalFormatting sqref="AM32:AS32">
    <cfRule type="cellIs" dxfId="1911" priority="574" operator="lessThan">
      <formula>0</formula>
    </cfRule>
    <cfRule type="cellIs" dxfId="1910" priority="575" operator="greaterThan">
      <formula>0</formula>
    </cfRule>
  </conditionalFormatting>
  <conditionalFormatting sqref="AN32:AS32">
    <cfRule type="cellIs" dxfId="1909" priority="570" operator="lessThan">
      <formula>0</formula>
    </cfRule>
    <cfRule type="cellIs" dxfId="1908" priority="571" operator="greaterThan">
      <formula>0</formula>
    </cfRule>
  </conditionalFormatting>
  <conditionalFormatting sqref="AM30:AS30">
    <cfRule type="cellIs" dxfId="1907" priority="572" operator="lessThan">
      <formula>0</formula>
    </cfRule>
    <cfRule type="cellIs" dxfId="1906" priority="573" operator="greaterThan">
      <formula>0</formula>
    </cfRule>
  </conditionalFormatting>
  <conditionalFormatting sqref="AS32">
    <cfRule type="cellIs" dxfId="1905" priority="568" operator="lessThan">
      <formula>0</formula>
    </cfRule>
    <cfRule type="cellIs" dxfId="1904" priority="569" operator="greaterThan">
      <formula>0</formula>
    </cfRule>
  </conditionalFormatting>
  <conditionalFormatting sqref="AU33:AZ33 AU37:BA38 AU24:BA24">
    <cfRule type="cellIs" dxfId="1903" priority="566" operator="lessThan">
      <formula>0</formula>
    </cfRule>
    <cfRule type="cellIs" dxfId="1902" priority="567" operator="greaterThan">
      <formula>0</formula>
    </cfRule>
  </conditionalFormatting>
  <conditionalFormatting sqref="AV31:BA31">
    <cfRule type="cellIs" dxfId="1901" priority="564" operator="lessThan">
      <formula>0</formula>
    </cfRule>
    <cfRule type="cellIs" dxfId="1900" priority="565" operator="greaterThan">
      <formula>0</formula>
    </cfRule>
  </conditionalFormatting>
  <conditionalFormatting sqref="AU32:BA32">
    <cfRule type="cellIs" dxfId="1899" priority="562" operator="lessThan">
      <formula>0</formula>
    </cfRule>
    <cfRule type="cellIs" dxfId="1898" priority="563" operator="greaterThan">
      <formula>0</formula>
    </cfRule>
  </conditionalFormatting>
  <conditionalFormatting sqref="AV32:BA32">
    <cfRule type="cellIs" dxfId="1897" priority="558" operator="lessThan">
      <formula>0</formula>
    </cfRule>
    <cfRule type="cellIs" dxfId="1896" priority="559" operator="greaterThan">
      <formula>0</formula>
    </cfRule>
  </conditionalFormatting>
  <conditionalFormatting sqref="AU30:BA30">
    <cfRule type="cellIs" dxfId="1895" priority="560" operator="lessThan">
      <formula>0</formula>
    </cfRule>
    <cfRule type="cellIs" dxfId="1894" priority="561" operator="greaterThan">
      <formula>0</formula>
    </cfRule>
  </conditionalFormatting>
  <conditionalFormatting sqref="BA32">
    <cfRule type="cellIs" dxfId="1893" priority="556" operator="lessThan">
      <formula>0</formula>
    </cfRule>
    <cfRule type="cellIs" dxfId="1892" priority="557" operator="greaterThan">
      <formula>0</formula>
    </cfRule>
  </conditionalFormatting>
  <conditionalFormatting sqref="AE81:AK86">
    <cfRule type="iconSet" priority="553">
      <iconSet>
        <cfvo type="percent" val="0"/>
        <cfvo type="num" val="0"/>
        <cfvo type="num" val="0"/>
      </iconSet>
    </cfRule>
    <cfRule type="cellIs" dxfId="1891" priority="554" operator="lessThan">
      <formula>0</formula>
    </cfRule>
    <cfRule type="cellIs" dxfId="1890" priority="555" operator="greaterThan">
      <formula>0</formula>
    </cfRule>
  </conditionalFormatting>
  <conditionalFormatting sqref="BC33:BH33 BC37:BI38 BC24:BI24">
    <cfRule type="cellIs" dxfId="1889" priority="551" operator="lessThan">
      <formula>0</formula>
    </cfRule>
    <cfRule type="cellIs" dxfId="1888" priority="552" operator="greaterThan">
      <formula>0</formula>
    </cfRule>
  </conditionalFormatting>
  <conditionalFormatting sqref="BD31:BI31">
    <cfRule type="cellIs" dxfId="1887" priority="549" operator="lessThan">
      <formula>0</formula>
    </cfRule>
    <cfRule type="cellIs" dxfId="1886" priority="550" operator="greaterThan">
      <formula>0</formula>
    </cfRule>
  </conditionalFormatting>
  <conditionalFormatting sqref="BC32:BI32">
    <cfRule type="cellIs" dxfId="1885" priority="547" operator="lessThan">
      <formula>0</formula>
    </cfRule>
    <cfRule type="cellIs" dxfId="1884" priority="548" operator="greaterThan">
      <formula>0</formula>
    </cfRule>
  </conditionalFormatting>
  <conditionalFormatting sqref="BD32:BI32">
    <cfRule type="cellIs" dxfId="1883" priority="543" operator="lessThan">
      <formula>0</formula>
    </cfRule>
    <cfRule type="cellIs" dxfId="1882" priority="544" operator="greaterThan">
      <formula>0</formula>
    </cfRule>
  </conditionalFormatting>
  <conditionalFormatting sqref="BC30:BI30">
    <cfRule type="cellIs" dxfId="1881" priority="545" operator="lessThan">
      <formula>0</formula>
    </cfRule>
    <cfRule type="cellIs" dxfId="1880" priority="546" operator="greaterThan">
      <formula>0</formula>
    </cfRule>
  </conditionalFormatting>
  <conditionalFormatting sqref="BI32">
    <cfRule type="cellIs" dxfId="1879" priority="541" operator="lessThan">
      <formula>0</formula>
    </cfRule>
    <cfRule type="cellIs" dxfId="1878" priority="542" operator="greaterThan">
      <formula>0</formula>
    </cfRule>
  </conditionalFormatting>
  <conditionalFormatting sqref="AE88:AK93">
    <cfRule type="iconSet" priority="538">
      <iconSet>
        <cfvo type="percent" val="0"/>
        <cfvo type="num" val="0"/>
        <cfvo type="num" val="0"/>
      </iconSet>
    </cfRule>
    <cfRule type="cellIs" dxfId="1877" priority="539" operator="lessThan">
      <formula>0</formula>
    </cfRule>
    <cfRule type="cellIs" dxfId="1876" priority="540" operator="greaterThan">
      <formula>0</formula>
    </cfRule>
  </conditionalFormatting>
  <conditionalFormatting sqref="BK33:BP33 BK37:BQ38 BK24:BQ24">
    <cfRule type="cellIs" dxfId="1875" priority="536" operator="lessThan">
      <formula>0</formula>
    </cfRule>
    <cfRule type="cellIs" dxfId="1874" priority="537" operator="greaterThan">
      <formula>0</formula>
    </cfRule>
  </conditionalFormatting>
  <conditionalFormatting sqref="BL31:BQ31">
    <cfRule type="cellIs" dxfId="1873" priority="534" operator="lessThan">
      <formula>0</formula>
    </cfRule>
    <cfRule type="cellIs" dxfId="1872" priority="535" operator="greaterThan">
      <formula>0</formula>
    </cfRule>
  </conditionalFormatting>
  <conditionalFormatting sqref="BK32:BQ32">
    <cfRule type="cellIs" dxfId="1871" priority="532" operator="lessThan">
      <formula>0</formula>
    </cfRule>
    <cfRule type="cellIs" dxfId="1870" priority="533" operator="greaterThan">
      <formula>0</formula>
    </cfRule>
  </conditionalFormatting>
  <conditionalFormatting sqref="BL32:BQ32">
    <cfRule type="cellIs" dxfId="1869" priority="528" operator="lessThan">
      <formula>0</formula>
    </cfRule>
    <cfRule type="cellIs" dxfId="1868" priority="529" operator="greaterThan">
      <formula>0</formula>
    </cfRule>
  </conditionalFormatting>
  <conditionalFormatting sqref="BK30:BQ30">
    <cfRule type="cellIs" dxfId="1867" priority="530" operator="lessThan">
      <formula>0</formula>
    </cfRule>
    <cfRule type="cellIs" dxfId="1866" priority="531" operator="greaterThan">
      <formula>0</formula>
    </cfRule>
  </conditionalFormatting>
  <conditionalFormatting sqref="BQ32">
    <cfRule type="cellIs" dxfId="1865" priority="526" operator="lessThan">
      <formula>0</formula>
    </cfRule>
    <cfRule type="cellIs" dxfId="1864" priority="527" operator="greaterThan">
      <formula>0</formula>
    </cfRule>
  </conditionalFormatting>
  <conditionalFormatting sqref="AE95:AK100">
    <cfRule type="iconSet" priority="523">
      <iconSet>
        <cfvo type="percent" val="0"/>
        <cfvo type="num" val="0"/>
        <cfvo type="num" val="0"/>
      </iconSet>
    </cfRule>
    <cfRule type="cellIs" dxfId="1863" priority="524" operator="lessThan">
      <formula>0</formula>
    </cfRule>
    <cfRule type="cellIs" dxfId="1862" priority="525" operator="greaterThan">
      <formula>0</formula>
    </cfRule>
  </conditionalFormatting>
  <conditionalFormatting sqref="BS33:BX33 BS37:BY38 BS24:BY24">
    <cfRule type="cellIs" dxfId="1861" priority="521" operator="lessThan">
      <formula>0</formula>
    </cfRule>
    <cfRule type="cellIs" dxfId="1860" priority="522" operator="greaterThan">
      <formula>0</formula>
    </cfRule>
  </conditionalFormatting>
  <conditionalFormatting sqref="BT31:BY31">
    <cfRule type="cellIs" dxfId="1859" priority="519" operator="lessThan">
      <formula>0</formula>
    </cfRule>
    <cfRule type="cellIs" dxfId="1858" priority="520" operator="greaterThan">
      <formula>0</formula>
    </cfRule>
  </conditionalFormatting>
  <conditionalFormatting sqref="BS32:BY32">
    <cfRule type="cellIs" dxfId="1857" priority="517" operator="lessThan">
      <formula>0</formula>
    </cfRule>
    <cfRule type="cellIs" dxfId="1856" priority="518" operator="greaterThan">
      <formula>0</formula>
    </cfRule>
  </conditionalFormatting>
  <conditionalFormatting sqref="BT32:BY32">
    <cfRule type="cellIs" dxfId="1855" priority="513" operator="lessThan">
      <formula>0</formula>
    </cfRule>
    <cfRule type="cellIs" dxfId="1854" priority="514" operator="greaterThan">
      <formula>0</formula>
    </cfRule>
  </conditionalFormatting>
  <conditionalFormatting sqref="BS30:BY30">
    <cfRule type="cellIs" dxfId="1853" priority="515" operator="lessThan">
      <formula>0</formula>
    </cfRule>
    <cfRule type="cellIs" dxfId="1852" priority="516" operator="greaterThan">
      <formula>0</formula>
    </cfRule>
  </conditionalFormatting>
  <conditionalFormatting sqref="BY32">
    <cfRule type="cellIs" dxfId="1851" priority="511" operator="lessThan">
      <formula>0</formula>
    </cfRule>
    <cfRule type="cellIs" dxfId="1850" priority="512" operator="greaterThan">
      <formula>0</formula>
    </cfRule>
  </conditionalFormatting>
  <conditionalFormatting sqref="AE102:AK107">
    <cfRule type="iconSet" priority="508">
      <iconSet>
        <cfvo type="percent" val="0"/>
        <cfvo type="num" val="0"/>
        <cfvo type="num" val="0"/>
      </iconSet>
    </cfRule>
    <cfRule type="cellIs" dxfId="1849" priority="509" operator="lessThan">
      <formula>0</formula>
    </cfRule>
    <cfRule type="cellIs" dxfId="1848" priority="510" operator="greaterThan">
      <formula>0</formula>
    </cfRule>
  </conditionalFormatting>
  <conditionalFormatting sqref="CA33:CF33 CA37:CG38 CA24:CG24">
    <cfRule type="cellIs" dxfId="1847" priority="506" operator="lessThan">
      <formula>0</formula>
    </cfRule>
    <cfRule type="cellIs" dxfId="1846" priority="507" operator="greaterThan">
      <formula>0</formula>
    </cfRule>
  </conditionalFormatting>
  <conditionalFormatting sqref="CB31:CG31">
    <cfRule type="cellIs" dxfId="1845" priority="504" operator="lessThan">
      <formula>0</formula>
    </cfRule>
    <cfRule type="cellIs" dxfId="1844" priority="505" operator="greaterThan">
      <formula>0</formula>
    </cfRule>
  </conditionalFormatting>
  <conditionalFormatting sqref="CA32:CG32">
    <cfRule type="cellIs" dxfId="1843" priority="502" operator="lessThan">
      <formula>0</formula>
    </cfRule>
    <cfRule type="cellIs" dxfId="1842" priority="503" operator="greaterThan">
      <formula>0</formula>
    </cfRule>
  </conditionalFormatting>
  <conditionalFormatting sqref="CB32:CG32">
    <cfRule type="cellIs" dxfId="1841" priority="498" operator="lessThan">
      <formula>0</formula>
    </cfRule>
    <cfRule type="cellIs" dxfId="1840" priority="499" operator="greaterThan">
      <formula>0</formula>
    </cfRule>
  </conditionalFormatting>
  <conditionalFormatting sqref="CA30:CG30">
    <cfRule type="cellIs" dxfId="1839" priority="500" operator="lessThan">
      <formula>0</formula>
    </cfRule>
    <cfRule type="cellIs" dxfId="1838" priority="501" operator="greaterThan">
      <formula>0</formula>
    </cfRule>
  </conditionalFormatting>
  <conditionalFormatting sqref="CG32">
    <cfRule type="cellIs" dxfId="1837" priority="496" operator="lessThan">
      <formula>0</formula>
    </cfRule>
    <cfRule type="cellIs" dxfId="1836" priority="497" operator="greaterThan">
      <formula>0</formula>
    </cfRule>
  </conditionalFormatting>
  <conditionalFormatting sqref="AE109:AK114">
    <cfRule type="iconSet" priority="493">
      <iconSet>
        <cfvo type="percent" val="0"/>
        <cfvo type="num" val="0"/>
        <cfvo type="num" val="0"/>
      </iconSet>
    </cfRule>
    <cfRule type="cellIs" dxfId="1835" priority="494" operator="lessThan">
      <formula>0</formula>
    </cfRule>
    <cfRule type="cellIs" dxfId="1834" priority="495" operator="greaterThan">
      <formula>0</formula>
    </cfRule>
  </conditionalFormatting>
  <conditionalFormatting sqref="CI33:CN33 CI37:CO38 CI24:CO24">
    <cfRule type="cellIs" dxfId="1833" priority="491" operator="lessThan">
      <formula>0</formula>
    </cfRule>
    <cfRule type="cellIs" dxfId="1832" priority="492" operator="greaterThan">
      <formula>0</formula>
    </cfRule>
  </conditionalFormatting>
  <conditionalFormatting sqref="CJ31:CO31">
    <cfRule type="cellIs" dxfId="1831" priority="489" operator="lessThan">
      <formula>0</formula>
    </cfRule>
    <cfRule type="cellIs" dxfId="1830" priority="490" operator="greaterThan">
      <formula>0</formula>
    </cfRule>
  </conditionalFormatting>
  <conditionalFormatting sqref="CI32:CO32">
    <cfRule type="cellIs" dxfId="1829" priority="487" operator="lessThan">
      <formula>0</formula>
    </cfRule>
    <cfRule type="cellIs" dxfId="1828" priority="488" operator="greaterThan">
      <formula>0</formula>
    </cfRule>
  </conditionalFormatting>
  <conditionalFormatting sqref="CJ32:CO32">
    <cfRule type="cellIs" dxfId="1827" priority="483" operator="lessThan">
      <formula>0</formula>
    </cfRule>
    <cfRule type="cellIs" dxfId="1826" priority="484" operator="greaterThan">
      <formula>0</formula>
    </cfRule>
  </conditionalFormatting>
  <conditionalFormatting sqref="CI30:CO30">
    <cfRule type="cellIs" dxfId="1825" priority="485" operator="lessThan">
      <formula>0</formula>
    </cfRule>
    <cfRule type="cellIs" dxfId="1824" priority="486" operator="greaterThan">
      <formula>0</formula>
    </cfRule>
  </conditionalFormatting>
  <conditionalFormatting sqref="CO32">
    <cfRule type="cellIs" dxfId="1823" priority="481" operator="lessThan">
      <formula>0</formula>
    </cfRule>
    <cfRule type="cellIs" dxfId="1822" priority="482" operator="greaterThan">
      <formula>0</formula>
    </cfRule>
  </conditionalFormatting>
  <conditionalFormatting sqref="AE116:AK121">
    <cfRule type="iconSet" priority="478">
      <iconSet>
        <cfvo type="percent" val="0"/>
        <cfvo type="num" val="0"/>
        <cfvo type="num" val="0"/>
      </iconSet>
    </cfRule>
    <cfRule type="cellIs" dxfId="1821" priority="479" operator="lessThan">
      <formula>0</formula>
    </cfRule>
    <cfRule type="cellIs" dxfId="1820" priority="480" operator="greaterThan">
      <formula>0</formula>
    </cfRule>
  </conditionalFormatting>
  <conditionalFormatting sqref="CQ33:CV33 CQ37:CW38 CQ24:CW24">
    <cfRule type="cellIs" dxfId="1819" priority="476" operator="lessThan">
      <formula>0</formula>
    </cfRule>
    <cfRule type="cellIs" dxfId="1818" priority="477" operator="greaterThan">
      <formula>0</formula>
    </cfRule>
  </conditionalFormatting>
  <conditionalFormatting sqref="CR31:CW31">
    <cfRule type="cellIs" dxfId="1817" priority="474" operator="lessThan">
      <formula>0</formula>
    </cfRule>
    <cfRule type="cellIs" dxfId="1816" priority="475" operator="greaterThan">
      <formula>0</formula>
    </cfRule>
  </conditionalFormatting>
  <conditionalFormatting sqref="CQ32:CW32">
    <cfRule type="cellIs" dxfId="1815" priority="472" operator="lessThan">
      <formula>0</formula>
    </cfRule>
    <cfRule type="cellIs" dxfId="1814" priority="473" operator="greaterThan">
      <formula>0</formula>
    </cfRule>
  </conditionalFormatting>
  <conditionalFormatting sqref="CR32:CW32">
    <cfRule type="cellIs" dxfId="1813" priority="468" operator="lessThan">
      <formula>0</formula>
    </cfRule>
    <cfRule type="cellIs" dxfId="1812" priority="469" operator="greaterThan">
      <formula>0</formula>
    </cfRule>
  </conditionalFormatting>
  <conditionalFormatting sqref="CQ30:CW30">
    <cfRule type="cellIs" dxfId="1811" priority="470" operator="lessThan">
      <formula>0</formula>
    </cfRule>
    <cfRule type="cellIs" dxfId="1810" priority="471" operator="greaterThan">
      <formula>0</formula>
    </cfRule>
  </conditionalFormatting>
  <conditionalFormatting sqref="CW32">
    <cfRule type="cellIs" dxfId="1809" priority="466" operator="lessThan">
      <formula>0</formula>
    </cfRule>
    <cfRule type="cellIs" dxfId="1808" priority="467" operator="greaterThan">
      <formula>0</formula>
    </cfRule>
  </conditionalFormatting>
  <conditionalFormatting sqref="AE123:AK128">
    <cfRule type="iconSet" priority="463">
      <iconSet>
        <cfvo type="percent" val="0"/>
        <cfvo type="num" val="0"/>
        <cfvo type="num" val="0"/>
      </iconSet>
    </cfRule>
    <cfRule type="cellIs" dxfId="1807" priority="464" operator="lessThan">
      <formula>0</formula>
    </cfRule>
    <cfRule type="cellIs" dxfId="1806" priority="465" operator="greaterThan">
      <formula>0</formula>
    </cfRule>
  </conditionalFormatting>
  <conditionalFormatting sqref="AM67:AM128">
    <cfRule type="iconSet" priority="461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462">
      <iconSet iconSet="3Symbols">
        <cfvo type="percent" val="0"/>
        <cfvo type="num" val="0.1"/>
        <cfvo type="num" val="0.2"/>
      </iconSet>
    </cfRule>
  </conditionalFormatting>
  <conditionalFormatting sqref="O23:T23">
    <cfRule type="cellIs" dxfId="1805" priority="439" operator="lessThan">
      <formula>0</formula>
    </cfRule>
    <cfRule type="cellIs" dxfId="1804" priority="440" operator="greaterThan">
      <formula>0</formula>
    </cfRule>
  </conditionalFormatting>
  <conditionalFormatting sqref="W23:AB23">
    <cfRule type="cellIs" dxfId="1803" priority="437" operator="lessThan">
      <formula>0</formula>
    </cfRule>
    <cfRule type="cellIs" dxfId="1802" priority="438" operator="greaterThan">
      <formula>0</formula>
    </cfRule>
  </conditionalFormatting>
  <conditionalFormatting sqref="AE23:AJ23">
    <cfRule type="cellIs" dxfId="1801" priority="435" operator="lessThan">
      <formula>0</formula>
    </cfRule>
    <cfRule type="cellIs" dxfId="1800" priority="436" operator="greaterThan">
      <formula>0</formula>
    </cfRule>
  </conditionalFormatting>
  <conditionalFormatting sqref="CO23">
    <cfRule type="cellIs" dxfId="1799" priority="399" operator="lessThan">
      <formula>0</formula>
    </cfRule>
    <cfRule type="cellIs" dxfId="1798" priority="400" operator="greaterThan">
      <formula>0</formula>
    </cfRule>
  </conditionalFormatting>
  <conditionalFormatting sqref="AS22 AS24">
    <cfRule type="cellIs" dxfId="1797" priority="433" operator="lessThan">
      <formula>0</formula>
    </cfRule>
    <cfRule type="cellIs" dxfId="1796" priority="434" operator="greaterThan">
      <formula>0</formula>
    </cfRule>
  </conditionalFormatting>
  <conditionalFormatting sqref="AS23">
    <cfRule type="cellIs" dxfId="1795" priority="431" operator="lessThan">
      <formula>0</formula>
    </cfRule>
    <cfRule type="cellIs" dxfId="1794" priority="432" operator="greaterThan">
      <formula>0</formula>
    </cfRule>
  </conditionalFormatting>
  <conditionalFormatting sqref="AM23:AR23">
    <cfRule type="cellIs" dxfId="1793" priority="429" operator="lessThan">
      <formula>0</formula>
    </cfRule>
    <cfRule type="cellIs" dxfId="1792" priority="430" operator="greaterThan">
      <formula>0</formula>
    </cfRule>
  </conditionalFormatting>
  <conditionalFormatting sqref="BA22">
    <cfRule type="cellIs" dxfId="1791" priority="427" operator="lessThan">
      <formula>0</formula>
    </cfRule>
    <cfRule type="cellIs" dxfId="1790" priority="428" operator="greaterThan">
      <formula>0</formula>
    </cfRule>
  </conditionalFormatting>
  <conditionalFormatting sqref="BA23">
    <cfRule type="cellIs" dxfId="1789" priority="425" operator="lessThan">
      <formula>0</formula>
    </cfRule>
    <cfRule type="cellIs" dxfId="1788" priority="426" operator="greaterThan">
      <formula>0</formula>
    </cfRule>
  </conditionalFormatting>
  <conditionalFormatting sqref="AU23:AZ23">
    <cfRule type="cellIs" dxfId="1787" priority="423" operator="lessThan">
      <formula>0</formula>
    </cfRule>
    <cfRule type="cellIs" dxfId="1786" priority="424" operator="greaterThan">
      <formula>0</formula>
    </cfRule>
  </conditionalFormatting>
  <conditionalFormatting sqref="BI22">
    <cfRule type="cellIs" dxfId="1785" priority="421" operator="lessThan">
      <formula>0</formula>
    </cfRule>
    <cfRule type="cellIs" dxfId="1784" priority="422" operator="greaterThan">
      <formula>0</formula>
    </cfRule>
  </conditionalFormatting>
  <conditionalFormatting sqref="BI23">
    <cfRule type="cellIs" dxfId="1783" priority="419" operator="lessThan">
      <formula>0</formula>
    </cfRule>
    <cfRule type="cellIs" dxfId="1782" priority="420" operator="greaterThan">
      <formula>0</formula>
    </cfRule>
  </conditionalFormatting>
  <conditionalFormatting sqref="BC23:BH23">
    <cfRule type="cellIs" dxfId="1781" priority="417" operator="lessThan">
      <formula>0</formula>
    </cfRule>
    <cfRule type="cellIs" dxfId="1780" priority="418" operator="greaterThan">
      <formula>0</formula>
    </cfRule>
  </conditionalFormatting>
  <conditionalFormatting sqref="BQ22">
    <cfRule type="cellIs" dxfId="1779" priority="415" operator="lessThan">
      <formula>0</formula>
    </cfRule>
    <cfRule type="cellIs" dxfId="1778" priority="416" operator="greaterThan">
      <formula>0</formula>
    </cfRule>
  </conditionalFormatting>
  <conditionalFormatting sqref="BQ23">
    <cfRule type="cellIs" dxfId="1777" priority="413" operator="lessThan">
      <formula>0</formula>
    </cfRule>
    <cfRule type="cellIs" dxfId="1776" priority="414" operator="greaterThan">
      <formula>0</formula>
    </cfRule>
  </conditionalFormatting>
  <conditionalFormatting sqref="BK23:BP23">
    <cfRule type="cellIs" dxfId="1775" priority="411" operator="lessThan">
      <formula>0</formula>
    </cfRule>
    <cfRule type="cellIs" dxfId="1774" priority="412" operator="greaterThan">
      <formula>0</formula>
    </cfRule>
  </conditionalFormatting>
  <conditionalFormatting sqref="BY22">
    <cfRule type="cellIs" dxfId="1773" priority="409" operator="lessThan">
      <formula>0</formula>
    </cfRule>
    <cfRule type="cellIs" dxfId="1772" priority="410" operator="greaterThan">
      <formula>0</formula>
    </cfRule>
  </conditionalFormatting>
  <conditionalFormatting sqref="BY23">
    <cfRule type="cellIs" dxfId="1771" priority="407" operator="lessThan">
      <formula>0</formula>
    </cfRule>
    <cfRule type="cellIs" dxfId="1770" priority="408" operator="greaterThan">
      <formula>0</formula>
    </cfRule>
  </conditionalFormatting>
  <conditionalFormatting sqref="BS23:BX23">
    <cfRule type="cellIs" dxfId="1769" priority="405" operator="lessThan">
      <formula>0</formula>
    </cfRule>
    <cfRule type="cellIs" dxfId="1768" priority="406" operator="greaterThan">
      <formula>0</formula>
    </cfRule>
  </conditionalFormatting>
  <conditionalFormatting sqref="CG23">
    <cfRule type="cellIs" dxfId="1767" priority="403" operator="lessThan">
      <formula>0</formula>
    </cfRule>
    <cfRule type="cellIs" dxfId="1766" priority="404" operator="greaterThan">
      <formula>0</formula>
    </cfRule>
  </conditionalFormatting>
  <conditionalFormatting sqref="CA23:CF23">
    <cfRule type="cellIs" dxfId="1765" priority="401" operator="lessThan">
      <formula>0</formula>
    </cfRule>
    <cfRule type="cellIs" dxfId="1764" priority="402" operator="greaterThan">
      <formula>0</formula>
    </cfRule>
  </conditionalFormatting>
  <conditionalFormatting sqref="CI23:CN23">
    <cfRule type="cellIs" dxfId="1763" priority="397" operator="lessThan">
      <formula>0</formula>
    </cfRule>
    <cfRule type="cellIs" dxfId="1762" priority="398" operator="greaterThan">
      <formula>0</formula>
    </cfRule>
  </conditionalFormatting>
  <conditionalFormatting sqref="CW23">
    <cfRule type="cellIs" dxfId="1761" priority="395" operator="lessThan">
      <formula>0</formula>
    </cfRule>
    <cfRule type="cellIs" dxfId="1760" priority="396" operator="greaterThan">
      <formula>0</formula>
    </cfRule>
  </conditionalFormatting>
  <conditionalFormatting sqref="CQ23:CV23">
    <cfRule type="cellIs" dxfId="1759" priority="393" operator="lessThan">
      <formula>0</formula>
    </cfRule>
    <cfRule type="cellIs" dxfId="1758" priority="394" operator="greaterThan">
      <formula>0</formula>
    </cfRule>
  </conditionalFormatting>
  <conditionalFormatting sqref="V29 P27:T27 O28:T28 AD27:AD29 V27:AB28 O25:AD26">
    <cfRule type="cellIs" dxfId="1757" priority="391" operator="lessThan">
      <formula>0</formula>
    </cfRule>
    <cfRule type="cellIs" dxfId="1756" priority="392" operator="greaterThan">
      <formula>0</formula>
    </cfRule>
  </conditionalFormatting>
  <conditionalFormatting sqref="G27:L29 G25:M26">
    <cfRule type="cellIs" dxfId="1755" priority="389" operator="lessThan">
      <formula>0</formula>
    </cfRule>
    <cfRule type="cellIs" dxfId="1754" priority="390" operator="greaterThan">
      <formula>0</formula>
    </cfRule>
  </conditionalFormatting>
  <conditionalFormatting sqref="X29:AB29">
    <cfRule type="cellIs" dxfId="1753" priority="387" operator="lessThan">
      <formula>0</formula>
    </cfRule>
    <cfRule type="cellIs" dxfId="1752" priority="388" operator="greaterThan">
      <formula>0</formula>
    </cfRule>
  </conditionalFormatting>
  <conditionalFormatting sqref="AE27:AI28 AK27:AK29 AE25:AK26">
    <cfRule type="cellIs" dxfId="1751" priority="385" operator="lessThan">
      <formula>0</formula>
    </cfRule>
    <cfRule type="cellIs" dxfId="1750" priority="386" operator="greaterThan">
      <formula>0</formula>
    </cfRule>
  </conditionalFormatting>
  <conditionalFormatting sqref="AF29:AI29">
    <cfRule type="cellIs" dxfId="1749" priority="383" operator="lessThan">
      <formula>0</formula>
    </cfRule>
    <cfRule type="cellIs" dxfId="1748" priority="384" operator="greaterThan">
      <formula>0</formula>
    </cfRule>
  </conditionalFormatting>
  <conditionalFormatting sqref="AE29:AI29 AK29">
    <cfRule type="cellIs" dxfId="1747" priority="381" operator="lessThan">
      <formula>0</formula>
    </cfRule>
    <cfRule type="cellIs" dxfId="1746" priority="382" operator="greaterThan">
      <formula>0</formula>
    </cfRule>
  </conditionalFormatting>
  <conditionalFormatting sqref="AM25:AS26 AM27:AQ28 AS28:AS29">
    <cfRule type="cellIs" dxfId="1745" priority="379" operator="lessThan">
      <formula>0</formula>
    </cfRule>
    <cfRule type="cellIs" dxfId="1744" priority="380" operator="greaterThan">
      <formula>0</formula>
    </cfRule>
  </conditionalFormatting>
  <conditionalFormatting sqref="AN29:AQ29">
    <cfRule type="cellIs" dxfId="1743" priority="377" operator="lessThan">
      <formula>0</formula>
    </cfRule>
    <cfRule type="cellIs" dxfId="1742" priority="378" operator="greaterThan">
      <formula>0</formula>
    </cfRule>
  </conditionalFormatting>
  <conditionalFormatting sqref="AM29:AQ29 AS29">
    <cfRule type="cellIs" dxfId="1741" priority="375" operator="lessThan">
      <formula>0</formula>
    </cfRule>
    <cfRule type="cellIs" dxfId="1740" priority="376" operator="greaterThan">
      <formula>0</formula>
    </cfRule>
  </conditionalFormatting>
  <conditionalFormatting sqref="AU27:AY28 AU25:BA26">
    <cfRule type="cellIs" dxfId="1739" priority="373" operator="lessThan">
      <formula>0</formula>
    </cfRule>
    <cfRule type="cellIs" dxfId="1738" priority="374" operator="greaterThan">
      <formula>0</formula>
    </cfRule>
  </conditionalFormatting>
  <conditionalFormatting sqref="AV29:AY29">
    <cfRule type="cellIs" dxfId="1737" priority="371" operator="lessThan">
      <formula>0</formula>
    </cfRule>
    <cfRule type="cellIs" dxfId="1736" priority="372" operator="greaterThan">
      <formula>0</formula>
    </cfRule>
  </conditionalFormatting>
  <conditionalFormatting sqref="AU29:AY29">
    <cfRule type="cellIs" dxfId="1735" priority="369" operator="lessThan">
      <formula>0</formula>
    </cfRule>
    <cfRule type="cellIs" dxfId="1734" priority="370" operator="greaterThan">
      <formula>0</formula>
    </cfRule>
  </conditionalFormatting>
  <conditionalFormatting sqref="AS28">
    <cfRule type="cellIs" dxfId="1733" priority="367" operator="lessThan">
      <formula>0</formula>
    </cfRule>
    <cfRule type="cellIs" dxfId="1732" priority="368" operator="greaterThan">
      <formula>0</formula>
    </cfRule>
  </conditionalFormatting>
  <conditionalFormatting sqref="BC27:BG28 BC25:BI26">
    <cfRule type="cellIs" dxfId="1731" priority="365" operator="lessThan">
      <formula>0</formula>
    </cfRule>
    <cfRule type="cellIs" dxfId="1730" priority="366" operator="greaterThan">
      <formula>0</formula>
    </cfRule>
  </conditionalFormatting>
  <conditionalFormatting sqref="BD29:BG29">
    <cfRule type="cellIs" dxfId="1729" priority="363" operator="lessThan">
      <formula>0</formula>
    </cfRule>
    <cfRule type="cellIs" dxfId="1728" priority="364" operator="greaterThan">
      <formula>0</formula>
    </cfRule>
  </conditionalFormatting>
  <conditionalFormatting sqref="BC29:BG29">
    <cfRule type="cellIs" dxfId="1727" priority="361" operator="lessThan">
      <formula>0</formula>
    </cfRule>
    <cfRule type="cellIs" dxfId="1726" priority="362" operator="greaterThan">
      <formula>0</formula>
    </cfRule>
  </conditionalFormatting>
  <conditionalFormatting sqref="BK27:BO28 BQ28:BQ29 BK25:BQ26">
    <cfRule type="cellIs" dxfId="1725" priority="359" operator="lessThan">
      <formula>0</formula>
    </cfRule>
    <cfRule type="cellIs" dxfId="1724" priority="360" operator="greaterThan">
      <formula>0</formula>
    </cfRule>
  </conditionalFormatting>
  <conditionalFormatting sqref="BL29:BO29">
    <cfRule type="cellIs" dxfId="1723" priority="357" operator="lessThan">
      <formula>0</formula>
    </cfRule>
    <cfRule type="cellIs" dxfId="1722" priority="358" operator="greaterThan">
      <formula>0</formula>
    </cfRule>
  </conditionalFormatting>
  <conditionalFormatting sqref="BK29:BO29 BQ29">
    <cfRule type="cellIs" dxfId="1721" priority="355" operator="lessThan">
      <formula>0</formula>
    </cfRule>
    <cfRule type="cellIs" dxfId="1720" priority="356" operator="greaterThan">
      <formula>0</formula>
    </cfRule>
  </conditionalFormatting>
  <conditionalFormatting sqref="BS27:BW28 BY28:BY29 BS25:BY26">
    <cfRule type="cellIs" dxfId="1719" priority="353" operator="lessThan">
      <formula>0</formula>
    </cfRule>
    <cfRule type="cellIs" dxfId="1718" priority="354" operator="greaterThan">
      <formula>0</formula>
    </cfRule>
  </conditionalFormatting>
  <conditionalFormatting sqref="BT29:BW29">
    <cfRule type="cellIs" dxfId="1717" priority="351" operator="lessThan">
      <formula>0</formula>
    </cfRule>
    <cfRule type="cellIs" dxfId="1716" priority="352" operator="greaterThan">
      <formula>0</formula>
    </cfRule>
  </conditionalFormatting>
  <conditionalFormatting sqref="BS29:BW29 BY29">
    <cfRule type="cellIs" dxfId="1715" priority="349" operator="lessThan">
      <formula>0</formula>
    </cfRule>
    <cfRule type="cellIs" dxfId="1714" priority="350" operator="greaterThan">
      <formula>0</formula>
    </cfRule>
  </conditionalFormatting>
  <conditionalFormatting sqref="CA27:CE28 CA25:CG26">
    <cfRule type="cellIs" dxfId="1713" priority="347" operator="lessThan">
      <formula>0</formula>
    </cfRule>
    <cfRule type="cellIs" dxfId="1712" priority="348" operator="greaterThan">
      <formula>0</formula>
    </cfRule>
  </conditionalFormatting>
  <conditionalFormatting sqref="CB29:CE29">
    <cfRule type="cellIs" dxfId="1711" priority="345" operator="lessThan">
      <formula>0</formula>
    </cfRule>
    <cfRule type="cellIs" dxfId="1710" priority="346" operator="greaterThan">
      <formula>0</formula>
    </cfRule>
  </conditionalFormatting>
  <conditionalFormatting sqref="CA29:CE29">
    <cfRule type="cellIs" dxfId="1709" priority="343" operator="lessThan">
      <formula>0</formula>
    </cfRule>
    <cfRule type="cellIs" dxfId="1708" priority="344" operator="greaterThan">
      <formula>0</formula>
    </cfRule>
  </conditionalFormatting>
  <conditionalFormatting sqref="CI27:CM28 CI25:CO26">
    <cfRule type="cellIs" dxfId="1707" priority="341" operator="lessThan">
      <formula>0</formula>
    </cfRule>
    <cfRule type="cellIs" dxfId="1706" priority="342" operator="greaterThan">
      <formula>0</formula>
    </cfRule>
  </conditionalFormatting>
  <conditionalFormatting sqref="CJ29:CM29">
    <cfRule type="cellIs" dxfId="1705" priority="339" operator="lessThan">
      <formula>0</formula>
    </cfRule>
    <cfRule type="cellIs" dxfId="1704" priority="340" operator="greaterThan">
      <formula>0</formula>
    </cfRule>
  </conditionalFormatting>
  <conditionalFormatting sqref="CI29:CM29">
    <cfRule type="cellIs" dxfId="1703" priority="337" operator="lessThan">
      <formula>0</formula>
    </cfRule>
    <cfRule type="cellIs" dxfId="1702" priority="338" operator="greaterThan">
      <formula>0</formula>
    </cfRule>
  </conditionalFormatting>
  <conditionalFormatting sqref="CQ27:CU28 CQ25:CW26">
    <cfRule type="cellIs" dxfId="1701" priority="335" operator="lessThan">
      <formula>0</formula>
    </cfRule>
    <cfRule type="cellIs" dxfId="1700" priority="336" operator="greaterThan">
      <formula>0</formula>
    </cfRule>
  </conditionalFormatting>
  <conditionalFormatting sqref="CR29:CU29">
    <cfRule type="cellIs" dxfId="1699" priority="333" operator="lessThan">
      <formula>0</formula>
    </cfRule>
    <cfRule type="cellIs" dxfId="1698" priority="334" operator="greaterThan">
      <formula>0</formula>
    </cfRule>
  </conditionalFormatting>
  <conditionalFormatting sqref="CQ29:CU29">
    <cfRule type="cellIs" dxfId="1697" priority="331" operator="lessThan">
      <formula>0</formula>
    </cfRule>
    <cfRule type="cellIs" dxfId="1696" priority="332" operator="greaterThan">
      <formula>0</formula>
    </cfRule>
  </conditionalFormatting>
  <conditionalFormatting sqref="O27:T28">
    <cfRule type="cellIs" dxfId="1695" priority="329" operator="lessThan">
      <formula>0</formula>
    </cfRule>
    <cfRule type="cellIs" dxfId="1694" priority="330" operator="greaterThan">
      <formula>0</formula>
    </cfRule>
  </conditionalFormatting>
  <conditionalFormatting sqref="O29:T29">
    <cfRule type="cellIs" dxfId="1693" priority="327" operator="lessThan">
      <formula>0</formula>
    </cfRule>
    <cfRule type="cellIs" dxfId="1692" priority="328" operator="greaterThan">
      <formula>0</formula>
    </cfRule>
  </conditionalFormatting>
  <conditionalFormatting sqref="W27:AB27">
    <cfRule type="cellIs" dxfId="1691" priority="325" operator="lessThan">
      <formula>0</formula>
    </cfRule>
    <cfRule type="cellIs" dxfId="1690" priority="326" operator="greaterThan">
      <formula>0</formula>
    </cfRule>
  </conditionalFormatting>
  <conditionalFormatting sqref="W28:AB28">
    <cfRule type="cellIs" dxfId="1689" priority="323" operator="lessThan">
      <formula>0</formula>
    </cfRule>
    <cfRule type="cellIs" dxfId="1688" priority="324" operator="greaterThan">
      <formula>0</formula>
    </cfRule>
  </conditionalFormatting>
  <conditionalFormatting sqref="W29:AB29">
    <cfRule type="cellIs" dxfId="1687" priority="321" operator="lessThan">
      <formula>0</formula>
    </cfRule>
    <cfRule type="cellIs" dxfId="1686" priority="322" operator="greaterThan">
      <formula>0</formula>
    </cfRule>
  </conditionalFormatting>
  <conditionalFormatting sqref="AJ27:AJ28">
    <cfRule type="cellIs" dxfId="1685" priority="319" operator="lessThan">
      <formula>0</formula>
    </cfRule>
    <cfRule type="cellIs" dxfId="1684" priority="320" operator="greaterThan">
      <formula>0</formula>
    </cfRule>
  </conditionalFormatting>
  <conditionalFormatting sqref="AJ29">
    <cfRule type="cellIs" dxfId="1683" priority="317" operator="lessThan">
      <formula>0</formula>
    </cfRule>
    <cfRule type="cellIs" dxfId="1682" priority="318" operator="greaterThan">
      <formula>0</formula>
    </cfRule>
  </conditionalFormatting>
  <conditionalFormatting sqref="AJ29">
    <cfRule type="cellIs" dxfId="1681" priority="315" operator="lessThan">
      <formula>0</formula>
    </cfRule>
    <cfRule type="cellIs" dxfId="1680" priority="316" operator="greaterThan">
      <formula>0</formula>
    </cfRule>
  </conditionalFormatting>
  <conditionalFormatting sqref="AC27:AC29">
    <cfRule type="cellIs" dxfId="1679" priority="313" operator="lessThan">
      <formula>0</formula>
    </cfRule>
    <cfRule type="cellIs" dxfId="1678" priority="314" operator="greaterThan">
      <formula>0</formula>
    </cfRule>
  </conditionalFormatting>
  <conditionalFormatting sqref="U27:U29">
    <cfRule type="cellIs" dxfId="1677" priority="311" operator="lessThan">
      <formula>0</formula>
    </cfRule>
    <cfRule type="cellIs" dxfId="1676" priority="312" operator="greaterThan">
      <formula>0</formula>
    </cfRule>
  </conditionalFormatting>
  <conditionalFormatting sqref="M27:M29">
    <cfRule type="cellIs" dxfId="1675" priority="309" operator="lessThan">
      <formula>0</formula>
    </cfRule>
    <cfRule type="cellIs" dxfId="1674" priority="310" operator="greaterThan">
      <formula>0</formula>
    </cfRule>
  </conditionalFormatting>
  <conditionalFormatting sqref="AR27:AR28">
    <cfRule type="cellIs" dxfId="1673" priority="307" operator="lessThan">
      <formula>0</formula>
    </cfRule>
    <cfRule type="cellIs" dxfId="1672" priority="308" operator="greaterThan">
      <formula>0</formula>
    </cfRule>
  </conditionalFormatting>
  <conditionalFormatting sqref="AR29">
    <cfRule type="cellIs" dxfId="1671" priority="305" operator="lessThan">
      <formula>0</formula>
    </cfRule>
    <cfRule type="cellIs" dxfId="1670" priority="306" operator="greaterThan">
      <formula>0</formula>
    </cfRule>
  </conditionalFormatting>
  <conditionalFormatting sqref="AR29">
    <cfRule type="cellIs" dxfId="1669" priority="303" operator="lessThan">
      <formula>0</formula>
    </cfRule>
    <cfRule type="cellIs" dxfId="1668" priority="304" operator="greaterThan">
      <formula>0</formula>
    </cfRule>
  </conditionalFormatting>
  <conditionalFormatting sqref="AS27:AS29">
    <cfRule type="cellIs" dxfId="1667" priority="301" operator="lessThan">
      <formula>0</formula>
    </cfRule>
    <cfRule type="cellIs" dxfId="1666" priority="302" operator="greaterThan">
      <formula>0</formula>
    </cfRule>
  </conditionalFormatting>
  <conditionalFormatting sqref="AZ27:AZ28">
    <cfRule type="cellIs" dxfId="1665" priority="299" operator="lessThan">
      <formula>0</formula>
    </cfRule>
    <cfRule type="cellIs" dxfId="1664" priority="300" operator="greaterThan">
      <formula>0</formula>
    </cfRule>
  </conditionalFormatting>
  <conditionalFormatting sqref="AZ29">
    <cfRule type="cellIs" dxfId="1663" priority="297" operator="lessThan">
      <formula>0</formula>
    </cfRule>
    <cfRule type="cellIs" dxfId="1662" priority="298" operator="greaterThan">
      <formula>0</formula>
    </cfRule>
  </conditionalFormatting>
  <conditionalFormatting sqref="AZ29">
    <cfRule type="cellIs" dxfId="1661" priority="295" operator="lessThan">
      <formula>0</formula>
    </cfRule>
    <cfRule type="cellIs" dxfId="1660" priority="296" operator="greaterThan">
      <formula>0</formula>
    </cfRule>
  </conditionalFormatting>
  <conditionalFormatting sqref="BA27:BA29">
    <cfRule type="cellIs" dxfId="1659" priority="293" operator="lessThan">
      <formula>0</formula>
    </cfRule>
    <cfRule type="cellIs" dxfId="1658" priority="294" operator="greaterThan">
      <formula>0</formula>
    </cfRule>
  </conditionalFormatting>
  <conditionalFormatting sqref="BH27:BH28">
    <cfRule type="cellIs" dxfId="1657" priority="291" operator="lessThan">
      <formula>0</formula>
    </cfRule>
    <cfRule type="cellIs" dxfId="1656" priority="292" operator="greaterThan">
      <formula>0</formula>
    </cfRule>
  </conditionalFormatting>
  <conditionalFormatting sqref="BH29">
    <cfRule type="cellIs" dxfId="1655" priority="289" operator="lessThan">
      <formula>0</formula>
    </cfRule>
    <cfRule type="cellIs" dxfId="1654" priority="290" operator="greaterThan">
      <formula>0</formula>
    </cfRule>
  </conditionalFormatting>
  <conditionalFormatting sqref="BH29">
    <cfRule type="cellIs" dxfId="1653" priority="287" operator="lessThan">
      <formula>0</formula>
    </cfRule>
    <cfRule type="cellIs" dxfId="1652" priority="288" operator="greaterThan">
      <formula>0</formula>
    </cfRule>
  </conditionalFormatting>
  <conditionalFormatting sqref="BI27:BI29">
    <cfRule type="cellIs" dxfId="1651" priority="285" operator="lessThan">
      <formula>0</formula>
    </cfRule>
    <cfRule type="cellIs" dxfId="1650" priority="286" operator="greaterThan">
      <formula>0</formula>
    </cfRule>
  </conditionalFormatting>
  <conditionalFormatting sqref="BP27:BP28">
    <cfRule type="cellIs" dxfId="1649" priority="283" operator="lessThan">
      <formula>0</formula>
    </cfRule>
    <cfRule type="cellIs" dxfId="1648" priority="284" operator="greaterThan">
      <formula>0</formula>
    </cfRule>
  </conditionalFormatting>
  <conditionalFormatting sqref="BP29">
    <cfRule type="cellIs" dxfId="1647" priority="281" operator="lessThan">
      <formula>0</formula>
    </cfRule>
    <cfRule type="cellIs" dxfId="1646" priority="282" operator="greaterThan">
      <formula>0</formula>
    </cfRule>
  </conditionalFormatting>
  <conditionalFormatting sqref="BP29">
    <cfRule type="cellIs" dxfId="1645" priority="279" operator="lessThan">
      <formula>0</formula>
    </cfRule>
    <cfRule type="cellIs" dxfId="1644" priority="280" operator="greaterThan">
      <formula>0</formula>
    </cfRule>
  </conditionalFormatting>
  <conditionalFormatting sqref="BQ27:BQ29">
    <cfRule type="cellIs" dxfId="1643" priority="277" operator="lessThan">
      <formula>0</formula>
    </cfRule>
    <cfRule type="cellIs" dxfId="1642" priority="278" operator="greaterThan">
      <formula>0</formula>
    </cfRule>
  </conditionalFormatting>
  <conditionalFormatting sqref="BX27:BX28">
    <cfRule type="cellIs" dxfId="1641" priority="275" operator="lessThan">
      <formula>0</formula>
    </cfRule>
    <cfRule type="cellIs" dxfId="1640" priority="276" operator="greaterThan">
      <formula>0</formula>
    </cfRule>
  </conditionalFormatting>
  <conditionalFormatting sqref="BX29">
    <cfRule type="cellIs" dxfId="1639" priority="273" operator="lessThan">
      <formula>0</formula>
    </cfRule>
    <cfRule type="cellIs" dxfId="1638" priority="274" operator="greaterThan">
      <formula>0</formula>
    </cfRule>
  </conditionalFormatting>
  <conditionalFormatting sqref="BX29">
    <cfRule type="cellIs" dxfId="1637" priority="271" operator="lessThan">
      <formula>0</formula>
    </cfRule>
    <cfRule type="cellIs" dxfId="1636" priority="272" operator="greaterThan">
      <formula>0</formula>
    </cfRule>
  </conditionalFormatting>
  <conditionalFormatting sqref="BY27:BY29">
    <cfRule type="cellIs" dxfId="1635" priority="269" operator="lessThan">
      <formula>0</formula>
    </cfRule>
    <cfRule type="cellIs" dxfId="1634" priority="270" operator="greaterThan">
      <formula>0</formula>
    </cfRule>
  </conditionalFormatting>
  <conditionalFormatting sqref="CF27:CF28">
    <cfRule type="cellIs" dxfId="1633" priority="267" operator="lessThan">
      <formula>0</formula>
    </cfRule>
    <cfRule type="cellIs" dxfId="1632" priority="268" operator="greaterThan">
      <formula>0</formula>
    </cfRule>
  </conditionalFormatting>
  <conditionalFormatting sqref="CF29">
    <cfRule type="cellIs" dxfId="1631" priority="265" operator="lessThan">
      <formula>0</formula>
    </cfRule>
    <cfRule type="cellIs" dxfId="1630" priority="266" operator="greaterThan">
      <formula>0</formula>
    </cfRule>
  </conditionalFormatting>
  <conditionalFormatting sqref="CF29">
    <cfRule type="cellIs" dxfId="1629" priority="263" operator="lessThan">
      <formula>0</formula>
    </cfRule>
    <cfRule type="cellIs" dxfId="1628" priority="264" operator="greaterThan">
      <formula>0</formula>
    </cfRule>
  </conditionalFormatting>
  <conditionalFormatting sqref="CG27:CG29">
    <cfRule type="cellIs" dxfId="1627" priority="261" operator="lessThan">
      <formula>0</formula>
    </cfRule>
    <cfRule type="cellIs" dxfId="1626" priority="262" operator="greaterThan">
      <formula>0</formula>
    </cfRule>
  </conditionalFormatting>
  <conditionalFormatting sqref="CN27:CN28">
    <cfRule type="cellIs" dxfId="1625" priority="259" operator="lessThan">
      <formula>0</formula>
    </cfRule>
    <cfRule type="cellIs" dxfId="1624" priority="260" operator="greaterThan">
      <formula>0</formula>
    </cfRule>
  </conditionalFormatting>
  <conditionalFormatting sqref="CN29">
    <cfRule type="cellIs" dxfId="1623" priority="257" operator="lessThan">
      <formula>0</formula>
    </cfRule>
    <cfRule type="cellIs" dxfId="1622" priority="258" operator="greaterThan">
      <formula>0</formula>
    </cfRule>
  </conditionalFormatting>
  <conditionalFormatting sqref="CN29">
    <cfRule type="cellIs" dxfId="1621" priority="255" operator="lessThan">
      <formula>0</formula>
    </cfRule>
    <cfRule type="cellIs" dxfId="1620" priority="256" operator="greaterThan">
      <formula>0</formula>
    </cfRule>
  </conditionalFormatting>
  <conditionalFormatting sqref="CO27:CO29">
    <cfRule type="cellIs" dxfId="1619" priority="253" operator="lessThan">
      <formula>0</formula>
    </cfRule>
    <cfRule type="cellIs" dxfId="1618" priority="254" operator="greaterThan">
      <formula>0</formula>
    </cfRule>
  </conditionalFormatting>
  <conditionalFormatting sqref="CV27:CV28">
    <cfRule type="cellIs" dxfId="1617" priority="251" operator="lessThan">
      <formula>0</formula>
    </cfRule>
    <cfRule type="cellIs" dxfId="1616" priority="252" operator="greaterThan">
      <formula>0</formula>
    </cfRule>
  </conditionalFormatting>
  <conditionalFormatting sqref="CV29">
    <cfRule type="cellIs" dxfId="1615" priority="249" operator="lessThan">
      <formula>0</formula>
    </cfRule>
    <cfRule type="cellIs" dxfId="1614" priority="250" operator="greaterThan">
      <formula>0</formula>
    </cfRule>
  </conditionalFormatting>
  <conditionalFormatting sqref="CV29">
    <cfRule type="cellIs" dxfId="1613" priority="247" operator="lessThan">
      <formula>0</formula>
    </cfRule>
    <cfRule type="cellIs" dxfId="1612" priority="248" operator="greaterThan">
      <formula>0</formula>
    </cfRule>
  </conditionalFormatting>
  <conditionalFormatting sqref="CW27:CW29">
    <cfRule type="cellIs" dxfId="1611" priority="245" operator="lessThan">
      <formula>0</formula>
    </cfRule>
    <cfRule type="cellIs" dxfId="1610" priority="246" operator="greaterThan">
      <formula>0</formula>
    </cfRule>
  </conditionalFormatting>
  <conditionalFormatting sqref="O39:U39">
    <cfRule type="cellIs" dxfId="1609" priority="221" operator="lessThan">
      <formula>0</formula>
    </cfRule>
    <cfRule type="cellIs" dxfId="1608" priority="222" operator="greaterThan">
      <formula>0</formula>
    </cfRule>
  </conditionalFormatting>
  <conditionalFormatting sqref="W39:AC39">
    <cfRule type="cellIs" dxfId="1607" priority="219" operator="lessThan">
      <formula>0</formula>
    </cfRule>
    <cfRule type="cellIs" dxfId="1606" priority="220" operator="greaterThan">
      <formula>0</formula>
    </cfRule>
  </conditionalFormatting>
  <conditionalFormatting sqref="AE39:AK39">
    <cfRule type="cellIs" dxfId="1605" priority="217" operator="lessThan">
      <formula>0</formula>
    </cfRule>
    <cfRule type="cellIs" dxfId="1604" priority="218" operator="greaterThan">
      <formula>0</formula>
    </cfRule>
  </conditionalFormatting>
  <conditionalFormatting sqref="AM39:AS39">
    <cfRule type="cellIs" dxfId="1603" priority="215" operator="lessThan">
      <formula>0</formula>
    </cfRule>
    <cfRule type="cellIs" dxfId="1602" priority="216" operator="greaterThan">
      <formula>0</formula>
    </cfRule>
  </conditionalFormatting>
  <conditionalFormatting sqref="AU39:BA39">
    <cfRule type="cellIs" dxfId="1601" priority="213" operator="lessThan">
      <formula>0</formula>
    </cfRule>
    <cfRule type="cellIs" dxfId="1600" priority="214" operator="greaterThan">
      <formula>0</formula>
    </cfRule>
  </conditionalFormatting>
  <conditionalFormatting sqref="BC39:BI39">
    <cfRule type="cellIs" dxfId="1599" priority="211" operator="lessThan">
      <formula>0</formula>
    </cfRule>
    <cfRule type="cellIs" dxfId="1598" priority="212" operator="greaterThan">
      <formula>0</formula>
    </cfRule>
  </conditionalFormatting>
  <conditionalFormatting sqref="BK39:BQ39">
    <cfRule type="cellIs" dxfId="1597" priority="209" operator="lessThan">
      <formula>0</formula>
    </cfRule>
    <cfRule type="cellIs" dxfId="1596" priority="210" operator="greaterThan">
      <formula>0</formula>
    </cfRule>
  </conditionalFormatting>
  <conditionalFormatting sqref="BS39:BY39">
    <cfRule type="cellIs" dxfId="1595" priority="207" operator="lessThan">
      <formula>0</formula>
    </cfRule>
    <cfRule type="cellIs" dxfId="1594" priority="208" operator="greaterThan">
      <formula>0</formula>
    </cfRule>
  </conditionalFormatting>
  <conditionalFormatting sqref="CA39:CG39">
    <cfRule type="cellIs" dxfId="1593" priority="205" operator="lessThan">
      <formula>0</formula>
    </cfRule>
    <cfRule type="cellIs" dxfId="1592" priority="206" operator="greaterThan">
      <formula>0</formula>
    </cfRule>
  </conditionalFormatting>
  <conditionalFormatting sqref="CI39:CO39">
    <cfRule type="cellIs" dxfId="1591" priority="203" operator="lessThan">
      <formula>0</formula>
    </cfRule>
    <cfRule type="cellIs" dxfId="1590" priority="204" operator="greaterThan">
      <formula>0</formula>
    </cfRule>
  </conditionalFormatting>
  <conditionalFormatting sqref="CQ39:CW39">
    <cfRule type="cellIs" dxfId="1589" priority="201" operator="lessThan">
      <formula>0</formula>
    </cfRule>
    <cfRule type="cellIs" dxfId="1588" priority="202" operator="greaterThan">
      <formula>0</formula>
    </cfRule>
  </conditionalFormatting>
  <conditionalFormatting sqref="CG22">
    <cfRule type="cellIs" dxfId="1587" priority="199" operator="lessThan">
      <formula>0</formula>
    </cfRule>
    <cfRule type="cellIs" dxfId="1586" priority="200" operator="greaterThan">
      <formula>0</formula>
    </cfRule>
  </conditionalFormatting>
  <conditionalFormatting sqref="CO22">
    <cfRule type="cellIs" dxfId="1585" priority="197" operator="lessThan">
      <formula>0</formula>
    </cfRule>
    <cfRule type="cellIs" dxfId="1584" priority="198" operator="greaterThan">
      <formula>0</formula>
    </cfRule>
  </conditionalFormatting>
  <conditionalFormatting sqref="CW22">
    <cfRule type="cellIs" dxfId="1583" priority="195" operator="lessThan">
      <formula>0</formula>
    </cfRule>
    <cfRule type="cellIs" dxfId="1582" priority="196" operator="greaterThan">
      <formula>0</formula>
    </cfRule>
  </conditionalFormatting>
  <conditionalFormatting sqref="O22:T22">
    <cfRule type="cellIs" dxfId="1581" priority="139" operator="lessThan">
      <formula>0</formula>
    </cfRule>
    <cfRule type="cellIs" dxfId="1580" priority="140" operator="greaterThan">
      <formula>0</formula>
    </cfRule>
  </conditionalFormatting>
  <conditionalFormatting sqref="W22:AB22">
    <cfRule type="cellIs" dxfId="1579" priority="137" operator="lessThan">
      <formula>0</formula>
    </cfRule>
    <cfRule type="cellIs" dxfId="1578" priority="138" operator="greaterThan">
      <formula>0</formula>
    </cfRule>
  </conditionalFormatting>
  <conditionalFormatting sqref="AE22:AJ22">
    <cfRule type="cellIs" dxfId="1577" priority="135" operator="lessThan">
      <formula>0</formula>
    </cfRule>
    <cfRule type="cellIs" dxfId="1576" priority="136" operator="greaterThan">
      <formula>0</formula>
    </cfRule>
  </conditionalFormatting>
  <conditionalFormatting sqref="AM22:AR22">
    <cfRule type="cellIs" dxfId="1575" priority="133" operator="lessThan">
      <formula>0</formula>
    </cfRule>
    <cfRule type="cellIs" dxfId="1574" priority="134" operator="greaterThan">
      <formula>0</formula>
    </cfRule>
  </conditionalFormatting>
  <conditionalFormatting sqref="AU22:AZ22">
    <cfRule type="cellIs" dxfId="1573" priority="131" operator="lessThan">
      <formula>0</formula>
    </cfRule>
    <cfRule type="cellIs" dxfId="1572" priority="132" operator="greaterThan">
      <formula>0</formula>
    </cfRule>
  </conditionalFormatting>
  <conditionalFormatting sqref="BC22:BH22">
    <cfRule type="cellIs" dxfId="1571" priority="129" operator="lessThan">
      <formula>0</formula>
    </cfRule>
    <cfRule type="cellIs" dxfId="1570" priority="130" operator="greaterThan">
      <formula>0</formula>
    </cfRule>
  </conditionalFormatting>
  <conditionalFormatting sqref="BK22:BP22">
    <cfRule type="cellIs" dxfId="1569" priority="127" operator="lessThan">
      <formula>0</formula>
    </cfRule>
    <cfRule type="cellIs" dxfId="1568" priority="128" operator="greaterThan">
      <formula>0</formula>
    </cfRule>
  </conditionalFormatting>
  <conditionalFormatting sqref="BS22:BX22">
    <cfRule type="cellIs" dxfId="1567" priority="125" operator="lessThan">
      <formula>0</formula>
    </cfRule>
    <cfRule type="cellIs" dxfId="1566" priority="126" operator="greaterThan">
      <formula>0</formula>
    </cfRule>
  </conditionalFormatting>
  <conditionalFormatting sqref="CA22:CF22">
    <cfRule type="cellIs" dxfId="1565" priority="123" operator="lessThan">
      <formula>0</formula>
    </cfRule>
    <cfRule type="cellIs" dxfId="1564" priority="124" operator="greaterThan">
      <formula>0</formula>
    </cfRule>
  </conditionalFormatting>
  <conditionalFormatting sqref="CI22:CN22">
    <cfRule type="cellIs" dxfId="1563" priority="121" operator="lessThan">
      <formula>0</formula>
    </cfRule>
    <cfRule type="cellIs" dxfId="1562" priority="122" operator="greaterThan">
      <formula>0</formula>
    </cfRule>
  </conditionalFormatting>
  <conditionalFormatting sqref="CQ22:CV22">
    <cfRule type="cellIs" dxfId="1561" priority="119" operator="lessThan">
      <formula>0</formula>
    </cfRule>
    <cfRule type="cellIs" dxfId="1560" priority="120" operator="greaterThan">
      <formula>0</formula>
    </cfRule>
  </conditionalFormatting>
  <conditionalFormatting sqref="U35:AA35 V36 AC35:AD35 AD36">
    <cfRule type="cellIs" dxfId="1559" priority="117" operator="lessThan">
      <formula>0</formula>
    </cfRule>
    <cfRule type="cellIs" dxfId="1558" priority="118" operator="greaterThan">
      <formula>0</formula>
    </cfRule>
  </conditionalFormatting>
  <conditionalFormatting sqref="G35:M36">
    <cfRule type="cellIs" dxfId="1557" priority="115" operator="lessThan">
      <formula>0</formula>
    </cfRule>
    <cfRule type="cellIs" dxfId="1556" priority="116" operator="greaterThan">
      <formula>0</formula>
    </cfRule>
  </conditionalFormatting>
  <conditionalFormatting sqref="AE35:AK35">
    <cfRule type="cellIs" dxfId="1555" priority="113" operator="lessThan">
      <formula>0</formula>
    </cfRule>
    <cfRule type="cellIs" dxfId="1554" priority="114" operator="greaterThan">
      <formula>0</formula>
    </cfRule>
  </conditionalFormatting>
  <conditionalFormatting sqref="AM35:AQ35 AS35">
    <cfRule type="cellIs" dxfId="1553" priority="111" operator="lessThan">
      <formula>0</formula>
    </cfRule>
    <cfRule type="cellIs" dxfId="1552" priority="112" operator="greaterThan">
      <formula>0</formula>
    </cfRule>
  </conditionalFormatting>
  <conditionalFormatting sqref="AU35:AY35 BA35">
    <cfRule type="cellIs" dxfId="1551" priority="109" operator="lessThan">
      <formula>0</formula>
    </cfRule>
    <cfRule type="cellIs" dxfId="1550" priority="110" operator="greaterThan">
      <formula>0</formula>
    </cfRule>
  </conditionalFormatting>
  <conditionalFormatting sqref="BC35:BG35 BI35">
    <cfRule type="cellIs" dxfId="1549" priority="107" operator="lessThan">
      <formula>0</formula>
    </cfRule>
    <cfRule type="cellIs" dxfId="1548" priority="108" operator="greaterThan">
      <formula>0</formula>
    </cfRule>
  </conditionalFormatting>
  <conditionalFormatting sqref="BK35:BO35 BQ35">
    <cfRule type="cellIs" dxfId="1547" priority="105" operator="lessThan">
      <formula>0</formula>
    </cfRule>
    <cfRule type="cellIs" dxfId="1546" priority="106" operator="greaterThan">
      <formula>0</formula>
    </cfRule>
  </conditionalFormatting>
  <conditionalFormatting sqref="BS35:BW35 BY35">
    <cfRule type="cellIs" dxfId="1545" priority="103" operator="lessThan">
      <formula>0</formula>
    </cfRule>
    <cfRule type="cellIs" dxfId="1544" priority="104" operator="greaterThan">
      <formula>0</formula>
    </cfRule>
  </conditionalFormatting>
  <conditionalFormatting sqref="CA35:CE35 CG35">
    <cfRule type="cellIs" dxfId="1543" priority="101" operator="lessThan">
      <formula>0</formula>
    </cfRule>
    <cfRule type="cellIs" dxfId="1542" priority="102" operator="greaterThan">
      <formula>0</formula>
    </cfRule>
  </conditionalFormatting>
  <conditionalFormatting sqref="CI35:CM35 CO35">
    <cfRule type="cellIs" dxfId="1541" priority="99" operator="lessThan">
      <formula>0</formula>
    </cfRule>
    <cfRule type="cellIs" dxfId="1540" priority="100" operator="greaterThan">
      <formula>0</formula>
    </cfRule>
  </conditionalFormatting>
  <conditionalFormatting sqref="CQ35:CU35 CW35">
    <cfRule type="cellIs" dxfId="1539" priority="97" operator="lessThan">
      <formula>0</formula>
    </cfRule>
    <cfRule type="cellIs" dxfId="1538" priority="98" operator="greaterThan">
      <formula>0</formula>
    </cfRule>
  </conditionalFormatting>
  <conditionalFormatting sqref="O35:T35">
    <cfRule type="cellIs" dxfId="1537" priority="95" operator="lessThan">
      <formula>0</formula>
    </cfRule>
    <cfRule type="cellIs" dxfId="1536" priority="96" operator="greaterThan">
      <formula>0</formula>
    </cfRule>
  </conditionalFormatting>
  <conditionalFormatting sqref="AB35">
    <cfRule type="cellIs" dxfId="1535" priority="93" operator="lessThan">
      <formula>0</formula>
    </cfRule>
    <cfRule type="cellIs" dxfId="1534" priority="94" operator="greaterThan">
      <formula>0</formula>
    </cfRule>
  </conditionalFormatting>
  <conditionalFormatting sqref="AR35">
    <cfRule type="cellIs" dxfId="1533" priority="91" operator="lessThan">
      <formula>0</formula>
    </cfRule>
    <cfRule type="cellIs" dxfId="1532" priority="92" operator="greaterThan">
      <formula>0</formula>
    </cfRule>
  </conditionalFormatting>
  <conditionalFormatting sqref="AZ35">
    <cfRule type="cellIs" dxfId="1531" priority="89" operator="lessThan">
      <formula>0</formula>
    </cfRule>
    <cfRule type="cellIs" dxfId="1530" priority="90" operator="greaterThan">
      <formula>0</formula>
    </cfRule>
  </conditionalFormatting>
  <conditionalFormatting sqref="BH35">
    <cfRule type="cellIs" dxfId="1529" priority="87" operator="lessThan">
      <formula>0</formula>
    </cfRule>
    <cfRule type="cellIs" dxfId="1528" priority="88" operator="greaterThan">
      <formula>0</formula>
    </cfRule>
  </conditionalFormatting>
  <conditionalFormatting sqref="BP35">
    <cfRule type="cellIs" dxfId="1527" priority="85" operator="lessThan">
      <formula>0</formula>
    </cfRule>
    <cfRule type="cellIs" dxfId="1526" priority="86" operator="greaterThan">
      <formula>0</formula>
    </cfRule>
  </conditionalFormatting>
  <conditionalFormatting sqref="BX35">
    <cfRule type="cellIs" dxfId="1525" priority="83" operator="lessThan">
      <formula>0</formula>
    </cfRule>
    <cfRule type="cellIs" dxfId="1524" priority="84" operator="greaterThan">
      <formula>0</formula>
    </cfRule>
  </conditionalFormatting>
  <conditionalFormatting sqref="CF35">
    <cfRule type="cellIs" dxfId="1523" priority="81" operator="lessThan">
      <formula>0</formula>
    </cfRule>
    <cfRule type="cellIs" dxfId="1522" priority="82" operator="greaterThan">
      <formula>0</formula>
    </cfRule>
  </conditionalFormatting>
  <conditionalFormatting sqref="CN35">
    <cfRule type="cellIs" dxfId="1521" priority="79" operator="lessThan">
      <formula>0</formula>
    </cfRule>
    <cfRule type="cellIs" dxfId="1520" priority="80" operator="greaterThan">
      <formula>0</formula>
    </cfRule>
  </conditionalFormatting>
  <conditionalFormatting sqref="CV35">
    <cfRule type="cellIs" dxfId="1519" priority="77" operator="lessThan">
      <formula>0</formula>
    </cfRule>
    <cfRule type="cellIs" dxfId="1518" priority="78" operator="greaterThan">
      <formula>0</formula>
    </cfRule>
  </conditionalFormatting>
  <conditionalFormatting sqref="O36:U36">
    <cfRule type="cellIs" dxfId="1517" priority="75" operator="lessThan">
      <formula>0</formula>
    </cfRule>
    <cfRule type="cellIs" dxfId="1516" priority="76" operator="greaterThan">
      <formula>0</formula>
    </cfRule>
  </conditionalFormatting>
  <conditionalFormatting sqref="W36:AC36">
    <cfRule type="cellIs" dxfId="1515" priority="73" operator="lessThan">
      <formula>0</formula>
    </cfRule>
    <cfRule type="cellIs" dxfId="1514" priority="74" operator="greaterThan">
      <formula>0</formula>
    </cfRule>
  </conditionalFormatting>
  <conditionalFormatting sqref="AE36:AK36">
    <cfRule type="cellIs" dxfId="1513" priority="71" operator="lessThan">
      <formula>0</formula>
    </cfRule>
    <cfRule type="cellIs" dxfId="1512" priority="72" operator="greaterThan">
      <formula>0</formula>
    </cfRule>
  </conditionalFormatting>
  <conditionalFormatting sqref="AM36:AS36">
    <cfRule type="cellIs" dxfId="1511" priority="69" operator="lessThan">
      <formula>0</formula>
    </cfRule>
    <cfRule type="cellIs" dxfId="1510" priority="70" operator="greaterThan">
      <formula>0</formula>
    </cfRule>
  </conditionalFormatting>
  <conditionalFormatting sqref="AU36:BA36">
    <cfRule type="cellIs" dxfId="1509" priority="67" operator="lessThan">
      <formula>0</formula>
    </cfRule>
    <cfRule type="cellIs" dxfId="1508" priority="68" operator="greaterThan">
      <formula>0</formula>
    </cfRule>
  </conditionalFormatting>
  <conditionalFormatting sqref="BC36:BI36">
    <cfRule type="cellIs" dxfId="1507" priority="65" operator="lessThan">
      <formula>0</formula>
    </cfRule>
    <cfRule type="cellIs" dxfId="1506" priority="66" operator="greaterThan">
      <formula>0</formula>
    </cfRule>
  </conditionalFormatting>
  <conditionalFormatting sqref="BK36:BQ36">
    <cfRule type="cellIs" dxfId="1505" priority="63" operator="lessThan">
      <formula>0</formula>
    </cfRule>
    <cfRule type="cellIs" dxfId="1504" priority="64" operator="greaterThan">
      <formula>0</formula>
    </cfRule>
  </conditionalFormatting>
  <conditionalFormatting sqref="BS36:BY36">
    <cfRule type="cellIs" dxfId="1503" priority="61" operator="lessThan">
      <formula>0</formula>
    </cfRule>
    <cfRule type="cellIs" dxfId="1502" priority="62" operator="greaterThan">
      <formula>0</formula>
    </cfRule>
  </conditionalFormatting>
  <conditionalFormatting sqref="CA36:CG36">
    <cfRule type="cellIs" dxfId="1501" priority="59" operator="lessThan">
      <formula>0</formula>
    </cfRule>
    <cfRule type="cellIs" dxfId="1500" priority="60" operator="greaterThan">
      <formula>0</formula>
    </cfRule>
  </conditionalFormatting>
  <conditionalFormatting sqref="CI36:CO36">
    <cfRule type="cellIs" dxfId="1499" priority="57" operator="lessThan">
      <formula>0</formula>
    </cfRule>
    <cfRule type="cellIs" dxfId="1498" priority="58" operator="greaterThan">
      <formula>0</formula>
    </cfRule>
  </conditionalFormatting>
  <conditionalFormatting sqref="CQ36:CW36">
    <cfRule type="cellIs" dxfId="1497" priority="55" operator="lessThan">
      <formula>0</formula>
    </cfRule>
    <cfRule type="cellIs" dxfId="1496" priority="56" operator="greaterThan">
      <formula>0</formula>
    </cfRule>
  </conditionalFormatting>
  <conditionalFormatting sqref="O34:AD34">
    <cfRule type="cellIs" dxfId="1495" priority="53" operator="lessThan">
      <formula>0</formula>
    </cfRule>
    <cfRule type="cellIs" dxfId="1494" priority="54" operator="greaterThan">
      <formula>0</formula>
    </cfRule>
  </conditionalFormatting>
  <conditionalFormatting sqref="G34:M34">
    <cfRule type="cellIs" dxfId="1493" priority="51" operator="lessThan">
      <formula>0</formula>
    </cfRule>
    <cfRule type="cellIs" dxfId="1492" priority="52" operator="greaterThan">
      <formula>0</formula>
    </cfRule>
  </conditionalFormatting>
  <conditionalFormatting sqref="AE34:AK34">
    <cfRule type="cellIs" dxfId="1491" priority="49" operator="lessThan">
      <formula>0</formula>
    </cfRule>
    <cfRule type="cellIs" dxfId="1490" priority="50" operator="greaterThan">
      <formula>0</formula>
    </cfRule>
  </conditionalFormatting>
  <conditionalFormatting sqref="AM34:AQ34">
    <cfRule type="cellIs" dxfId="1489" priority="47" operator="lessThan">
      <formula>0</formula>
    </cfRule>
    <cfRule type="cellIs" dxfId="1488" priority="48" operator="greaterThan">
      <formula>0</formula>
    </cfRule>
  </conditionalFormatting>
  <conditionalFormatting sqref="AU34:AY34">
    <cfRule type="cellIs" dxfId="1487" priority="45" operator="lessThan">
      <formula>0</formula>
    </cfRule>
    <cfRule type="cellIs" dxfId="1486" priority="46" operator="greaterThan">
      <formula>0</formula>
    </cfRule>
  </conditionalFormatting>
  <conditionalFormatting sqref="BC34:BG34">
    <cfRule type="cellIs" dxfId="1485" priority="43" operator="lessThan">
      <formula>0</formula>
    </cfRule>
    <cfRule type="cellIs" dxfId="1484" priority="44" operator="greaterThan">
      <formula>0</formula>
    </cfRule>
  </conditionalFormatting>
  <conditionalFormatting sqref="BK34:BO34">
    <cfRule type="cellIs" dxfId="1483" priority="41" operator="lessThan">
      <formula>0</formula>
    </cfRule>
    <cfRule type="cellIs" dxfId="1482" priority="42" operator="greaterThan">
      <formula>0</formula>
    </cfRule>
  </conditionalFormatting>
  <conditionalFormatting sqref="BS34:BW34">
    <cfRule type="cellIs" dxfId="1481" priority="39" operator="lessThan">
      <formula>0</formula>
    </cfRule>
    <cfRule type="cellIs" dxfId="1480" priority="40" operator="greaterThan">
      <formula>0</formula>
    </cfRule>
  </conditionalFormatting>
  <conditionalFormatting sqref="AS34">
    <cfRule type="cellIs" dxfId="1479" priority="37" operator="lessThan">
      <formula>0</formula>
    </cfRule>
    <cfRule type="cellIs" dxfId="1478" priority="38" operator="greaterThan">
      <formula>0</formula>
    </cfRule>
  </conditionalFormatting>
  <conditionalFormatting sqref="BA34">
    <cfRule type="cellIs" dxfId="1477" priority="35" operator="lessThan">
      <formula>0</formula>
    </cfRule>
    <cfRule type="cellIs" dxfId="1476" priority="36" operator="greaterThan">
      <formula>0</formula>
    </cfRule>
  </conditionalFormatting>
  <conditionalFormatting sqref="BI34">
    <cfRule type="cellIs" dxfId="1475" priority="33" operator="lessThan">
      <formula>0</formula>
    </cfRule>
    <cfRule type="cellIs" dxfId="1474" priority="34" operator="greaterThan">
      <formula>0</formula>
    </cfRule>
  </conditionalFormatting>
  <conditionalFormatting sqref="BQ34">
    <cfRule type="cellIs" dxfId="1473" priority="31" operator="lessThan">
      <formula>0</formula>
    </cfRule>
    <cfRule type="cellIs" dxfId="1472" priority="32" operator="greaterThan">
      <formula>0</formula>
    </cfRule>
  </conditionalFormatting>
  <conditionalFormatting sqref="BY34">
    <cfRule type="cellIs" dxfId="1471" priority="29" operator="lessThan">
      <formula>0</formula>
    </cfRule>
    <cfRule type="cellIs" dxfId="1470" priority="30" operator="greaterThan">
      <formula>0</formula>
    </cfRule>
  </conditionalFormatting>
  <conditionalFormatting sqref="CA34:CE34">
    <cfRule type="cellIs" dxfId="1469" priority="27" operator="lessThan">
      <formula>0</formula>
    </cfRule>
    <cfRule type="cellIs" dxfId="1468" priority="28" operator="greaterThan">
      <formula>0</formula>
    </cfRule>
  </conditionalFormatting>
  <conditionalFormatting sqref="CG34">
    <cfRule type="cellIs" dxfId="1467" priority="25" operator="lessThan">
      <formula>0</formula>
    </cfRule>
    <cfRule type="cellIs" dxfId="1466" priority="26" operator="greaterThan">
      <formula>0</formula>
    </cfRule>
  </conditionalFormatting>
  <conditionalFormatting sqref="CI34:CM34">
    <cfRule type="cellIs" dxfId="1465" priority="23" operator="lessThan">
      <formula>0</formula>
    </cfRule>
    <cfRule type="cellIs" dxfId="1464" priority="24" operator="greaterThan">
      <formula>0</formula>
    </cfRule>
  </conditionalFormatting>
  <conditionalFormatting sqref="CO34">
    <cfRule type="cellIs" dxfId="1463" priority="21" operator="lessThan">
      <formula>0</formula>
    </cfRule>
    <cfRule type="cellIs" dxfId="1462" priority="22" operator="greaterThan">
      <formula>0</formula>
    </cfRule>
  </conditionalFormatting>
  <conditionalFormatting sqref="CQ34:CU34">
    <cfRule type="cellIs" dxfId="1461" priority="19" operator="lessThan">
      <formula>0</formula>
    </cfRule>
    <cfRule type="cellIs" dxfId="1460" priority="20" operator="greaterThan">
      <formula>0</formula>
    </cfRule>
  </conditionalFormatting>
  <conditionalFormatting sqref="CW34">
    <cfRule type="cellIs" dxfId="1459" priority="17" operator="lessThan">
      <formula>0</formula>
    </cfRule>
    <cfRule type="cellIs" dxfId="1458" priority="18" operator="greaterThan">
      <formula>0</formula>
    </cfRule>
  </conditionalFormatting>
  <conditionalFormatting sqref="AR34">
    <cfRule type="cellIs" dxfId="1457" priority="15" operator="lessThan">
      <formula>0</formula>
    </cfRule>
    <cfRule type="cellIs" dxfId="1456" priority="16" operator="greaterThan">
      <formula>0</formula>
    </cfRule>
  </conditionalFormatting>
  <conditionalFormatting sqref="AZ34">
    <cfRule type="cellIs" dxfId="1455" priority="13" operator="lessThan">
      <formula>0</formula>
    </cfRule>
    <cfRule type="cellIs" dxfId="1454" priority="14" operator="greaterThan">
      <formula>0</formula>
    </cfRule>
  </conditionalFormatting>
  <conditionalFormatting sqref="BH34">
    <cfRule type="cellIs" dxfId="1453" priority="11" operator="lessThan">
      <formula>0</formula>
    </cfRule>
    <cfRule type="cellIs" dxfId="1452" priority="12" operator="greaterThan">
      <formula>0</formula>
    </cfRule>
  </conditionalFormatting>
  <conditionalFormatting sqref="BP34">
    <cfRule type="cellIs" dxfId="1451" priority="9" operator="lessThan">
      <formula>0</formula>
    </cfRule>
    <cfRule type="cellIs" dxfId="1450" priority="10" operator="greaterThan">
      <formula>0</formula>
    </cfRule>
  </conditionalFormatting>
  <conditionalFormatting sqref="BX34">
    <cfRule type="cellIs" dxfId="1449" priority="7" operator="lessThan">
      <formula>0</formula>
    </cfRule>
    <cfRule type="cellIs" dxfId="1448" priority="8" operator="greaterThan">
      <formula>0</formula>
    </cfRule>
  </conditionalFormatting>
  <conditionalFormatting sqref="CF34">
    <cfRule type="cellIs" dxfId="1447" priority="5" operator="lessThan">
      <formula>0</formula>
    </cfRule>
    <cfRule type="cellIs" dxfId="1446" priority="6" operator="greaterThan">
      <formula>0</formula>
    </cfRule>
  </conditionalFormatting>
  <conditionalFormatting sqref="CN34">
    <cfRule type="cellIs" dxfId="1445" priority="3" operator="lessThan">
      <formula>0</formula>
    </cfRule>
    <cfRule type="cellIs" dxfId="1444" priority="4" operator="greaterThan">
      <formula>0</formula>
    </cfRule>
  </conditionalFormatting>
  <conditionalFormatting sqref="CV34">
    <cfRule type="cellIs" dxfId="1443" priority="1" operator="lessThan">
      <formula>0</formula>
    </cfRule>
    <cfRule type="cellIs" dxfId="1442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6" tint="-0.249977111117893"/>
  </sheetPr>
  <dimension ref="A1:DA136"/>
  <sheetViews>
    <sheetView topLeftCell="A19" zoomScale="70" zoomScaleNormal="70" workbookViewId="0">
      <selection activeCell="B21" sqref="B21"/>
    </sheetView>
  </sheetViews>
  <sheetFormatPr defaultColWidth="9.1796875" defaultRowHeight="14.5" x14ac:dyDescent="0.35"/>
  <cols>
    <col min="1" max="1" width="6" style="133" bestFit="1" customWidth="1"/>
    <col min="2" max="2" width="12.26953125" style="133" bestFit="1" customWidth="1"/>
    <col min="3" max="3" width="3.1796875" style="133" customWidth="1"/>
    <col min="4" max="4" width="3.81640625" style="133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8.7265625" style="133" bestFit="1" customWidth="1"/>
    <col min="20" max="20" width="9.54296875" style="133" customWidth="1"/>
    <col min="21" max="21" width="9.7265625" style="133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8.7265625" style="133" customWidth="1"/>
    <col min="36" max="36" width="10.26953125" style="133" customWidth="1"/>
    <col min="37" max="37" width="10" style="133" customWidth="1"/>
    <col min="38" max="38" width="1.54296875" style="133" customWidth="1"/>
    <col min="39" max="40" width="8.7265625" style="133" customWidth="1"/>
    <col min="41" max="42" width="7.7265625" style="133" customWidth="1"/>
    <col min="43" max="43" width="8" style="133" customWidth="1"/>
    <col min="44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3" width="10.54296875" style="133" bestFit="1" customWidth="1"/>
    <col min="104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>
        <f>'FY20 Demand'!C15</f>
        <v>3937.4999999999995</v>
      </c>
      <c r="H22" s="174">
        <f>'FY20 Demand'!C6</f>
        <v>135.3671579777976</v>
      </c>
      <c r="I22" s="174"/>
      <c r="J22" s="174">
        <f>'FY20 Demand'!C20</f>
        <v>2612.9808276431854</v>
      </c>
      <c r="K22" s="174">
        <f>'FY20 Demand'!C24</f>
        <v>7560</v>
      </c>
      <c r="L22" s="174"/>
      <c r="M22" s="174">
        <f>SUM(G22:L22)</f>
        <v>14245.847985620981</v>
      </c>
      <c r="O22" s="174">
        <f>'FY20 Demand'!D15</f>
        <v>3750</v>
      </c>
      <c r="P22" s="174">
        <f>'FY20 Demand'!D6</f>
        <v>225.30310994118142</v>
      </c>
      <c r="Q22" s="174"/>
      <c r="R22" s="174">
        <f>'FY20 Demand'!D20</f>
        <v>3549.0000728986947</v>
      </c>
      <c r="S22" s="174">
        <f>'FY20 Demand'!D24</f>
        <v>8977.5</v>
      </c>
      <c r="T22" s="174"/>
      <c r="U22" s="174">
        <f>SUM(O22:T22)</f>
        <v>16501.803182839874</v>
      </c>
      <c r="V22" s="174"/>
      <c r="W22" s="174">
        <f>'FY20 Demand'!E15</f>
        <v>3750</v>
      </c>
      <c r="X22" s="174">
        <f>'FY20 Demand'!E6</f>
        <v>127.84034970418872</v>
      </c>
      <c r="Y22" s="174"/>
      <c r="Z22" s="174">
        <f>'FY20 Demand'!E20</f>
        <v>3098.4861370981462</v>
      </c>
      <c r="AA22" s="174">
        <f>'FY20 Demand'!E24</f>
        <v>7222.5</v>
      </c>
      <c r="AB22" s="174"/>
      <c r="AC22" s="174">
        <f>SUM(W22:AB22)</f>
        <v>14198.826486802334</v>
      </c>
      <c r="AD22" s="174"/>
      <c r="AE22" s="174">
        <f>'FY20 Demand'!F15</f>
        <v>4125</v>
      </c>
      <c r="AF22" s="174">
        <f>'FY20 Demand'!F6</f>
        <v>123.93179011632044</v>
      </c>
      <c r="AG22" s="174"/>
      <c r="AH22" s="174">
        <f>'FY20 Demand'!F20</f>
        <v>1765.3148008650644</v>
      </c>
      <c r="AI22" s="174">
        <f>'FY20 Demand'!F24</f>
        <v>13162.5</v>
      </c>
      <c r="AJ22" s="174"/>
      <c r="AK22" s="174">
        <f>SUM(AE22:AJ22)</f>
        <v>19176.746590981384</v>
      </c>
      <c r="AL22" s="164"/>
      <c r="AM22" s="174">
        <f>'FY20 Demand'!G15</f>
        <v>3975</v>
      </c>
      <c r="AN22" s="174">
        <f>'FY20 Demand'!G6</f>
        <v>118.84153946715894</v>
      </c>
      <c r="AO22" s="174"/>
      <c r="AP22" s="174">
        <f>'FY20 Demand'!G20</f>
        <v>1339.7322187932837</v>
      </c>
      <c r="AQ22" s="174">
        <f>'FY20 Demand'!G24</f>
        <v>12960</v>
      </c>
      <c r="AR22" s="174"/>
      <c r="AS22" s="174">
        <f>SUM(AM22:AR22)</f>
        <v>18393.573758260442</v>
      </c>
      <c r="AT22" s="164"/>
      <c r="AU22" s="174">
        <f>'FY20 Demand'!H15</f>
        <v>3975</v>
      </c>
      <c r="AV22" s="174">
        <f>'FY20 Demand'!H6</f>
        <v>66.714147043830053</v>
      </c>
      <c r="AW22" s="174"/>
      <c r="AX22" s="174">
        <f>'FY20 Demand'!H20</f>
        <v>758.00063178869107</v>
      </c>
      <c r="AY22" s="174">
        <f>'FY20 Demand'!H24</f>
        <v>8775</v>
      </c>
      <c r="AZ22" s="174"/>
      <c r="BA22" s="174">
        <f>SUM(AU22:AZ22)</f>
        <v>13574.71477883252</v>
      </c>
      <c r="BB22" s="164"/>
      <c r="BC22" s="174">
        <f>'FY20 Demand'!I15</f>
        <v>3975</v>
      </c>
      <c r="BD22" s="174">
        <f>'FY20 Demand'!I6</f>
        <v>111.33504120984699</v>
      </c>
      <c r="BE22" s="174"/>
      <c r="BF22" s="174">
        <f>'FY20 Demand'!I20</f>
        <v>4422.0348455762642</v>
      </c>
      <c r="BG22" s="174">
        <f>'FY20 Demand'!I24</f>
        <v>18900</v>
      </c>
      <c r="BH22" s="174"/>
      <c r="BI22" s="174">
        <f>SUM(BC22:BH22)</f>
        <v>27408.369886786109</v>
      </c>
      <c r="BJ22" s="164"/>
      <c r="BK22" s="174">
        <f>'FY20 Demand'!J15</f>
        <v>3412.5</v>
      </c>
      <c r="BL22" s="174">
        <f>'FY20 Demand'!J6</f>
        <v>136.07480281788017</v>
      </c>
      <c r="BM22" s="174"/>
      <c r="BN22" s="174">
        <f>'FY20 Demand'!J20</f>
        <v>5120.550142152455</v>
      </c>
      <c r="BO22" s="174">
        <f>'FY20 Demand'!J24</f>
        <v>18900</v>
      </c>
      <c r="BP22" s="174"/>
      <c r="BQ22" s="174">
        <f>SUM(BK22:BP22)</f>
        <v>27569.124944970335</v>
      </c>
      <c r="BR22" s="164"/>
      <c r="BS22" s="174">
        <f>'FY20 Demand'!K15</f>
        <v>3000</v>
      </c>
      <c r="BT22" s="174">
        <f>'FY20 Demand'!K6</f>
        <v>140.92703249087401</v>
      </c>
      <c r="BU22" s="174"/>
      <c r="BV22" s="174">
        <f>'FY20 Demand'!K20</f>
        <v>4371.7347459480479</v>
      </c>
      <c r="BW22" s="174">
        <f>'FY20 Demand'!K24</f>
        <v>13027.5</v>
      </c>
      <c r="BX22" s="174"/>
      <c r="BY22" s="174">
        <f>SUM(BS22:BX22)</f>
        <v>20540.161778438924</v>
      </c>
      <c r="BZ22" s="164"/>
      <c r="CA22" s="174">
        <f>'FY20 Demand'!L15</f>
        <v>3000</v>
      </c>
      <c r="CB22" s="174">
        <f>'FY20 Demand'!L6</f>
        <v>111.89387138822917</v>
      </c>
      <c r="CC22" s="174"/>
      <c r="CD22" s="174">
        <f>'FY20 Demand'!L20</f>
        <v>3892.3529268826087</v>
      </c>
      <c r="CE22" s="174">
        <f>'FY20 Demand'!L24</f>
        <v>10125</v>
      </c>
      <c r="CF22" s="174"/>
      <c r="CG22" s="174">
        <f>SUM(CA22:CF22)</f>
        <v>17129.246798270837</v>
      </c>
      <c r="CH22" s="164"/>
      <c r="CI22" s="174">
        <f>'FY20 Demand'!M15</f>
        <v>4312.5</v>
      </c>
      <c r="CJ22" s="174">
        <f>'FY20 Demand'!M6</f>
        <v>99.504323199997216</v>
      </c>
      <c r="CK22" s="174"/>
      <c r="CL22" s="174">
        <f>'FY20 Demand'!M20</f>
        <v>3343.425752679027</v>
      </c>
      <c r="CM22" s="174">
        <f>'FY20 Demand'!M24</f>
        <v>8235</v>
      </c>
      <c r="CN22" s="174"/>
      <c r="CO22" s="174">
        <f>SUM(CI22:CN22)</f>
        <v>15990.430075879023</v>
      </c>
      <c r="CP22" s="164"/>
      <c r="CQ22" s="174">
        <f>'FY20 Demand'!N15</f>
        <v>3787.5</v>
      </c>
      <c r="CR22" s="174">
        <f>'FY20 Demand'!N6</f>
        <v>102.26683464269524</v>
      </c>
      <c r="CS22" s="174"/>
      <c r="CT22" s="174">
        <f>'FY20 Demand'!N20</f>
        <v>1726.3868976745316</v>
      </c>
      <c r="CU22" s="174">
        <f>'FY20 Demand'!N24</f>
        <v>7155</v>
      </c>
      <c r="CV22" s="174"/>
      <c r="CW22" s="174">
        <f>SUM(CQ22:CV22)</f>
        <v>12771.153732317227</v>
      </c>
      <c r="CY22" s="134">
        <f>SUM(CW22,CO22,CG22,BY22,BQ22,BI22,BA22,AS22,AK22,AC22,U22,M22)</f>
        <v>217500</v>
      </c>
      <c r="CZ22" s="134">
        <f>'FY20 Demand'!O38</f>
        <v>217500.00000000003</v>
      </c>
      <c r="DA22" s="182" t="str">
        <f>IF(CY22=CZ22,"","Check")</f>
        <v/>
      </c>
    </row>
    <row r="23" spans="6:105" x14ac:dyDescent="0.35">
      <c r="F23" s="170" t="s">
        <v>164</v>
      </c>
      <c r="G23" s="194">
        <f t="shared" ref="G23:L23" si="0">G22</f>
        <v>3937.4999999999995</v>
      </c>
      <c r="H23" s="194">
        <f t="shared" si="0"/>
        <v>135.3671579777976</v>
      </c>
      <c r="I23" s="194">
        <f t="shared" si="0"/>
        <v>0</v>
      </c>
      <c r="J23" s="194">
        <f t="shared" si="0"/>
        <v>2612.9808276431854</v>
      </c>
      <c r="K23" s="194">
        <f t="shared" si="0"/>
        <v>7560</v>
      </c>
      <c r="L23" s="194">
        <f t="shared" si="0"/>
        <v>0</v>
      </c>
      <c r="M23" s="174">
        <f>SUM(G23:L23)</f>
        <v>14245.847985620981</v>
      </c>
      <c r="O23" s="194">
        <f t="shared" ref="O23:T23" si="1">O22</f>
        <v>3750</v>
      </c>
      <c r="P23" s="194">
        <f t="shared" si="1"/>
        <v>225.30310994118142</v>
      </c>
      <c r="Q23" s="194">
        <f t="shared" si="1"/>
        <v>0</v>
      </c>
      <c r="R23" s="194">
        <f t="shared" si="1"/>
        <v>3549.0000728986947</v>
      </c>
      <c r="S23" s="194">
        <f t="shared" si="1"/>
        <v>8977.5</v>
      </c>
      <c r="T23" s="194">
        <f t="shared" si="1"/>
        <v>0</v>
      </c>
      <c r="U23" s="174">
        <f>SUM(O23:T23)</f>
        <v>16501.803182839874</v>
      </c>
      <c r="V23" s="174"/>
      <c r="W23" s="194">
        <f t="shared" ref="W23:AB23" si="2">W22</f>
        <v>3750</v>
      </c>
      <c r="X23" s="194">
        <f t="shared" si="2"/>
        <v>127.84034970418872</v>
      </c>
      <c r="Y23" s="194">
        <f t="shared" si="2"/>
        <v>0</v>
      </c>
      <c r="Z23" s="194">
        <f t="shared" si="2"/>
        <v>3098.4861370981462</v>
      </c>
      <c r="AA23" s="194">
        <f t="shared" si="2"/>
        <v>7222.5</v>
      </c>
      <c r="AB23" s="194">
        <f t="shared" si="2"/>
        <v>0</v>
      </c>
      <c r="AC23" s="174">
        <f>SUM(W23:AB23)</f>
        <v>14198.826486802334</v>
      </c>
      <c r="AD23" s="174"/>
      <c r="AE23" s="194">
        <f t="shared" ref="AE23:AJ23" si="3">AE22</f>
        <v>4125</v>
      </c>
      <c r="AF23" s="194">
        <f t="shared" si="3"/>
        <v>123.93179011632044</v>
      </c>
      <c r="AG23" s="194">
        <f t="shared" si="3"/>
        <v>0</v>
      </c>
      <c r="AH23" s="194">
        <f t="shared" si="3"/>
        <v>1765.3148008650644</v>
      </c>
      <c r="AI23" s="194">
        <f t="shared" si="3"/>
        <v>13162.5</v>
      </c>
      <c r="AJ23" s="194">
        <f t="shared" si="3"/>
        <v>0</v>
      </c>
      <c r="AK23" s="174">
        <f>SUM(AE23:AJ23)</f>
        <v>19176.746590981384</v>
      </c>
      <c r="AL23" s="164"/>
      <c r="AM23" s="194">
        <f t="shared" ref="AM23:AR23" si="4">AM22</f>
        <v>3975</v>
      </c>
      <c r="AN23" s="194">
        <f t="shared" si="4"/>
        <v>118.84153946715894</v>
      </c>
      <c r="AO23" s="194">
        <f t="shared" si="4"/>
        <v>0</v>
      </c>
      <c r="AP23" s="194">
        <f t="shared" si="4"/>
        <v>1339.7322187932837</v>
      </c>
      <c r="AQ23" s="194">
        <f t="shared" si="4"/>
        <v>12960</v>
      </c>
      <c r="AR23" s="194">
        <f t="shared" si="4"/>
        <v>0</v>
      </c>
      <c r="AS23" s="174">
        <f>SUM(AM23:AR23)</f>
        <v>18393.573758260442</v>
      </c>
      <c r="AT23" s="164"/>
      <c r="AU23" s="194">
        <f t="shared" ref="AU23:AZ23" si="5">AU22</f>
        <v>3975</v>
      </c>
      <c r="AV23" s="194">
        <f t="shared" si="5"/>
        <v>66.714147043830053</v>
      </c>
      <c r="AW23" s="194">
        <f t="shared" si="5"/>
        <v>0</v>
      </c>
      <c r="AX23" s="194">
        <f t="shared" si="5"/>
        <v>758.00063178869107</v>
      </c>
      <c r="AY23" s="194">
        <f t="shared" si="5"/>
        <v>8775</v>
      </c>
      <c r="AZ23" s="194">
        <f t="shared" si="5"/>
        <v>0</v>
      </c>
      <c r="BA23" s="174">
        <f>SUM(AU23:AZ23)</f>
        <v>13574.71477883252</v>
      </c>
      <c r="BB23" s="164"/>
      <c r="BC23" s="194">
        <f t="shared" ref="BC23:BH23" si="6">BC22</f>
        <v>3975</v>
      </c>
      <c r="BD23" s="194">
        <f t="shared" si="6"/>
        <v>111.33504120984699</v>
      </c>
      <c r="BE23" s="194">
        <f t="shared" si="6"/>
        <v>0</v>
      </c>
      <c r="BF23" s="194">
        <f t="shared" si="6"/>
        <v>4422.0348455762642</v>
      </c>
      <c r="BG23" s="194">
        <f t="shared" si="6"/>
        <v>18900</v>
      </c>
      <c r="BH23" s="194">
        <f t="shared" si="6"/>
        <v>0</v>
      </c>
      <c r="BI23" s="174">
        <f>SUM(BC23:BH23)</f>
        <v>27408.369886786109</v>
      </c>
      <c r="BJ23" s="164"/>
      <c r="BK23" s="194">
        <f t="shared" ref="BK23:BP23" si="7">BK22</f>
        <v>3412.5</v>
      </c>
      <c r="BL23" s="194">
        <f t="shared" si="7"/>
        <v>136.07480281788017</v>
      </c>
      <c r="BM23" s="194">
        <f t="shared" si="7"/>
        <v>0</v>
      </c>
      <c r="BN23" s="194">
        <f t="shared" si="7"/>
        <v>5120.550142152455</v>
      </c>
      <c r="BO23" s="194">
        <f t="shared" si="7"/>
        <v>18900</v>
      </c>
      <c r="BP23" s="194">
        <f t="shared" si="7"/>
        <v>0</v>
      </c>
      <c r="BQ23" s="174">
        <f>SUM(BK23:BP23)</f>
        <v>27569.124944970335</v>
      </c>
      <c r="BR23" s="164"/>
      <c r="BS23" s="194">
        <f t="shared" ref="BS23:BX23" si="8">BS22</f>
        <v>3000</v>
      </c>
      <c r="BT23" s="194">
        <f t="shared" si="8"/>
        <v>140.92703249087401</v>
      </c>
      <c r="BU23" s="194">
        <f t="shared" si="8"/>
        <v>0</v>
      </c>
      <c r="BV23" s="194">
        <f t="shared" si="8"/>
        <v>4371.7347459480479</v>
      </c>
      <c r="BW23" s="194">
        <f t="shared" si="8"/>
        <v>13027.5</v>
      </c>
      <c r="BX23" s="194">
        <f t="shared" si="8"/>
        <v>0</v>
      </c>
      <c r="BY23" s="174">
        <f>SUM(BS23:BX23)</f>
        <v>20540.161778438924</v>
      </c>
      <c r="BZ23" s="164"/>
      <c r="CA23" s="194">
        <f t="shared" ref="CA23:CF23" si="9">CA22</f>
        <v>3000</v>
      </c>
      <c r="CB23" s="194">
        <f t="shared" si="9"/>
        <v>111.89387138822917</v>
      </c>
      <c r="CC23" s="194">
        <f t="shared" si="9"/>
        <v>0</v>
      </c>
      <c r="CD23" s="194">
        <f t="shared" si="9"/>
        <v>3892.3529268826087</v>
      </c>
      <c r="CE23" s="194">
        <f t="shared" si="9"/>
        <v>10125</v>
      </c>
      <c r="CF23" s="194">
        <f t="shared" si="9"/>
        <v>0</v>
      </c>
      <c r="CG23" s="174">
        <f>SUM(CA23:CF23)</f>
        <v>17129.246798270837</v>
      </c>
      <c r="CH23" s="164"/>
      <c r="CI23" s="194">
        <f t="shared" ref="CI23:CN23" si="10">CI22</f>
        <v>4312.5</v>
      </c>
      <c r="CJ23" s="194">
        <f t="shared" si="10"/>
        <v>99.504323199997216</v>
      </c>
      <c r="CK23" s="194">
        <f t="shared" si="10"/>
        <v>0</v>
      </c>
      <c r="CL23" s="194">
        <f t="shared" si="10"/>
        <v>3343.425752679027</v>
      </c>
      <c r="CM23" s="194">
        <f t="shared" si="10"/>
        <v>8235</v>
      </c>
      <c r="CN23" s="194">
        <f t="shared" si="10"/>
        <v>0</v>
      </c>
      <c r="CO23" s="174">
        <f>SUM(CI23:CN23)</f>
        <v>15990.430075879023</v>
      </c>
      <c r="CP23" s="164"/>
      <c r="CQ23" s="194">
        <f t="shared" ref="CQ23:CV23" si="11">CQ22</f>
        <v>3787.5</v>
      </c>
      <c r="CR23" s="194">
        <f t="shared" si="11"/>
        <v>102.26683464269524</v>
      </c>
      <c r="CS23" s="194">
        <f t="shared" si="11"/>
        <v>0</v>
      </c>
      <c r="CT23" s="194">
        <f t="shared" si="11"/>
        <v>1726.3868976745316</v>
      </c>
      <c r="CU23" s="194">
        <f t="shared" si="11"/>
        <v>7155</v>
      </c>
      <c r="CV23" s="194">
        <f t="shared" si="11"/>
        <v>0</v>
      </c>
      <c r="CW23" s="174">
        <f>SUM(CQ23:CV23)</f>
        <v>12771.153732317227</v>
      </c>
    </row>
    <row r="24" spans="6:105" x14ac:dyDescent="0.35">
      <c r="F24" s="170" t="s">
        <v>167</v>
      </c>
      <c r="G24" s="174">
        <f>G23-G22</f>
        <v>0</v>
      </c>
      <c r="H24" s="174">
        <f t="shared" ref="H24:M24" si="12">H23-H22</f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IFERROR(G24/G22,"0.00"%)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IFERROR(O24/O22,"0.00"%)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IFERROR(W24/W22,"0.00"%)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IFERROR(AE24/AE22,"0.00"%)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IFERROR(AM24/AM22,"0.00"%)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IFERROR(AU24/AU22,"0.00"%)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IFERROR(BC24/BC22,"0.00"%)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IFERROR(BK24/BK22,"0.00"%)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IFERROR(BS24/BS22,"0.00"%)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IFERROR(CA24/CA22,"0.00"%)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IFERROR(CI24/CI22,"0.00"%)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IFERROR(CQ24/CQ22,"0.00"%)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IFERROR(G22/$M22,"0%")</f>
        <v>0.27639632291277483</v>
      </c>
      <c r="H27" s="172">
        <f t="shared" ref="H27:L28" si="36">IFERROR(H22/$M22,"0%")</f>
        <v>9.5022183385945272E-3</v>
      </c>
      <c r="I27" s="172">
        <f t="shared" si="36"/>
        <v>0</v>
      </c>
      <c r="J27" s="172">
        <f t="shared" si="36"/>
        <v>0.18342051875610299</v>
      </c>
      <c r="K27" s="172">
        <f t="shared" si="36"/>
        <v>0.53068093999252774</v>
      </c>
      <c r="L27" s="172">
        <f t="shared" si="36"/>
        <v>0</v>
      </c>
      <c r="M27" s="172">
        <f>SUM(G27:L27)</f>
        <v>1</v>
      </c>
      <c r="O27" s="172">
        <f>IFERROR(O22/$U22,"0%")</f>
        <v>0.22724789275753832</v>
      </c>
      <c r="P27" s="172">
        <f t="shared" ref="P27:T28" si="37">IFERROR(P22/$U22,"0%")</f>
        <v>1.3653241857560922E-2</v>
      </c>
      <c r="Q27" s="172">
        <f t="shared" si="37"/>
        <v>0</v>
      </c>
      <c r="R27" s="172">
        <f t="shared" si="37"/>
        <v>0.21506741012335417</v>
      </c>
      <c r="S27" s="172">
        <f t="shared" si="37"/>
        <v>0.54403145526154673</v>
      </c>
      <c r="T27" s="172">
        <f t="shared" si="37"/>
        <v>0</v>
      </c>
      <c r="U27" s="172">
        <f>SUM(O27:T27)</f>
        <v>1</v>
      </c>
      <c r="V27" s="173"/>
      <c r="W27" s="172">
        <f>IFERROR(W22/$AC22,"0%")</f>
        <v>0.26410633325828631</v>
      </c>
      <c r="X27" s="172">
        <f t="shared" ref="X27:AB28" si="38">IFERROR(X22/$AC22,"0%")</f>
        <v>9.0035856007547547E-3</v>
      </c>
      <c r="Y27" s="172">
        <f t="shared" si="38"/>
        <v>0</v>
      </c>
      <c r="Z27" s="172">
        <f>IFERROR(Z22/$AC22,"0%")</f>
        <v>0.21822128328549953</v>
      </c>
      <c r="AA27" s="172">
        <f t="shared" si="38"/>
        <v>0.50866879785545949</v>
      </c>
      <c r="AB27" s="172">
        <f t="shared" si="38"/>
        <v>0</v>
      </c>
      <c r="AC27" s="172">
        <f>SUM(W27:AB27)</f>
        <v>1</v>
      </c>
      <c r="AD27" s="173"/>
      <c r="AE27" s="172">
        <f t="shared" ref="AE27:AJ27" si="39">IFERROR(AE22/$AK$22,"0%")</f>
        <v>0.21510426601454613</v>
      </c>
      <c r="AF27" s="172">
        <f t="shared" si="39"/>
        <v>6.4626076966884582E-3</v>
      </c>
      <c r="AG27" s="172">
        <f t="shared" si="39"/>
        <v>0</v>
      </c>
      <c r="AH27" s="172">
        <f t="shared" si="39"/>
        <v>9.2054968369622861E-2</v>
      </c>
      <c r="AI27" s="172">
        <f t="shared" si="39"/>
        <v>0.68637815791914258</v>
      </c>
      <c r="AJ27" s="172">
        <f t="shared" si="39"/>
        <v>0</v>
      </c>
      <c r="AK27" s="172">
        <f>SUM(AE27:AJ27)</f>
        <v>1</v>
      </c>
      <c r="AL27" s="164"/>
      <c r="AM27" s="172">
        <f t="shared" ref="AM27:AR27" si="40">IFERROR(AM22/$AS$22,"0%")</f>
        <v>0.21610808493454686</v>
      </c>
      <c r="AN27" s="172">
        <f t="shared" si="40"/>
        <v>6.4610358502946129E-3</v>
      </c>
      <c r="AO27" s="172">
        <f t="shared" si="40"/>
        <v>0</v>
      </c>
      <c r="AP27" s="172">
        <f t="shared" si="40"/>
        <v>7.283697210780575E-2</v>
      </c>
      <c r="AQ27" s="172">
        <f t="shared" si="40"/>
        <v>0.70459390710735281</v>
      </c>
      <c r="AR27" s="172">
        <f t="shared" si="40"/>
        <v>0</v>
      </c>
      <c r="AS27" s="172">
        <f>SUM(AM27:AR27)</f>
        <v>1</v>
      </c>
      <c r="AT27" s="164"/>
      <c r="AU27" s="172">
        <f t="shared" ref="AU27:AZ27" si="41">IFERROR(AU22/$BA$22,"0%")</f>
        <v>0.29282383201143514</v>
      </c>
      <c r="AV27" s="172">
        <f t="shared" si="41"/>
        <v>4.9145892293707355E-3</v>
      </c>
      <c r="AW27" s="172">
        <f t="shared" si="41"/>
        <v>0</v>
      </c>
      <c r="AX27" s="172">
        <f t="shared" si="41"/>
        <v>5.5839157149044874E-2</v>
      </c>
      <c r="AY27" s="172">
        <f t="shared" si="41"/>
        <v>0.64642242161014929</v>
      </c>
      <c r="AZ27" s="172">
        <f t="shared" si="41"/>
        <v>0</v>
      </c>
      <c r="BA27" s="172">
        <f>SUM(AU27:AZ27)</f>
        <v>1</v>
      </c>
      <c r="BB27" s="164"/>
      <c r="BC27" s="172">
        <f t="shared" ref="BC27:BH27" si="42">IFERROR(BC22/$BI$22,"0%")</f>
        <v>0.14502869074006453</v>
      </c>
      <c r="BD27" s="172">
        <f t="shared" si="42"/>
        <v>4.0620818264541477E-3</v>
      </c>
      <c r="BE27" s="172">
        <f t="shared" si="42"/>
        <v>0</v>
      </c>
      <c r="BF27" s="172">
        <f t="shared" si="42"/>
        <v>0.16133884882034441</v>
      </c>
      <c r="BG27" s="172">
        <f t="shared" si="42"/>
        <v>0.68957037861313697</v>
      </c>
      <c r="BH27" s="172">
        <f t="shared" si="42"/>
        <v>0</v>
      </c>
      <c r="BI27" s="172">
        <f>SUM(BC27:BH27)</f>
        <v>1</v>
      </c>
      <c r="BJ27" s="164"/>
      <c r="BK27" s="172">
        <f t="shared" ref="BK27:BP27" si="43">IFERROR(BK22/$BQ$22,"0%")</f>
        <v>0.12377977200261377</v>
      </c>
      <c r="BL27" s="172">
        <f t="shared" si="43"/>
        <v>4.9357679320433208E-3</v>
      </c>
      <c r="BM27" s="172">
        <f t="shared" si="43"/>
        <v>0</v>
      </c>
      <c r="BN27" s="172">
        <f t="shared" si="43"/>
        <v>0.18573495358932818</v>
      </c>
      <c r="BO27" s="172">
        <f t="shared" si="43"/>
        <v>0.68554950647601476</v>
      </c>
      <c r="BP27" s="172">
        <f t="shared" si="43"/>
        <v>0</v>
      </c>
      <c r="BQ27" s="172">
        <f>SUM(BK27:BP27)</f>
        <v>1</v>
      </c>
      <c r="BR27" s="164"/>
      <c r="BS27" s="172">
        <f t="shared" ref="BS27:BX27" si="44">IFERROR(BS22/$BY$22,"0%")</f>
        <v>0.14605532480027056</v>
      </c>
      <c r="BT27" s="172">
        <f t="shared" si="44"/>
        <v>6.861047834530962E-3</v>
      </c>
      <c r="BU27" s="172">
        <f t="shared" si="44"/>
        <v>0</v>
      </c>
      <c r="BV27" s="172">
        <f t="shared" si="44"/>
        <v>0.21283837942002348</v>
      </c>
      <c r="BW27" s="172">
        <f t="shared" si="44"/>
        <v>0.63424524794517489</v>
      </c>
      <c r="BX27" s="172">
        <f t="shared" si="44"/>
        <v>0</v>
      </c>
      <c r="BY27" s="172">
        <f>SUM(BS27:BX27)</f>
        <v>0.99999999999999989</v>
      </c>
      <c r="BZ27" s="164"/>
      <c r="CA27" s="172">
        <f t="shared" ref="CA27:CF27" si="45">IFERROR(CA22/$CG$22,"0%")</f>
        <v>0.17513904933069468</v>
      </c>
      <c r="CB27" s="172">
        <f t="shared" si="45"/>
        <v>6.5323287536218251E-3</v>
      </c>
      <c r="CC27" s="172">
        <f t="shared" si="45"/>
        <v>0</v>
      </c>
      <c r="CD27" s="172">
        <f t="shared" si="45"/>
        <v>0.22723433042458901</v>
      </c>
      <c r="CE27" s="172">
        <f t="shared" si="45"/>
        <v>0.5910942914910946</v>
      </c>
      <c r="CF27" s="172">
        <f t="shared" si="45"/>
        <v>0</v>
      </c>
      <c r="CG27" s="172">
        <f>SUM(CA27:CF27)</f>
        <v>1</v>
      </c>
      <c r="CH27" s="164"/>
      <c r="CI27" s="172">
        <f t="shared" ref="CI27:CN27" si="46">IFERROR(CI22/$CO$22,"0%")</f>
        <v>0.26969255858260172</v>
      </c>
      <c r="CJ27" s="172">
        <f t="shared" si="46"/>
        <v>6.2227421481362054E-3</v>
      </c>
      <c r="CK27" s="172">
        <f t="shared" si="46"/>
        <v>0</v>
      </c>
      <c r="CL27" s="172">
        <f t="shared" si="46"/>
        <v>0.20908917001065919</v>
      </c>
      <c r="CM27" s="172">
        <f t="shared" si="46"/>
        <v>0.51499552925860292</v>
      </c>
      <c r="CN27" s="172">
        <f t="shared" si="46"/>
        <v>0</v>
      </c>
      <c r="CO27" s="172">
        <f>SUM(CI27:CN27)</f>
        <v>1</v>
      </c>
      <c r="CP27" s="164"/>
      <c r="CQ27" s="172">
        <f t="shared" ref="CQ27:CV27" si="47">IFERROR(CQ22/$CW$22,"0%")</f>
        <v>0.29656678475459769</v>
      </c>
      <c r="CR27" s="172">
        <f t="shared" si="47"/>
        <v>8.0076425972314819E-3</v>
      </c>
      <c r="CS27" s="172">
        <f t="shared" si="47"/>
        <v>0</v>
      </c>
      <c r="CT27" s="172">
        <f t="shared" si="47"/>
        <v>0.13517861689394073</v>
      </c>
      <c r="CU27" s="172">
        <f t="shared" si="47"/>
        <v>0.56024695575423011</v>
      </c>
      <c r="CV27" s="172">
        <f t="shared" si="47"/>
        <v>0</v>
      </c>
      <c r="CW27" s="172">
        <f>SUM(CQ27:CV27)</f>
        <v>1</v>
      </c>
    </row>
    <row r="28" spans="6:105" x14ac:dyDescent="0.35">
      <c r="F28" s="170" t="s">
        <v>164</v>
      </c>
      <c r="G28" s="172">
        <f>IFERROR(G23/$M23,"0%")</f>
        <v>0.27639632291277483</v>
      </c>
      <c r="H28" s="172">
        <f t="shared" si="36"/>
        <v>9.5022183385945272E-3</v>
      </c>
      <c r="I28" s="172">
        <f t="shared" si="36"/>
        <v>0</v>
      </c>
      <c r="J28" s="172">
        <f t="shared" si="36"/>
        <v>0.18342051875610299</v>
      </c>
      <c r="K28" s="172">
        <f t="shared" si="36"/>
        <v>0.53068093999252774</v>
      </c>
      <c r="L28" s="172">
        <f t="shared" si="36"/>
        <v>0</v>
      </c>
      <c r="M28" s="172">
        <f>SUM(G28:L28)</f>
        <v>1</v>
      </c>
      <c r="O28" s="172">
        <f>IFERROR(O23/$U23,"0%")</f>
        <v>0.22724789275753832</v>
      </c>
      <c r="P28" s="172">
        <f t="shared" si="37"/>
        <v>1.3653241857560922E-2</v>
      </c>
      <c r="Q28" s="172">
        <f t="shared" si="37"/>
        <v>0</v>
      </c>
      <c r="R28" s="172">
        <f t="shared" si="37"/>
        <v>0.21506741012335417</v>
      </c>
      <c r="S28" s="172">
        <f t="shared" si="37"/>
        <v>0.54403145526154673</v>
      </c>
      <c r="T28" s="172">
        <f t="shared" si="37"/>
        <v>0</v>
      </c>
      <c r="U28" s="172">
        <f>SUM(O28:T28)</f>
        <v>1</v>
      </c>
      <c r="V28" s="173"/>
      <c r="W28" s="172">
        <f>IFERROR(W23/$AC23,"0%")</f>
        <v>0.26410633325828631</v>
      </c>
      <c r="X28" s="172">
        <f t="shared" si="38"/>
        <v>9.0035856007547547E-3</v>
      </c>
      <c r="Y28" s="172">
        <f t="shared" si="38"/>
        <v>0</v>
      </c>
      <c r="Z28" s="172">
        <f>IFERROR(Z23/$AC23,"0%")</f>
        <v>0.21822128328549953</v>
      </c>
      <c r="AA28" s="172">
        <f t="shared" si="38"/>
        <v>0.50866879785545949</v>
      </c>
      <c r="AB28" s="172">
        <f t="shared" si="38"/>
        <v>0</v>
      </c>
      <c r="AC28" s="172">
        <f>SUM(W28:AB28)</f>
        <v>1</v>
      </c>
      <c r="AD28" s="173"/>
      <c r="AE28" s="172">
        <f t="shared" ref="AE28:AJ28" si="48">IFERROR(AE23/$AK$23,"0%")</f>
        <v>0.21510426601454613</v>
      </c>
      <c r="AF28" s="172">
        <f t="shared" si="48"/>
        <v>6.4626076966884582E-3</v>
      </c>
      <c r="AG28" s="172">
        <f t="shared" si="48"/>
        <v>0</v>
      </c>
      <c r="AH28" s="172">
        <f t="shared" si="48"/>
        <v>9.2054968369622861E-2</v>
      </c>
      <c r="AI28" s="172">
        <f t="shared" si="48"/>
        <v>0.68637815791914258</v>
      </c>
      <c r="AJ28" s="172">
        <f t="shared" si="48"/>
        <v>0</v>
      </c>
      <c r="AK28" s="172">
        <f>SUM(AE28:AJ28)</f>
        <v>1</v>
      </c>
      <c r="AL28" s="164"/>
      <c r="AM28" s="172">
        <f t="shared" ref="AM28:AR28" si="49">IFERROR(AM23/$AS$23,"0%")</f>
        <v>0.21610808493454686</v>
      </c>
      <c r="AN28" s="172">
        <f t="shared" si="49"/>
        <v>6.4610358502946129E-3</v>
      </c>
      <c r="AO28" s="172">
        <f t="shared" si="49"/>
        <v>0</v>
      </c>
      <c r="AP28" s="172">
        <f t="shared" si="49"/>
        <v>7.283697210780575E-2</v>
      </c>
      <c r="AQ28" s="172">
        <f t="shared" si="49"/>
        <v>0.70459390710735281</v>
      </c>
      <c r="AR28" s="172">
        <f t="shared" si="49"/>
        <v>0</v>
      </c>
      <c r="AS28" s="172">
        <f>SUM(AM28:AR28)</f>
        <v>1</v>
      </c>
      <c r="AT28" s="164"/>
      <c r="AU28" s="172">
        <f t="shared" ref="AU28:AZ28" si="50">IFERROR(AU23/$BA$23,"0%")</f>
        <v>0.29282383201143514</v>
      </c>
      <c r="AV28" s="172">
        <f t="shared" si="50"/>
        <v>4.9145892293707355E-3</v>
      </c>
      <c r="AW28" s="172">
        <f t="shared" si="50"/>
        <v>0</v>
      </c>
      <c r="AX28" s="172">
        <f t="shared" si="50"/>
        <v>5.5839157149044874E-2</v>
      </c>
      <c r="AY28" s="172">
        <f t="shared" si="50"/>
        <v>0.64642242161014929</v>
      </c>
      <c r="AZ28" s="172">
        <f t="shared" si="50"/>
        <v>0</v>
      </c>
      <c r="BA28" s="172">
        <f>SUM(AU28:AZ28)</f>
        <v>1</v>
      </c>
      <c r="BB28" s="164"/>
      <c r="BC28" s="172">
        <f t="shared" ref="BC28:BH28" si="51">IFERROR(BC23/$BI$23,"0%")</f>
        <v>0.14502869074006453</v>
      </c>
      <c r="BD28" s="172">
        <f t="shared" si="51"/>
        <v>4.0620818264541477E-3</v>
      </c>
      <c r="BE28" s="172">
        <f t="shared" si="51"/>
        <v>0</v>
      </c>
      <c r="BF28" s="172">
        <f t="shared" si="51"/>
        <v>0.16133884882034441</v>
      </c>
      <c r="BG28" s="172">
        <f t="shared" si="51"/>
        <v>0.68957037861313697</v>
      </c>
      <c r="BH28" s="172">
        <f t="shared" si="51"/>
        <v>0</v>
      </c>
      <c r="BI28" s="172">
        <f>SUM(BC28:BH28)</f>
        <v>1</v>
      </c>
      <c r="BJ28" s="164"/>
      <c r="BK28" s="172">
        <f t="shared" ref="BK28:BP28" si="52">IFERROR(BK23/$BQ$23,"0%")</f>
        <v>0.12377977200261377</v>
      </c>
      <c r="BL28" s="172">
        <f t="shared" si="52"/>
        <v>4.9357679320433208E-3</v>
      </c>
      <c r="BM28" s="172">
        <f t="shared" si="52"/>
        <v>0</v>
      </c>
      <c r="BN28" s="172">
        <f t="shared" si="52"/>
        <v>0.18573495358932818</v>
      </c>
      <c r="BO28" s="172">
        <f t="shared" si="52"/>
        <v>0.68554950647601476</v>
      </c>
      <c r="BP28" s="172">
        <f t="shared" si="52"/>
        <v>0</v>
      </c>
      <c r="BQ28" s="172">
        <f>SUM(BK28:BP28)</f>
        <v>1</v>
      </c>
      <c r="BR28" s="164"/>
      <c r="BS28" s="172">
        <f t="shared" ref="BS28:BX28" si="53">IFERROR(BS23/$BY$23,"0%")</f>
        <v>0.14605532480027056</v>
      </c>
      <c r="BT28" s="172">
        <f t="shared" si="53"/>
        <v>6.861047834530962E-3</v>
      </c>
      <c r="BU28" s="172">
        <f t="shared" si="53"/>
        <v>0</v>
      </c>
      <c r="BV28" s="172">
        <f t="shared" si="53"/>
        <v>0.21283837942002348</v>
      </c>
      <c r="BW28" s="172">
        <f t="shared" si="53"/>
        <v>0.63424524794517489</v>
      </c>
      <c r="BX28" s="172">
        <f t="shared" si="53"/>
        <v>0</v>
      </c>
      <c r="BY28" s="172">
        <f>SUM(BS28:BX28)</f>
        <v>0.99999999999999989</v>
      </c>
      <c r="BZ28" s="164"/>
      <c r="CA28" s="172">
        <f t="shared" ref="CA28:CF28" si="54">IFERROR(CA23/$CG$23,"0%")</f>
        <v>0.17513904933069468</v>
      </c>
      <c r="CB28" s="172">
        <f t="shared" si="54"/>
        <v>6.5323287536218251E-3</v>
      </c>
      <c r="CC28" s="172">
        <f t="shared" si="54"/>
        <v>0</v>
      </c>
      <c r="CD28" s="172">
        <f t="shared" si="54"/>
        <v>0.22723433042458901</v>
      </c>
      <c r="CE28" s="172">
        <f t="shared" si="54"/>
        <v>0.5910942914910946</v>
      </c>
      <c r="CF28" s="172">
        <f t="shared" si="54"/>
        <v>0</v>
      </c>
      <c r="CG28" s="172">
        <f>SUM(CA28:CF28)</f>
        <v>1</v>
      </c>
      <c r="CH28" s="164"/>
      <c r="CI28" s="172">
        <f t="shared" ref="CI28:CN28" si="55">IFERROR(CI23/$CO$23,"0%")</f>
        <v>0.26969255858260172</v>
      </c>
      <c r="CJ28" s="172">
        <f t="shared" si="55"/>
        <v>6.2227421481362054E-3</v>
      </c>
      <c r="CK28" s="172">
        <f t="shared" si="55"/>
        <v>0</v>
      </c>
      <c r="CL28" s="172">
        <f t="shared" si="55"/>
        <v>0.20908917001065919</v>
      </c>
      <c r="CM28" s="172">
        <f t="shared" si="55"/>
        <v>0.51499552925860292</v>
      </c>
      <c r="CN28" s="172">
        <f t="shared" si="55"/>
        <v>0</v>
      </c>
      <c r="CO28" s="172">
        <f>SUM(CI28:CN28)</f>
        <v>1</v>
      </c>
      <c r="CP28" s="164"/>
      <c r="CQ28" s="172">
        <f t="shared" ref="CQ28:CV28" si="56">IFERROR(CQ23/$CW$23,"0%")</f>
        <v>0.29656678475459769</v>
      </c>
      <c r="CR28" s="172">
        <f t="shared" si="56"/>
        <v>8.0076425972314819E-3</v>
      </c>
      <c r="CS28" s="172">
        <f t="shared" si="56"/>
        <v>0</v>
      </c>
      <c r="CT28" s="172">
        <f t="shared" si="56"/>
        <v>0.13517861689394073</v>
      </c>
      <c r="CU28" s="172">
        <f t="shared" si="56"/>
        <v>0.56024695575423011</v>
      </c>
      <c r="CV28" s="172">
        <f t="shared" si="56"/>
        <v>0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7">IFERROR(AVERAGE(G27:G28),"0%")</f>
        <v>0.27639632291277483</v>
      </c>
      <c r="H29" s="190">
        <f t="shared" si="57"/>
        <v>9.5022183385945272E-3</v>
      </c>
      <c r="I29" s="190">
        <f t="shared" si="57"/>
        <v>0</v>
      </c>
      <c r="J29" s="190">
        <f t="shared" si="57"/>
        <v>0.18342051875610299</v>
      </c>
      <c r="K29" s="190">
        <f t="shared" si="57"/>
        <v>0.53068093999252774</v>
      </c>
      <c r="L29" s="190">
        <f t="shared" si="57"/>
        <v>0</v>
      </c>
      <c r="M29" s="172">
        <f>SUM(G29:L29)</f>
        <v>1</v>
      </c>
      <c r="N29" s="192"/>
      <c r="O29" s="190">
        <f t="shared" ref="O29:T29" si="58">IFERROR(AVERAGE(O27:O28),"0%")</f>
        <v>0.22724789275753832</v>
      </c>
      <c r="P29" s="190">
        <f t="shared" si="58"/>
        <v>1.3653241857560922E-2</v>
      </c>
      <c r="Q29" s="190">
        <f t="shared" si="58"/>
        <v>0</v>
      </c>
      <c r="R29" s="190">
        <f t="shared" si="58"/>
        <v>0.21506741012335417</v>
      </c>
      <c r="S29" s="190">
        <f t="shared" si="58"/>
        <v>0.54403145526154673</v>
      </c>
      <c r="T29" s="190">
        <f t="shared" si="58"/>
        <v>0</v>
      </c>
      <c r="U29" s="172">
        <f>SUM(O29:T29)</f>
        <v>1</v>
      </c>
      <c r="V29" s="191"/>
      <c r="W29" s="190">
        <f t="shared" ref="W29:AB29" si="59">IFERROR(AVERAGE(W27:W28),"0%")</f>
        <v>0.26410633325828631</v>
      </c>
      <c r="X29" s="190">
        <f t="shared" si="59"/>
        <v>9.0035856007547547E-3</v>
      </c>
      <c r="Y29" s="190">
        <f t="shared" si="59"/>
        <v>0</v>
      </c>
      <c r="Z29" s="190">
        <f t="shared" si="59"/>
        <v>0.21822128328549953</v>
      </c>
      <c r="AA29" s="190">
        <f t="shared" si="59"/>
        <v>0.50866879785545949</v>
      </c>
      <c r="AB29" s="190">
        <f t="shared" si="59"/>
        <v>0</v>
      </c>
      <c r="AC29" s="172">
        <f>SUM(W29:AB29)</f>
        <v>1</v>
      </c>
      <c r="AD29" s="191"/>
      <c r="AE29" s="190">
        <f t="shared" ref="AE29:AJ29" si="60">IFERROR(AVERAGE(AE27:AE28),"0%")</f>
        <v>0.21510426601454613</v>
      </c>
      <c r="AF29" s="190">
        <f t="shared" si="60"/>
        <v>6.4626076966884582E-3</v>
      </c>
      <c r="AG29" s="190">
        <f t="shared" si="60"/>
        <v>0</v>
      </c>
      <c r="AH29" s="190">
        <f t="shared" si="60"/>
        <v>9.2054968369622861E-2</v>
      </c>
      <c r="AI29" s="190">
        <f t="shared" si="60"/>
        <v>0.68637815791914258</v>
      </c>
      <c r="AJ29" s="190">
        <f t="shared" si="60"/>
        <v>0</v>
      </c>
      <c r="AK29" s="172">
        <f>SUM(AE29:AJ29)</f>
        <v>1</v>
      </c>
      <c r="AL29" s="164"/>
      <c r="AM29" s="190">
        <f t="shared" ref="AM29:AR29" si="61">IFERROR(AVERAGE(AM27:AM28),"0%")</f>
        <v>0.21610808493454686</v>
      </c>
      <c r="AN29" s="190">
        <f t="shared" si="61"/>
        <v>6.4610358502946129E-3</v>
      </c>
      <c r="AO29" s="190">
        <f t="shared" si="61"/>
        <v>0</v>
      </c>
      <c r="AP29" s="190">
        <f t="shared" si="61"/>
        <v>7.283697210780575E-2</v>
      </c>
      <c r="AQ29" s="190">
        <f t="shared" si="61"/>
        <v>0.70459390710735281</v>
      </c>
      <c r="AR29" s="190">
        <f t="shared" si="61"/>
        <v>0</v>
      </c>
      <c r="AS29" s="172">
        <f>SUM(AM29:AR29)</f>
        <v>1</v>
      </c>
      <c r="AT29" s="164"/>
      <c r="AU29" s="190">
        <f t="shared" ref="AU29:AZ29" si="62">IFERROR(AVERAGE(AU27:AU28),"0%")</f>
        <v>0.29282383201143514</v>
      </c>
      <c r="AV29" s="190">
        <f t="shared" si="62"/>
        <v>4.9145892293707355E-3</v>
      </c>
      <c r="AW29" s="190">
        <f t="shared" si="62"/>
        <v>0</v>
      </c>
      <c r="AX29" s="190">
        <f t="shared" si="62"/>
        <v>5.5839157149044874E-2</v>
      </c>
      <c r="AY29" s="190">
        <f t="shared" si="62"/>
        <v>0.64642242161014929</v>
      </c>
      <c r="AZ29" s="190">
        <f t="shared" si="62"/>
        <v>0</v>
      </c>
      <c r="BA29" s="172">
        <f>SUM(AU29:AZ29)</f>
        <v>1</v>
      </c>
      <c r="BB29" s="164"/>
      <c r="BC29" s="190">
        <f t="shared" ref="BC29:BH29" si="63">IFERROR(AVERAGE(BC27:BC28),"0%")</f>
        <v>0.14502869074006453</v>
      </c>
      <c r="BD29" s="190">
        <f t="shared" si="63"/>
        <v>4.0620818264541477E-3</v>
      </c>
      <c r="BE29" s="190">
        <f t="shared" si="63"/>
        <v>0</v>
      </c>
      <c r="BF29" s="190">
        <f t="shared" si="63"/>
        <v>0.16133884882034441</v>
      </c>
      <c r="BG29" s="190">
        <f t="shared" si="63"/>
        <v>0.68957037861313697</v>
      </c>
      <c r="BH29" s="190">
        <f t="shared" si="63"/>
        <v>0</v>
      </c>
      <c r="BI29" s="172">
        <f>SUM(BC29:BH29)</f>
        <v>1</v>
      </c>
      <c r="BJ29" s="164"/>
      <c r="BK29" s="190">
        <f t="shared" ref="BK29:BP29" si="64">IFERROR(AVERAGE(BK27:BK28),"0%")</f>
        <v>0.12377977200261377</v>
      </c>
      <c r="BL29" s="190">
        <f t="shared" si="64"/>
        <v>4.9357679320433208E-3</v>
      </c>
      <c r="BM29" s="190">
        <f t="shared" si="64"/>
        <v>0</v>
      </c>
      <c r="BN29" s="190">
        <f t="shared" si="64"/>
        <v>0.18573495358932818</v>
      </c>
      <c r="BO29" s="190">
        <f t="shared" si="64"/>
        <v>0.68554950647601476</v>
      </c>
      <c r="BP29" s="190">
        <f t="shared" si="64"/>
        <v>0</v>
      </c>
      <c r="BQ29" s="172">
        <f>SUM(BK29:BP29)</f>
        <v>1</v>
      </c>
      <c r="BR29" s="164"/>
      <c r="BS29" s="190">
        <f t="shared" ref="BS29:BX29" si="65">IFERROR(AVERAGE(BS27:BS28),"0%")</f>
        <v>0.14605532480027056</v>
      </c>
      <c r="BT29" s="190">
        <f t="shared" si="65"/>
        <v>6.861047834530962E-3</v>
      </c>
      <c r="BU29" s="190">
        <f t="shared" si="65"/>
        <v>0</v>
      </c>
      <c r="BV29" s="190">
        <f t="shared" si="65"/>
        <v>0.21283837942002348</v>
      </c>
      <c r="BW29" s="190">
        <f t="shared" si="65"/>
        <v>0.63424524794517489</v>
      </c>
      <c r="BX29" s="190">
        <f t="shared" si="65"/>
        <v>0</v>
      </c>
      <c r="BY29" s="172">
        <f>SUM(BS29:BX29)</f>
        <v>0.99999999999999989</v>
      </c>
      <c r="BZ29" s="164"/>
      <c r="CA29" s="190">
        <f t="shared" ref="CA29:CF29" si="66">IFERROR(AVERAGE(CA27:CA28),"0%")</f>
        <v>0.17513904933069468</v>
      </c>
      <c r="CB29" s="190">
        <f t="shared" si="66"/>
        <v>6.5323287536218251E-3</v>
      </c>
      <c r="CC29" s="190">
        <f t="shared" si="66"/>
        <v>0</v>
      </c>
      <c r="CD29" s="190">
        <f t="shared" si="66"/>
        <v>0.22723433042458901</v>
      </c>
      <c r="CE29" s="190">
        <f t="shared" si="66"/>
        <v>0.5910942914910946</v>
      </c>
      <c r="CF29" s="190">
        <f t="shared" si="66"/>
        <v>0</v>
      </c>
      <c r="CG29" s="172">
        <f>SUM(CA29:CF29)</f>
        <v>1</v>
      </c>
      <c r="CH29" s="164"/>
      <c r="CI29" s="190">
        <f t="shared" ref="CI29:CN29" si="67">IFERROR(AVERAGE(CI27:CI28),"0%")</f>
        <v>0.26969255858260172</v>
      </c>
      <c r="CJ29" s="190">
        <f t="shared" si="67"/>
        <v>6.2227421481362054E-3</v>
      </c>
      <c r="CK29" s="190">
        <f t="shared" si="67"/>
        <v>0</v>
      </c>
      <c r="CL29" s="190">
        <f t="shared" si="67"/>
        <v>0.20908917001065919</v>
      </c>
      <c r="CM29" s="190">
        <f t="shared" si="67"/>
        <v>0.51499552925860292</v>
      </c>
      <c r="CN29" s="190">
        <f t="shared" si="67"/>
        <v>0</v>
      </c>
      <c r="CO29" s="172">
        <f>SUM(CI29:CN29)</f>
        <v>1</v>
      </c>
      <c r="CP29" s="164"/>
      <c r="CQ29" s="190">
        <f t="shared" ref="CQ29:CV29" si="68">IFERROR(AVERAGE(CQ27:CQ28),"0%")</f>
        <v>0.29656678475459769</v>
      </c>
      <c r="CR29" s="190">
        <f t="shared" si="68"/>
        <v>8.0076425972314819E-3</v>
      </c>
      <c r="CS29" s="190">
        <f t="shared" si="68"/>
        <v>0</v>
      </c>
      <c r="CT29" s="190">
        <f t="shared" si="68"/>
        <v>0.13517861689394073</v>
      </c>
      <c r="CU29" s="190">
        <f t="shared" si="68"/>
        <v>0.56024695575423011</v>
      </c>
      <c r="CV29" s="190">
        <f t="shared" si="68"/>
        <v>0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0.98</v>
      </c>
      <c r="H31" s="175"/>
      <c r="I31" s="175"/>
      <c r="J31" s="175"/>
      <c r="K31" s="175"/>
      <c r="L31" s="175"/>
      <c r="M31" s="173"/>
      <c r="O31" s="189">
        <v>0.98</v>
      </c>
      <c r="P31" s="175"/>
      <c r="Q31" s="175"/>
      <c r="R31" s="175"/>
      <c r="S31" s="175"/>
      <c r="T31" s="175"/>
      <c r="U31" s="173"/>
      <c r="V31" s="173"/>
      <c r="W31" s="189">
        <v>0.98</v>
      </c>
      <c r="X31" s="173"/>
      <c r="Y31" s="173"/>
      <c r="Z31" s="173"/>
      <c r="AA31" s="173"/>
      <c r="AB31" s="173"/>
      <c r="AC31" s="173"/>
      <c r="AD31" s="173"/>
      <c r="AE31" s="189">
        <v>0.98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0.98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0.98</v>
      </c>
      <c r="AV31" s="173"/>
      <c r="AW31" s="173"/>
      <c r="AX31" s="173"/>
      <c r="AY31" s="173"/>
      <c r="AZ31" s="173"/>
      <c r="BA31" s="173"/>
      <c r="BB31" s="164"/>
      <c r="BC31" s="189">
        <v>0.98</v>
      </c>
      <c r="BD31" s="173"/>
      <c r="BE31" s="173"/>
      <c r="BF31" s="173"/>
      <c r="BG31" s="173"/>
      <c r="BH31" s="173"/>
      <c r="BI31" s="173"/>
      <c r="BJ31" s="164"/>
      <c r="BK31" s="189">
        <v>0.98</v>
      </c>
      <c r="BL31" s="173"/>
      <c r="BM31" s="173"/>
      <c r="BN31" s="173"/>
      <c r="BO31" s="173"/>
      <c r="BP31" s="173"/>
      <c r="BQ31" s="173"/>
      <c r="BR31" s="164"/>
      <c r="BS31" s="189">
        <v>0.98</v>
      </c>
      <c r="BT31" s="173"/>
      <c r="BU31" s="173"/>
      <c r="BV31" s="173"/>
      <c r="BW31" s="173"/>
      <c r="BX31" s="173"/>
      <c r="BY31" s="173"/>
      <c r="BZ31" s="164"/>
      <c r="CA31" s="189">
        <v>0.98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0.98</v>
      </c>
      <c r="CJ31" s="173"/>
      <c r="CK31" s="173"/>
      <c r="CL31" s="173"/>
      <c r="CM31" s="173"/>
      <c r="CN31" s="173"/>
      <c r="CO31" s="173"/>
      <c r="CP31" s="164"/>
      <c r="CQ31" s="189">
        <v>0.98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9">$G$31</f>
        <v>0.98</v>
      </c>
      <c r="H32" s="188">
        <f t="shared" si="69"/>
        <v>0.98</v>
      </c>
      <c r="I32" s="188">
        <f t="shared" si="69"/>
        <v>0.98</v>
      </c>
      <c r="J32" s="188">
        <f t="shared" si="69"/>
        <v>0.98</v>
      </c>
      <c r="K32" s="188">
        <f t="shared" si="69"/>
        <v>0.98</v>
      </c>
      <c r="L32" s="188">
        <f t="shared" si="69"/>
        <v>0.98</v>
      </c>
      <c r="M32" s="188">
        <f t="shared" si="69"/>
        <v>0.98</v>
      </c>
      <c r="O32" s="188">
        <f t="shared" ref="O32:U32" si="70">$O$31</f>
        <v>0.98</v>
      </c>
      <c r="P32" s="188">
        <f t="shared" si="70"/>
        <v>0.98</v>
      </c>
      <c r="Q32" s="188">
        <f t="shared" si="70"/>
        <v>0.98</v>
      </c>
      <c r="R32" s="188">
        <f t="shared" si="70"/>
        <v>0.98</v>
      </c>
      <c r="S32" s="188">
        <f t="shared" si="70"/>
        <v>0.98</v>
      </c>
      <c r="T32" s="188">
        <f t="shared" si="70"/>
        <v>0.98</v>
      </c>
      <c r="U32" s="188">
        <f t="shared" si="70"/>
        <v>0.98</v>
      </c>
      <c r="V32" s="164"/>
      <c r="W32" s="188">
        <f t="shared" ref="W32:AC32" si="71">$W$31</f>
        <v>0.98</v>
      </c>
      <c r="X32" s="188">
        <f t="shared" si="71"/>
        <v>0.98</v>
      </c>
      <c r="Y32" s="188">
        <f t="shared" si="71"/>
        <v>0.98</v>
      </c>
      <c r="Z32" s="188">
        <f t="shared" si="71"/>
        <v>0.98</v>
      </c>
      <c r="AA32" s="188">
        <f t="shared" si="71"/>
        <v>0.98</v>
      </c>
      <c r="AB32" s="188">
        <f t="shared" si="71"/>
        <v>0.98</v>
      </c>
      <c r="AC32" s="188">
        <f t="shared" si="71"/>
        <v>0.98</v>
      </c>
      <c r="AD32" s="164"/>
      <c r="AE32" s="188">
        <f>$AE$31</f>
        <v>0.98</v>
      </c>
      <c r="AF32" s="188">
        <f t="shared" ref="AF32:AK32" si="72">$AE$31</f>
        <v>0.98</v>
      </c>
      <c r="AG32" s="188">
        <f t="shared" si="72"/>
        <v>0.98</v>
      </c>
      <c r="AH32" s="188">
        <f t="shared" si="72"/>
        <v>0.98</v>
      </c>
      <c r="AI32" s="188">
        <f t="shared" si="72"/>
        <v>0.98</v>
      </c>
      <c r="AJ32" s="188">
        <f t="shared" si="72"/>
        <v>0.98</v>
      </c>
      <c r="AK32" s="188">
        <f t="shared" si="72"/>
        <v>0.98</v>
      </c>
      <c r="AL32" s="164"/>
      <c r="AM32" s="188">
        <f>$AM$31</f>
        <v>0.98</v>
      </c>
      <c r="AN32" s="188">
        <f t="shared" ref="AN32:AS32" si="73">$AM$31</f>
        <v>0.98</v>
      </c>
      <c r="AO32" s="188">
        <f t="shared" si="73"/>
        <v>0.98</v>
      </c>
      <c r="AP32" s="188">
        <f t="shared" si="73"/>
        <v>0.98</v>
      </c>
      <c r="AQ32" s="188">
        <f t="shared" si="73"/>
        <v>0.98</v>
      </c>
      <c r="AR32" s="188">
        <f t="shared" si="73"/>
        <v>0.98</v>
      </c>
      <c r="AS32" s="188">
        <f t="shared" si="73"/>
        <v>0.98</v>
      </c>
      <c r="AT32" s="164"/>
      <c r="AU32" s="188">
        <f>$AU$31</f>
        <v>0.98</v>
      </c>
      <c r="AV32" s="188">
        <f t="shared" ref="AV32:BA32" si="74">$AU$31</f>
        <v>0.98</v>
      </c>
      <c r="AW32" s="188">
        <f t="shared" si="74"/>
        <v>0.98</v>
      </c>
      <c r="AX32" s="188">
        <f t="shared" si="74"/>
        <v>0.98</v>
      </c>
      <c r="AY32" s="188">
        <f t="shared" si="74"/>
        <v>0.98</v>
      </c>
      <c r="AZ32" s="188">
        <f t="shared" si="74"/>
        <v>0.98</v>
      </c>
      <c r="BA32" s="188">
        <f t="shared" si="74"/>
        <v>0.98</v>
      </c>
      <c r="BB32" s="164"/>
      <c r="BC32" s="188">
        <f t="shared" ref="BC32:BI32" si="75">$BC$31</f>
        <v>0.98</v>
      </c>
      <c r="BD32" s="188">
        <f t="shared" si="75"/>
        <v>0.98</v>
      </c>
      <c r="BE32" s="188">
        <f t="shared" si="75"/>
        <v>0.98</v>
      </c>
      <c r="BF32" s="188">
        <f t="shared" si="75"/>
        <v>0.98</v>
      </c>
      <c r="BG32" s="188">
        <f t="shared" si="75"/>
        <v>0.98</v>
      </c>
      <c r="BH32" s="188">
        <f t="shared" si="75"/>
        <v>0.98</v>
      </c>
      <c r="BI32" s="188">
        <f t="shared" si="75"/>
        <v>0.98</v>
      </c>
      <c r="BJ32" s="164"/>
      <c r="BK32" s="188">
        <f t="shared" ref="BK32:BQ32" si="76">$BK$31</f>
        <v>0.98</v>
      </c>
      <c r="BL32" s="188">
        <f t="shared" si="76"/>
        <v>0.98</v>
      </c>
      <c r="BM32" s="188">
        <f t="shared" si="76"/>
        <v>0.98</v>
      </c>
      <c r="BN32" s="188">
        <f t="shared" si="76"/>
        <v>0.98</v>
      </c>
      <c r="BO32" s="188">
        <f t="shared" si="76"/>
        <v>0.98</v>
      </c>
      <c r="BP32" s="188">
        <f t="shared" si="76"/>
        <v>0.98</v>
      </c>
      <c r="BQ32" s="188">
        <f t="shared" si="76"/>
        <v>0.98</v>
      </c>
      <c r="BR32" s="164"/>
      <c r="BS32" s="188">
        <f t="shared" ref="BS32:BY32" si="77">$BS$31</f>
        <v>0.98</v>
      </c>
      <c r="BT32" s="188">
        <f t="shared" si="77"/>
        <v>0.98</v>
      </c>
      <c r="BU32" s="188">
        <f t="shared" si="77"/>
        <v>0.98</v>
      </c>
      <c r="BV32" s="188">
        <f t="shared" si="77"/>
        <v>0.98</v>
      </c>
      <c r="BW32" s="188">
        <f t="shared" si="77"/>
        <v>0.98</v>
      </c>
      <c r="BX32" s="188">
        <f t="shared" si="77"/>
        <v>0.98</v>
      </c>
      <c r="BY32" s="188">
        <f t="shared" si="77"/>
        <v>0.98</v>
      </c>
      <c r="BZ32" s="164"/>
      <c r="CA32" s="188">
        <f t="shared" ref="CA32:CG32" si="78">$CA$31</f>
        <v>0.98</v>
      </c>
      <c r="CB32" s="188">
        <f t="shared" si="78"/>
        <v>0.98</v>
      </c>
      <c r="CC32" s="188">
        <f t="shared" si="78"/>
        <v>0.98</v>
      </c>
      <c r="CD32" s="188">
        <f t="shared" si="78"/>
        <v>0.98</v>
      </c>
      <c r="CE32" s="188">
        <f t="shared" si="78"/>
        <v>0.98</v>
      </c>
      <c r="CF32" s="188">
        <f t="shared" si="78"/>
        <v>0.98</v>
      </c>
      <c r="CG32" s="188">
        <f t="shared" si="78"/>
        <v>0.98</v>
      </c>
      <c r="CH32" s="164"/>
      <c r="CI32" s="188">
        <f t="shared" ref="CI32:CO32" si="79">$CI$31</f>
        <v>0.98</v>
      </c>
      <c r="CJ32" s="188">
        <f t="shared" si="79"/>
        <v>0.98</v>
      </c>
      <c r="CK32" s="188">
        <f t="shared" si="79"/>
        <v>0.98</v>
      </c>
      <c r="CL32" s="188">
        <f t="shared" si="79"/>
        <v>0.98</v>
      </c>
      <c r="CM32" s="188">
        <f t="shared" si="79"/>
        <v>0.98</v>
      </c>
      <c r="CN32" s="188">
        <f t="shared" si="79"/>
        <v>0.98</v>
      </c>
      <c r="CO32" s="188">
        <f t="shared" si="79"/>
        <v>0.98</v>
      </c>
      <c r="CP32" s="164"/>
      <c r="CQ32" s="188">
        <f t="shared" ref="CQ32:CW32" si="80">$CQ$31</f>
        <v>0.98</v>
      </c>
      <c r="CR32" s="188">
        <f t="shared" si="80"/>
        <v>0.98</v>
      </c>
      <c r="CS32" s="188">
        <f t="shared" si="80"/>
        <v>0.98</v>
      </c>
      <c r="CT32" s="188">
        <f t="shared" si="80"/>
        <v>0.98</v>
      </c>
      <c r="CU32" s="188">
        <f t="shared" si="80"/>
        <v>0.98</v>
      </c>
      <c r="CV32" s="188">
        <f t="shared" si="80"/>
        <v>0.98</v>
      </c>
      <c r="CW32" s="188">
        <f t="shared" si="80"/>
        <v>0.98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229.15022389340083</v>
      </c>
      <c r="O33" s="173"/>
      <c r="P33" s="175"/>
      <c r="Q33" s="175"/>
      <c r="R33" s="175"/>
      <c r="S33" s="175"/>
      <c r="T33" s="175"/>
      <c r="U33" s="187">
        <f>U34-SUM(O34:S34)</f>
        <v>274.66836491715003</v>
      </c>
      <c r="V33" s="173"/>
      <c r="W33" s="173"/>
      <c r="X33" s="173"/>
      <c r="Y33" s="173"/>
      <c r="Z33" s="173"/>
      <c r="AA33" s="173"/>
      <c r="AB33" s="173"/>
      <c r="AC33" s="187">
        <f>AC34-SUM(W34:AA34)</f>
        <v>221.79315912841594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268.01629739739292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281.91015691096072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188.6728647195232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281.2497748681526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339.38387056576903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418.19942068433738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171.82220756609786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421.94689044014376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169.83583506786454</v>
      </c>
    </row>
    <row r="34" spans="3:105" x14ac:dyDescent="0.35">
      <c r="F34" s="186" t="s">
        <v>161</v>
      </c>
      <c r="G34" s="184">
        <f t="shared" ref="G34:L34" si="81">G29*$M$34*G32</f>
        <v>3103.4776846599871</v>
      </c>
      <c r="H34" s="184">
        <f t="shared" si="81"/>
        <v>106.69433752887315</v>
      </c>
      <c r="I34" s="184">
        <f t="shared" si="81"/>
        <v>0</v>
      </c>
      <c r="J34" s="184">
        <f t="shared" si="81"/>
        <v>2059.5117940406376</v>
      </c>
      <c r="K34" s="184">
        <f t="shared" si="81"/>
        <v>5958.6771545471756</v>
      </c>
      <c r="L34" s="184">
        <f t="shared" si="81"/>
        <v>0</v>
      </c>
      <c r="M34" s="183">
        <f>SUM('FY20 - CoE_ESM UI'!$B$157:$E$157)</f>
        <v>11457.511194670074</v>
      </c>
      <c r="O34" s="184">
        <f t="shared" ref="O34:T34" si="82">O29*$U$34*O32</f>
        <v>3058.4725495944749</v>
      </c>
      <c r="P34" s="184">
        <f t="shared" si="82"/>
        <v>183.75556722489853</v>
      </c>
      <c r="Q34" s="184">
        <f t="shared" si="82"/>
        <v>0</v>
      </c>
      <c r="R34" s="184">
        <f t="shared" si="82"/>
        <v>2894.5384803918528</v>
      </c>
      <c r="S34" s="184">
        <f t="shared" si="82"/>
        <v>7321.9832837291733</v>
      </c>
      <c r="T34" s="184">
        <f t="shared" si="82"/>
        <v>0</v>
      </c>
      <c r="U34" s="183">
        <f>SUM('FY20 - CoE_ESM UI'!$F$157:$I$157)</f>
        <v>13733.418245857549</v>
      </c>
      <c r="V34" s="185"/>
      <c r="W34" s="184">
        <f t="shared" ref="W34:AB34" si="83">W29*$AC$34*W32</f>
        <v>2870.2719219596984</v>
      </c>
      <c r="X34" s="184">
        <f t="shared" si="83"/>
        <v>97.849750999851125</v>
      </c>
      <c r="Y34" s="184">
        <f t="shared" si="83"/>
        <v>0</v>
      </c>
      <c r="Z34" s="184">
        <f t="shared" si="83"/>
        <v>2371.5994026384474</v>
      </c>
      <c r="AA34" s="184">
        <f t="shared" si="83"/>
        <v>5528.1437216943796</v>
      </c>
      <c r="AB34" s="184">
        <f t="shared" si="83"/>
        <v>0</v>
      </c>
      <c r="AC34" s="183">
        <f>SUM('FY20 - CoE_ESM UI'!$J$157:$M$157)</f>
        <v>11089.657956420791</v>
      </c>
      <c r="AD34" s="185"/>
      <c r="AE34" s="184">
        <f t="shared" ref="AE34:AJ34" si="84">AE29*$AK$34*AE32</f>
        <v>2824.9209976485363</v>
      </c>
      <c r="AF34" s="184">
        <f t="shared" si="84"/>
        <v>84.872125133518779</v>
      </c>
      <c r="AG34" s="184">
        <f t="shared" si="84"/>
        <v>0</v>
      </c>
      <c r="AH34" s="184">
        <f t="shared" si="84"/>
        <v>1208.939357193567</v>
      </c>
      <c r="AI34" s="184">
        <f t="shared" si="84"/>
        <v>9014.0660924966924</v>
      </c>
      <c r="AJ34" s="184">
        <f t="shared" si="84"/>
        <v>0</v>
      </c>
      <c r="AK34" s="183">
        <f>SUM('FY20 - CoE_ESM UI'!$N$157:$Q$157)</f>
        <v>13400.814869869708</v>
      </c>
      <c r="AL34" s="164"/>
      <c r="AM34" s="184">
        <f t="shared" ref="AM34:AR34" si="85">AM29*$AS$34*AM32</f>
        <v>2985.2301425476289</v>
      </c>
      <c r="AN34" s="184">
        <f t="shared" si="85"/>
        <v>89.250149887830574</v>
      </c>
      <c r="AO34" s="184">
        <f t="shared" si="85"/>
        <v>0</v>
      </c>
      <c r="AP34" s="184">
        <f t="shared" si="85"/>
        <v>1006.1406295557043</v>
      </c>
      <c r="AQ34" s="184">
        <f t="shared" si="85"/>
        <v>9732.9767666458538</v>
      </c>
      <c r="AR34" s="184">
        <f t="shared" si="85"/>
        <v>0</v>
      </c>
      <c r="AS34" s="183">
        <f>SUM('FY20 - CoE_ESM UI'!$R$157:$U$157)</f>
        <v>14095.507845547978</v>
      </c>
      <c r="AT34" s="164"/>
      <c r="AU34" s="184">
        <f t="shared" ref="AU34:AZ34" si="86">AU29*$BA$34*AU32</f>
        <v>2707.1476509435693</v>
      </c>
      <c r="AV34" s="184">
        <f>AV29*$BA$34*AV32</f>
        <v>45.435231812429784</v>
      </c>
      <c r="AW34" s="184">
        <f>AW29*$BA$34*AW32</f>
        <v>0</v>
      </c>
      <c r="AX34" s="184">
        <f t="shared" si="86"/>
        <v>516.2313533988671</v>
      </c>
      <c r="AY34" s="184">
        <f t="shared" si="86"/>
        <v>5976.1561351018427</v>
      </c>
      <c r="AZ34" s="184">
        <f t="shared" si="86"/>
        <v>0</v>
      </c>
      <c r="BA34" s="183">
        <f>SUM('FY20 - CoE_ESM UI'!$V$157:$Y$157)</f>
        <v>9433.643235976233</v>
      </c>
      <c r="BB34" s="164"/>
      <c r="BC34" s="184">
        <f t="shared" ref="BC34:BH34" si="87">BC29*$BI$34*BC32</f>
        <v>1998.6750443832502</v>
      </c>
      <c r="BD34" s="184">
        <f t="shared" si="87"/>
        <v>55.980520360126263</v>
      </c>
      <c r="BE34" s="184">
        <f t="shared" si="87"/>
        <v>0</v>
      </c>
      <c r="BF34" s="184">
        <f t="shared" si="87"/>
        <v>2223.4492305022441</v>
      </c>
      <c r="BG34" s="184">
        <f t="shared" si="87"/>
        <v>9503.1341732939454</v>
      </c>
      <c r="BH34" s="184">
        <f t="shared" si="87"/>
        <v>0</v>
      </c>
      <c r="BI34" s="183">
        <f>SUM('FY20 - CoE_ESM UI'!$Z$157:$AC$157)</f>
        <v>14062.488743407719</v>
      </c>
      <c r="BJ34" s="164"/>
      <c r="BK34" s="184">
        <f t="shared" ref="BK34:BP34" si="88">BK29*$BQ$34*BK32</f>
        <v>2058.4340478797967</v>
      </c>
      <c r="BL34" s="184">
        <f t="shared" si="88"/>
        <v>82.080881224572664</v>
      </c>
      <c r="BM34" s="184">
        <f t="shared" si="88"/>
        <v>0</v>
      </c>
      <c r="BN34" s="184">
        <f t="shared" si="88"/>
        <v>3088.7369249765115</v>
      </c>
      <c r="BO34" s="184">
        <f t="shared" si="88"/>
        <v>11400.557803641952</v>
      </c>
      <c r="BP34" s="184">
        <f t="shared" si="88"/>
        <v>0</v>
      </c>
      <c r="BQ34" s="183">
        <f>SUM('FY20 - CoE_ESM UI'!$AD$157:$AG$157)</f>
        <v>16969.193528288604</v>
      </c>
      <c r="BR34" s="164"/>
      <c r="BS34" s="184">
        <f t="shared" ref="BS34:BX34" si="89">BS29*$BY$34*BS32</f>
        <v>2992.9323587474491</v>
      </c>
      <c r="BT34" s="184">
        <f t="shared" si="89"/>
        <v>140.59502525473002</v>
      </c>
      <c r="BU34" s="184">
        <f t="shared" si="89"/>
        <v>0</v>
      </c>
      <c r="BV34" s="184">
        <f t="shared" si="89"/>
        <v>4361.4354616694909</v>
      </c>
      <c r="BW34" s="184">
        <f t="shared" si="89"/>
        <v>12996.808767860799</v>
      </c>
      <c r="BX34" s="184">
        <f t="shared" si="89"/>
        <v>0</v>
      </c>
      <c r="BY34" s="183">
        <f>SUM('FY20 - CoE_ESM UI'!$AH$157:$AK$157)</f>
        <v>20909.971034216807</v>
      </c>
      <c r="BZ34" s="164"/>
      <c r="CA34" s="184">
        <f t="shared" ref="CA34:CF34" si="90">CA29*$CG$34*CA32</f>
        <v>1474.5461262643673</v>
      </c>
      <c r="CB34" s="184">
        <f t="shared" si="90"/>
        <v>54.997558202745545</v>
      </c>
      <c r="CC34" s="184">
        <f t="shared" si="90"/>
        <v>0</v>
      </c>
      <c r="CD34" s="184">
        <f t="shared" si="90"/>
        <v>1913.1513101295077</v>
      </c>
      <c r="CE34" s="184">
        <f t="shared" si="90"/>
        <v>4976.5931761422398</v>
      </c>
      <c r="CF34" s="184">
        <f t="shared" si="90"/>
        <v>0</v>
      </c>
      <c r="CG34" s="183">
        <f>SUM('FY20 - CoE_ESM UI'!$AL$157:$AO$157)</f>
        <v>8591.1103783049584</v>
      </c>
      <c r="CH34" s="164"/>
      <c r="CI34" s="184">
        <f t="shared" ref="CI34:CN34" si="91">CI29*$CO$34*CI32</f>
        <v>5576.000886970005</v>
      </c>
      <c r="CJ34" s="184">
        <f t="shared" si="91"/>
        <v>128.65766827142829</v>
      </c>
      <c r="CK34" s="184">
        <f t="shared" si="91"/>
        <v>0</v>
      </c>
      <c r="CL34" s="184">
        <f t="shared" si="91"/>
        <v>4323.0017304247212</v>
      </c>
      <c r="CM34" s="184">
        <f t="shared" si="91"/>
        <v>10647.737345900983</v>
      </c>
      <c r="CN34" s="184">
        <f t="shared" si="91"/>
        <v>0</v>
      </c>
      <c r="CO34" s="183">
        <f>SUM('FY20 - CoE_ESM UI'!$AP$157:$AS$157)</f>
        <v>21097.344522007283</v>
      </c>
      <c r="CP34" s="164"/>
      <c r="CQ34" s="184">
        <f t="shared" ref="CQ34:CV34" si="92">CQ29*$CW$34*CQ32</f>
        <v>2468.015709567238</v>
      </c>
      <c r="CR34" s="184">
        <f t="shared" si="92"/>
        <v>66.639248703864538</v>
      </c>
      <c r="CS34" s="184">
        <f t="shared" si="92"/>
        <v>0</v>
      </c>
      <c r="CT34" s="184">
        <f t="shared" si="92"/>
        <v>1124.9504908915621</v>
      </c>
      <c r="CU34" s="184">
        <f t="shared" si="92"/>
        <v>4662.3504691626631</v>
      </c>
      <c r="CV34" s="184">
        <f t="shared" si="92"/>
        <v>0</v>
      </c>
      <c r="CW34" s="183">
        <f>SUM('FY20 - CoE_ESM UI'!$AT$157:$AW$157)</f>
        <v>8491.7917533931923</v>
      </c>
      <c r="CY34" s="134">
        <f>SUM(CW34,CO34,CG34,BY34,BQ34,BI34,BA34,AS34,AK34,AC34,U34,M34)</f>
        <v>163332.45330796091</v>
      </c>
      <c r="CZ34" s="134">
        <f>SUM('FY20 - CoE_ESM UI'!B157:AW157)</f>
        <v>163332.45330796088</v>
      </c>
      <c r="DA34" s="182" t="str">
        <f>IF(CY34=CZ34,"","Check")</f>
        <v/>
      </c>
    </row>
    <row r="35" spans="3:105" x14ac:dyDescent="0.35">
      <c r="F35" s="181" t="s">
        <v>160</v>
      </c>
      <c r="G35" s="179">
        <f>G34-G23</f>
        <v>-834.02231534001248</v>
      </c>
      <c r="H35" s="179">
        <f t="shared" ref="H35:U35" si="93">H34-H23</f>
        <v>-28.672820448924455</v>
      </c>
      <c r="I35" s="179">
        <f t="shared" si="93"/>
        <v>0</v>
      </c>
      <c r="J35" s="179">
        <f t="shared" si="93"/>
        <v>-553.46903360254782</v>
      </c>
      <c r="K35" s="179">
        <f t="shared" si="93"/>
        <v>-1601.3228454528244</v>
      </c>
      <c r="L35" s="179">
        <f t="shared" si="93"/>
        <v>0</v>
      </c>
      <c r="M35" s="179">
        <f t="shared" si="93"/>
        <v>-2788.336790950907</v>
      </c>
      <c r="O35" s="179">
        <f t="shared" si="93"/>
        <v>-691.52745040552509</v>
      </c>
      <c r="P35" s="179">
        <f t="shared" si="93"/>
        <v>-41.547542716282891</v>
      </c>
      <c r="Q35" s="179">
        <f t="shared" si="93"/>
        <v>0</v>
      </c>
      <c r="R35" s="179">
        <f t="shared" si="93"/>
        <v>-654.46159250684195</v>
      </c>
      <c r="S35" s="179">
        <f t="shared" si="93"/>
        <v>-1655.5167162708267</v>
      </c>
      <c r="T35" s="179">
        <f t="shared" si="93"/>
        <v>0</v>
      </c>
      <c r="U35" s="179">
        <f t="shared" si="93"/>
        <v>-2768.3849369823256</v>
      </c>
      <c r="V35" s="180"/>
      <c r="W35" s="179">
        <f t="shared" ref="W35:AC35" si="94">W34-W23</f>
        <v>-879.72807804030163</v>
      </c>
      <c r="X35" s="179">
        <f t="shared" si="94"/>
        <v>-29.9905987043376</v>
      </c>
      <c r="Y35" s="179">
        <f t="shared" si="94"/>
        <v>0</v>
      </c>
      <c r="Z35" s="179">
        <f t="shared" si="94"/>
        <v>-726.8867344596988</v>
      </c>
      <c r="AA35" s="179">
        <f t="shared" si="94"/>
        <v>-1694.3562783056204</v>
      </c>
      <c r="AB35" s="179">
        <f t="shared" si="94"/>
        <v>0</v>
      </c>
      <c r="AC35" s="179">
        <f t="shared" si="94"/>
        <v>-3109.168530381543</v>
      </c>
      <c r="AD35" s="180"/>
      <c r="AE35" s="179">
        <f t="shared" ref="AE35:AK35" si="95">AE34-AE23</f>
        <v>-1300.0790023514637</v>
      </c>
      <c r="AF35" s="179">
        <f t="shared" si="95"/>
        <v>-39.059664982801664</v>
      </c>
      <c r="AG35" s="179">
        <f t="shared" si="95"/>
        <v>0</v>
      </c>
      <c r="AH35" s="179">
        <f t="shared" si="95"/>
        <v>-556.37544367149735</v>
      </c>
      <c r="AI35" s="179">
        <f t="shared" si="95"/>
        <v>-4148.4339075033076</v>
      </c>
      <c r="AJ35" s="179">
        <f t="shared" si="95"/>
        <v>0</v>
      </c>
      <c r="AK35" s="179">
        <f t="shared" si="95"/>
        <v>-5775.9317211116759</v>
      </c>
      <c r="AL35" s="164"/>
      <c r="AM35" s="179">
        <f t="shared" ref="AM35:AS35" si="96">AM34-AM23</f>
        <v>-989.76985745237107</v>
      </c>
      <c r="AN35" s="179">
        <f t="shared" si="96"/>
        <v>-29.591389579328364</v>
      </c>
      <c r="AO35" s="179">
        <f t="shared" si="96"/>
        <v>0</v>
      </c>
      <c r="AP35" s="179">
        <f t="shared" si="96"/>
        <v>-333.59158923757934</v>
      </c>
      <c r="AQ35" s="179">
        <f t="shared" si="96"/>
        <v>-3227.0232333541462</v>
      </c>
      <c r="AR35" s="179">
        <f t="shared" si="96"/>
        <v>0</v>
      </c>
      <c r="AS35" s="179">
        <f t="shared" si="96"/>
        <v>-4298.0659127124636</v>
      </c>
      <c r="AT35" s="164"/>
      <c r="AU35" s="179">
        <f t="shared" ref="AU35:BA35" si="97">AU34-AU23</f>
        <v>-1267.8523490564307</v>
      </c>
      <c r="AV35" s="179">
        <f>AV34-AV23</f>
        <v>-21.278915231400269</v>
      </c>
      <c r="AW35" s="179">
        <f>AW34-AW23</f>
        <v>0</v>
      </c>
      <c r="AX35" s="179">
        <f t="shared" si="97"/>
        <v>-241.76927838982397</v>
      </c>
      <c r="AY35" s="179">
        <f t="shared" si="97"/>
        <v>-2798.8438648981573</v>
      </c>
      <c r="AZ35" s="179">
        <f t="shared" si="97"/>
        <v>0</v>
      </c>
      <c r="BA35" s="179">
        <f t="shared" si="97"/>
        <v>-4141.0715428562871</v>
      </c>
      <c r="BB35" s="164"/>
      <c r="BC35" s="179">
        <f t="shared" ref="BC35:BI35" si="98">BC34-BC23</f>
        <v>-1976.3249556167498</v>
      </c>
      <c r="BD35" s="179">
        <f t="shared" si="98"/>
        <v>-55.354520849720728</v>
      </c>
      <c r="BE35" s="179">
        <f t="shared" si="98"/>
        <v>0</v>
      </c>
      <c r="BF35" s="179">
        <f t="shared" si="98"/>
        <v>-2198.5856150740201</v>
      </c>
      <c r="BG35" s="179">
        <f t="shared" si="98"/>
        <v>-9396.8658267060546</v>
      </c>
      <c r="BH35" s="179">
        <f t="shared" si="98"/>
        <v>0</v>
      </c>
      <c r="BI35" s="179">
        <f t="shared" si="98"/>
        <v>-13345.88114337839</v>
      </c>
      <c r="BJ35" s="164"/>
      <c r="BK35" s="179">
        <f t="shared" ref="BK35:BP35" si="99">BK34-BK23</f>
        <v>-1354.0659521202033</v>
      </c>
      <c r="BL35" s="179">
        <f t="shared" si="99"/>
        <v>-53.993921593307505</v>
      </c>
      <c r="BM35" s="179">
        <f t="shared" si="99"/>
        <v>0</v>
      </c>
      <c r="BN35" s="179">
        <f t="shared" si="99"/>
        <v>-2031.8132171759435</v>
      </c>
      <c r="BO35" s="179">
        <f t="shared" si="99"/>
        <v>-7499.442196358048</v>
      </c>
      <c r="BP35" s="179">
        <f t="shared" si="99"/>
        <v>0</v>
      </c>
      <c r="BQ35" s="179">
        <f>BQ34-BQ23</f>
        <v>-10599.931416681731</v>
      </c>
      <c r="BR35" s="164"/>
      <c r="BS35" s="179">
        <f t="shared" ref="BS35:BY35" si="100">BS34-BS23</f>
        <v>-7.0676412525508567</v>
      </c>
      <c r="BT35" s="179">
        <f t="shared" si="100"/>
        <v>-0.33200723614399408</v>
      </c>
      <c r="BU35" s="179">
        <f t="shared" si="100"/>
        <v>0</v>
      </c>
      <c r="BV35" s="179">
        <f t="shared" si="100"/>
        <v>-10.299284278557025</v>
      </c>
      <c r="BW35" s="179">
        <f t="shared" si="100"/>
        <v>-30.69123213920102</v>
      </c>
      <c r="BX35" s="179">
        <f t="shared" si="100"/>
        <v>0</v>
      </c>
      <c r="BY35" s="179">
        <f t="shared" si="100"/>
        <v>369.80925577788366</v>
      </c>
      <c r="BZ35" s="164"/>
      <c r="CA35" s="179">
        <f t="shared" ref="CA35:CG35" si="101">CA34-CA23</f>
        <v>-1525.4538737356327</v>
      </c>
      <c r="CB35" s="179">
        <f t="shared" si="101"/>
        <v>-56.896313185483628</v>
      </c>
      <c r="CC35" s="179">
        <f t="shared" si="101"/>
        <v>0</v>
      </c>
      <c r="CD35" s="179">
        <f t="shared" si="101"/>
        <v>-1979.201616753101</v>
      </c>
      <c r="CE35" s="179">
        <f t="shared" si="101"/>
        <v>-5148.4068238577602</v>
      </c>
      <c r="CF35" s="179">
        <f t="shared" si="101"/>
        <v>0</v>
      </c>
      <c r="CG35" s="179">
        <f t="shared" si="101"/>
        <v>-8538.1364199658783</v>
      </c>
      <c r="CH35" s="164"/>
      <c r="CI35" s="179">
        <f t="shared" ref="CI35:CO35" si="102">CI34-CI23</f>
        <v>1263.500886970005</v>
      </c>
      <c r="CJ35" s="179">
        <f t="shared" si="102"/>
        <v>29.153345071431076</v>
      </c>
      <c r="CK35" s="179">
        <f t="shared" si="102"/>
        <v>0</v>
      </c>
      <c r="CL35" s="179">
        <f t="shared" si="102"/>
        <v>979.57597774569422</v>
      </c>
      <c r="CM35" s="179">
        <f t="shared" si="102"/>
        <v>2412.7373459009832</v>
      </c>
      <c r="CN35" s="179">
        <f t="shared" si="102"/>
        <v>0</v>
      </c>
      <c r="CO35" s="179">
        <f t="shared" si="102"/>
        <v>5106.9144461282594</v>
      </c>
      <c r="CP35" s="164"/>
      <c r="CQ35" s="179">
        <f t="shared" ref="CQ35:CW35" si="103">CQ34-CQ23</f>
        <v>-1319.484290432762</v>
      </c>
      <c r="CR35" s="179">
        <f t="shared" si="103"/>
        <v>-35.627585938830705</v>
      </c>
      <c r="CS35" s="179">
        <f t="shared" si="103"/>
        <v>0</v>
      </c>
      <c r="CT35" s="179">
        <f t="shared" si="103"/>
        <v>-601.43640678296947</v>
      </c>
      <c r="CU35" s="179">
        <f t="shared" si="103"/>
        <v>-2492.6495308373369</v>
      </c>
      <c r="CV35" s="179">
        <f t="shared" si="103"/>
        <v>0</v>
      </c>
      <c r="CW35" s="179">
        <f t="shared" si="103"/>
        <v>-4279.3619789240347</v>
      </c>
    </row>
    <row r="36" spans="3:105" ht="15" thickBot="1" x14ac:dyDescent="0.4">
      <c r="F36" s="178" t="s">
        <v>158</v>
      </c>
      <c r="G36" s="176">
        <f>IFERROR(G35/G22,"0%")</f>
        <v>-0.2118151911974635</v>
      </c>
      <c r="H36" s="176">
        <f t="shared" ref="H36:M36" si="104">IFERROR(H35/H22,"0%")</f>
        <v>-0.21181519119746356</v>
      </c>
      <c r="I36" s="176" t="str">
        <f t="shared" si="104"/>
        <v>0%</v>
      </c>
      <c r="J36" s="176">
        <f t="shared" si="104"/>
        <v>-0.21181519119746353</v>
      </c>
      <c r="K36" s="176">
        <f t="shared" si="104"/>
        <v>-0.21181519119746353</v>
      </c>
      <c r="L36" s="176" t="str">
        <f t="shared" si="104"/>
        <v>0%</v>
      </c>
      <c r="M36" s="176">
        <f t="shared" si="104"/>
        <v>-0.19572978693618726</v>
      </c>
      <c r="O36" s="176">
        <f>IFERROR(O35/O22,"0%")</f>
        <v>-0.18440732010814001</v>
      </c>
      <c r="P36" s="176">
        <f t="shared" ref="P36:U36" si="105">IFERROR(P35/P22,"0%")</f>
        <v>-0.18440732010813995</v>
      </c>
      <c r="Q36" s="176" t="str">
        <f t="shared" si="105"/>
        <v>0%</v>
      </c>
      <c r="R36" s="176">
        <f t="shared" si="105"/>
        <v>-0.18440732010814004</v>
      </c>
      <c r="S36" s="176">
        <f t="shared" si="105"/>
        <v>-0.18440732010813998</v>
      </c>
      <c r="T36" s="176" t="str">
        <f t="shared" si="105"/>
        <v>0%</v>
      </c>
      <c r="U36" s="176">
        <f t="shared" si="105"/>
        <v>-0.16776257153891838</v>
      </c>
      <c r="V36" s="177"/>
      <c r="W36" s="176">
        <f>IFERROR(W35/W22,"0%")</f>
        <v>-0.23459415414408044</v>
      </c>
      <c r="X36" s="176">
        <f t="shared" ref="X36:AC36" si="106">IFERROR(X35/X22,"0%")</f>
        <v>-0.23459415414408047</v>
      </c>
      <c r="Y36" s="176" t="str">
        <f t="shared" si="106"/>
        <v>0%</v>
      </c>
      <c r="Z36" s="176">
        <f t="shared" si="106"/>
        <v>-0.23459415414408041</v>
      </c>
      <c r="AA36" s="176">
        <f t="shared" si="106"/>
        <v>-0.23459415414408036</v>
      </c>
      <c r="AB36" s="176" t="str">
        <f t="shared" si="106"/>
        <v>0%</v>
      </c>
      <c r="AC36" s="176">
        <f t="shared" si="106"/>
        <v>-0.21897362667763309</v>
      </c>
      <c r="AD36" s="177"/>
      <c r="AE36" s="176">
        <f>IFERROR(AE35/AE22,"0%")</f>
        <v>-0.31517066723671849</v>
      </c>
      <c r="AF36" s="176">
        <f t="shared" ref="AF36:AK36" si="107">IFERROR(AF35/AF22,"0%")</f>
        <v>-0.31517066723671844</v>
      </c>
      <c r="AG36" s="176" t="str">
        <f t="shared" si="107"/>
        <v>0%</v>
      </c>
      <c r="AH36" s="176">
        <f t="shared" si="107"/>
        <v>-0.3151706672367186</v>
      </c>
      <c r="AI36" s="176">
        <f t="shared" si="107"/>
        <v>-0.31517066723671855</v>
      </c>
      <c r="AJ36" s="176" t="str">
        <f t="shared" si="107"/>
        <v>0%</v>
      </c>
      <c r="AK36" s="176">
        <f t="shared" si="107"/>
        <v>-0.30119455840481479</v>
      </c>
      <c r="AL36" s="164"/>
      <c r="AM36" s="176">
        <f>IFERROR(AM35/AM22,"0%")</f>
        <v>-0.24899870627732607</v>
      </c>
      <c r="AN36" s="176">
        <f t="shared" ref="AN36:AS36" si="108">IFERROR(AN35/AN22,"0%")</f>
        <v>-0.24899870627732609</v>
      </c>
      <c r="AO36" s="176" t="str">
        <f t="shared" si="108"/>
        <v>0%</v>
      </c>
      <c r="AP36" s="176">
        <f t="shared" si="108"/>
        <v>-0.24899870627732618</v>
      </c>
      <c r="AQ36" s="176">
        <f t="shared" si="108"/>
        <v>-0.24899870627732609</v>
      </c>
      <c r="AR36" s="176" t="str">
        <f t="shared" si="108"/>
        <v>0%</v>
      </c>
      <c r="AS36" s="176">
        <f t="shared" si="108"/>
        <v>-0.23367214926257757</v>
      </c>
      <c r="AT36" s="164"/>
      <c r="AU36" s="176">
        <f>IFERROR(AU35/AU22,"0%")</f>
        <v>-0.31895656580035991</v>
      </c>
      <c r="AV36" s="176">
        <f t="shared" ref="AV36:BA36" si="109">IFERROR(AV35/AV22,"0%")</f>
        <v>-0.31895656580035997</v>
      </c>
      <c r="AW36" s="176" t="str">
        <f t="shared" si="109"/>
        <v>0%</v>
      </c>
      <c r="AX36" s="176">
        <f t="shared" si="109"/>
        <v>-0.31895656580035986</v>
      </c>
      <c r="AY36" s="176">
        <f t="shared" si="109"/>
        <v>-0.3189565658003598</v>
      </c>
      <c r="AZ36" s="176" t="str">
        <f t="shared" si="109"/>
        <v>0%</v>
      </c>
      <c r="BA36" s="176">
        <f t="shared" si="109"/>
        <v>-0.30505772020444882</v>
      </c>
      <c r="BB36" s="164"/>
      <c r="BC36" s="176">
        <f>IFERROR(BC35/BC22,"0%")</f>
        <v>-0.49718866807968548</v>
      </c>
      <c r="BD36" s="176">
        <f t="shared" ref="BD36:BI36" si="110">IFERROR(BD35/BD22,"0%")</f>
        <v>-0.49718866807968554</v>
      </c>
      <c r="BE36" s="176" t="str">
        <f t="shared" si="110"/>
        <v>0%</v>
      </c>
      <c r="BF36" s="176">
        <f t="shared" si="110"/>
        <v>-0.49718866807968543</v>
      </c>
      <c r="BG36" s="176">
        <f t="shared" si="110"/>
        <v>-0.49718866807968543</v>
      </c>
      <c r="BH36" s="176" t="str">
        <f t="shared" si="110"/>
        <v>0%</v>
      </c>
      <c r="BI36" s="176">
        <f t="shared" si="110"/>
        <v>-0.48692721232620961</v>
      </c>
      <c r="BJ36" s="164"/>
      <c r="BK36" s="176">
        <f>IFERROR(BK35/BK22,"0%")</f>
        <v>-0.39679588340518779</v>
      </c>
      <c r="BL36" s="176">
        <f t="shared" ref="BL36:BQ36" si="111">IFERROR(BL35/BL22,"0%")</f>
        <v>-0.39679588340518784</v>
      </c>
      <c r="BM36" s="176" t="str">
        <f t="shared" si="111"/>
        <v>0%</v>
      </c>
      <c r="BN36" s="176">
        <f t="shared" si="111"/>
        <v>-0.39679588340518784</v>
      </c>
      <c r="BO36" s="176">
        <f t="shared" si="111"/>
        <v>-0.39679588340518773</v>
      </c>
      <c r="BP36" s="176" t="str">
        <f t="shared" si="111"/>
        <v>0%</v>
      </c>
      <c r="BQ36" s="176">
        <f t="shared" si="111"/>
        <v>-0.38448559531141613</v>
      </c>
      <c r="BR36" s="164"/>
      <c r="BS36" s="176">
        <f>IFERROR(BS35/BS22,"0%")</f>
        <v>-2.3558804175169523E-3</v>
      </c>
      <c r="BT36" s="176">
        <f t="shared" ref="BT36:BY36" si="112">IFERROR(BT35/BT22,"0%")</f>
        <v>-2.3558804175167303E-3</v>
      </c>
      <c r="BU36" s="176" t="str">
        <f t="shared" si="112"/>
        <v>0%</v>
      </c>
      <c r="BV36" s="176">
        <f t="shared" si="112"/>
        <v>-2.3558804175168539E-3</v>
      </c>
      <c r="BW36" s="176">
        <f t="shared" si="112"/>
        <v>-2.3558804175168699E-3</v>
      </c>
      <c r="BX36" s="176" t="str">
        <f t="shared" si="112"/>
        <v>0%</v>
      </c>
      <c r="BY36" s="176">
        <f t="shared" si="112"/>
        <v>1.8004203655595043E-2</v>
      </c>
      <c r="BZ36" s="164"/>
      <c r="CA36" s="176">
        <f>IFERROR(CA35/CA22,"0%")</f>
        <v>-0.50848462457854426</v>
      </c>
      <c r="CB36" s="176">
        <f t="shared" ref="CB36:CG36" si="113">IFERROR(CB35/CB22,"0%")</f>
        <v>-0.50848462457854426</v>
      </c>
      <c r="CC36" s="176" t="str">
        <f t="shared" si="113"/>
        <v>0%</v>
      </c>
      <c r="CD36" s="176">
        <f t="shared" si="113"/>
        <v>-0.50848462457854415</v>
      </c>
      <c r="CE36" s="176">
        <f t="shared" si="113"/>
        <v>-0.50848462457854426</v>
      </c>
      <c r="CF36" s="176" t="str">
        <f t="shared" si="113"/>
        <v>0%</v>
      </c>
      <c r="CG36" s="176">
        <f t="shared" si="113"/>
        <v>-0.49845369854953497</v>
      </c>
      <c r="CH36" s="164"/>
      <c r="CI36" s="176">
        <f>IFERROR(CI35/CI22,"0%")</f>
        <v>0.2929857129205809</v>
      </c>
      <c r="CJ36" s="176">
        <f t="shared" ref="CJ36:CO36" si="114">IFERROR(CJ35/CJ22,"0%")</f>
        <v>0.29298571292058084</v>
      </c>
      <c r="CK36" s="176" t="str">
        <f t="shared" si="114"/>
        <v>0%</v>
      </c>
      <c r="CL36" s="176">
        <f t="shared" si="114"/>
        <v>0.29298571292058079</v>
      </c>
      <c r="CM36" s="176">
        <f t="shared" si="114"/>
        <v>0.29298571292058084</v>
      </c>
      <c r="CN36" s="176" t="str">
        <f t="shared" si="114"/>
        <v>0%</v>
      </c>
      <c r="CO36" s="176">
        <f t="shared" si="114"/>
        <v>0.3193731764495723</v>
      </c>
      <c r="CP36" s="164"/>
      <c r="CQ36" s="176">
        <f>IFERROR(CQ35/CQ22,"0%")</f>
        <v>-0.3483786905433035</v>
      </c>
      <c r="CR36" s="176">
        <f t="shared" ref="CR36:CW36" si="115">IFERROR(CR35/CR22,"0%")</f>
        <v>-0.34837869054330339</v>
      </c>
      <c r="CS36" s="176" t="str">
        <f t="shared" si="115"/>
        <v>0%</v>
      </c>
      <c r="CT36" s="176">
        <f t="shared" si="115"/>
        <v>-0.34837869054330356</v>
      </c>
      <c r="CU36" s="176">
        <f t="shared" si="115"/>
        <v>-0.34837869054330356</v>
      </c>
      <c r="CV36" s="176" t="str">
        <f t="shared" si="115"/>
        <v>0%</v>
      </c>
      <c r="CW36" s="176">
        <f t="shared" si="115"/>
        <v>-0.33508029647275867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>G34-G22</f>
        <v>-834.02231534001248</v>
      </c>
      <c r="H38" s="174">
        <f t="shared" ref="H38:M38" si="116">H34-H22</f>
        <v>-28.672820448924455</v>
      </c>
      <c r="I38" s="174">
        <f t="shared" si="116"/>
        <v>0</v>
      </c>
      <c r="J38" s="174">
        <f t="shared" si="116"/>
        <v>-553.46903360254782</v>
      </c>
      <c r="K38" s="174">
        <f t="shared" si="116"/>
        <v>-1601.3228454528244</v>
      </c>
      <c r="L38" s="174">
        <f t="shared" si="116"/>
        <v>0</v>
      </c>
      <c r="M38" s="174">
        <f t="shared" si="116"/>
        <v>-2788.336790950907</v>
      </c>
      <c r="O38" s="174">
        <f t="shared" ref="O38:U38" si="117">O34-O22</f>
        <v>-691.52745040552509</v>
      </c>
      <c r="P38" s="174">
        <f t="shared" si="117"/>
        <v>-41.547542716282891</v>
      </c>
      <c r="Q38" s="174">
        <f t="shared" si="117"/>
        <v>0</v>
      </c>
      <c r="R38" s="174">
        <f t="shared" si="117"/>
        <v>-654.46159250684195</v>
      </c>
      <c r="S38" s="174">
        <f t="shared" si="117"/>
        <v>-1655.5167162708267</v>
      </c>
      <c r="T38" s="174">
        <f t="shared" si="117"/>
        <v>0</v>
      </c>
      <c r="U38" s="174">
        <f t="shared" si="117"/>
        <v>-2768.3849369823256</v>
      </c>
      <c r="V38" s="173"/>
      <c r="W38" s="174">
        <f t="shared" ref="W38:AC38" si="118">W34-W22</f>
        <v>-879.72807804030163</v>
      </c>
      <c r="X38" s="174">
        <f t="shared" si="118"/>
        <v>-29.9905987043376</v>
      </c>
      <c r="Y38" s="174">
        <f t="shared" si="118"/>
        <v>0</v>
      </c>
      <c r="Z38" s="174">
        <f t="shared" si="118"/>
        <v>-726.8867344596988</v>
      </c>
      <c r="AA38" s="174">
        <f t="shared" si="118"/>
        <v>-1694.3562783056204</v>
      </c>
      <c r="AB38" s="174">
        <f t="shared" si="118"/>
        <v>0</v>
      </c>
      <c r="AC38" s="174">
        <f t="shared" si="118"/>
        <v>-3109.168530381543</v>
      </c>
      <c r="AD38" s="173"/>
      <c r="AE38" s="174">
        <f t="shared" ref="AE38:AK38" si="119">AE34-AE22</f>
        <v>-1300.0790023514637</v>
      </c>
      <c r="AF38" s="174">
        <f t="shared" si="119"/>
        <v>-39.059664982801664</v>
      </c>
      <c r="AG38" s="174">
        <f t="shared" si="119"/>
        <v>0</v>
      </c>
      <c r="AH38" s="174">
        <f t="shared" si="119"/>
        <v>-556.37544367149735</v>
      </c>
      <c r="AI38" s="174">
        <f t="shared" si="119"/>
        <v>-4148.4339075033076</v>
      </c>
      <c r="AJ38" s="174">
        <f t="shared" si="119"/>
        <v>0</v>
      </c>
      <c r="AK38" s="174">
        <f t="shared" si="119"/>
        <v>-5775.9317211116759</v>
      </c>
      <c r="AL38" s="164"/>
      <c r="AM38" s="174">
        <f t="shared" ref="AM38:AS38" si="120">AM34-AM22</f>
        <v>-989.76985745237107</v>
      </c>
      <c r="AN38" s="174">
        <f t="shared" si="120"/>
        <v>-29.591389579328364</v>
      </c>
      <c r="AO38" s="174">
        <f t="shared" si="120"/>
        <v>0</v>
      </c>
      <c r="AP38" s="174">
        <f t="shared" si="120"/>
        <v>-333.59158923757934</v>
      </c>
      <c r="AQ38" s="174">
        <f t="shared" si="120"/>
        <v>-3227.0232333541462</v>
      </c>
      <c r="AR38" s="174">
        <f t="shared" si="120"/>
        <v>0</v>
      </c>
      <c r="AS38" s="174">
        <f t="shared" si="120"/>
        <v>-4298.0659127124636</v>
      </c>
      <c r="AT38" s="164"/>
      <c r="AU38" s="174">
        <f t="shared" ref="AU38:BA38" si="121">AU34-AU22</f>
        <v>-1267.8523490564307</v>
      </c>
      <c r="AV38" s="174">
        <f t="shared" si="121"/>
        <v>-21.278915231400269</v>
      </c>
      <c r="AW38" s="174">
        <f t="shared" si="121"/>
        <v>0</v>
      </c>
      <c r="AX38" s="174">
        <f t="shared" si="121"/>
        <v>-241.76927838982397</v>
      </c>
      <c r="AY38" s="174">
        <f t="shared" si="121"/>
        <v>-2798.8438648981573</v>
      </c>
      <c r="AZ38" s="174">
        <f t="shared" si="121"/>
        <v>0</v>
      </c>
      <c r="BA38" s="174">
        <f t="shared" si="121"/>
        <v>-4141.0715428562871</v>
      </c>
      <c r="BB38" s="164"/>
      <c r="BC38" s="174">
        <f t="shared" ref="BC38:BI38" si="122">BC34-BC22</f>
        <v>-1976.3249556167498</v>
      </c>
      <c r="BD38" s="174">
        <f t="shared" si="122"/>
        <v>-55.354520849720728</v>
      </c>
      <c r="BE38" s="174">
        <f t="shared" si="122"/>
        <v>0</v>
      </c>
      <c r="BF38" s="174">
        <f t="shared" si="122"/>
        <v>-2198.5856150740201</v>
      </c>
      <c r="BG38" s="174">
        <f t="shared" si="122"/>
        <v>-9396.8658267060546</v>
      </c>
      <c r="BH38" s="174">
        <f t="shared" si="122"/>
        <v>0</v>
      </c>
      <c r="BI38" s="174">
        <f t="shared" si="122"/>
        <v>-13345.88114337839</v>
      </c>
      <c r="BJ38" s="164"/>
      <c r="BK38" s="174">
        <f t="shared" ref="BK38:BQ38" si="123">BK34-BK22</f>
        <v>-1354.0659521202033</v>
      </c>
      <c r="BL38" s="174">
        <f t="shared" si="123"/>
        <v>-53.993921593307505</v>
      </c>
      <c r="BM38" s="174">
        <f t="shared" si="123"/>
        <v>0</v>
      </c>
      <c r="BN38" s="174">
        <f t="shared" si="123"/>
        <v>-2031.8132171759435</v>
      </c>
      <c r="BO38" s="174">
        <f t="shared" si="123"/>
        <v>-7499.442196358048</v>
      </c>
      <c r="BP38" s="174">
        <f t="shared" si="123"/>
        <v>0</v>
      </c>
      <c r="BQ38" s="174">
        <f t="shared" si="123"/>
        <v>-10599.931416681731</v>
      </c>
      <c r="BR38" s="164"/>
      <c r="BS38" s="174">
        <f t="shared" ref="BS38:BY38" si="124">BS34-BS22</f>
        <v>-7.0676412525508567</v>
      </c>
      <c r="BT38" s="174">
        <f t="shared" si="124"/>
        <v>-0.33200723614399408</v>
      </c>
      <c r="BU38" s="174">
        <f t="shared" si="124"/>
        <v>0</v>
      </c>
      <c r="BV38" s="174">
        <f t="shared" si="124"/>
        <v>-10.299284278557025</v>
      </c>
      <c r="BW38" s="174">
        <f t="shared" si="124"/>
        <v>-30.69123213920102</v>
      </c>
      <c r="BX38" s="174">
        <f>BX34-BX22</f>
        <v>0</v>
      </c>
      <c r="BY38" s="174">
        <f t="shared" si="124"/>
        <v>369.80925577788366</v>
      </c>
      <c r="BZ38" s="164"/>
      <c r="CA38" s="174">
        <f t="shared" ref="CA38:CG38" si="125">CA34-CA22</f>
        <v>-1525.4538737356327</v>
      </c>
      <c r="CB38" s="174">
        <f t="shared" si="125"/>
        <v>-56.896313185483628</v>
      </c>
      <c r="CC38" s="174">
        <f t="shared" si="125"/>
        <v>0</v>
      </c>
      <c r="CD38" s="174">
        <f t="shared" si="125"/>
        <v>-1979.201616753101</v>
      </c>
      <c r="CE38" s="174">
        <f>CE34-CE22</f>
        <v>-5148.4068238577602</v>
      </c>
      <c r="CF38" s="174">
        <f t="shared" si="125"/>
        <v>0</v>
      </c>
      <c r="CG38" s="174">
        <f t="shared" si="125"/>
        <v>-8538.1364199658783</v>
      </c>
      <c r="CH38" s="164"/>
      <c r="CI38" s="174">
        <f t="shared" ref="CI38:CO38" si="126">CI34-CI22</f>
        <v>1263.500886970005</v>
      </c>
      <c r="CJ38" s="174">
        <f t="shared" si="126"/>
        <v>29.153345071431076</v>
      </c>
      <c r="CK38" s="174">
        <f t="shared" si="126"/>
        <v>0</v>
      </c>
      <c r="CL38" s="174">
        <f t="shared" si="126"/>
        <v>979.57597774569422</v>
      </c>
      <c r="CM38" s="174">
        <f t="shared" si="126"/>
        <v>2412.7373459009832</v>
      </c>
      <c r="CN38" s="174">
        <f t="shared" si="126"/>
        <v>0</v>
      </c>
      <c r="CO38" s="174">
        <f t="shared" si="126"/>
        <v>5106.9144461282594</v>
      </c>
      <c r="CP38" s="164"/>
      <c r="CQ38" s="174">
        <f t="shared" ref="CQ38:CW38" si="127">CQ34-CQ22</f>
        <v>-1319.484290432762</v>
      </c>
      <c r="CR38" s="174">
        <f t="shared" si="127"/>
        <v>-35.627585938830705</v>
      </c>
      <c r="CS38" s="174">
        <f t="shared" si="127"/>
        <v>0</v>
      </c>
      <c r="CT38" s="174">
        <f t="shared" si="127"/>
        <v>-601.43640678296947</v>
      </c>
      <c r="CU38" s="174">
        <f t="shared" si="127"/>
        <v>-2492.6495308373369</v>
      </c>
      <c r="CV38" s="174">
        <f t="shared" si="127"/>
        <v>0</v>
      </c>
      <c r="CW38" s="174">
        <f t="shared" si="127"/>
        <v>-4279.3619789240347</v>
      </c>
    </row>
    <row r="39" spans="3:105" x14ac:dyDescent="0.35">
      <c r="F39" s="170" t="s">
        <v>158</v>
      </c>
      <c r="G39" s="172">
        <f t="shared" ref="G39:M39" si="128">IFERROR(G38/G22,"0%")</f>
        <v>-0.2118151911974635</v>
      </c>
      <c r="H39" s="172">
        <f t="shared" si="128"/>
        <v>-0.21181519119746356</v>
      </c>
      <c r="I39" s="172" t="str">
        <f t="shared" si="128"/>
        <v>0%</v>
      </c>
      <c r="J39" s="172">
        <f t="shared" si="128"/>
        <v>-0.21181519119746353</v>
      </c>
      <c r="K39" s="172">
        <f t="shared" si="128"/>
        <v>-0.21181519119746353</v>
      </c>
      <c r="L39" s="172" t="str">
        <f t="shared" si="128"/>
        <v>0%</v>
      </c>
      <c r="M39" s="172">
        <f t="shared" si="128"/>
        <v>-0.19572978693618726</v>
      </c>
      <c r="O39" s="172">
        <f t="shared" ref="O39:U39" si="129">IFERROR(O38/O22,"0%")</f>
        <v>-0.18440732010814001</v>
      </c>
      <c r="P39" s="172">
        <f t="shared" si="129"/>
        <v>-0.18440732010813995</v>
      </c>
      <c r="Q39" s="172" t="str">
        <f t="shared" si="129"/>
        <v>0%</v>
      </c>
      <c r="R39" s="172">
        <f t="shared" si="129"/>
        <v>-0.18440732010814004</v>
      </c>
      <c r="S39" s="172">
        <f t="shared" si="129"/>
        <v>-0.18440732010813998</v>
      </c>
      <c r="T39" s="172" t="str">
        <f t="shared" si="129"/>
        <v>0%</v>
      </c>
      <c r="U39" s="172">
        <f t="shared" si="129"/>
        <v>-0.16776257153891838</v>
      </c>
      <c r="V39" s="173"/>
      <c r="W39" s="172">
        <f t="shared" ref="W39:AC39" si="130">IFERROR(W38/W22,"0%")</f>
        <v>-0.23459415414408044</v>
      </c>
      <c r="X39" s="172">
        <f t="shared" si="130"/>
        <v>-0.23459415414408047</v>
      </c>
      <c r="Y39" s="172" t="str">
        <f t="shared" si="130"/>
        <v>0%</v>
      </c>
      <c r="Z39" s="172">
        <f t="shared" si="130"/>
        <v>-0.23459415414408041</v>
      </c>
      <c r="AA39" s="172">
        <f t="shared" si="130"/>
        <v>-0.23459415414408036</v>
      </c>
      <c r="AB39" s="172" t="str">
        <f t="shared" si="130"/>
        <v>0%</v>
      </c>
      <c r="AC39" s="172">
        <f t="shared" si="130"/>
        <v>-0.21897362667763309</v>
      </c>
      <c r="AD39" s="173"/>
      <c r="AE39" s="172">
        <f t="shared" ref="AE39:AK39" si="131">IFERROR(AE38/AE22,"0%")</f>
        <v>-0.31517066723671849</v>
      </c>
      <c r="AF39" s="172">
        <f t="shared" si="131"/>
        <v>-0.31517066723671844</v>
      </c>
      <c r="AG39" s="172" t="str">
        <f t="shared" si="131"/>
        <v>0%</v>
      </c>
      <c r="AH39" s="172">
        <f t="shared" si="131"/>
        <v>-0.3151706672367186</v>
      </c>
      <c r="AI39" s="172">
        <f t="shared" si="131"/>
        <v>-0.31517066723671855</v>
      </c>
      <c r="AJ39" s="172" t="str">
        <f t="shared" si="131"/>
        <v>0%</v>
      </c>
      <c r="AK39" s="172">
        <f t="shared" si="131"/>
        <v>-0.30119455840481479</v>
      </c>
      <c r="AL39" s="164"/>
      <c r="AM39" s="172">
        <f t="shared" ref="AM39:AS39" si="132">IFERROR(AM38/AM22,"0%")</f>
        <v>-0.24899870627732607</v>
      </c>
      <c r="AN39" s="172">
        <f t="shared" si="132"/>
        <v>-0.24899870627732609</v>
      </c>
      <c r="AO39" s="172" t="str">
        <f t="shared" si="132"/>
        <v>0%</v>
      </c>
      <c r="AP39" s="172">
        <f t="shared" si="132"/>
        <v>-0.24899870627732618</v>
      </c>
      <c r="AQ39" s="172">
        <f t="shared" si="132"/>
        <v>-0.24899870627732609</v>
      </c>
      <c r="AR39" s="172" t="str">
        <f t="shared" si="132"/>
        <v>0%</v>
      </c>
      <c r="AS39" s="172">
        <f t="shared" si="132"/>
        <v>-0.23367214926257757</v>
      </c>
      <c r="AT39" s="164"/>
      <c r="AU39" s="172">
        <f t="shared" ref="AU39:BA39" si="133">IFERROR(AU38/AU22,"0%")</f>
        <v>-0.31895656580035991</v>
      </c>
      <c r="AV39" s="172">
        <f t="shared" si="133"/>
        <v>-0.31895656580035997</v>
      </c>
      <c r="AW39" s="172" t="str">
        <f t="shared" si="133"/>
        <v>0%</v>
      </c>
      <c r="AX39" s="172">
        <f t="shared" si="133"/>
        <v>-0.31895656580035986</v>
      </c>
      <c r="AY39" s="172">
        <f t="shared" si="133"/>
        <v>-0.3189565658003598</v>
      </c>
      <c r="AZ39" s="172" t="str">
        <f t="shared" si="133"/>
        <v>0%</v>
      </c>
      <c r="BA39" s="172">
        <f t="shared" si="133"/>
        <v>-0.30505772020444882</v>
      </c>
      <c r="BB39" s="164"/>
      <c r="BC39" s="172">
        <f t="shared" ref="BC39:BI39" si="134">IFERROR(BC38/BC22,"0%")</f>
        <v>-0.49718866807968548</v>
      </c>
      <c r="BD39" s="172">
        <f t="shared" si="134"/>
        <v>-0.49718866807968554</v>
      </c>
      <c r="BE39" s="172" t="str">
        <f t="shared" si="134"/>
        <v>0%</v>
      </c>
      <c r="BF39" s="172">
        <f t="shared" si="134"/>
        <v>-0.49718866807968543</v>
      </c>
      <c r="BG39" s="172">
        <f t="shared" si="134"/>
        <v>-0.49718866807968543</v>
      </c>
      <c r="BH39" s="172" t="str">
        <f t="shared" si="134"/>
        <v>0%</v>
      </c>
      <c r="BI39" s="172">
        <f t="shared" si="134"/>
        <v>-0.48692721232620961</v>
      </c>
      <c r="BJ39" s="164"/>
      <c r="BK39" s="172">
        <f t="shared" ref="BK39:BQ39" si="135">IFERROR(BK38/BK22,"0%")</f>
        <v>-0.39679588340518779</v>
      </c>
      <c r="BL39" s="172">
        <f t="shared" si="135"/>
        <v>-0.39679588340518784</v>
      </c>
      <c r="BM39" s="172" t="str">
        <f t="shared" si="135"/>
        <v>0%</v>
      </c>
      <c r="BN39" s="172">
        <f t="shared" si="135"/>
        <v>-0.39679588340518784</v>
      </c>
      <c r="BO39" s="172">
        <f t="shared" si="135"/>
        <v>-0.39679588340518773</v>
      </c>
      <c r="BP39" s="172" t="str">
        <f t="shared" si="135"/>
        <v>0%</v>
      </c>
      <c r="BQ39" s="172">
        <f t="shared" si="135"/>
        <v>-0.38448559531141613</v>
      </c>
      <c r="BR39" s="164"/>
      <c r="BS39" s="172">
        <f t="shared" ref="BS39:BY39" si="136">IFERROR(BS38/BS22,"0%")</f>
        <v>-2.3558804175169523E-3</v>
      </c>
      <c r="BT39" s="172">
        <f t="shared" si="136"/>
        <v>-2.3558804175167303E-3</v>
      </c>
      <c r="BU39" s="172" t="str">
        <f t="shared" si="136"/>
        <v>0%</v>
      </c>
      <c r="BV39" s="172">
        <f t="shared" si="136"/>
        <v>-2.3558804175168539E-3</v>
      </c>
      <c r="BW39" s="172">
        <f t="shared" si="136"/>
        <v>-2.3558804175168699E-3</v>
      </c>
      <c r="BX39" s="172" t="str">
        <f>IFERROR(BX38/BX22,"0%")</f>
        <v>0%</v>
      </c>
      <c r="BY39" s="172">
        <f t="shared" si="136"/>
        <v>1.8004203655595043E-2</v>
      </c>
      <c r="BZ39" s="164"/>
      <c r="CA39" s="172">
        <f t="shared" ref="CA39:CG39" si="137">IFERROR(CA38/CA22,"0%")</f>
        <v>-0.50848462457854426</v>
      </c>
      <c r="CB39" s="172">
        <f t="shared" si="137"/>
        <v>-0.50848462457854426</v>
      </c>
      <c r="CC39" s="172" t="str">
        <f t="shared" si="137"/>
        <v>0%</v>
      </c>
      <c r="CD39" s="172">
        <f t="shared" si="137"/>
        <v>-0.50848462457854415</v>
      </c>
      <c r="CE39" s="172">
        <f t="shared" si="137"/>
        <v>-0.50848462457854426</v>
      </c>
      <c r="CF39" s="172" t="str">
        <f t="shared" si="137"/>
        <v>0%</v>
      </c>
      <c r="CG39" s="172">
        <f t="shared" si="137"/>
        <v>-0.49845369854953497</v>
      </c>
      <c r="CH39" s="164"/>
      <c r="CI39" s="172">
        <f t="shared" ref="CI39:CO39" si="138">IFERROR(CI38/CI22,"0%")</f>
        <v>0.2929857129205809</v>
      </c>
      <c r="CJ39" s="172">
        <f t="shared" si="138"/>
        <v>0.29298571292058084</v>
      </c>
      <c r="CK39" s="172" t="str">
        <f t="shared" si="138"/>
        <v>0%</v>
      </c>
      <c r="CL39" s="172">
        <f t="shared" si="138"/>
        <v>0.29298571292058079</v>
      </c>
      <c r="CM39" s="172">
        <f t="shared" si="138"/>
        <v>0.29298571292058084</v>
      </c>
      <c r="CN39" s="172" t="str">
        <f t="shared" si="138"/>
        <v>0%</v>
      </c>
      <c r="CO39" s="172">
        <f t="shared" si="138"/>
        <v>0.3193731764495723</v>
      </c>
      <c r="CP39" s="164"/>
      <c r="CQ39" s="172">
        <f t="shared" ref="CQ39:CW39" si="139">IFERROR(CQ38/CQ22,"0%")</f>
        <v>-0.3483786905433035</v>
      </c>
      <c r="CR39" s="172">
        <f t="shared" si="139"/>
        <v>-0.34837869054330339</v>
      </c>
      <c r="CS39" s="172" t="str">
        <f t="shared" si="139"/>
        <v>0%</v>
      </c>
      <c r="CT39" s="172">
        <f t="shared" si="139"/>
        <v>-0.34837869054330356</v>
      </c>
      <c r="CU39" s="172">
        <f t="shared" si="139"/>
        <v>-0.34837869054330356</v>
      </c>
      <c r="CV39" s="172" t="str">
        <f t="shared" si="139"/>
        <v>0%</v>
      </c>
      <c r="CW39" s="172">
        <f t="shared" si="139"/>
        <v>-0.33508029647275867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3:105" x14ac:dyDescent="0.35">
      <c r="F45" s="158"/>
      <c r="P45" s="149"/>
      <c r="Q45" s="163"/>
      <c r="R45" s="149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705.33583742272424</v>
      </c>
      <c r="H46" s="146">
        <f>($H$34/$C$46)*D46</f>
        <v>24.2487130747439</v>
      </c>
      <c r="I46" s="146">
        <f>($I$34/$C$46)*D46</f>
        <v>0</v>
      </c>
      <c r="J46" s="146">
        <f>($J$34/$C$46)*D46</f>
        <v>468.07086228196312</v>
      </c>
      <c r="K46" s="146">
        <f>($K$34/$C$46)*D46</f>
        <v>1354.2448078516306</v>
      </c>
      <c r="L46" s="146">
        <f>($L$34/$C$46)*D46</f>
        <v>0</v>
      </c>
      <c r="M46" s="146">
        <f t="shared" ref="M46:M51" si="140">SUM(G46:L46)</f>
        <v>2551.900220631062</v>
      </c>
      <c r="N46" s="134"/>
      <c r="O46" s="150">
        <f>W46*$G$22</f>
        <v>888.13099897118138</v>
      </c>
      <c r="P46" s="150">
        <f>X46*$H$22</f>
        <v>26.394567449225644</v>
      </c>
      <c r="Q46" s="150">
        <f>Y46*$I$22</f>
        <v>0</v>
      </c>
      <c r="R46" s="150">
        <f>Z46*$J$22</f>
        <v>465.10996319242855</v>
      </c>
      <c r="S46" s="150">
        <f>AA46*$K$22</f>
        <v>642.88211661517153</v>
      </c>
      <c r="T46" s="144">
        <f>AB46*$L$22</f>
        <v>0</v>
      </c>
      <c r="U46" s="144">
        <f>SUM(O46:T46)</f>
        <v>2022.5176462280072</v>
      </c>
      <c r="V46" s="134"/>
      <c r="W46" s="143">
        <f>'Reforecast Total Assurance Only'!W46</f>
        <v>0.22555707910379214</v>
      </c>
      <c r="X46" s="143">
        <f>'Reforecast Total Assurance Only'!X46</f>
        <v>0.19498501588956146</v>
      </c>
      <c r="Y46" s="143"/>
      <c r="Z46" s="143">
        <f>'Reforecast Total Assurance Only'!Z46</f>
        <v>0.17799976114326907</v>
      </c>
      <c r="AA46" s="143">
        <f>'Reforecast Total Assurance Only'!AA46</f>
        <v>8.503731701258882E-2</v>
      </c>
      <c r="AB46" s="143"/>
      <c r="AC46" s="143">
        <f>U46/U$51</f>
        <v>0.14197242931901502</v>
      </c>
      <c r="AE46" s="142">
        <f t="shared" ref="AE46:AK51" si="141">G46-O46</f>
        <v>-182.79516154845714</v>
      </c>
      <c r="AF46" s="142">
        <f t="shared" si="141"/>
        <v>-2.1458543744817433</v>
      </c>
      <c r="AG46" s="142">
        <f t="shared" si="141"/>
        <v>0</v>
      </c>
      <c r="AH46" s="142">
        <f t="shared" si="141"/>
        <v>2.9608990895345642</v>
      </c>
      <c r="AI46" s="142">
        <f t="shared" si="141"/>
        <v>711.36269123645911</v>
      </c>
      <c r="AJ46" s="142">
        <f t="shared" si="141"/>
        <v>0</v>
      </c>
      <c r="AK46" s="142">
        <f t="shared" si="141"/>
        <v>529.38257440305483</v>
      </c>
      <c r="BI46" s="324" t="s">
        <v>348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705.33583742272424</v>
      </c>
      <c r="H47" s="146">
        <f>($H$34/$C$46)*D47</f>
        <v>24.2487130747439</v>
      </c>
      <c r="I47" s="146">
        <f>($I$34/$C$46)*D47</f>
        <v>0</v>
      </c>
      <c r="J47" s="146">
        <f>($J$34/$C$46)*D47</f>
        <v>468.07086228196312</v>
      </c>
      <c r="K47" s="146">
        <f>($K$34/$C$46)*D47</f>
        <v>1354.2448078516306</v>
      </c>
      <c r="L47" s="146">
        <f>($L$34/$C$46)*D47</f>
        <v>0</v>
      </c>
      <c r="M47" s="146">
        <f t="shared" si="140"/>
        <v>2551.900220631062</v>
      </c>
      <c r="N47" s="134"/>
      <c r="O47" s="150">
        <f>W47*$G$22</f>
        <v>1010.0695427264884</v>
      </c>
      <c r="P47" s="150">
        <f>X47*$H$22</f>
        <v>32.102216001036432</v>
      </c>
      <c r="Q47" s="150">
        <f>Y47*$I$22</f>
        <v>0</v>
      </c>
      <c r="R47" s="150">
        <f>Z47*$J$22</f>
        <v>627.85278589450002</v>
      </c>
      <c r="S47" s="150">
        <f>AA47*$K$22</f>
        <v>1143.2503847351795</v>
      </c>
      <c r="T47" s="144">
        <f>AB47*$L$22</f>
        <v>0</v>
      </c>
      <c r="U47" s="144">
        <f>SUM(O47:T47)</f>
        <v>2813.2749293572042</v>
      </c>
      <c r="V47" s="134"/>
      <c r="W47" s="143">
        <f>'Reforecast Total Assurance Only'!W47</f>
        <v>0.25652559815275899</v>
      </c>
      <c r="X47" s="143">
        <f>'Reforecast Total Assurance Only'!X47</f>
        <v>0.2371492205391629</v>
      </c>
      <c r="Y47" s="143"/>
      <c r="Z47" s="143">
        <f>'Reforecast Total Assurance Only'!Z47</f>
        <v>0.24028220155782798</v>
      </c>
      <c r="AA47" s="143">
        <f>'Reforecast Total Assurance Only'!AA47</f>
        <v>0.15122359586444173</v>
      </c>
      <c r="AB47" s="143"/>
      <c r="AC47" s="143">
        <f>U47/U$51</f>
        <v>0.19748034179480067</v>
      </c>
      <c r="AE47" s="142">
        <f t="shared" si="141"/>
        <v>-304.73370530376417</v>
      </c>
      <c r="AF47" s="142">
        <f t="shared" si="141"/>
        <v>-7.8535029262925313</v>
      </c>
      <c r="AG47" s="142">
        <f t="shared" si="141"/>
        <v>0</v>
      </c>
      <c r="AH47" s="142">
        <f t="shared" si="141"/>
        <v>-159.7819236125369</v>
      </c>
      <c r="AI47" s="142">
        <f t="shared" si="141"/>
        <v>210.99442311645112</v>
      </c>
      <c r="AJ47" s="142">
        <f t="shared" si="141"/>
        <v>0</v>
      </c>
      <c r="AK47" s="142">
        <f t="shared" si="141"/>
        <v>-261.37470872614222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705.33583742272424</v>
      </c>
      <c r="H48" s="146">
        <f>($H$34/$C$46)*D48</f>
        <v>24.2487130747439</v>
      </c>
      <c r="I48" s="146">
        <f>($I$34/$C$46)*D48</f>
        <v>0</v>
      </c>
      <c r="J48" s="146">
        <f>($J$34/$C$46)*D48</f>
        <v>468.07086228196312</v>
      </c>
      <c r="K48" s="146">
        <f>($K$34/$C$46)*D48</f>
        <v>1354.2448078516306</v>
      </c>
      <c r="L48" s="146">
        <f>($L$34/$C$46)*D48</f>
        <v>0</v>
      </c>
      <c r="M48" s="146">
        <f t="shared" si="140"/>
        <v>2551.900220631062</v>
      </c>
      <c r="N48" s="134"/>
      <c r="O48" s="150">
        <f>W48*$G$22</f>
        <v>1094.821880450239</v>
      </c>
      <c r="P48" s="150">
        <f>X48*$H$22</f>
        <v>36.147494162145023</v>
      </c>
      <c r="Q48" s="150">
        <f>Y48*$I$22</f>
        <v>0</v>
      </c>
      <c r="R48" s="150">
        <f>Z48*$J$22</f>
        <v>712.68553129392808</v>
      </c>
      <c r="S48" s="150">
        <f>AA48*$K$22</f>
        <v>2671.8291447248248</v>
      </c>
      <c r="T48" s="144">
        <f>AB48*$L$22</f>
        <v>0</v>
      </c>
      <c r="U48" s="144">
        <f>SUM(O48:T48)</f>
        <v>4515.4840506311366</v>
      </c>
      <c r="V48" s="134"/>
      <c r="W48" s="143">
        <f>'Reforecast Total Assurance Only'!W48</f>
        <v>0.27805000138418773</v>
      </c>
      <c r="X48" s="143">
        <f>'Reforecast Total Assurance Only'!X48</f>
        <v>0.26703296945979904</v>
      </c>
      <c r="Y48" s="143"/>
      <c r="Z48" s="143">
        <f>'Reforecast Total Assurance Only'!Z48</f>
        <v>0.27274809051574433</v>
      </c>
      <c r="AA48" s="143">
        <f>'Reforecast Total Assurance Only'!AA48</f>
        <v>0.35341655353502971</v>
      </c>
      <c r="AB48" s="143"/>
      <c r="AC48" s="143">
        <f>U48/U$51</f>
        <v>0.31696842863891511</v>
      </c>
      <c r="AE48" s="142">
        <f t="shared" si="141"/>
        <v>-389.48604302751471</v>
      </c>
      <c r="AF48" s="142">
        <f t="shared" si="141"/>
        <v>-11.898781087401122</v>
      </c>
      <c r="AG48" s="142">
        <f t="shared" si="141"/>
        <v>0</v>
      </c>
      <c r="AH48" s="142">
        <f t="shared" si="141"/>
        <v>-244.61466901196496</v>
      </c>
      <c r="AI48" s="142">
        <f t="shared" si="141"/>
        <v>-1317.5843368731942</v>
      </c>
      <c r="AJ48" s="142">
        <f t="shared" si="141"/>
        <v>0</v>
      </c>
      <c r="AK48" s="142">
        <f t="shared" si="141"/>
        <v>-1963.5838300000746</v>
      </c>
    </row>
    <row r="49" spans="1:37" x14ac:dyDescent="0.35">
      <c r="A49" s="151">
        <f>+B49/$O$51</f>
        <v>0.12238128640778631</v>
      </c>
      <c r="B49" s="133">
        <f>+O49*(5/7)</f>
        <v>481.87631523065858</v>
      </c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564.26866993817941</v>
      </c>
      <c r="H49" s="146">
        <f>($H$34/$C$46)*D49</f>
        <v>19.39897045979512</v>
      </c>
      <c r="I49" s="146">
        <f>($I$34/$C$46)*D49</f>
        <v>0</v>
      </c>
      <c r="J49" s="146">
        <f>($J$34/$C$46)*D49</f>
        <v>374.45668982557049</v>
      </c>
      <c r="K49" s="146">
        <f>($K$34/$C$46)*D49</f>
        <v>1083.3958462813046</v>
      </c>
      <c r="L49" s="146">
        <f>($L$34/$C$46)*D49</f>
        <v>0</v>
      </c>
      <c r="M49" s="146">
        <f t="shared" si="140"/>
        <v>2041.5201765048496</v>
      </c>
      <c r="N49" s="134"/>
      <c r="O49" s="150">
        <f>W49*$G$22</f>
        <v>674.62684132292202</v>
      </c>
      <c r="P49" s="150">
        <f>X49*$H$22</f>
        <v>29.087771689564651</v>
      </c>
      <c r="Q49" s="150">
        <f>Y49*$I$22</f>
        <v>0</v>
      </c>
      <c r="R49" s="150">
        <f>Z49*$J$22</f>
        <v>576.66610518737764</v>
      </c>
      <c r="S49" s="150">
        <f>AA49*$K$22</f>
        <v>2215.7416813748746</v>
      </c>
      <c r="T49" s="144">
        <f>AB49*$L$22</f>
        <v>0</v>
      </c>
      <c r="U49" s="144">
        <f>SUM(O49:T49)</f>
        <v>3496.1223995747387</v>
      </c>
      <c r="V49" s="134"/>
      <c r="W49" s="143">
        <f>'Reforecast Total Assurance Only'!W49</f>
        <v>0.17133380097090084</v>
      </c>
      <c r="X49" s="143">
        <f>'Reforecast Total Assurance Only'!X49</f>
        <v>0.21488056722248328</v>
      </c>
      <c r="Y49" s="143"/>
      <c r="Z49" s="143">
        <f>'Reforecast Total Assurance Only'!Z49</f>
        <v>0.22069281913082756</v>
      </c>
      <c r="AA49" s="143">
        <f>'Reforecast Total Assurance Only'!AA49</f>
        <v>0.29308752399138555</v>
      </c>
      <c r="AB49" s="143"/>
      <c r="AC49" s="143">
        <f>U49/U$51</f>
        <v>0.24541342874804947</v>
      </c>
      <c r="AE49" s="142">
        <f t="shared" si="141"/>
        <v>-110.3581713847426</v>
      </c>
      <c r="AF49" s="142">
        <f t="shared" si="141"/>
        <v>-9.6888012297695312</v>
      </c>
      <c r="AG49" s="142">
        <f t="shared" si="141"/>
        <v>0</v>
      </c>
      <c r="AH49" s="142">
        <f t="shared" si="141"/>
        <v>-202.20941536180715</v>
      </c>
      <c r="AI49" s="142">
        <f t="shared" si="141"/>
        <v>-1132.34583509357</v>
      </c>
      <c r="AJ49" s="142">
        <f t="shared" si="141"/>
        <v>0</v>
      </c>
      <c r="AK49" s="142">
        <f t="shared" si="141"/>
        <v>-1454.6022230698891</v>
      </c>
    </row>
    <row r="50" spans="1:37" ht="14.25" customHeight="1" x14ac:dyDescent="0.35">
      <c r="A50" s="151">
        <f>+B50/$O$51</f>
        <v>4.8952514563114516E-2</v>
      </c>
      <c r="B50" s="133">
        <f>+O49*(2/7)</f>
        <v>192.75052609226341</v>
      </c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423.20150245363459</v>
      </c>
      <c r="H50" s="146">
        <f>($H$34/$C$46)*D50</f>
        <v>14.549227844846339</v>
      </c>
      <c r="I50" s="146">
        <f>($I$34/$C$46)*D50</f>
        <v>0</v>
      </c>
      <c r="J50" s="146">
        <f>($J$34/$C$46)*D50</f>
        <v>280.84251736917787</v>
      </c>
      <c r="K50" s="146">
        <f>($K$34/$C$46)*D50</f>
        <v>812.54688471097847</v>
      </c>
      <c r="L50" s="146">
        <f>($L$34/$C$46)*D50</f>
        <v>0</v>
      </c>
      <c r="M50" s="146">
        <f t="shared" si="140"/>
        <v>1531.1401323786372</v>
      </c>
      <c r="N50" s="134"/>
      <c r="O50" s="150">
        <f>W50*$G$22</f>
        <v>269.85073652916878</v>
      </c>
      <c r="P50" s="150">
        <f>X50*$H$22</f>
        <v>11.635108675825864</v>
      </c>
      <c r="Q50" s="150">
        <f>Y50*$I$22</f>
        <v>0</v>
      </c>
      <c r="R50" s="150">
        <f>Z50*$J$22</f>
        <v>230.66644207495105</v>
      </c>
      <c r="S50" s="150">
        <f>AA50*$K$22</f>
        <v>886.2966725499499</v>
      </c>
      <c r="T50" s="144">
        <f>AB50*$L$22</f>
        <v>0</v>
      </c>
      <c r="U50" s="144">
        <f>SUM(O50:T50)</f>
        <v>1398.4489598298956</v>
      </c>
      <c r="V50" s="134"/>
      <c r="W50" s="143">
        <f>'Reforecast Total Assurance Only'!W50</f>
        <v>6.8533520388360331E-2</v>
      </c>
      <c r="X50" s="143">
        <f>'Reforecast Total Assurance Only'!X50</f>
        <v>8.595222688899333E-2</v>
      </c>
      <c r="Y50" s="143"/>
      <c r="Z50" s="143">
        <f>'Reforecast Total Assurance Only'!Z50</f>
        <v>8.8277127652331019E-2</v>
      </c>
      <c r="AA50" s="143">
        <f>'Reforecast Total Assurance Only'!AA50</f>
        <v>0.11723500959655422</v>
      </c>
      <c r="AB50" s="143"/>
      <c r="AC50" s="143">
        <f>U50/U$51</f>
        <v>9.8165371499219792E-2</v>
      </c>
      <c r="AE50" s="142">
        <f t="shared" si="141"/>
        <v>153.3507659244658</v>
      </c>
      <c r="AF50" s="142">
        <f t="shared" si="141"/>
        <v>2.9141191690204753</v>
      </c>
      <c r="AG50" s="142">
        <f t="shared" si="141"/>
        <v>0</v>
      </c>
      <c r="AH50" s="142">
        <f t="shared" si="141"/>
        <v>50.17607529422682</v>
      </c>
      <c r="AI50" s="142">
        <f t="shared" si="141"/>
        <v>-73.749787838971429</v>
      </c>
      <c r="AJ50" s="142">
        <f t="shared" si="141"/>
        <v>0</v>
      </c>
      <c r="AK50" s="142">
        <f t="shared" si="141"/>
        <v>132.69117254874163</v>
      </c>
    </row>
    <row r="51" spans="1:37" x14ac:dyDescent="0.35">
      <c r="F51" s="141" t="s">
        <v>111</v>
      </c>
      <c r="G51" s="140">
        <f t="shared" ref="G51:L51" si="142">SUM(G46:G50)</f>
        <v>3103.4776846599866</v>
      </c>
      <c r="H51" s="140">
        <f t="shared" si="142"/>
        <v>106.69433752887316</v>
      </c>
      <c r="I51" s="140">
        <f t="shared" si="142"/>
        <v>0</v>
      </c>
      <c r="J51" s="140">
        <f t="shared" si="142"/>
        <v>2059.5117940406376</v>
      </c>
      <c r="K51" s="140">
        <f t="shared" si="142"/>
        <v>5958.6771545471747</v>
      </c>
      <c r="L51" s="140">
        <f t="shared" si="142"/>
        <v>0</v>
      </c>
      <c r="M51" s="140">
        <f t="shared" si="140"/>
        <v>11228.360970776672</v>
      </c>
      <c r="O51" s="139">
        <f t="shared" ref="O51:U51" si="143">SUM(O46:O50)</f>
        <v>3937.5</v>
      </c>
      <c r="P51" s="139">
        <f t="shared" si="143"/>
        <v>135.3671579777976</v>
      </c>
      <c r="Q51" s="139">
        <f t="shared" si="143"/>
        <v>0</v>
      </c>
      <c r="R51" s="139">
        <f t="shared" si="143"/>
        <v>2612.9808276431854</v>
      </c>
      <c r="S51" s="139">
        <f t="shared" si="143"/>
        <v>7560</v>
      </c>
      <c r="T51" s="139">
        <f t="shared" si="143"/>
        <v>0</v>
      </c>
      <c r="U51" s="139">
        <f t="shared" si="143"/>
        <v>14245.847985620981</v>
      </c>
      <c r="V51" s="134"/>
      <c r="W51" s="138">
        <f t="shared" ref="W51:AC51" si="144">SUM(W46:W50)</f>
        <v>1</v>
      </c>
      <c r="X51" s="138">
        <f t="shared" si="144"/>
        <v>1</v>
      </c>
      <c r="Y51" s="138">
        <f t="shared" si="144"/>
        <v>0</v>
      </c>
      <c r="Z51" s="138">
        <f t="shared" si="144"/>
        <v>0.99999999999999989</v>
      </c>
      <c r="AA51" s="138">
        <f t="shared" si="144"/>
        <v>1</v>
      </c>
      <c r="AB51" s="138">
        <f t="shared" si="144"/>
        <v>0</v>
      </c>
      <c r="AC51" s="138">
        <f t="shared" si="144"/>
        <v>1</v>
      </c>
      <c r="AE51" s="137">
        <f t="shared" si="141"/>
        <v>-834.02231534001339</v>
      </c>
      <c r="AF51" s="137">
        <f t="shared" si="141"/>
        <v>-28.67282044892444</v>
      </c>
      <c r="AG51" s="137">
        <f t="shared" si="141"/>
        <v>0</v>
      </c>
      <c r="AH51" s="137">
        <f t="shared" si="141"/>
        <v>-553.46903360254782</v>
      </c>
      <c r="AI51" s="137">
        <f t="shared" si="141"/>
        <v>-1601.3228454528253</v>
      </c>
      <c r="AJ51" s="137">
        <f t="shared" si="141"/>
        <v>0</v>
      </c>
      <c r="AK51" s="137">
        <f>M51-U51</f>
        <v>-3017.4870148443097</v>
      </c>
    </row>
    <row r="52" spans="1:37" x14ac:dyDescent="0.35">
      <c r="F52" s="158"/>
      <c r="M52" s="148">
        <f>M51-SUM(G34:L34)</f>
        <v>0</v>
      </c>
      <c r="O52" s="149"/>
      <c r="P52" s="149"/>
      <c r="Q52" s="323"/>
      <c r="R52" s="149"/>
      <c r="S52" s="149"/>
      <c r="T52" s="149"/>
      <c r="U52" s="134"/>
      <c r="V52" s="134"/>
      <c r="Y52" s="134">
        <f>SUM(S46:S50)</f>
        <v>7560</v>
      </c>
      <c r="AE52" s="160"/>
      <c r="AF52" s="160"/>
      <c r="AG52" s="160"/>
      <c r="AH52" s="160"/>
      <c r="AI52" s="160"/>
      <c r="AJ52" s="160"/>
      <c r="AK52" s="159"/>
    </row>
    <row r="53" spans="1:37" x14ac:dyDescent="0.35"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321.94447890468155</v>
      </c>
      <c r="H53" s="146">
        <f>($P$34/$C$53)*D53</f>
        <v>19.342691286831425</v>
      </c>
      <c r="I53" s="146">
        <f>($Q$34/$C$53)*D53</f>
        <v>0</v>
      </c>
      <c r="J53" s="146">
        <f>($R$34/$C$53)*D53</f>
        <v>304.68826109387925</v>
      </c>
      <c r="K53" s="146">
        <f>($S$34/$C$53)*D53</f>
        <v>770.73508249780775</v>
      </c>
      <c r="L53" s="146">
        <f>($T$34/$C$53)*D53</f>
        <v>0</v>
      </c>
      <c r="M53" s="146">
        <f>SUM(G53:L53)</f>
        <v>1416.7105137832</v>
      </c>
      <c r="N53" s="134"/>
      <c r="O53" s="144">
        <f>W53*$O$22</f>
        <v>342.8507393264191</v>
      </c>
      <c r="P53" s="150">
        <f>X53*$P$22</f>
        <v>21.986935270534428</v>
      </c>
      <c r="Q53" s="150">
        <f>Y53*$Q$22</f>
        <v>0</v>
      </c>
      <c r="R53" s="150">
        <f>Z53*$R$22</f>
        <v>335.36441963412796</v>
      </c>
      <c r="S53" s="150">
        <f>AA53*$S$22</f>
        <v>968.34014177338156</v>
      </c>
      <c r="T53" s="144">
        <f>AB53*$T$22</f>
        <v>0</v>
      </c>
      <c r="U53" s="144">
        <f>SUM(O53:T53)</f>
        <v>1668.5422360044631</v>
      </c>
      <c r="V53" s="134"/>
      <c r="W53" s="143">
        <f>'Reforecast Total Assurance Only'!W53</f>
        <v>9.1426863820378429E-2</v>
      </c>
      <c r="X53" s="143">
        <f>'Reforecast Total Assurance Only'!X53</f>
        <v>9.758824579152249E-2</v>
      </c>
      <c r="Y53" s="143"/>
      <c r="Z53" s="143">
        <f>'Reforecast Total Assurance Only'!Z53</f>
        <v>9.4495467102150399E-2</v>
      </c>
      <c r="AA53" s="143">
        <f>'Reforecast Total Assurance Only'!AA53</f>
        <v>0.10786300660243738</v>
      </c>
      <c r="AB53" s="143"/>
      <c r="AC53" s="143">
        <f>U53/U$58</f>
        <v>0.10111272189572408</v>
      </c>
      <c r="AE53" s="142">
        <f t="shared" ref="AE53:AK58" si="145">G53-O53</f>
        <v>-20.906260421737556</v>
      </c>
      <c r="AF53" s="142">
        <f t="shared" si="145"/>
        <v>-2.644243983703003</v>
      </c>
      <c r="AG53" s="142">
        <f t="shared" si="145"/>
        <v>0</v>
      </c>
      <c r="AH53" s="142">
        <f t="shared" si="145"/>
        <v>-30.676158540248707</v>
      </c>
      <c r="AI53" s="142">
        <f t="shared" si="145"/>
        <v>-197.60505927557381</v>
      </c>
      <c r="AJ53" s="142">
        <f t="shared" si="145"/>
        <v>0</v>
      </c>
      <c r="AK53" s="142">
        <f t="shared" si="145"/>
        <v>-251.83172222126313</v>
      </c>
    </row>
    <row r="54" spans="1:37" x14ac:dyDescent="0.35"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804.86119726170386</v>
      </c>
      <c r="H54" s="146">
        <f>($P$34/$C$53)*D54</f>
        <v>48.356728217078562</v>
      </c>
      <c r="I54" s="146">
        <f>($Q$34/$C$53)*D54</f>
        <v>0</v>
      </c>
      <c r="J54" s="146">
        <f>($R$34/$C$53)*D54</f>
        <v>761.72065273469809</v>
      </c>
      <c r="K54" s="146">
        <f>($S$34/$C$53)*D54</f>
        <v>1926.8377062445193</v>
      </c>
      <c r="L54" s="146">
        <f>($T$34/$C$53)*D54</f>
        <v>0</v>
      </c>
      <c r="M54" s="146">
        <f t="shared" ref="M54:M117" si="146">SUM(G54:L54)</f>
        <v>3541.7762844579997</v>
      </c>
      <c r="N54" s="134"/>
      <c r="O54" s="144">
        <f>W54*$O$22</f>
        <v>571.41789887736513</v>
      </c>
      <c r="P54" s="150">
        <f>X54*$P$22</f>
        <v>36.64489211755739</v>
      </c>
      <c r="Q54" s="150">
        <f>Y54*$Q$22</f>
        <v>0</v>
      </c>
      <c r="R54" s="150">
        <f>Z54*$R$22</f>
        <v>558.94069939021324</v>
      </c>
      <c r="S54" s="150">
        <f>AA54*$S$22</f>
        <v>1613.9002362889696</v>
      </c>
      <c r="T54" s="144">
        <f>AB54*$T$22</f>
        <v>0</v>
      </c>
      <c r="U54" s="144">
        <f>SUM(O54:T54)</f>
        <v>2780.9037266741052</v>
      </c>
      <c r="V54" s="134"/>
      <c r="W54" s="143">
        <f>'Reforecast Total Assurance Only'!W54</f>
        <v>0.15237810636729737</v>
      </c>
      <c r="X54" s="143">
        <f>'Reforecast Total Assurance Only'!X54</f>
        <v>0.16264707631920419</v>
      </c>
      <c r="Y54" s="143"/>
      <c r="Z54" s="143">
        <f>'Reforecast Total Assurance Only'!Z54</f>
        <v>0.15749244517025066</v>
      </c>
      <c r="AA54" s="143">
        <f>'Reforecast Total Assurance Only'!AA54</f>
        <v>0.17977167767072899</v>
      </c>
      <c r="AB54" s="143"/>
      <c r="AC54" s="143">
        <f>U54/U$58</f>
        <v>0.16852120315954014</v>
      </c>
      <c r="AE54" s="142">
        <f t="shared" si="145"/>
        <v>233.44329838433873</v>
      </c>
      <c r="AF54" s="142">
        <f t="shared" si="145"/>
        <v>11.711836099521172</v>
      </c>
      <c r="AG54" s="142">
        <f t="shared" si="145"/>
        <v>0</v>
      </c>
      <c r="AH54" s="142">
        <f t="shared" si="145"/>
        <v>202.77995334448485</v>
      </c>
      <c r="AI54" s="142">
        <f t="shared" si="145"/>
        <v>312.93746995554966</v>
      </c>
      <c r="AJ54" s="142">
        <f t="shared" si="145"/>
        <v>0</v>
      </c>
      <c r="AK54" s="142">
        <f t="shared" si="145"/>
        <v>760.87255778389454</v>
      </c>
    </row>
    <row r="55" spans="1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643.88895780936309</v>
      </c>
      <c r="H55" s="146">
        <f>($P$34/$C$53)*D55</f>
        <v>38.685382573662849</v>
      </c>
      <c r="I55" s="146">
        <f>($Q$34/$C$53)*D55</f>
        <v>0</v>
      </c>
      <c r="J55" s="146">
        <f>($R$34/$C$53)*D55</f>
        <v>609.3765221877585</v>
      </c>
      <c r="K55" s="146">
        <f>($S$34/$C$53)*D55</f>
        <v>1541.4701649956155</v>
      </c>
      <c r="L55" s="146">
        <f>($T$34/$C$53)*D55</f>
        <v>0</v>
      </c>
      <c r="M55" s="146">
        <f t="shared" si="146"/>
        <v>2833.4210275664</v>
      </c>
      <c r="N55" s="134"/>
      <c r="O55" s="144">
        <f>W55*$O$22</f>
        <v>1009.3755675015062</v>
      </c>
      <c r="P55" s="150">
        <f>X55*$P$22</f>
        <v>63.20892714707697</v>
      </c>
      <c r="Q55" s="150">
        <f>Y55*$Q$22</f>
        <v>0</v>
      </c>
      <c r="R55" s="150">
        <f>Z55*$R$22</f>
        <v>960.59809007006163</v>
      </c>
      <c r="S55" s="150">
        <f>AA55*$S$22</f>
        <v>2515.2546702560994</v>
      </c>
      <c r="T55" s="144">
        <f>AB55*$T$22</f>
        <v>0</v>
      </c>
      <c r="U55" s="144">
        <f>SUM(O55:T55)</f>
        <v>4548.4372549747441</v>
      </c>
      <c r="V55" s="134"/>
      <c r="W55" s="143">
        <f>'Reforecast Total Assurance Only'!W55</f>
        <v>0.26916681800040165</v>
      </c>
      <c r="X55" s="143">
        <f>'Reforecast Total Assurance Only'!X55</f>
        <v>0.28055061984532109</v>
      </c>
      <c r="Y55" s="143"/>
      <c r="Z55" s="143">
        <f>'Reforecast Total Assurance Only'!Z55</f>
        <v>0.27066725002501335</v>
      </c>
      <c r="AA55" s="143">
        <f>'Reforecast Total Assurance Only'!AA55</f>
        <v>0.28017317407475351</v>
      </c>
      <c r="AB55" s="143"/>
      <c r="AC55" s="143">
        <f>U55/U$58</f>
        <v>0.27563274174210461</v>
      </c>
      <c r="AE55" s="142">
        <f t="shared" si="145"/>
        <v>-365.48660969214313</v>
      </c>
      <c r="AF55" s="142">
        <f t="shared" si="145"/>
        <v>-24.523544573414121</v>
      </c>
      <c r="AG55" s="142">
        <f t="shared" si="145"/>
        <v>0</v>
      </c>
      <c r="AH55" s="142">
        <f t="shared" si="145"/>
        <v>-351.22156788230313</v>
      </c>
      <c r="AI55" s="142">
        <f t="shared" si="145"/>
        <v>-973.78450526048391</v>
      </c>
      <c r="AJ55" s="142">
        <f t="shared" si="145"/>
        <v>0</v>
      </c>
      <c r="AK55" s="142">
        <f t="shared" si="145"/>
        <v>-1715.0162274083441</v>
      </c>
    </row>
    <row r="56" spans="1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643.88895780936309</v>
      </c>
      <c r="H56" s="146">
        <f>($P$34/$C$53)*D56</f>
        <v>38.685382573662849</v>
      </c>
      <c r="I56" s="146">
        <f>($Q$34/$C$53)*D56</f>
        <v>0</v>
      </c>
      <c r="J56" s="146">
        <f>($R$34/$C$53)*D56</f>
        <v>609.3765221877585</v>
      </c>
      <c r="K56" s="146">
        <f>($S$34/$C$53)*D56</f>
        <v>1541.4701649956155</v>
      </c>
      <c r="L56" s="146">
        <f>($T$34/$C$53)*D56</f>
        <v>0</v>
      </c>
      <c r="M56" s="146">
        <f t="shared" si="146"/>
        <v>2833.4210275664</v>
      </c>
      <c r="N56" s="134"/>
      <c r="O56" s="144">
        <f>W56*$O$22</f>
        <v>881.8138751873546</v>
      </c>
      <c r="P56" s="150">
        <f>X56*$P$22</f>
        <v>53.255800945384898</v>
      </c>
      <c r="Q56" s="150">
        <f>Y56*$Q$22</f>
        <v>0</v>
      </c>
      <c r="R56" s="150">
        <f>Z56*$R$22</f>
        <v>855.35987929335215</v>
      </c>
      <c r="S56" s="150">
        <f>AA56*$S$22</f>
        <v>2122.3284923565366</v>
      </c>
      <c r="T56" s="144">
        <f>AB56*$T$22</f>
        <v>0</v>
      </c>
      <c r="U56" s="144">
        <f>SUM(O56:T56)</f>
        <v>3912.7580477826282</v>
      </c>
      <c r="V56" s="134"/>
      <c r="W56" s="143">
        <f>'Reforecast Total Assurance Only'!W56</f>
        <v>0.2351503667166279</v>
      </c>
      <c r="X56" s="143">
        <f>'Reforecast Total Assurance Only'!X56</f>
        <v>0.23637401613891651</v>
      </c>
      <c r="Y56" s="143"/>
      <c r="Z56" s="143">
        <f>'Reforecast Total Assurance Only'!Z56</f>
        <v>0.24101433128310001</v>
      </c>
      <c r="AA56" s="143">
        <f>'Reforecast Total Assurance Only'!AA56</f>
        <v>0.23640529015388881</v>
      </c>
      <c r="AB56" s="143"/>
      <c r="AC56" s="143">
        <f>U56/U$58</f>
        <v>0.23711093899432037</v>
      </c>
      <c r="AE56" s="142">
        <f t="shared" si="145"/>
        <v>-237.92491737799151</v>
      </c>
      <c r="AF56" s="142">
        <f t="shared" si="145"/>
        <v>-14.570418371722049</v>
      </c>
      <c r="AG56" s="142">
        <f t="shared" si="145"/>
        <v>0</v>
      </c>
      <c r="AH56" s="142">
        <f t="shared" si="145"/>
        <v>-245.98335710559365</v>
      </c>
      <c r="AI56" s="142">
        <f t="shared" si="145"/>
        <v>-580.85832736092107</v>
      </c>
      <c r="AJ56" s="142">
        <f t="shared" si="145"/>
        <v>0</v>
      </c>
      <c r="AK56" s="142">
        <f t="shared" si="145"/>
        <v>-1079.3370202162282</v>
      </c>
    </row>
    <row r="57" spans="1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643.88895780936309</v>
      </c>
      <c r="H57" s="146">
        <f>($P$34/$C$53)*D57</f>
        <v>38.685382573662849</v>
      </c>
      <c r="I57" s="146">
        <f>($Q$34/$C$53)*D57</f>
        <v>0</v>
      </c>
      <c r="J57" s="146">
        <f>($R$34/$C$53)*D57</f>
        <v>609.3765221877585</v>
      </c>
      <c r="K57" s="146">
        <f>($S$34/$C$53)*D57</f>
        <v>1541.4701649956155</v>
      </c>
      <c r="L57" s="146">
        <f>($T$34/$C$53)*D57</f>
        <v>0</v>
      </c>
      <c r="M57" s="146">
        <f t="shared" si="146"/>
        <v>2833.4210275664</v>
      </c>
      <c r="N57" s="134"/>
      <c r="O57" s="144">
        <f>W57*$O$22</f>
        <v>944.54191910735517</v>
      </c>
      <c r="P57" s="150">
        <f>X57*$P$22</f>
        <v>50.206554460627736</v>
      </c>
      <c r="Q57" s="150">
        <f>Y57*$Q$22</f>
        <v>0</v>
      </c>
      <c r="R57" s="150">
        <f>Z57*$R$22</f>
        <v>838.73698451094003</v>
      </c>
      <c r="S57" s="150">
        <f>AA57*$S$22</f>
        <v>1757.6764593250127</v>
      </c>
      <c r="T57" s="144">
        <f>AB57*$T$22</f>
        <v>0</v>
      </c>
      <c r="U57" s="144">
        <f>SUM(O57:T57)</f>
        <v>3591.1619174039356</v>
      </c>
      <c r="V57" s="134"/>
      <c r="W57" s="143">
        <f>'Reforecast Total Assurance Only'!W57</f>
        <v>0.25187784509529471</v>
      </c>
      <c r="X57" s="143">
        <f>'Reforecast Total Assurance Only'!X57</f>
        <v>0.2228400419050357</v>
      </c>
      <c r="Y57" s="143"/>
      <c r="Z57" s="143">
        <f>'Reforecast Total Assurance Only'!Z57</f>
        <v>0.23633050641948566</v>
      </c>
      <c r="AA57" s="143">
        <f>'Reforecast Total Assurance Only'!AA57</f>
        <v>0.19578685149819133</v>
      </c>
      <c r="AB57" s="143"/>
      <c r="AC57" s="143">
        <f>U57/U$58</f>
        <v>0.21762239420831067</v>
      </c>
      <c r="AE57" s="142">
        <f t="shared" si="145"/>
        <v>-300.65296129799208</v>
      </c>
      <c r="AF57" s="142">
        <f t="shared" si="145"/>
        <v>-11.521171886964886</v>
      </c>
      <c r="AG57" s="142">
        <f t="shared" si="145"/>
        <v>0</v>
      </c>
      <c r="AH57" s="142">
        <f t="shared" si="145"/>
        <v>-229.36046232318154</v>
      </c>
      <c r="AI57" s="142">
        <f t="shared" si="145"/>
        <v>-216.20629432939722</v>
      </c>
      <c r="AJ57" s="142">
        <f t="shared" si="145"/>
        <v>0</v>
      </c>
      <c r="AK57" s="142">
        <f t="shared" si="145"/>
        <v>-757.74088983753563</v>
      </c>
    </row>
    <row r="58" spans="1:37" x14ac:dyDescent="0.35">
      <c r="F58" s="141" t="s">
        <v>111</v>
      </c>
      <c r="G58" s="140">
        <f t="shared" ref="G58:L58" si="147">SUM(G53:G57)</f>
        <v>3058.4725495944749</v>
      </c>
      <c r="H58" s="140">
        <f t="shared" si="147"/>
        <v>183.75556722489853</v>
      </c>
      <c r="I58" s="140">
        <f t="shared" si="147"/>
        <v>0</v>
      </c>
      <c r="J58" s="140">
        <f t="shared" si="147"/>
        <v>2894.5384803918528</v>
      </c>
      <c r="K58" s="140">
        <f t="shared" si="147"/>
        <v>7321.9832837291724</v>
      </c>
      <c r="L58" s="140">
        <f t="shared" si="147"/>
        <v>0</v>
      </c>
      <c r="M58" s="140">
        <f t="shared" si="146"/>
        <v>13458.749880940399</v>
      </c>
      <c r="O58" s="139">
        <f>SUM(O53:O57)</f>
        <v>3750</v>
      </c>
      <c r="P58" s="139">
        <f t="shared" ref="P58:U58" si="148">SUM(P53:P57)</f>
        <v>225.30310994118142</v>
      </c>
      <c r="Q58" s="139">
        <f t="shared" si="148"/>
        <v>0</v>
      </c>
      <c r="R58" s="139">
        <f t="shared" si="148"/>
        <v>3549.0000728986952</v>
      </c>
      <c r="S58" s="139">
        <f>SUM(S53:S57)</f>
        <v>8977.5</v>
      </c>
      <c r="T58" s="139">
        <f t="shared" si="148"/>
        <v>0</v>
      </c>
      <c r="U58" s="139">
        <f t="shared" si="148"/>
        <v>16501.803182839878</v>
      </c>
      <c r="V58" s="134"/>
      <c r="W58" s="138">
        <f t="shared" ref="W58:AC58" si="149">SUM(W53:W57)</f>
        <v>1</v>
      </c>
      <c r="X58" s="138">
        <f t="shared" si="149"/>
        <v>1</v>
      </c>
      <c r="Y58" s="138">
        <f t="shared" si="149"/>
        <v>0</v>
      </c>
      <c r="Z58" s="138">
        <f t="shared" si="149"/>
        <v>1</v>
      </c>
      <c r="AA58" s="138">
        <f t="shared" si="149"/>
        <v>0.99999999999999989</v>
      </c>
      <c r="AB58" s="138">
        <f t="shared" si="149"/>
        <v>0</v>
      </c>
      <c r="AC58" s="138">
        <f t="shared" si="149"/>
        <v>0.99999999999999989</v>
      </c>
      <c r="AE58" s="137">
        <f t="shared" si="145"/>
        <v>-691.52745040552509</v>
      </c>
      <c r="AF58" s="137">
        <f t="shared" si="145"/>
        <v>-41.547542716282891</v>
      </c>
      <c r="AG58" s="137">
        <f t="shared" si="145"/>
        <v>0</v>
      </c>
      <c r="AH58" s="137">
        <f t="shared" si="145"/>
        <v>-654.46159250684241</v>
      </c>
      <c r="AI58" s="137">
        <f t="shared" si="145"/>
        <v>-1655.5167162708276</v>
      </c>
      <c r="AJ58" s="137">
        <f t="shared" si="145"/>
        <v>0</v>
      </c>
      <c r="AK58" s="137">
        <f>M58-U58</f>
        <v>-3043.0533018994793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1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717.56798048992459</v>
      </c>
      <c r="H60" s="146">
        <f>($X$34/$C$60)*D60</f>
        <v>24.462437749962781</v>
      </c>
      <c r="I60" s="146">
        <f>($Y$34/$C$60)*D60</f>
        <v>0</v>
      </c>
      <c r="J60" s="146">
        <f>($Z$34/$C$60)*D60</f>
        <v>592.89985065961184</v>
      </c>
      <c r="K60" s="146">
        <f>($AA$34/$C$60)*D60</f>
        <v>1382.0359304235949</v>
      </c>
      <c r="L60" s="146">
        <f>($AB$34/$C$60)*D60</f>
        <v>0</v>
      </c>
      <c r="M60" s="146">
        <f t="shared" ref="M60:M65" si="150">SUM(G60:L60)</f>
        <v>2716.9661993230939</v>
      </c>
      <c r="N60" s="134"/>
      <c r="O60" s="150">
        <f t="shared" ref="O60:T64" si="151">W60*W$22</f>
        <v>988.63432575646164</v>
      </c>
      <c r="P60" s="150">
        <f t="shared" si="151"/>
        <v>35.65102520044173</v>
      </c>
      <c r="Q60" s="150">
        <f t="shared" si="151"/>
        <v>0</v>
      </c>
      <c r="R60" s="150">
        <f t="shared" si="151"/>
        <v>909.84745010031736</v>
      </c>
      <c r="S60" s="150">
        <f>AA60*$AA$22</f>
        <v>1757.8702080168794</v>
      </c>
      <c r="T60" s="150">
        <f t="shared" si="151"/>
        <v>0</v>
      </c>
      <c r="U60" s="144">
        <f>SUM(O60:T60)</f>
        <v>3692.0030090741002</v>
      </c>
      <c r="V60" s="134"/>
      <c r="W60" s="143">
        <f>'Reforecast Total Assurance Only'!W60</f>
        <v>0.2636358202017231</v>
      </c>
      <c r="X60" s="143">
        <f>'Reforecast Total Assurance Only'!X60</f>
        <v>0.2788714618110405</v>
      </c>
      <c r="Y60" s="143"/>
      <c r="Z60" s="143">
        <f>'Reforecast Total Assurance Only'!Z60</f>
        <v>0.29364257571035163</v>
      </c>
      <c r="AA60" s="143">
        <f>'Reforecast Total Assurance Only'!AA60</f>
        <v>0.24338805233878566</v>
      </c>
      <c r="AB60" s="143"/>
      <c r="AC60" s="143">
        <f>U60/U$65</f>
        <v>0.26002170056136537</v>
      </c>
      <c r="AE60" s="142">
        <f t="shared" ref="AE60:AK65" si="152">G60-O60</f>
        <v>-271.06634526653704</v>
      </c>
      <c r="AF60" s="142">
        <f t="shared" si="152"/>
        <v>-11.188587450478948</v>
      </c>
      <c r="AG60" s="142">
        <f t="shared" si="152"/>
        <v>0</v>
      </c>
      <c r="AH60" s="142">
        <f t="shared" si="152"/>
        <v>-316.94759944070552</v>
      </c>
      <c r="AI60" s="142">
        <f t="shared" si="152"/>
        <v>-375.83427759328447</v>
      </c>
      <c r="AJ60" s="142">
        <f t="shared" si="152"/>
        <v>0</v>
      </c>
      <c r="AK60" s="142">
        <f t="shared" si="152"/>
        <v>-975.03680975100633</v>
      </c>
    </row>
    <row r="61" spans="1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717.56798048992459</v>
      </c>
      <c r="H61" s="146">
        <f>($X$34/$C$60)*D61</f>
        <v>24.462437749962781</v>
      </c>
      <c r="I61" s="146">
        <f>($Y$34/$C$60)*D61</f>
        <v>0</v>
      </c>
      <c r="J61" s="146">
        <f>($Z$34/$C$60)*D61</f>
        <v>592.89985065961184</v>
      </c>
      <c r="K61" s="146">
        <f>($AA$34/$C$60)*D61</f>
        <v>1382.0359304235949</v>
      </c>
      <c r="L61" s="146">
        <f>($AB$34/$C$60)*D61</f>
        <v>0</v>
      </c>
      <c r="M61" s="146">
        <f t="shared" si="150"/>
        <v>2716.9661993230939</v>
      </c>
      <c r="N61" s="134"/>
      <c r="O61" s="150">
        <f t="shared" si="151"/>
        <v>972.04284814931236</v>
      </c>
      <c r="P61" s="150">
        <f t="shared" si="151"/>
        <v>30.963372877844904</v>
      </c>
      <c r="Q61" s="150">
        <f t="shared" si="151"/>
        <v>0</v>
      </c>
      <c r="R61" s="150">
        <f t="shared" si="151"/>
        <v>734.0363674564004</v>
      </c>
      <c r="S61" s="150">
        <f>AA61*$AA$22</f>
        <v>1722.5457723218867</v>
      </c>
      <c r="T61" s="150">
        <f t="shared" si="151"/>
        <v>0</v>
      </c>
      <c r="U61" s="144">
        <f>SUM(O61:T61)</f>
        <v>3459.5883608054446</v>
      </c>
      <c r="V61" s="134"/>
      <c r="W61" s="143">
        <f>'Reforecast Total Assurance Only'!W61</f>
        <v>0.25921142617314996</v>
      </c>
      <c r="X61" s="143">
        <f>'Reforecast Total Assurance Only'!X61</f>
        <v>0.24220344319685774</v>
      </c>
      <c r="Y61" s="143"/>
      <c r="Z61" s="143">
        <f>'Reforecast Total Assurance Only'!Z61</f>
        <v>0.23690161420049285</v>
      </c>
      <c r="AA61" s="143">
        <f>'Reforecast Total Assurance Only'!AA61</f>
        <v>0.23849716473823285</v>
      </c>
      <c r="AB61" s="143"/>
      <c r="AC61" s="143">
        <f>U61/U$65</f>
        <v>0.24365311908143231</v>
      </c>
      <c r="AE61" s="142">
        <f t="shared" si="152"/>
        <v>-254.47486765938777</v>
      </c>
      <c r="AF61" s="142">
        <f t="shared" si="152"/>
        <v>-6.5009351278821228</v>
      </c>
      <c r="AG61" s="142">
        <f t="shared" si="152"/>
        <v>0</v>
      </c>
      <c r="AH61" s="142">
        <f t="shared" si="152"/>
        <v>-141.13651679678856</v>
      </c>
      <c r="AI61" s="142">
        <f t="shared" si="152"/>
        <v>-340.50984189829182</v>
      </c>
      <c r="AJ61" s="142">
        <f t="shared" si="152"/>
        <v>0</v>
      </c>
      <c r="AK61" s="142">
        <f t="shared" si="152"/>
        <v>-742.62216148235075</v>
      </c>
    </row>
    <row r="62" spans="1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717.56798048992459</v>
      </c>
      <c r="H62" s="146">
        <f>($X$34/$C$60)*D62</f>
        <v>24.462437749962781</v>
      </c>
      <c r="I62" s="146">
        <f>($Y$34/$C$60)*D62</f>
        <v>0</v>
      </c>
      <c r="J62" s="146">
        <f>($Z$34/$C$60)*D62</f>
        <v>592.89985065961184</v>
      </c>
      <c r="K62" s="146">
        <f>($AA$34/$C$60)*D62</f>
        <v>1382.0359304235949</v>
      </c>
      <c r="L62" s="146">
        <f>($AB$34/$C$60)*D62</f>
        <v>0</v>
      </c>
      <c r="M62" s="146">
        <f t="shared" si="150"/>
        <v>2716.9661993230939</v>
      </c>
      <c r="N62" s="134"/>
      <c r="O62" s="150">
        <f t="shared" si="151"/>
        <v>884.69539652335618</v>
      </c>
      <c r="P62" s="150">
        <f t="shared" si="151"/>
        <v>31.824663326784272</v>
      </c>
      <c r="Q62" s="150">
        <f t="shared" si="151"/>
        <v>0</v>
      </c>
      <c r="R62" s="150">
        <f t="shared" si="151"/>
        <v>807.09773999800871</v>
      </c>
      <c r="S62" s="150">
        <f>AA62*$AA$22</f>
        <v>1906.4546353538331</v>
      </c>
      <c r="T62" s="150">
        <f t="shared" si="151"/>
        <v>0</v>
      </c>
      <c r="U62" s="144">
        <f>SUM(O62:T62)</f>
        <v>3630.0724352019824</v>
      </c>
      <c r="V62" s="134"/>
      <c r="W62" s="143">
        <f>'Reforecast Total Assurance Only'!W62</f>
        <v>0.23591877240622833</v>
      </c>
      <c r="X62" s="143">
        <f>'Reforecast Total Assurance Only'!X62</f>
        <v>0.24894067796610173</v>
      </c>
      <c r="Y62" s="143"/>
      <c r="Z62" s="143">
        <f>'Reforecast Total Assurance Only'!Z62</f>
        <v>0.26048131386958129</v>
      </c>
      <c r="AA62" s="143">
        <f>'Reforecast Total Assurance Only'!AA62</f>
        <v>0.26396048949170414</v>
      </c>
      <c r="AB62" s="143"/>
      <c r="AC62" s="143">
        <f>U62/U$65</f>
        <v>0.25566003208617966</v>
      </c>
      <c r="AE62" s="142">
        <f t="shared" si="152"/>
        <v>-167.12741603343159</v>
      </c>
      <c r="AF62" s="142">
        <f t="shared" si="152"/>
        <v>-7.3622255768214906</v>
      </c>
      <c r="AG62" s="142">
        <f t="shared" si="152"/>
        <v>0</v>
      </c>
      <c r="AH62" s="142">
        <f t="shared" si="152"/>
        <v>-214.19788933839686</v>
      </c>
      <c r="AI62" s="142">
        <f t="shared" si="152"/>
        <v>-524.41870493023816</v>
      </c>
      <c r="AJ62" s="142">
        <f t="shared" si="152"/>
        <v>0</v>
      </c>
      <c r="AK62" s="142">
        <f t="shared" si="152"/>
        <v>-913.10623587888858</v>
      </c>
    </row>
    <row r="63" spans="1:37" x14ac:dyDescent="0.35"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574.05438439193972</v>
      </c>
      <c r="H63" s="146">
        <f>($X$34/$C$60)*D63</f>
        <v>19.569950199970226</v>
      </c>
      <c r="I63" s="146">
        <f>($Y$34/$C$60)*D63</f>
        <v>0</v>
      </c>
      <c r="J63" s="146">
        <f>($Z$34/$C$60)*D63</f>
        <v>474.31988052768946</v>
      </c>
      <c r="K63" s="146">
        <f>($AA$34/$C$60)*D63</f>
        <v>1105.628744338876</v>
      </c>
      <c r="L63" s="146">
        <f>($AB$34/$C$60)*D63</f>
        <v>0</v>
      </c>
      <c r="M63" s="146">
        <f t="shared" si="150"/>
        <v>2173.5729594584755</v>
      </c>
      <c r="N63" s="134"/>
      <c r="O63" s="150">
        <f t="shared" si="151"/>
        <v>723.70194365669613</v>
      </c>
      <c r="P63" s="150">
        <f t="shared" si="151"/>
        <v>23.521030639294256</v>
      </c>
      <c r="Q63" s="150">
        <f t="shared" si="151"/>
        <v>0</v>
      </c>
      <c r="R63" s="150">
        <f t="shared" si="151"/>
        <v>518.0036636347362</v>
      </c>
      <c r="S63" s="150">
        <f>AA63*$AA$22</f>
        <v>1468.5035074459204</v>
      </c>
      <c r="T63" s="150">
        <f t="shared" si="151"/>
        <v>0</v>
      </c>
      <c r="U63" s="144">
        <f>SUM(O63:T63)</f>
        <v>2733.7301453766468</v>
      </c>
      <c r="V63" s="134"/>
      <c r="W63" s="143">
        <f>'Reforecast Total Assurance Only'!W63</f>
        <v>0.19298718497511896</v>
      </c>
      <c r="X63" s="143">
        <f>'Reforecast Total Assurance Only'!X63</f>
        <v>0.18398753362080003</v>
      </c>
      <c r="Y63" s="143"/>
      <c r="Z63" s="143">
        <f>'Reforecast Total Assurance Only'!Z63</f>
        <v>0.16717959697565951</v>
      </c>
      <c r="AA63" s="143">
        <f>'Reforecast Total Assurance Only'!AA63</f>
        <v>0.20332343474502185</v>
      </c>
      <c r="AB63" s="143"/>
      <c r="AC63" s="143">
        <f>U63/U$65</f>
        <v>0.19253211861681815</v>
      </c>
      <c r="AE63" s="142">
        <f t="shared" si="152"/>
        <v>-149.64755926475641</v>
      </c>
      <c r="AF63" s="142">
        <f t="shared" si="152"/>
        <v>-3.9510804393240306</v>
      </c>
      <c r="AG63" s="142">
        <f t="shared" si="152"/>
        <v>0</v>
      </c>
      <c r="AH63" s="142">
        <f t="shared" si="152"/>
        <v>-43.683783107046736</v>
      </c>
      <c r="AI63" s="142">
        <f t="shared" si="152"/>
        <v>-362.87476310704437</v>
      </c>
      <c r="AJ63" s="142">
        <f t="shared" si="152"/>
        <v>0</v>
      </c>
      <c r="AK63" s="142">
        <f t="shared" si="152"/>
        <v>-560.15718591817131</v>
      </c>
    </row>
    <row r="64" spans="1:37" x14ac:dyDescent="0.35"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143.51359609798493</v>
      </c>
      <c r="H64" s="146">
        <f>($X$34/$C$60)*D64</f>
        <v>4.8924875499925564</v>
      </c>
      <c r="I64" s="146">
        <f>($Y$34/$C$60)*D64</f>
        <v>0</v>
      </c>
      <c r="J64" s="146">
        <f>($Z$34/$C$60)*D64</f>
        <v>118.57997013192237</v>
      </c>
      <c r="K64" s="146">
        <f>($AA$34/$C$60)*D64</f>
        <v>276.407186084719</v>
      </c>
      <c r="L64" s="146">
        <f>($AB$34/$C$60)*D64</f>
        <v>0</v>
      </c>
      <c r="M64" s="146">
        <f t="shared" si="150"/>
        <v>543.39323986461886</v>
      </c>
      <c r="N64" s="134"/>
      <c r="O64" s="150">
        <f t="shared" si="151"/>
        <v>180.92548591417403</v>
      </c>
      <c r="P64" s="150">
        <f t="shared" si="151"/>
        <v>5.8802576598235641</v>
      </c>
      <c r="Q64" s="150">
        <f t="shared" si="151"/>
        <v>0</v>
      </c>
      <c r="R64" s="150">
        <f t="shared" si="151"/>
        <v>129.50091590868405</v>
      </c>
      <c r="S64" s="150">
        <f>AA64*$AA$22</f>
        <v>367.12587686148009</v>
      </c>
      <c r="T64" s="150">
        <f t="shared" si="151"/>
        <v>0</v>
      </c>
      <c r="U64" s="144">
        <f>SUM(O64:T64)</f>
        <v>683.43253634416169</v>
      </c>
      <c r="V64" s="134"/>
      <c r="W64" s="143">
        <f>'Reforecast Total Assurance Only'!W64</f>
        <v>4.8246796243779741E-2</v>
      </c>
      <c r="X64" s="143">
        <f>'Reforecast Total Assurance Only'!X64</f>
        <v>4.5996883405200008E-2</v>
      </c>
      <c r="Y64" s="143"/>
      <c r="Z64" s="143">
        <f>'Reforecast Total Assurance Only'!Z64</f>
        <v>4.1794899243914878E-2</v>
      </c>
      <c r="AA64" s="143">
        <f>'Reforecast Total Assurance Only'!AA64</f>
        <v>5.0830858686255462E-2</v>
      </c>
      <c r="AB64" s="143"/>
      <c r="AC64" s="143">
        <f>U64/U$65</f>
        <v>4.8133029654204539E-2</v>
      </c>
      <c r="AE64" s="142">
        <f t="shared" si="152"/>
        <v>-37.411889816189102</v>
      </c>
      <c r="AF64" s="142">
        <f t="shared" si="152"/>
        <v>-0.98777010983100766</v>
      </c>
      <c r="AG64" s="142">
        <f t="shared" si="152"/>
        <v>0</v>
      </c>
      <c r="AH64" s="142">
        <f t="shared" si="152"/>
        <v>-10.920945776761684</v>
      </c>
      <c r="AI64" s="142">
        <f t="shared" si="152"/>
        <v>-90.718690776761093</v>
      </c>
      <c r="AJ64" s="142">
        <f t="shared" si="152"/>
        <v>0</v>
      </c>
      <c r="AK64" s="142">
        <f t="shared" si="152"/>
        <v>-140.03929647954283</v>
      </c>
    </row>
    <row r="65" spans="3:50" x14ac:dyDescent="0.35">
      <c r="F65" s="141" t="s">
        <v>111</v>
      </c>
      <c r="G65" s="140">
        <f t="shared" ref="G65:L65" si="153">SUM(G60:G64)</f>
        <v>2870.2719219596984</v>
      </c>
      <c r="H65" s="140">
        <f t="shared" si="153"/>
        <v>97.849750999851111</v>
      </c>
      <c r="I65" s="140">
        <f t="shared" si="153"/>
        <v>0</v>
      </c>
      <c r="J65" s="140">
        <f t="shared" si="153"/>
        <v>2371.5994026384474</v>
      </c>
      <c r="K65" s="140">
        <f t="shared" si="153"/>
        <v>5528.1437216943787</v>
      </c>
      <c r="L65" s="140">
        <f t="shared" si="153"/>
        <v>0</v>
      </c>
      <c r="M65" s="140">
        <f t="shared" si="150"/>
        <v>10867.864797292375</v>
      </c>
      <c r="O65" s="139">
        <f>SUM(O60:O64)</f>
        <v>3750</v>
      </c>
      <c r="P65" s="139">
        <f t="shared" ref="P65:U65" si="154">SUM(P60:P64)</f>
        <v>127.84034970418872</v>
      </c>
      <c r="Q65" s="139">
        <f t="shared" si="154"/>
        <v>0</v>
      </c>
      <c r="R65" s="139">
        <f t="shared" si="154"/>
        <v>3098.4861370981466</v>
      </c>
      <c r="S65" s="139">
        <f>SUM(S60:S64)</f>
        <v>7222.4999999999991</v>
      </c>
      <c r="T65" s="139">
        <f t="shared" si="154"/>
        <v>0</v>
      </c>
      <c r="U65" s="139">
        <f t="shared" si="154"/>
        <v>14198.826486802336</v>
      </c>
      <c r="V65" s="134"/>
      <c r="W65" s="138">
        <f t="shared" ref="W65:AC65" si="155">SUM(W60:W64)</f>
        <v>1.0000000000000002</v>
      </c>
      <c r="X65" s="138">
        <f t="shared" si="155"/>
        <v>1</v>
      </c>
      <c r="Y65" s="138">
        <f t="shared" si="155"/>
        <v>0</v>
      </c>
      <c r="Z65" s="138">
        <f t="shared" si="155"/>
        <v>1.0000000000000002</v>
      </c>
      <c r="AA65" s="138">
        <f t="shared" si="155"/>
        <v>0.99999999999999989</v>
      </c>
      <c r="AB65" s="138">
        <f t="shared" si="155"/>
        <v>0</v>
      </c>
      <c r="AC65" s="138">
        <f t="shared" si="155"/>
        <v>1</v>
      </c>
      <c r="AE65" s="137">
        <f t="shared" si="152"/>
        <v>-879.72807804030163</v>
      </c>
      <c r="AF65" s="137">
        <f t="shared" si="152"/>
        <v>-29.990598704337614</v>
      </c>
      <c r="AG65" s="137">
        <f t="shared" si="152"/>
        <v>0</v>
      </c>
      <c r="AH65" s="137">
        <f t="shared" si="152"/>
        <v>-726.88673445969926</v>
      </c>
      <c r="AI65" s="137">
        <f t="shared" si="152"/>
        <v>-1694.3562783056204</v>
      </c>
      <c r="AJ65" s="137">
        <f t="shared" si="152"/>
        <v>0</v>
      </c>
      <c r="AK65" s="137">
        <f>M65-U65</f>
        <v>-3330.9616895099607</v>
      </c>
    </row>
    <row r="66" spans="3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3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513.62199957246116</v>
      </c>
      <c r="H67" s="146">
        <f>($AF$34/$C$67)*D67</f>
        <v>15.431295478821596</v>
      </c>
      <c r="I67" s="146">
        <f>($AG$34/$C$67)*D67</f>
        <v>0</v>
      </c>
      <c r="J67" s="146">
        <f>($AH$34/$C$67)*D67</f>
        <v>219.80715585337583</v>
      </c>
      <c r="K67" s="146">
        <f>($AI$34/$C$67)*D67</f>
        <v>1638.9211077266714</v>
      </c>
      <c r="L67" s="146">
        <f>($AJ$34/$C$67)*D67</f>
        <v>0</v>
      </c>
      <c r="M67" s="146">
        <f t="shared" si="146"/>
        <v>2387.78155863133</v>
      </c>
      <c r="N67" s="134"/>
      <c r="O67" s="150">
        <f t="shared" ref="O67:T71" si="156">W67*AE$22</f>
        <v>1015.8978292161624</v>
      </c>
      <c r="P67" s="150">
        <f t="shared" si="156"/>
        <v>27.364903107565592</v>
      </c>
      <c r="Q67" s="150">
        <f t="shared" si="156"/>
        <v>0</v>
      </c>
      <c r="R67" s="150">
        <f>Z67*AH$22</f>
        <v>439.73439550953827</v>
      </c>
      <c r="S67" s="150">
        <f>AA67*AI$22</f>
        <v>1722.1015286423465</v>
      </c>
      <c r="T67" s="150">
        <f>AB67*AJ$22</f>
        <v>0</v>
      </c>
      <c r="U67" s="144">
        <f>SUM(O67:T67)</f>
        <v>3205.0986564756126</v>
      </c>
      <c r="V67" s="134"/>
      <c r="W67" s="143">
        <f>'Reforecast Total Assurance Only'!W67</f>
        <v>0.24627826162816061</v>
      </c>
      <c r="X67" s="143">
        <f>'Reforecast Total Assurance Only'!X67</f>
        <v>0.22080616347009369</v>
      </c>
      <c r="Y67" s="143"/>
      <c r="Z67" s="143">
        <f>'Reforecast Total Assurance Only'!Z67</f>
        <v>0.24909687229385571</v>
      </c>
      <c r="AA67" s="143">
        <f>'Reforecast Total Assurance Only'!AA67</f>
        <v>0.13083392430331217</v>
      </c>
      <c r="AB67" s="143"/>
      <c r="AC67" s="143">
        <f>U67/U$72</f>
        <v>0.16713464097100478</v>
      </c>
      <c r="AE67" s="142">
        <f t="shared" ref="AE67:AK72" si="157">G67-O67</f>
        <v>-502.27582964370129</v>
      </c>
      <c r="AF67" s="142">
        <f t="shared" si="157"/>
        <v>-11.933607628743996</v>
      </c>
      <c r="AG67" s="142">
        <f t="shared" si="157"/>
        <v>0</v>
      </c>
      <c r="AH67" s="142">
        <f t="shared" si="157"/>
        <v>-219.92723965616244</v>
      </c>
      <c r="AI67" s="142">
        <f t="shared" si="157"/>
        <v>-83.180420915675086</v>
      </c>
      <c r="AJ67" s="142">
        <f t="shared" si="157"/>
        <v>0</v>
      </c>
      <c r="AK67" s="142">
        <f t="shared" si="157"/>
        <v>-817.31709784428267</v>
      </c>
      <c r="AM67" s="136">
        <f>IFERROR(AK67/U67,0)</f>
        <v>-0.25500528546694412</v>
      </c>
      <c r="AN67" s="136">
        <f>IFERROR(AK67/U67,0)</f>
        <v>-0.25500528546694412</v>
      </c>
      <c r="AO67" s="148"/>
      <c r="AP67" s="136"/>
    </row>
    <row r="68" spans="3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642.02749946557651</v>
      </c>
      <c r="H68" s="146">
        <f>($AF$34/$C$67)*D68</f>
        <v>19.289119348526995</v>
      </c>
      <c r="I68" s="146">
        <f>($AG$34/$C$67)*D68</f>
        <v>0</v>
      </c>
      <c r="J68" s="146">
        <f>($AH$34/$C$67)*D68</f>
        <v>274.7589448167198</v>
      </c>
      <c r="K68" s="146">
        <f>($AI$34/$C$67)*D68</f>
        <v>2048.6513846583393</v>
      </c>
      <c r="L68" s="146">
        <f>($AJ$34/$C$67)*D68</f>
        <v>0</v>
      </c>
      <c r="M68" s="146">
        <f t="shared" si="146"/>
        <v>2984.7269482891625</v>
      </c>
      <c r="N68" s="134"/>
      <c r="O68" s="150">
        <f t="shared" si="156"/>
        <v>1082.030257208078</v>
      </c>
      <c r="P68" s="150">
        <f t="shared" si="156"/>
        <v>33.355298387288634</v>
      </c>
      <c r="Q68" s="150">
        <f t="shared" si="156"/>
        <v>0</v>
      </c>
      <c r="R68" s="150">
        <f t="shared" si="156"/>
        <v>486.20937076568026</v>
      </c>
      <c r="S68" s="150">
        <f>AA68*AI$22</f>
        <v>2715.4860137105056</v>
      </c>
      <c r="T68" s="150">
        <f t="shared" si="156"/>
        <v>0</v>
      </c>
      <c r="U68" s="144">
        <f>SUM(O68:T68)</f>
        <v>4317.0809400715525</v>
      </c>
      <c r="V68" s="134"/>
      <c r="W68" s="143">
        <f>'Reforecast Total Assurance Only'!W68</f>
        <v>0.2623103653837765</v>
      </c>
      <c r="X68" s="143">
        <f>'Reforecast Total Assurance Only'!X68</f>
        <v>0.26914239160091102</v>
      </c>
      <c r="Y68" s="143"/>
      <c r="Z68" s="143">
        <f>'Reforecast Total Assurance Only'!Z68</f>
        <v>0.27542360746503747</v>
      </c>
      <c r="AA68" s="143">
        <f>'Reforecast Total Assurance Only'!AA68</f>
        <v>0.20630473038636321</v>
      </c>
      <c r="AB68" s="143"/>
      <c r="AC68" s="143">
        <f>U68/U$72</f>
        <v>0.22512061259138866</v>
      </c>
      <c r="AE68" s="142">
        <f t="shared" si="157"/>
        <v>-440.00275774250144</v>
      </c>
      <c r="AF68" s="142">
        <f t="shared" si="157"/>
        <v>-14.066179038761639</v>
      </c>
      <c r="AG68" s="142">
        <f t="shared" si="157"/>
        <v>0</v>
      </c>
      <c r="AH68" s="142">
        <f t="shared" si="157"/>
        <v>-211.45042594896046</v>
      </c>
      <c r="AI68" s="142">
        <f t="shared" si="157"/>
        <v>-666.83462905216629</v>
      </c>
      <c r="AJ68" s="142">
        <f t="shared" si="157"/>
        <v>0</v>
      </c>
      <c r="AK68" s="142">
        <f t="shared" si="157"/>
        <v>-1332.35399178239</v>
      </c>
      <c r="AM68" s="136">
        <f t="shared" ref="AM68:AM128" si="158">IFERROR(AK68/U68,0)</f>
        <v>-0.30862381555447677</v>
      </c>
      <c r="AN68" s="136">
        <f>IFERROR(AK68/U68,0)</f>
        <v>-0.30862381555447677</v>
      </c>
    </row>
    <row r="69" spans="3:50" x14ac:dyDescent="0.35">
      <c r="C69" s="378"/>
      <c r="D69" s="133">
        <f>'Centre Reforecast'!D69</f>
        <v>5</v>
      </c>
      <c r="F69" s="147">
        <f>'Centre Reforecast'!F69</f>
        <v>43752</v>
      </c>
      <c r="G69" s="146">
        <f>($AE$34/$C$67)*D69</f>
        <v>642.02749946557651</v>
      </c>
      <c r="H69" s="146">
        <f>($AF$34/$C$67)*D69</f>
        <v>19.289119348526995</v>
      </c>
      <c r="I69" s="146">
        <f>($AG$34/$C$67)*D69</f>
        <v>0</v>
      </c>
      <c r="J69" s="146">
        <f>($AH$34/$C$67)*D69</f>
        <v>274.7589448167198</v>
      </c>
      <c r="K69" s="146">
        <f>($AI$34/$C$67)*D69</f>
        <v>2048.6513846583393</v>
      </c>
      <c r="L69" s="146">
        <f>($AJ$34/$C$67)*D69</f>
        <v>0</v>
      </c>
      <c r="M69" s="146">
        <f t="shared" si="146"/>
        <v>2984.7269482891625</v>
      </c>
      <c r="N69" s="134"/>
      <c r="O69" s="150">
        <f t="shared" si="156"/>
        <v>1009.7418468383327</v>
      </c>
      <c r="P69" s="150">
        <f t="shared" si="156"/>
        <v>32.052106424512118</v>
      </c>
      <c r="Q69" s="150">
        <f t="shared" si="156"/>
        <v>0</v>
      </c>
      <c r="R69" s="150">
        <f t="shared" si="156"/>
        <v>410.335151902804</v>
      </c>
      <c r="S69" s="150">
        <f>AA69*AI$22</f>
        <v>4149.2591994326722</v>
      </c>
      <c r="T69" s="150">
        <f t="shared" si="156"/>
        <v>0</v>
      </c>
      <c r="U69" s="144">
        <f>SUM(O69:T69)</f>
        <v>5601.3883045983212</v>
      </c>
      <c r="V69" s="134"/>
      <c r="W69" s="143">
        <f>'Reforecast Total Assurance Only'!W69</f>
        <v>0.24478590226383823</v>
      </c>
      <c r="X69" s="143">
        <f>'Reforecast Total Assurance Only'!X69</f>
        <v>0.2586269946914227</v>
      </c>
      <c r="Y69" s="143"/>
      <c r="Z69" s="143">
        <f>'Reforecast Total Assurance Only'!Z69</f>
        <v>0.23244304738266841</v>
      </c>
      <c r="AA69" s="143">
        <f>'Reforecast Total Assurance Only'!AA69</f>
        <v>0.31523336747826569</v>
      </c>
      <c r="AB69" s="143"/>
      <c r="AC69" s="143">
        <f>U69/U$72</f>
        <v>0.29209273210256603</v>
      </c>
      <c r="AE69" s="142">
        <f t="shared" si="157"/>
        <v>-367.71434737275615</v>
      </c>
      <c r="AF69" s="142">
        <f t="shared" si="157"/>
        <v>-12.762987075985123</v>
      </c>
      <c r="AG69" s="142">
        <f t="shared" si="157"/>
        <v>0</v>
      </c>
      <c r="AH69" s="142">
        <f t="shared" si="157"/>
        <v>-135.5762070860842</v>
      </c>
      <c r="AI69" s="142">
        <f t="shared" si="157"/>
        <v>-2100.6078147743328</v>
      </c>
      <c r="AJ69" s="142">
        <f t="shared" si="157"/>
        <v>0</v>
      </c>
      <c r="AK69" s="142">
        <f t="shared" si="157"/>
        <v>-2616.6613563091587</v>
      </c>
      <c r="AM69" s="136">
        <f t="shared" si="158"/>
        <v>-0.46714514581341832</v>
      </c>
      <c r="AN69" s="136">
        <f t="shared" ref="AN69:AN128" si="159">IFERROR(AK69/U69,0)</f>
        <v>-0.46714514581341832</v>
      </c>
    </row>
    <row r="70" spans="3:50" x14ac:dyDescent="0.35">
      <c r="C70" s="378"/>
      <c r="D70" s="133">
        <f>'Centre Reforecast'!D70</f>
        <v>4</v>
      </c>
      <c r="F70" s="147">
        <f>'Centre Reforecast'!F70</f>
        <v>43759</v>
      </c>
      <c r="G70" s="146">
        <f>($AE$34/$C$67)*D70</f>
        <v>513.62199957246116</v>
      </c>
      <c r="H70" s="146">
        <f>($AF$34/$C$67)*D70</f>
        <v>15.431295478821596</v>
      </c>
      <c r="I70" s="146">
        <f>($AG$34/$C$67)*D70</f>
        <v>0</v>
      </c>
      <c r="J70" s="146">
        <f>($AH$34/$C$67)*D70</f>
        <v>219.80715585337583</v>
      </c>
      <c r="K70" s="146">
        <f>($AI$34/$C$67)*D70</f>
        <v>1638.9211077266714</v>
      </c>
      <c r="L70" s="146">
        <f>($AJ$34/$C$67)*D70</f>
        <v>0</v>
      </c>
      <c r="M70" s="146">
        <f t="shared" si="146"/>
        <v>2387.78155863133</v>
      </c>
      <c r="N70" s="134"/>
      <c r="O70" s="150">
        <f t="shared" si="156"/>
        <v>508.66503336871347</v>
      </c>
      <c r="P70" s="150">
        <f t="shared" si="156"/>
        <v>15.579741098477051</v>
      </c>
      <c r="Q70" s="150">
        <f t="shared" si="156"/>
        <v>0</v>
      </c>
      <c r="R70" s="150">
        <f t="shared" si="156"/>
        <v>214.51794134352076</v>
      </c>
      <c r="S70" s="150">
        <f>AA70*AI$22</f>
        <v>2287.8266291072368</v>
      </c>
      <c r="T70" s="150">
        <f t="shared" si="156"/>
        <v>0</v>
      </c>
      <c r="U70" s="144">
        <f>SUM(O70:T70)</f>
        <v>3026.589344917948</v>
      </c>
      <c r="V70" s="134"/>
      <c r="W70" s="143">
        <f>'Reforecast Total Assurance Only'!W70</f>
        <v>0.12331273536211236</v>
      </c>
      <c r="X70" s="143">
        <f>'Reforecast Total Assurance Only'!X70</f>
        <v>0.1257122251187863</v>
      </c>
      <c r="Y70" s="143"/>
      <c r="Z70" s="143">
        <f>'Reforecast Total Assurance Only'!Z70</f>
        <v>0.12151823642921912</v>
      </c>
      <c r="AA70" s="143">
        <f>'Reforecast Total Assurance Only'!AA70</f>
        <v>0.17381398891602939</v>
      </c>
      <c r="AB70" s="143"/>
      <c r="AC70" s="143">
        <f>U70/U$72</f>
        <v>0.15782600716752032</v>
      </c>
      <c r="AE70" s="142">
        <f t="shared" si="157"/>
        <v>4.9569662037476974</v>
      </c>
      <c r="AF70" s="142">
        <f t="shared" si="157"/>
        <v>-0.14844561965545466</v>
      </c>
      <c r="AG70" s="142">
        <f t="shared" si="157"/>
        <v>0</v>
      </c>
      <c r="AH70" s="142">
        <f t="shared" si="157"/>
        <v>5.2892145098550714</v>
      </c>
      <c r="AI70" s="142">
        <f t="shared" si="157"/>
        <v>-648.90552138056546</v>
      </c>
      <c r="AJ70" s="142">
        <f t="shared" si="157"/>
        <v>0</v>
      </c>
      <c r="AK70" s="142">
        <f t="shared" si="157"/>
        <v>-638.80778628661801</v>
      </c>
      <c r="AM70" s="136">
        <f t="shared" si="158"/>
        <v>-0.21106523333245142</v>
      </c>
      <c r="AN70" s="136">
        <f t="shared" si="159"/>
        <v>-0.21106523333245142</v>
      </c>
    </row>
    <row r="71" spans="3:50" x14ac:dyDescent="0.35"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513.62199957246116</v>
      </c>
      <c r="H71" s="146">
        <f>($AF$34/$C$67)*D71</f>
        <v>15.431295478821596</v>
      </c>
      <c r="I71" s="146">
        <f>($AG$34/$C$67)*D71</f>
        <v>0</v>
      </c>
      <c r="J71" s="146">
        <f>($AH$34/$C$67)*D71</f>
        <v>219.80715585337583</v>
      </c>
      <c r="K71" s="146">
        <f>($AI$34/$C$67)*D71</f>
        <v>1638.9211077266714</v>
      </c>
      <c r="L71" s="146">
        <f>($AJ$34/$C$67)*D71</f>
        <v>0</v>
      </c>
      <c r="M71" s="146">
        <f t="shared" si="146"/>
        <v>2387.78155863133</v>
      </c>
      <c r="N71" s="134"/>
      <c r="O71" s="150">
        <f t="shared" si="156"/>
        <v>508.66503336871347</v>
      </c>
      <c r="P71" s="150">
        <f t="shared" si="156"/>
        <v>15.579741098477051</v>
      </c>
      <c r="Q71" s="150">
        <f t="shared" si="156"/>
        <v>0</v>
      </c>
      <c r="R71" s="150">
        <f t="shared" si="156"/>
        <v>214.51794134352076</v>
      </c>
      <c r="S71" s="150">
        <f>AA71*AI$22</f>
        <v>2287.8266291072368</v>
      </c>
      <c r="T71" s="150">
        <f t="shared" si="156"/>
        <v>0</v>
      </c>
      <c r="U71" s="144">
        <f>SUM(O71:T71)</f>
        <v>3026.589344917948</v>
      </c>
      <c r="V71" s="134"/>
      <c r="W71" s="143">
        <f>'Reforecast Total Assurance Only'!W71</f>
        <v>0.12331273536211236</v>
      </c>
      <c r="X71" s="143">
        <f>'Reforecast Total Assurance Only'!X71</f>
        <v>0.1257122251187863</v>
      </c>
      <c r="Y71" s="143"/>
      <c r="Z71" s="143">
        <f>'Reforecast Total Assurance Only'!Z71</f>
        <v>0.12151823642921912</v>
      </c>
      <c r="AA71" s="143">
        <f>'Reforecast Total Assurance Only'!AA71</f>
        <v>0.17381398891602939</v>
      </c>
      <c r="AB71" s="143"/>
      <c r="AC71" s="143">
        <f>U71/U$72</f>
        <v>0.15782600716752032</v>
      </c>
      <c r="AE71" s="142">
        <f t="shared" si="157"/>
        <v>4.9569662037476974</v>
      </c>
      <c r="AF71" s="142">
        <f t="shared" si="157"/>
        <v>-0.14844561965545466</v>
      </c>
      <c r="AG71" s="142">
        <f t="shared" si="157"/>
        <v>0</v>
      </c>
      <c r="AH71" s="142">
        <f t="shared" si="157"/>
        <v>5.2892145098550714</v>
      </c>
      <c r="AI71" s="142">
        <f t="shared" si="157"/>
        <v>-648.90552138056546</v>
      </c>
      <c r="AJ71" s="142">
        <f t="shared" si="157"/>
        <v>0</v>
      </c>
      <c r="AK71" s="142">
        <f t="shared" si="157"/>
        <v>-638.80778628661801</v>
      </c>
      <c r="AM71" s="136">
        <f t="shared" si="158"/>
        <v>-0.21106523333245142</v>
      </c>
      <c r="AN71" s="136">
        <f t="shared" si="159"/>
        <v>-0.21106523333245142</v>
      </c>
    </row>
    <row r="72" spans="3:50" x14ac:dyDescent="0.35">
      <c r="F72" s="141" t="s">
        <v>111</v>
      </c>
      <c r="G72" s="140">
        <f t="shared" ref="G72:L72" si="160">SUM(G67:G71)</f>
        <v>2824.9209976485363</v>
      </c>
      <c r="H72" s="140">
        <f t="shared" si="160"/>
        <v>84.872125133518779</v>
      </c>
      <c r="I72" s="140">
        <f t="shared" si="160"/>
        <v>0</v>
      </c>
      <c r="J72" s="140">
        <f t="shared" si="160"/>
        <v>1208.9393571935673</v>
      </c>
      <c r="K72" s="140">
        <f t="shared" si="160"/>
        <v>9014.0660924966942</v>
      </c>
      <c r="L72" s="140">
        <f t="shared" si="160"/>
        <v>0</v>
      </c>
      <c r="M72" s="140">
        <f t="shared" si="146"/>
        <v>13132.798572472317</v>
      </c>
      <c r="O72" s="139">
        <f t="shared" ref="O72:U72" si="161">SUM(O67:O71)</f>
        <v>4125</v>
      </c>
      <c r="P72" s="139">
        <f t="shared" si="161"/>
        <v>123.93179011632046</v>
      </c>
      <c r="Q72" s="139">
        <f t="shared" si="161"/>
        <v>0</v>
      </c>
      <c r="R72" s="139">
        <f t="shared" si="161"/>
        <v>1765.3148008650642</v>
      </c>
      <c r="S72" s="139">
        <f>SUM(S67:S71)</f>
        <v>13162.499999999996</v>
      </c>
      <c r="T72" s="139">
        <f t="shared" si="161"/>
        <v>0</v>
      </c>
      <c r="U72" s="139">
        <f t="shared" si="161"/>
        <v>19176.74659098138</v>
      </c>
      <c r="V72" s="134"/>
      <c r="W72" s="138">
        <f t="shared" ref="W72:AB72" si="162">SUM(W67:W71)</f>
        <v>1</v>
      </c>
      <c r="X72" s="138">
        <f t="shared" si="162"/>
        <v>1</v>
      </c>
      <c r="Y72" s="138">
        <f t="shared" si="162"/>
        <v>0</v>
      </c>
      <c r="Z72" s="138">
        <f t="shared" si="162"/>
        <v>0.99999999999999978</v>
      </c>
      <c r="AA72" s="138">
        <f t="shared" si="162"/>
        <v>0.99999999999999989</v>
      </c>
      <c r="AB72" s="138">
        <f t="shared" si="162"/>
        <v>0</v>
      </c>
      <c r="AC72" s="138">
        <f>SUM(AC67:AC71)</f>
        <v>1.0000000000000002</v>
      </c>
      <c r="AE72" s="137">
        <f t="shared" si="157"/>
        <v>-1300.0790023514637</v>
      </c>
      <c r="AF72" s="137">
        <f t="shared" si="157"/>
        <v>-39.059664982801678</v>
      </c>
      <c r="AG72" s="137">
        <f t="shared" si="157"/>
        <v>0</v>
      </c>
      <c r="AH72" s="137">
        <f t="shared" si="157"/>
        <v>-556.3754436714969</v>
      </c>
      <c r="AI72" s="137">
        <f t="shared" si="157"/>
        <v>-4148.4339075033022</v>
      </c>
      <c r="AJ72" s="137">
        <f t="shared" si="157"/>
        <v>0</v>
      </c>
      <c r="AK72" s="137">
        <f>M72-U72</f>
        <v>-6043.9480185090633</v>
      </c>
      <c r="AM72" s="136">
        <f t="shared" si="158"/>
        <v>-0.31517066723671822</v>
      </c>
      <c r="AN72" s="136">
        <f t="shared" si="159"/>
        <v>-0.31517066723671822</v>
      </c>
      <c r="AO72" s="148"/>
      <c r="AP72" s="148"/>
    </row>
    <row r="73" spans="3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3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6"/>
        <v>0</v>
      </c>
      <c r="N74" s="134"/>
      <c r="O74" s="144">
        <f t="shared" ref="O74:T78" si="163">W74*AM$22</f>
        <v>0</v>
      </c>
      <c r="P74" s="144">
        <f t="shared" si="163"/>
        <v>0</v>
      </c>
      <c r="Q74" s="144">
        <f t="shared" si="163"/>
        <v>0</v>
      </c>
      <c r="R74" s="144">
        <f t="shared" si="163"/>
        <v>0</v>
      </c>
      <c r="S74" s="144">
        <f>AA74*$AQ$22</f>
        <v>0</v>
      </c>
      <c r="T74" s="144">
        <f t="shared" si="163"/>
        <v>0</v>
      </c>
      <c r="U74" s="144">
        <f>SUM(O74:T74)</f>
        <v>0</v>
      </c>
      <c r="V74" s="134"/>
      <c r="W74" s="143">
        <f>'Reforecast Total Assurance Only'!W74</f>
        <v>0</v>
      </c>
      <c r="X74" s="143">
        <f>'Reforecast Total Assurance Only'!X74</f>
        <v>0</v>
      </c>
      <c r="Y74" s="143"/>
      <c r="Z74" s="143">
        <f>'Reforecast Total Assurance Only'!Z74</f>
        <v>0</v>
      </c>
      <c r="AA74" s="143">
        <f>'Reforecast Total Assurance Only'!AA74</f>
        <v>0</v>
      </c>
      <c r="AB74" s="143"/>
      <c r="AC74" s="143">
        <f>U74/U$79</f>
        <v>0</v>
      </c>
      <c r="AE74" s="142">
        <f t="shared" ref="AE74:AK79" si="164">G74-O74</f>
        <v>0</v>
      </c>
      <c r="AF74" s="142">
        <f t="shared" si="164"/>
        <v>0</v>
      </c>
      <c r="AG74" s="142">
        <f t="shared" si="164"/>
        <v>0</v>
      </c>
      <c r="AH74" s="142">
        <f t="shared" si="164"/>
        <v>0</v>
      </c>
      <c r="AI74" s="142">
        <f t="shared" si="164"/>
        <v>0</v>
      </c>
      <c r="AJ74" s="142">
        <f t="shared" si="164"/>
        <v>0</v>
      </c>
      <c r="AK74" s="142">
        <f t="shared" si="164"/>
        <v>0</v>
      </c>
      <c r="AM74" s="136">
        <f t="shared" si="158"/>
        <v>0</v>
      </c>
      <c r="AN74" s="136">
        <f t="shared" si="159"/>
        <v>0</v>
      </c>
    </row>
    <row r="75" spans="3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746.30753563690723</v>
      </c>
      <c r="H75" s="146">
        <f>($AN$34/$C$74)*D75</f>
        <v>22.312537471957647</v>
      </c>
      <c r="I75" s="146">
        <f>($AO$34/$C$74)*D75</f>
        <v>0</v>
      </c>
      <c r="J75" s="146">
        <f>($AP$34/$C$74)*D75</f>
        <v>251.53515738892608</v>
      </c>
      <c r="K75" s="146">
        <f>($AQ$34/$C$74)*D75</f>
        <v>2433.2441916614634</v>
      </c>
      <c r="L75" s="146">
        <f>($AR$34/$C$74)*D75</f>
        <v>0</v>
      </c>
      <c r="M75" s="146">
        <f t="shared" si="146"/>
        <v>3453.3994221592543</v>
      </c>
      <c r="N75" s="134"/>
      <c r="O75" s="144">
        <f t="shared" si="163"/>
        <v>1077.0312560807233</v>
      </c>
      <c r="P75" s="144">
        <f t="shared" si="163"/>
        <v>25.127691432772373</v>
      </c>
      <c r="Q75" s="144">
        <f t="shared" si="163"/>
        <v>0</v>
      </c>
      <c r="R75" s="144">
        <f t="shared" si="163"/>
        <v>310.98050424091565</v>
      </c>
      <c r="S75" s="144">
        <f>AA75*$AQ$22</f>
        <v>4123.5455163967827</v>
      </c>
      <c r="T75" s="144">
        <f t="shared" si="163"/>
        <v>0</v>
      </c>
      <c r="U75" s="144">
        <f>SUM(O75:T75)</f>
        <v>5536.684968151194</v>
      </c>
      <c r="V75" s="134"/>
      <c r="W75" s="143">
        <f>'Reforecast Total Assurance Only'!W75</f>
        <v>0.27095125939137693</v>
      </c>
      <c r="X75" s="143">
        <f>'Reforecast Total Assurance Only'!X75</f>
        <v>0.21143862276974493</v>
      </c>
      <c r="Y75" s="143"/>
      <c r="Z75" s="143">
        <f>'Reforecast Total Assurance Only'!Z75</f>
        <v>0.23212138954232236</v>
      </c>
      <c r="AA75" s="143">
        <f>'Reforecast Total Assurance Only'!AA75</f>
        <v>0.31817480836394929</v>
      </c>
      <c r="AB75" s="143"/>
      <c r="AC75" s="143">
        <f>U75/U$79</f>
        <v>0.3010119208435339</v>
      </c>
      <c r="AE75" s="142">
        <f t="shared" si="164"/>
        <v>-330.72372044381609</v>
      </c>
      <c r="AF75" s="142">
        <f t="shared" si="164"/>
        <v>-2.815153960814726</v>
      </c>
      <c r="AG75" s="142">
        <f t="shared" si="164"/>
        <v>0</v>
      </c>
      <c r="AH75" s="142">
        <f t="shared" si="164"/>
        <v>-59.445346851989569</v>
      </c>
      <c r="AI75" s="142">
        <f t="shared" si="164"/>
        <v>-1690.3013247353192</v>
      </c>
      <c r="AJ75" s="142">
        <f t="shared" si="164"/>
        <v>0</v>
      </c>
      <c r="AK75" s="142">
        <f t="shared" si="164"/>
        <v>-2083.2855459919397</v>
      </c>
      <c r="AM75" s="136">
        <f t="shared" si="158"/>
        <v>-0.37626947496122198</v>
      </c>
      <c r="AN75" s="136">
        <f t="shared" si="159"/>
        <v>-0.37626947496122198</v>
      </c>
    </row>
    <row r="76" spans="3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746.30753563690723</v>
      </c>
      <c r="H76" s="146">
        <f>($AN$34/$C$74)*D76</f>
        <v>22.312537471957647</v>
      </c>
      <c r="I76" s="146">
        <f>($AO$34/$C$74)*D76</f>
        <v>0</v>
      </c>
      <c r="J76" s="146">
        <f>($AP$34/$C$74)*D76</f>
        <v>251.53515738892608</v>
      </c>
      <c r="K76" s="146">
        <f>($AQ$34/$C$74)*D76</f>
        <v>2433.2441916614634</v>
      </c>
      <c r="L76" s="146">
        <f>($AR$34/$C$74)*D76</f>
        <v>0</v>
      </c>
      <c r="M76" s="146">
        <f t="shared" si="146"/>
        <v>3453.3994221592543</v>
      </c>
      <c r="N76" s="134"/>
      <c r="O76" s="144">
        <f t="shared" si="163"/>
        <v>1104.6175537008342</v>
      </c>
      <c r="P76" s="144">
        <f t="shared" si="163"/>
        <v>32.733574984995272</v>
      </c>
      <c r="Q76" s="144">
        <f t="shared" si="163"/>
        <v>0</v>
      </c>
      <c r="R76" s="144">
        <f t="shared" si="163"/>
        <v>377.61065145824023</v>
      </c>
      <c r="S76" s="144">
        <f>AA76*$AQ$22</f>
        <v>3721.5887875901494</v>
      </c>
      <c r="T76" s="144">
        <f t="shared" si="163"/>
        <v>0</v>
      </c>
      <c r="U76" s="144">
        <f>SUM(O76:T76)</f>
        <v>5236.5505677342189</v>
      </c>
      <c r="V76" s="134"/>
      <c r="W76" s="143">
        <f>'Reforecast Total Assurance Only'!W76</f>
        <v>0.27789120847819726</v>
      </c>
      <c r="X76" s="143">
        <f>'Reforecast Total Assurance Only'!X76</f>
        <v>0.27543883335541086</v>
      </c>
      <c r="Y76" s="143"/>
      <c r="Z76" s="143">
        <f>'Reforecast Total Assurance Only'!Z76</f>
        <v>0.28185531866835273</v>
      </c>
      <c r="AA76" s="143">
        <f>'Reforecast Total Assurance Only'!AA76</f>
        <v>0.28715962867207945</v>
      </c>
      <c r="AB76" s="143"/>
      <c r="AC76" s="143">
        <f>U76/U$79</f>
        <v>0.28469456977508334</v>
      </c>
      <c r="AE76" s="142">
        <f t="shared" si="164"/>
        <v>-358.31001806392692</v>
      </c>
      <c r="AF76" s="142">
        <f t="shared" si="164"/>
        <v>-10.421037513037625</v>
      </c>
      <c r="AG76" s="142">
        <f t="shared" si="164"/>
        <v>0</v>
      </c>
      <c r="AH76" s="142">
        <f t="shared" si="164"/>
        <v>-126.07549406931415</v>
      </c>
      <c r="AI76" s="142">
        <f t="shared" si="164"/>
        <v>-1288.344595928686</v>
      </c>
      <c r="AJ76" s="142">
        <f t="shared" si="164"/>
        <v>0</v>
      </c>
      <c r="AK76" s="142">
        <f t="shared" si="164"/>
        <v>-1783.1511455749646</v>
      </c>
      <c r="AM76" s="136">
        <f t="shared" si="158"/>
        <v>-0.34052018070103518</v>
      </c>
      <c r="AN76" s="136">
        <f t="shared" si="159"/>
        <v>-0.34052018070103518</v>
      </c>
    </row>
    <row r="77" spans="3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746.30753563690723</v>
      </c>
      <c r="H77" s="146">
        <f>($AN$34/$C$74)*D77</f>
        <v>22.312537471957647</v>
      </c>
      <c r="I77" s="146">
        <f>($AO$34/$C$74)*D77</f>
        <v>0</v>
      </c>
      <c r="J77" s="146">
        <f>($AP$34/$C$74)*D77</f>
        <v>251.53515738892608</v>
      </c>
      <c r="K77" s="146">
        <f>($AQ$34/$C$74)*D77</f>
        <v>2433.2441916614634</v>
      </c>
      <c r="L77" s="146">
        <f>($AR$34/$C$74)*D77</f>
        <v>0</v>
      </c>
      <c r="M77" s="146">
        <f t="shared" si="146"/>
        <v>3453.3994221592543</v>
      </c>
      <c r="N77" s="134"/>
      <c r="O77" s="144">
        <f t="shared" si="163"/>
        <v>902.89057357078707</v>
      </c>
      <c r="P77" s="144">
        <f t="shared" si="163"/>
        <v>31.389267788050326</v>
      </c>
      <c r="Q77" s="144">
        <f t="shared" si="163"/>
        <v>0</v>
      </c>
      <c r="R77" s="144">
        <f t="shared" si="163"/>
        <v>326.83572392654895</v>
      </c>
      <c r="S77" s="144">
        <f>AA77*$AQ$22</f>
        <v>2818.9680228602547</v>
      </c>
      <c r="T77" s="144">
        <f t="shared" si="163"/>
        <v>0</v>
      </c>
      <c r="U77" s="144">
        <f>SUM(O77:T77)</f>
        <v>4080.083588145641</v>
      </c>
      <c r="V77" s="134"/>
      <c r="W77" s="143">
        <f>'Reforecast Total Assurance Only'!W77</f>
        <v>0.22714228265931749</v>
      </c>
      <c r="X77" s="143">
        <f>'Reforecast Total Assurance Only'!X77</f>
        <v>0.2641270714666612</v>
      </c>
      <c r="Y77" s="143"/>
      <c r="Z77" s="143">
        <f>'Reforecast Total Assurance Only'!Z77</f>
        <v>0.24395600803042167</v>
      </c>
      <c r="AA77" s="143">
        <f>'Reforecast Total Assurance Only'!AA77</f>
        <v>0.21751296472687151</v>
      </c>
      <c r="AB77" s="143"/>
      <c r="AC77" s="143">
        <f>U77/U$79</f>
        <v>0.22182114480679974</v>
      </c>
      <c r="AE77" s="142">
        <f t="shared" si="164"/>
        <v>-156.58303793387984</v>
      </c>
      <c r="AF77" s="142">
        <f t="shared" si="164"/>
        <v>-9.0767303160926787</v>
      </c>
      <c r="AG77" s="142">
        <f t="shared" si="164"/>
        <v>0</v>
      </c>
      <c r="AH77" s="142">
        <f t="shared" si="164"/>
        <v>-75.300566537622871</v>
      </c>
      <c r="AI77" s="142">
        <f t="shared" si="164"/>
        <v>-385.72383119879123</v>
      </c>
      <c r="AJ77" s="142">
        <f t="shared" si="164"/>
        <v>0</v>
      </c>
      <c r="AK77" s="142">
        <f t="shared" si="164"/>
        <v>-626.68416598638669</v>
      </c>
      <c r="AM77" s="136">
        <f t="shared" si="158"/>
        <v>-0.15359591352666593</v>
      </c>
      <c r="AN77" s="136">
        <f t="shared" si="159"/>
        <v>-0.15359591352666593</v>
      </c>
    </row>
    <row r="78" spans="3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746.30753563690723</v>
      </c>
      <c r="H78" s="146">
        <f>($AN$34/$C$74)*D78</f>
        <v>22.312537471957647</v>
      </c>
      <c r="I78" s="146">
        <f>($AO$34/$C$74)*D78</f>
        <v>0</v>
      </c>
      <c r="J78" s="146">
        <f>($AP$34/$C$74)*D78</f>
        <v>251.53515738892608</v>
      </c>
      <c r="K78" s="146">
        <f>($AQ$34/$C$74)*D78</f>
        <v>2433.2441916614634</v>
      </c>
      <c r="L78" s="146">
        <f>($AR$34/$C$74)*D78</f>
        <v>0</v>
      </c>
      <c r="M78" s="146">
        <f t="shared" si="146"/>
        <v>3453.3994221592543</v>
      </c>
      <c r="N78" s="134"/>
      <c r="O78" s="144">
        <f t="shared" si="163"/>
        <v>890.46061664765602</v>
      </c>
      <c r="P78" s="144">
        <f t="shared" si="163"/>
        <v>29.591005261340953</v>
      </c>
      <c r="Q78" s="144">
        <f t="shared" si="163"/>
        <v>0</v>
      </c>
      <c r="R78" s="144">
        <f t="shared" si="163"/>
        <v>324.30533916757861</v>
      </c>
      <c r="S78" s="144">
        <f>AA78*$AQ$22</f>
        <v>2295.8976731528128</v>
      </c>
      <c r="T78" s="144">
        <f t="shared" si="163"/>
        <v>0</v>
      </c>
      <c r="U78" s="144">
        <f>SUM(O78:T78)</f>
        <v>3540.2546342293881</v>
      </c>
      <c r="V78" s="134"/>
      <c r="W78" s="143">
        <f>'Reforecast Total Assurance Only'!W78</f>
        <v>0.22401524947110843</v>
      </c>
      <c r="X78" s="143">
        <f>'Reforecast Total Assurance Only'!X78</f>
        <v>0.2489954724081829</v>
      </c>
      <c r="Y78" s="143"/>
      <c r="Z78" s="143">
        <f>'Reforecast Total Assurance Only'!Z78</f>
        <v>0.24206728375890307</v>
      </c>
      <c r="AA78" s="143">
        <f>'Reforecast Total Assurance Only'!AA78</f>
        <v>0.17715259823709975</v>
      </c>
      <c r="AB78" s="143"/>
      <c r="AC78" s="143">
        <f>U78/U$79</f>
        <v>0.19247236457458308</v>
      </c>
      <c r="AE78" s="142">
        <f t="shared" si="164"/>
        <v>-144.15308101074879</v>
      </c>
      <c r="AF78" s="142">
        <f t="shared" si="164"/>
        <v>-7.2784677893833063</v>
      </c>
      <c r="AG78" s="142">
        <f t="shared" si="164"/>
        <v>0</v>
      </c>
      <c r="AH78" s="142">
        <f t="shared" si="164"/>
        <v>-72.770181778652528</v>
      </c>
      <c r="AI78" s="142">
        <f t="shared" si="164"/>
        <v>137.34651850865066</v>
      </c>
      <c r="AJ78" s="142">
        <f t="shared" si="164"/>
        <v>0</v>
      </c>
      <c r="AK78" s="142">
        <f t="shared" si="164"/>
        <v>-86.855212070133803</v>
      </c>
      <c r="AM78" s="136">
        <f t="shared" si="158"/>
        <v>-2.4533605924942088E-2</v>
      </c>
      <c r="AN78" s="136">
        <f t="shared" si="159"/>
        <v>-2.4533605924942088E-2</v>
      </c>
      <c r="AU78" s="154"/>
      <c r="AV78" s="154"/>
      <c r="AW78" s="154"/>
      <c r="AX78" s="154"/>
    </row>
    <row r="79" spans="3:50" x14ac:dyDescent="0.35">
      <c r="F79" s="141" t="s">
        <v>111</v>
      </c>
      <c r="G79" s="140">
        <f t="shared" ref="G79:L79" si="165">SUM(G74:G78)</f>
        <v>2985.2301425476289</v>
      </c>
      <c r="H79" s="140">
        <f t="shared" si="165"/>
        <v>89.250149887830588</v>
      </c>
      <c r="I79" s="140">
        <f t="shared" si="165"/>
        <v>0</v>
      </c>
      <c r="J79" s="140">
        <f t="shared" si="165"/>
        <v>1006.1406295557043</v>
      </c>
      <c r="K79" s="140">
        <f t="shared" si="165"/>
        <v>9732.9767666458538</v>
      </c>
      <c r="L79" s="140">
        <f t="shared" si="165"/>
        <v>0</v>
      </c>
      <c r="M79" s="140">
        <f t="shared" si="146"/>
        <v>13813.597688637017</v>
      </c>
      <c r="O79" s="139">
        <f t="shared" ref="O79:U79" si="166">SUM(O74:O78)</f>
        <v>3975.0000000000005</v>
      </c>
      <c r="P79" s="139">
        <f t="shared" si="166"/>
        <v>118.84153946715892</v>
      </c>
      <c r="Q79" s="139">
        <f t="shared" si="166"/>
        <v>0</v>
      </c>
      <c r="R79" s="139">
        <f t="shared" si="166"/>
        <v>1339.7322187932837</v>
      </c>
      <c r="S79" s="139">
        <f t="shared" si="166"/>
        <v>12960</v>
      </c>
      <c r="T79" s="139">
        <f t="shared" si="166"/>
        <v>0</v>
      </c>
      <c r="U79" s="139">
        <f t="shared" si="166"/>
        <v>18393.573758260442</v>
      </c>
      <c r="V79" s="134"/>
      <c r="W79" s="138">
        <f t="shared" ref="W79:AC79" si="167">SUM(W74:W78)</f>
        <v>1.0000000000000002</v>
      </c>
      <c r="X79" s="138">
        <f t="shared" si="167"/>
        <v>0.99999999999999978</v>
      </c>
      <c r="Y79" s="138">
        <f t="shared" si="167"/>
        <v>0</v>
      </c>
      <c r="Z79" s="138">
        <f t="shared" si="167"/>
        <v>0.99999999999999978</v>
      </c>
      <c r="AA79" s="138">
        <f t="shared" si="167"/>
        <v>1</v>
      </c>
      <c r="AB79" s="138">
        <f t="shared" si="167"/>
        <v>0</v>
      </c>
      <c r="AC79" s="138">
        <f t="shared" si="167"/>
        <v>1</v>
      </c>
      <c r="AE79" s="137">
        <f t="shared" si="164"/>
        <v>-989.76985745237153</v>
      </c>
      <c r="AF79" s="137">
        <f t="shared" si="164"/>
        <v>-29.591389579328336</v>
      </c>
      <c r="AG79" s="137">
        <f t="shared" si="164"/>
        <v>0</v>
      </c>
      <c r="AH79" s="137">
        <f t="shared" si="164"/>
        <v>-333.59158923757934</v>
      </c>
      <c r="AI79" s="137">
        <f t="shared" si="164"/>
        <v>-3227.0232333541462</v>
      </c>
      <c r="AJ79" s="137">
        <f t="shared" si="164"/>
        <v>0</v>
      </c>
      <c r="AK79" s="137">
        <f>M79-U79</f>
        <v>-4579.9760696234243</v>
      </c>
      <c r="AM79" s="136">
        <f t="shared" si="158"/>
        <v>-0.24899870627732607</v>
      </c>
      <c r="AN79" s="136">
        <f t="shared" si="159"/>
        <v>-0.24899870627732607</v>
      </c>
    </row>
    <row r="80" spans="3:50" x14ac:dyDescent="0.35">
      <c r="P80" s="155"/>
      <c r="S80" s="154"/>
      <c r="T80" s="154"/>
      <c r="U80" s="136"/>
      <c r="AM80" s="136"/>
      <c r="AN80" s="136"/>
    </row>
    <row r="81" spans="2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773.47075741244839</v>
      </c>
      <c r="H81" s="146">
        <f>($AV$34/$C$81)*D81</f>
        <v>12.981494803551367</v>
      </c>
      <c r="I81" s="146">
        <f>($AW$34/$C$81)*D81</f>
        <v>0</v>
      </c>
      <c r="J81" s="146">
        <f>($AX$34/$C$81)*D81</f>
        <v>147.49467239967632</v>
      </c>
      <c r="K81" s="146">
        <f>($AY$34/$C$81)*D81</f>
        <v>1707.4731814576694</v>
      </c>
      <c r="L81" s="146">
        <f>($AZ$34/$C$81)*D81</f>
        <v>0</v>
      </c>
      <c r="M81" s="146">
        <f t="shared" si="146"/>
        <v>2641.4201060733458</v>
      </c>
      <c r="N81" s="134"/>
      <c r="O81" s="150">
        <f t="shared" ref="O81:T85" si="168">W81*AU$22</f>
        <v>707.22247108455542</v>
      </c>
      <c r="P81" s="150">
        <f t="shared" si="168"/>
        <v>12.02702074023866</v>
      </c>
      <c r="Q81" s="150">
        <f t="shared" si="168"/>
        <v>0</v>
      </c>
      <c r="R81" s="150">
        <f t="shared" si="168"/>
        <v>121.77870475841188</v>
      </c>
      <c r="S81" s="150">
        <f>AA81*$AY$22</f>
        <v>826.92272947481763</v>
      </c>
      <c r="T81" s="150">
        <f t="shared" si="168"/>
        <v>0</v>
      </c>
      <c r="U81" s="144">
        <f>SUM(O81:T81)</f>
        <v>1667.9509260580235</v>
      </c>
      <c r="V81" s="134"/>
      <c r="W81" s="143">
        <f>'Reforecast Total Assurance Only'!W81</f>
        <v>0.17791760278856741</v>
      </c>
      <c r="X81" s="143">
        <f>'Reforecast Total Assurance Only'!X81</f>
        <v>0.18027691686348193</v>
      </c>
      <c r="Y81" s="143"/>
      <c r="Z81" s="143">
        <f>'Reforecast Total Assurance Only'!Z81</f>
        <v>0.16065778793751759</v>
      </c>
      <c r="AA81" s="143">
        <f>'Reforecast Total Assurance Only'!AA81</f>
        <v>9.4236208487158704E-2</v>
      </c>
      <c r="AB81" s="143"/>
      <c r="AC81" s="143">
        <f>U81/U$86</f>
        <v>0.12287189478624712</v>
      </c>
      <c r="AE81" s="142">
        <f>G81-O81</f>
        <v>66.24828632789297</v>
      </c>
      <c r="AF81" s="142">
        <f t="shared" ref="AE81:AK86" si="169">H81-P81</f>
        <v>0.95447406331270734</v>
      </c>
      <c r="AG81" s="142">
        <f t="shared" si="169"/>
        <v>0</v>
      </c>
      <c r="AH81" s="142">
        <f t="shared" si="169"/>
        <v>25.715967641264442</v>
      </c>
      <c r="AI81" s="142">
        <f t="shared" si="169"/>
        <v>880.55045198285177</v>
      </c>
      <c r="AJ81" s="142">
        <f t="shared" si="169"/>
        <v>0</v>
      </c>
      <c r="AK81" s="142">
        <f t="shared" si="169"/>
        <v>973.46918001532231</v>
      </c>
      <c r="AM81" s="136">
        <f t="shared" si="158"/>
        <v>0.5836317872468737</v>
      </c>
      <c r="AN81" s="136">
        <f t="shared" si="159"/>
        <v>0.5836317872468737</v>
      </c>
    </row>
    <row r="82" spans="2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966.83844676556055</v>
      </c>
      <c r="H82" s="146">
        <f>($AV$34/$C$81)*D82</f>
        <v>16.22686850443921</v>
      </c>
      <c r="I82" s="146">
        <f>($AW$34/$C$81)*D82</f>
        <v>0</v>
      </c>
      <c r="J82" s="146">
        <f>($AX$34/$C$81)*D82</f>
        <v>184.3683404995954</v>
      </c>
      <c r="K82" s="146">
        <f>($AY$34/$C$81)*D82</f>
        <v>2134.3414768220869</v>
      </c>
      <c r="L82" s="146">
        <f>($AZ$34/$C$81)*D82</f>
        <v>0</v>
      </c>
      <c r="M82" s="146">
        <f t="shared" si="146"/>
        <v>3301.775132591682</v>
      </c>
      <c r="N82" s="134"/>
      <c r="O82" s="150">
        <f t="shared" si="168"/>
        <v>1318.6880762402513</v>
      </c>
      <c r="P82" s="150">
        <f t="shared" si="168"/>
        <v>23.285744485187795</v>
      </c>
      <c r="Q82" s="150">
        <f t="shared" si="168"/>
        <v>0</v>
      </c>
      <c r="R82" s="150">
        <f t="shared" si="168"/>
        <v>248.06819695690206</v>
      </c>
      <c r="S82" s="150">
        <f>AA82*$AY$22</f>
        <v>2909.8661500162261</v>
      </c>
      <c r="T82" s="150">
        <f t="shared" si="168"/>
        <v>0</v>
      </c>
      <c r="U82" s="144">
        <f>SUM(O82:T82)</f>
        <v>4499.908167698567</v>
      </c>
      <c r="V82" s="134"/>
      <c r="W82" s="143">
        <f>'Reforecast Total Assurance Only'!W82</f>
        <v>0.33174542798496887</v>
      </c>
      <c r="X82" s="143">
        <f>'Reforecast Total Assurance Only'!X82</f>
        <v>0.34903758073815228</v>
      </c>
      <c r="Y82" s="143"/>
      <c r="Z82" s="143">
        <f>'Reforecast Total Assurance Only'!Z82</f>
        <v>0.32726647782802426</v>
      </c>
      <c r="AA82" s="143">
        <f>'Reforecast Total Assurance Only'!AA82</f>
        <v>0.33160867806452721</v>
      </c>
      <c r="AB82" s="143"/>
      <c r="AC82" s="143">
        <f>U82/U$86</f>
        <v>0.33149191279623896</v>
      </c>
      <c r="AE82" s="142">
        <f t="shared" si="169"/>
        <v>-351.8496294746908</v>
      </c>
      <c r="AF82" s="142">
        <f t="shared" si="169"/>
        <v>-7.058875980748585</v>
      </c>
      <c r="AG82" s="142">
        <f t="shared" si="169"/>
        <v>0</v>
      </c>
      <c r="AH82" s="142">
        <f t="shared" si="169"/>
        <v>-63.699856457306652</v>
      </c>
      <c r="AI82" s="142">
        <f t="shared" si="169"/>
        <v>-775.52467319413927</v>
      </c>
      <c r="AJ82" s="142">
        <f t="shared" si="169"/>
        <v>0</v>
      </c>
      <c r="AK82" s="142">
        <f t="shared" si="169"/>
        <v>-1198.133035106885</v>
      </c>
      <c r="AM82" s="136">
        <f t="shared" si="158"/>
        <v>-0.26625721913779815</v>
      </c>
      <c r="AN82" s="136">
        <f t="shared" si="159"/>
        <v>-0.26625721913779815</v>
      </c>
    </row>
    <row r="83" spans="2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966.83844676556055</v>
      </c>
      <c r="H83" s="146">
        <f>($AV$34/$C$81)*D83</f>
        <v>16.22686850443921</v>
      </c>
      <c r="I83" s="146">
        <f>($AW$34/$C$81)*D83</f>
        <v>0</v>
      </c>
      <c r="J83" s="146">
        <f>($AX$34/$C$81)*D83</f>
        <v>184.3683404995954</v>
      </c>
      <c r="K83" s="146">
        <f>($AY$34/$C$81)*D83</f>
        <v>2134.3414768220869</v>
      </c>
      <c r="L83" s="146">
        <f>($AZ$34/$C$81)*D83</f>
        <v>0</v>
      </c>
      <c r="M83" s="146">
        <f t="shared" si="146"/>
        <v>3301.775132591682</v>
      </c>
      <c r="N83" s="134"/>
      <c r="O83" s="150">
        <f t="shared" si="168"/>
        <v>1949.0894526751929</v>
      </c>
      <c r="P83" s="150">
        <f t="shared" si="168"/>
        <v>31.401381818403593</v>
      </c>
      <c r="Q83" s="150">
        <f t="shared" si="168"/>
        <v>0</v>
      </c>
      <c r="R83" s="150">
        <f t="shared" si="168"/>
        <v>388.15373007337706</v>
      </c>
      <c r="S83" s="150">
        <f>AA83*$AY$22</f>
        <v>5038.2111205089577</v>
      </c>
      <c r="T83" s="150">
        <f t="shared" si="168"/>
        <v>0</v>
      </c>
      <c r="U83" s="144">
        <f>SUM(O83:T83)</f>
        <v>7406.8556850759314</v>
      </c>
      <c r="V83" s="134"/>
      <c r="W83" s="143">
        <f>'Reforecast Total Assurance Only'!W83</f>
        <v>0.49033696922646364</v>
      </c>
      <c r="X83" s="143">
        <f>'Reforecast Total Assurance Only'!X83</f>
        <v>0.47068550239836571</v>
      </c>
      <c r="Y83" s="143"/>
      <c r="Z83" s="143">
        <f>'Reforecast Total Assurance Only'!Z83</f>
        <v>0.51207573423445807</v>
      </c>
      <c r="AA83" s="143">
        <f>'Reforecast Total Assurance Only'!AA83</f>
        <v>0.57415511344831427</v>
      </c>
      <c r="AB83" s="143"/>
      <c r="AC83" s="143">
        <f>U83/U$86</f>
        <v>0.54563619241751393</v>
      </c>
      <c r="AE83" s="142">
        <f t="shared" si="169"/>
        <v>-982.25100590963234</v>
      </c>
      <c r="AF83" s="142">
        <f t="shared" si="169"/>
        <v>-15.174513313964383</v>
      </c>
      <c r="AG83" s="142">
        <f t="shared" si="169"/>
        <v>0</v>
      </c>
      <c r="AH83" s="142">
        <f t="shared" si="169"/>
        <v>-203.78538957378166</v>
      </c>
      <c r="AI83" s="142">
        <f t="shared" si="169"/>
        <v>-2903.8696436868709</v>
      </c>
      <c r="AJ83" s="142">
        <f t="shared" si="169"/>
        <v>0</v>
      </c>
      <c r="AK83" s="142">
        <f t="shared" si="169"/>
        <v>-4105.080552484249</v>
      </c>
      <c r="AM83" s="136">
        <f t="shared" si="158"/>
        <v>-0.55422715481760676</v>
      </c>
      <c r="AN83" s="136">
        <f t="shared" si="159"/>
        <v>-0.55422715481760676</v>
      </c>
    </row>
    <row r="84" spans="2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6"/>
        <v>0</v>
      </c>
      <c r="N84" s="134"/>
      <c r="O84" s="150">
        <f t="shared" si="168"/>
        <v>0</v>
      </c>
      <c r="P84" s="150">
        <f t="shared" si="168"/>
        <v>0</v>
      </c>
      <c r="Q84" s="150">
        <f t="shared" si="168"/>
        <v>0</v>
      </c>
      <c r="R84" s="150">
        <f t="shared" si="168"/>
        <v>0</v>
      </c>
      <c r="S84" s="150">
        <f>AA84*$AY$22</f>
        <v>0</v>
      </c>
      <c r="T84" s="150">
        <f t="shared" si="168"/>
        <v>0</v>
      </c>
      <c r="U84" s="144">
        <f>SUM(O84:T84)</f>
        <v>0</v>
      </c>
      <c r="V84" s="134"/>
      <c r="W84" s="143">
        <f>'Reforecast Total Assurance Only'!W84</f>
        <v>0</v>
      </c>
      <c r="X84" s="143">
        <f>'Reforecast Total Assurance Only'!X84</f>
        <v>0</v>
      </c>
      <c r="Y84" s="143"/>
      <c r="Z84" s="143">
        <f>'Reforecast Total Assurance Only'!Z84</f>
        <v>0</v>
      </c>
      <c r="AA84" s="143">
        <f>'Reforecast Total Assurance Only'!AA84</f>
        <v>0</v>
      </c>
      <c r="AB84" s="143"/>
      <c r="AC84" s="143">
        <f>U84/U$86</f>
        <v>0</v>
      </c>
      <c r="AE84" s="142">
        <f t="shared" si="169"/>
        <v>0</v>
      </c>
      <c r="AF84" s="142">
        <f t="shared" si="169"/>
        <v>0</v>
      </c>
      <c r="AG84" s="142">
        <f t="shared" si="169"/>
        <v>0</v>
      </c>
      <c r="AH84" s="142">
        <f t="shared" si="169"/>
        <v>0</v>
      </c>
      <c r="AI84" s="142">
        <f t="shared" si="169"/>
        <v>0</v>
      </c>
      <c r="AJ84" s="142">
        <f t="shared" si="169"/>
        <v>0</v>
      </c>
      <c r="AK84" s="142">
        <f t="shared" si="169"/>
        <v>0</v>
      </c>
      <c r="AM84" s="136">
        <f t="shared" si="158"/>
        <v>0</v>
      </c>
      <c r="AN84" s="136">
        <f t="shared" si="159"/>
        <v>0</v>
      </c>
    </row>
    <row r="85" spans="2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6"/>
        <v>0</v>
      </c>
      <c r="N85" s="134"/>
      <c r="O85" s="150">
        <f t="shared" si="168"/>
        <v>0</v>
      </c>
      <c r="P85" s="150">
        <f t="shared" si="168"/>
        <v>0</v>
      </c>
      <c r="Q85" s="150">
        <f t="shared" si="168"/>
        <v>0</v>
      </c>
      <c r="R85" s="150">
        <f t="shared" si="168"/>
        <v>0</v>
      </c>
      <c r="S85" s="150">
        <f>AA85*$AY$22</f>
        <v>0</v>
      </c>
      <c r="T85" s="150">
        <f t="shared" si="168"/>
        <v>0</v>
      </c>
      <c r="U85" s="144">
        <f>SUM(O85:T85)</f>
        <v>0</v>
      </c>
      <c r="V85" s="134"/>
      <c r="W85" s="143">
        <f>'Reforecast Total Assurance Only'!W85</f>
        <v>0</v>
      </c>
      <c r="X85" s="143">
        <f>'Reforecast Total Assurance Only'!X85</f>
        <v>0</v>
      </c>
      <c r="Y85" s="143"/>
      <c r="Z85" s="143">
        <f>'Reforecast Total Assurance Only'!Z85</f>
        <v>0</v>
      </c>
      <c r="AA85" s="143">
        <f>'Reforecast Total Assurance Only'!AA85</f>
        <v>0</v>
      </c>
      <c r="AB85" s="143"/>
      <c r="AC85" s="143">
        <f>U85/U$86</f>
        <v>0</v>
      </c>
      <c r="AE85" s="142">
        <f t="shared" si="169"/>
        <v>0</v>
      </c>
      <c r="AF85" s="142">
        <f t="shared" si="169"/>
        <v>0</v>
      </c>
      <c r="AG85" s="142">
        <f t="shared" si="169"/>
        <v>0</v>
      </c>
      <c r="AH85" s="142">
        <f t="shared" si="169"/>
        <v>0</v>
      </c>
      <c r="AI85" s="142">
        <f t="shared" si="169"/>
        <v>0</v>
      </c>
      <c r="AJ85" s="142">
        <f t="shared" si="169"/>
        <v>0</v>
      </c>
      <c r="AK85" s="142">
        <f t="shared" si="169"/>
        <v>0</v>
      </c>
      <c r="AM85" s="136">
        <f t="shared" si="158"/>
        <v>0</v>
      </c>
      <c r="AN85" s="136">
        <f t="shared" si="159"/>
        <v>0</v>
      </c>
    </row>
    <row r="86" spans="2:40" x14ac:dyDescent="0.35">
      <c r="F86" s="141" t="s">
        <v>111</v>
      </c>
      <c r="G86" s="140">
        <f t="shared" ref="G86:L86" si="170">SUM(G81:G85)</f>
        <v>2707.1476509435697</v>
      </c>
      <c r="H86" s="140">
        <f t="shared" si="170"/>
        <v>45.435231812429791</v>
      </c>
      <c r="I86" s="140">
        <f t="shared" si="170"/>
        <v>0</v>
      </c>
      <c r="J86" s="140">
        <f t="shared" si="170"/>
        <v>516.2313533988671</v>
      </c>
      <c r="K86" s="140">
        <f t="shared" si="170"/>
        <v>5976.1561351018427</v>
      </c>
      <c r="L86" s="140">
        <f t="shared" si="170"/>
        <v>0</v>
      </c>
      <c r="M86" s="140">
        <f t="shared" si="146"/>
        <v>9244.9703712567098</v>
      </c>
      <c r="O86" s="139">
        <f t="shared" ref="O86:U86" si="171">SUM(O81:O85)</f>
        <v>3975</v>
      </c>
      <c r="P86" s="139">
        <f t="shared" si="171"/>
        <v>66.714147043830053</v>
      </c>
      <c r="Q86" s="139">
        <f t="shared" si="171"/>
        <v>0</v>
      </c>
      <c r="R86" s="139">
        <f t="shared" si="171"/>
        <v>758.00063178869095</v>
      </c>
      <c r="S86" s="139">
        <f t="shared" si="171"/>
        <v>8775.0000000000018</v>
      </c>
      <c r="T86" s="139">
        <f t="shared" si="171"/>
        <v>0</v>
      </c>
      <c r="U86" s="139">
        <f t="shared" si="171"/>
        <v>13574.714778832522</v>
      </c>
      <c r="V86" s="134"/>
      <c r="W86" s="138">
        <f t="shared" ref="W86:AC86" si="172">SUM(W81:W85)</f>
        <v>0.99999999999999989</v>
      </c>
      <c r="X86" s="138">
        <f t="shared" si="172"/>
        <v>0.99999999999999989</v>
      </c>
      <c r="Y86" s="138">
        <f t="shared" si="172"/>
        <v>0</v>
      </c>
      <c r="Z86" s="138">
        <f t="shared" si="172"/>
        <v>0.99999999999999989</v>
      </c>
      <c r="AA86" s="138">
        <f t="shared" si="172"/>
        <v>1.0000000000000002</v>
      </c>
      <c r="AB86" s="138">
        <f t="shared" si="172"/>
        <v>0</v>
      </c>
      <c r="AC86" s="138">
        <f t="shared" si="172"/>
        <v>1</v>
      </c>
      <c r="AE86" s="137">
        <f t="shared" si="169"/>
        <v>-1267.8523490564303</v>
      </c>
      <c r="AF86" s="137">
        <f t="shared" si="169"/>
        <v>-21.278915231400262</v>
      </c>
      <c r="AG86" s="137">
        <f t="shared" si="169"/>
        <v>0</v>
      </c>
      <c r="AH86" s="137">
        <f t="shared" si="169"/>
        <v>-241.76927838982385</v>
      </c>
      <c r="AI86" s="137">
        <f t="shared" si="169"/>
        <v>-2798.8438648981592</v>
      </c>
      <c r="AJ86" s="137">
        <f t="shared" si="169"/>
        <v>0</v>
      </c>
      <c r="AK86" s="137">
        <f t="shared" si="169"/>
        <v>-4329.7444075758121</v>
      </c>
      <c r="AM86" s="136">
        <f t="shared" si="158"/>
        <v>-0.3189565658003598</v>
      </c>
      <c r="AN86" s="136">
        <f t="shared" si="159"/>
        <v>-0.3189565658003598</v>
      </c>
    </row>
    <row r="87" spans="2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2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6"/>
        <v>0</v>
      </c>
      <c r="N88" s="134"/>
      <c r="O88" s="150">
        <f>W88*BC$22</f>
        <v>0</v>
      </c>
      <c r="P88" s="150">
        <f t="shared" ref="O88:T92" si="173">X88*BD$22</f>
        <v>0</v>
      </c>
      <c r="Q88" s="150">
        <f t="shared" si="173"/>
        <v>0</v>
      </c>
      <c r="R88" s="150">
        <f t="shared" si="173"/>
        <v>0</v>
      </c>
      <c r="S88" s="150">
        <f>AA88*$BG$22</f>
        <v>0</v>
      </c>
      <c r="T88" s="150">
        <f t="shared" si="173"/>
        <v>0</v>
      </c>
      <c r="U88" s="144">
        <f>SUM(O88:T88)</f>
        <v>0</v>
      </c>
      <c r="V88" s="134"/>
      <c r="W88" s="143">
        <f>'Reforecast Total Assurance Only'!W88</f>
        <v>0</v>
      </c>
      <c r="X88" s="143">
        <f>'Reforecast Total Assurance Only'!X88</f>
        <v>0</v>
      </c>
      <c r="Y88" s="143"/>
      <c r="Z88" s="143">
        <f>'Reforecast Total Assurance Only'!Z88</f>
        <v>0</v>
      </c>
      <c r="AA88" s="143">
        <f>'Reforecast Total Assurance Only'!AA88</f>
        <v>0</v>
      </c>
      <c r="AB88" s="143"/>
      <c r="AC88" s="143">
        <f>U88/U$93</f>
        <v>0</v>
      </c>
      <c r="AE88" s="142">
        <f t="shared" ref="AE88:AK93" si="174">G88-O88</f>
        <v>0</v>
      </c>
      <c r="AF88" s="142">
        <f t="shared" si="174"/>
        <v>0</v>
      </c>
      <c r="AG88" s="142">
        <f t="shared" si="174"/>
        <v>0</v>
      </c>
      <c r="AH88" s="142">
        <f t="shared" si="174"/>
        <v>0</v>
      </c>
      <c r="AI88" s="142">
        <f t="shared" si="174"/>
        <v>0</v>
      </c>
      <c r="AJ88" s="142">
        <f t="shared" si="174"/>
        <v>0</v>
      </c>
      <c r="AK88" s="142">
        <f t="shared" si="174"/>
        <v>0</v>
      </c>
      <c r="AM88" s="136">
        <f t="shared" si="158"/>
        <v>0</v>
      </c>
      <c r="AN88" s="136">
        <f t="shared" si="159"/>
        <v>0</v>
      </c>
    </row>
    <row r="89" spans="2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499.66876109581256</v>
      </c>
      <c r="H89" s="146">
        <f>($BD$34/$C$88)*D89</f>
        <v>13.995130090031566</v>
      </c>
      <c r="I89" s="146">
        <f>($BE$34/$C$88)*D89</f>
        <v>0</v>
      </c>
      <c r="J89" s="146">
        <f>($BF$34/$C$88)*D89</f>
        <v>555.86230762556102</v>
      </c>
      <c r="K89" s="146">
        <f>($BG$34/$C$88)*D89</f>
        <v>2375.7835433234864</v>
      </c>
      <c r="L89" s="146">
        <f>($BH$34/$C$88)*D89</f>
        <v>0</v>
      </c>
      <c r="M89" s="146">
        <f>SUM(G89:L89)</f>
        <v>3445.3097421348916</v>
      </c>
      <c r="N89" s="134"/>
      <c r="O89" s="150">
        <f t="shared" si="173"/>
        <v>758.06378628769971</v>
      </c>
      <c r="P89" s="150">
        <f t="shared" si="173"/>
        <v>17.785792219401035</v>
      </c>
      <c r="Q89" s="150">
        <f t="shared" si="173"/>
        <v>0</v>
      </c>
      <c r="R89" s="150">
        <f t="shared" si="173"/>
        <v>599.99524687574171</v>
      </c>
      <c r="S89" s="150">
        <f>AA89*$BG$22</f>
        <v>3038.3319562392689</v>
      </c>
      <c r="T89" s="150">
        <f t="shared" si="173"/>
        <v>0</v>
      </c>
      <c r="U89" s="144">
        <f>SUM(O89:T89)</f>
        <v>4414.1767816221109</v>
      </c>
      <c r="V89" s="134"/>
      <c r="W89" s="143">
        <f>'Reforecast Total Assurance Only'!W89</f>
        <v>0.19070787076420118</v>
      </c>
      <c r="X89" s="143">
        <f>'Reforecast Total Assurance Only'!X89</f>
        <v>0.1597501741242269</v>
      </c>
      <c r="Y89" s="143"/>
      <c r="Z89" s="143">
        <f>'Reforecast Total Assurance Only'!Z89</f>
        <v>0.13568306624177051</v>
      </c>
      <c r="AA89" s="143">
        <f>'Reforecast Total Assurance Only'!AA89</f>
        <v>0.16075830456292428</v>
      </c>
      <c r="AB89" s="143"/>
      <c r="AC89" s="143">
        <f>U89/U$93</f>
        <v>0.16105214574436386</v>
      </c>
      <c r="AE89" s="142">
        <f t="shared" si="174"/>
        <v>-258.39502519188716</v>
      </c>
      <c r="AF89" s="142">
        <f t="shared" si="174"/>
        <v>-3.7906621293694691</v>
      </c>
      <c r="AG89" s="142">
        <f t="shared" si="174"/>
        <v>0</v>
      </c>
      <c r="AH89" s="142">
        <f t="shared" si="174"/>
        <v>-44.132939250180698</v>
      </c>
      <c r="AI89" s="142">
        <f t="shared" si="174"/>
        <v>-662.54841291578259</v>
      </c>
      <c r="AJ89" s="142">
        <f t="shared" si="174"/>
        <v>0</v>
      </c>
      <c r="AK89" s="142">
        <f t="shared" si="174"/>
        <v>-968.86703948721924</v>
      </c>
      <c r="AM89" s="136">
        <f t="shared" si="158"/>
        <v>-0.219489859019915</v>
      </c>
      <c r="AN89" s="136">
        <f t="shared" si="159"/>
        <v>-0.219489859019915</v>
      </c>
    </row>
    <row r="90" spans="2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499.66876109581256</v>
      </c>
      <c r="H90" s="146">
        <f>($BD$34/$C$88)*D90</f>
        <v>13.995130090031566</v>
      </c>
      <c r="I90" s="146">
        <f>($BE$34/$C$88)*D90</f>
        <v>0</v>
      </c>
      <c r="J90" s="146">
        <f>($BF$34/$C$88)*D90</f>
        <v>555.86230762556102</v>
      </c>
      <c r="K90" s="146">
        <f>($BG$34/$C$88)*D90</f>
        <v>2375.7835433234864</v>
      </c>
      <c r="L90" s="146">
        <f>($BH$34/$C$88)*D90</f>
        <v>0</v>
      </c>
      <c r="M90" s="146">
        <f t="shared" si="146"/>
        <v>3445.3097421348916</v>
      </c>
      <c r="N90" s="134"/>
      <c r="O90" s="150">
        <f t="shared" si="173"/>
        <v>981.25528097277117</v>
      </c>
      <c r="P90" s="150">
        <f t="shared" si="173"/>
        <v>30.405508066010693</v>
      </c>
      <c r="Q90" s="150">
        <f t="shared" si="173"/>
        <v>0</v>
      </c>
      <c r="R90" s="150">
        <f t="shared" si="173"/>
        <v>993.61951972533416</v>
      </c>
      <c r="S90" s="150">
        <f>AA90*$BG$22</f>
        <v>4612.0090031096106</v>
      </c>
      <c r="T90" s="150">
        <f t="shared" si="173"/>
        <v>0</v>
      </c>
      <c r="U90" s="144">
        <f>SUM(O90:T90)</f>
        <v>6617.2893118737265</v>
      </c>
      <c r="V90" s="134"/>
      <c r="W90" s="143">
        <f>'Reforecast Total Assurance Only'!W90</f>
        <v>0.24685667445855877</v>
      </c>
      <c r="X90" s="143">
        <f>'Reforecast Total Assurance Only'!X90</f>
        <v>0.2730991764641435</v>
      </c>
      <c r="Y90" s="143"/>
      <c r="Z90" s="143">
        <f>'Reforecast Total Assurance Only'!Z90</f>
        <v>0.22469735188073786</v>
      </c>
      <c r="AA90" s="143">
        <f>'Reforecast Total Assurance Only'!AA90</f>
        <v>0.24402164037616988</v>
      </c>
      <c r="AB90" s="143"/>
      <c r="AC90" s="143">
        <f>U90/U$93</f>
        <v>0.24143315852811797</v>
      </c>
      <c r="AE90" s="142">
        <f t="shared" si="174"/>
        <v>-481.58651987695862</v>
      </c>
      <c r="AF90" s="142">
        <f t="shared" si="174"/>
        <v>-16.410377975979127</v>
      </c>
      <c r="AG90" s="142">
        <f t="shared" si="174"/>
        <v>0</v>
      </c>
      <c r="AH90" s="142">
        <f t="shared" si="174"/>
        <v>-437.75721209977314</v>
      </c>
      <c r="AI90" s="142">
        <f t="shared" si="174"/>
        <v>-2236.2254597861242</v>
      </c>
      <c r="AJ90" s="142">
        <f t="shared" si="174"/>
        <v>0</v>
      </c>
      <c r="AK90" s="142">
        <f t="shared" si="174"/>
        <v>-3171.9795697388349</v>
      </c>
      <c r="AM90" s="136">
        <f t="shared" si="158"/>
        <v>-0.47934727049748249</v>
      </c>
      <c r="AN90" s="136">
        <f t="shared" si="159"/>
        <v>-0.47934727049748249</v>
      </c>
    </row>
    <row r="91" spans="2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499.66876109581256</v>
      </c>
      <c r="H91" s="146">
        <f>($BD$34/$C$88)*D91</f>
        <v>13.995130090031566</v>
      </c>
      <c r="I91" s="146">
        <f>($BE$34/$C$88)*D91</f>
        <v>0</v>
      </c>
      <c r="J91" s="146">
        <f>($BF$34/$C$88)*D91</f>
        <v>555.86230762556102</v>
      </c>
      <c r="K91" s="146">
        <f>($BG$34/$C$88)*D91</f>
        <v>2375.7835433234864</v>
      </c>
      <c r="L91" s="146">
        <f>($BH$34/$C$88)*D91</f>
        <v>0</v>
      </c>
      <c r="M91" s="146">
        <f t="shared" si="146"/>
        <v>3445.3097421348916</v>
      </c>
      <c r="N91" s="134"/>
      <c r="O91" s="150">
        <f t="shared" si="173"/>
        <v>1177.4256374697084</v>
      </c>
      <c r="P91" s="150">
        <f t="shared" si="173"/>
        <v>36.766336258372874</v>
      </c>
      <c r="Q91" s="150">
        <f t="shared" si="173"/>
        <v>0</v>
      </c>
      <c r="R91" s="150">
        <f t="shared" si="173"/>
        <v>1431.5608285064966</v>
      </c>
      <c r="S91" s="150">
        <f>AA91*$BG$22</f>
        <v>6267.6227470798012</v>
      </c>
      <c r="T91" s="150">
        <f t="shared" si="173"/>
        <v>0</v>
      </c>
      <c r="U91" s="144">
        <f>SUM(O91:T91)</f>
        <v>8913.3755493143799</v>
      </c>
      <c r="V91" s="134"/>
      <c r="W91" s="143">
        <f>'Reforecast Total Assurance Only'!W91</f>
        <v>0.29620770753954928</v>
      </c>
      <c r="X91" s="143">
        <f>'Reforecast Total Assurance Only'!X91</f>
        <v>0.33023148739914499</v>
      </c>
      <c r="Y91" s="143"/>
      <c r="Z91" s="143">
        <f>'Reforecast Total Assurance Only'!Z91</f>
        <v>0.3237335024482243</v>
      </c>
      <c r="AA91" s="143">
        <f>'Reforecast Total Assurance Only'!AA91</f>
        <v>0.33162025116824345</v>
      </c>
      <c r="AB91" s="143"/>
      <c r="AC91" s="143">
        <f>U91/U$93</f>
        <v>0.32520633609850763</v>
      </c>
      <c r="AE91" s="142">
        <f t="shared" si="174"/>
        <v>-677.75687637389581</v>
      </c>
      <c r="AF91" s="142">
        <f t="shared" si="174"/>
        <v>-22.771206168341308</v>
      </c>
      <c r="AG91" s="142">
        <f t="shared" si="174"/>
        <v>0</v>
      </c>
      <c r="AH91" s="142">
        <f t="shared" si="174"/>
        <v>-875.69852088093558</v>
      </c>
      <c r="AI91" s="142">
        <f t="shared" si="174"/>
        <v>-3891.8392037563149</v>
      </c>
      <c r="AJ91" s="142">
        <f t="shared" si="174"/>
        <v>0</v>
      </c>
      <c r="AK91" s="142">
        <f t="shared" si="174"/>
        <v>-5468.0658071794878</v>
      </c>
      <c r="AM91" s="136">
        <f t="shared" si="158"/>
        <v>-0.6134674542687808</v>
      </c>
      <c r="AN91" s="136">
        <f t="shared" si="159"/>
        <v>-0.6134674542687808</v>
      </c>
    </row>
    <row r="92" spans="2:40" x14ac:dyDescent="0.35">
      <c r="B92" s="133">
        <v>866.03518267929633</v>
      </c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499.66876109581256</v>
      </c>
      <c r="H92" s="146">
        <f>($BD$34/$C$88)*D92</f>
        <v>13.995130090031566</v>
      </c>
      <c r="I92" s="146">
        <f>($BE$34/$C$88)*D92</f>
        <v>0</v>
      </c>
      <c r="J92" s="146">
        <f>($BF$34/$C$88)*D92</f>
        <v>555.86230762556102</v>
      </c>
      <c r="K92" s="146">
        <f>($BG$34/$C$88)*D92</f>
        <v>2375.7835433234864</v>
      </c>
      <c r="L92" s="146">
        <f>($BH$34/$C$88)*D92</f>
        <v>0</v>
      </c>
      <c r="M92" s="146">
        <f t="shared" si="146"/>
        <v>3445.3097421348916</v>
      </c>
      <c r="N92" s="134"/>
      <c r="O92" s="150">
        <f t="shared" si="173"/>
        <v>1058.2552952698211</v>
      </c>
      <c r="P92" s="150">
        <f t="shared" si="173"/>
        <v>26.377404666062411</v>
      </c>
      <c r="Q92" s="150">
        <f t="shared" si="173"/>
        <v>0</v>
      </c>
      <c r="R92" s="150">
        <f t="shared" si="173"/>
        <v>1396.8592504686919</v>
      </c>
      <c r="S92" s="150">
        <f>AA92*$BG$22</f>
        <v>4982.0362935713192</v>
      </c>
      <c r="T92" s="150">
        <f t="shared" si="173"/>
        <v>0</v>
      </c>
      <c r="U92" s="144">
        <f>SUM(O92:T92)</f>
        <v>7463.5282439758948</v>
      </c>
      <c r="V92" s="134"/>
      <c r="W92" s="143">
        <f>'Reforecast Total Assurance Only'!W92</f>
        <v>0.26622774723769083</v>
      </c>
      <c r="X92" s="143">
        <f>'Reforecast Total Assurance Only'!X92</f>
        <v>0.23691916201248481</v>
      </c>
      <c r="Y92" s="143"/>
      <c r="Z92" s="143">
        <f>'Reforecast Total Assurance Only'!Z92</f>
        <v>0.31588607942926739</v>
      </c>
      <c r="AA92" s="143">
        <f>'Reforecast Total Assurance Only'!AA92</f>
        <v>0.26359980389266241</v>
      </c>
      <c r="AB92" s="143"/>
      <c r="AC92" s="143">
        <f>U92/U$93</f>
        <v>0.27230835962901051</v>
      </c>
      <c r="AE92" s="142">
        <f t="shared" si="174"/>
        <v>-558.58653417400853</v>
      </c>
      <c r="AF92" s="142">
        <f t="shared" si="174"/>
        <v>-12.382274576030845</v>
      </c>
      <c r="AG92" s="142">
        <f t="shared" si="174"/>
        <v>0</v>
      </c>
      <c r="AH92" s="142">
        <f t="shared" si="174"/>
        <v>-840.99694284313091</v>
      </c>
      <c r="AI92" s="142">
        <f t="shared" si="174"/>
        <v>-2606.2527502478329</v>
      </c>
      <c r="AJ92" s="142">
        <f t="shared" si="174"/>
        <v>0</v>
      </c>
      <c r="AK92" s="142">
        <f t="shared" si="174"/>
        <v>-4018.2185018410032</v>
      </c>
      <c r="AM92" s="136">
        <f t="shared" si="158"/>
        <v>-0.53838055816084895</v>
      </c>
      <c r="AN92" s="136">
        <f t="shared" si="159"/>
        <v>-0.53838055816084895</v>
      </c>
    </row>
    <row r="93" spans="2:40" x14ac:dyDescent="0.35">
      <c r="B93" s="133">
        <v>216.50879566982408</v>
      </c>
      <c r="F93" s="141" t="s">
        <v>111</v>
      </c>
      <c r="G93" s="140">
        <f t="shared" ref="G93:L93" si="175">SUM(G88:G92)</f>
        <v>1998.6750443832502</v>
      </c>
      <c r="H93" s="140">
        <f t="shared" si="175"/>
        <v>55.980520360126263</v>
      </c>
      <c r="I93" s="140">
        <f t="shared" si="175"/>
        <v>0</v>
      </c>
      <c r="J93" s="140">
        <f t="shared" si="175"/>
        <v>2223.4492305022441</v>
      </c>
      <c r="K93" s="140">
        <f t="shared" si="175"/>
        <v>9503.1341732939454</v>
      </c>
      <c r="L93" s="140">
        <f t="shared" si="175"/>
        <v>0</v>
      </c>
      <c r="M93" s="140">
        <f t="shared" si="146"/>
        <v>13781.238968539566</v>
      </c>
      <c r="O93" s="139">
        <f t="shared" ref="O93:U93" si="176">SUM(O88:O92)</f>
        <v>3975.0000000000005</v>
      </c>
      <c r="P93" s="139">
        <f t="shared" si="176"/>
        <v>111.33504120984702</v>
      </c>
      <c r="Q93" s="139">
        <f t="shared" si="176"/>
        <v>0</v>
      </c>
      <c r="R93" s="139">
        <f t="shared" si="176"/>
        <v>4422.0348455762642</v>
      </c>
      <c r="S93" s="139">
        <f t="shared" si="176"/>
        <v>18900</v>
      </c>
      <c r="T93" s="139">
        <f t="shared" si="176"/>
        <v>0</v>
      </c>
      <c r="U93" s="139">
        <f t="shared" si="176"/>
        <v>27408.369886786113</v>
      </c>
      <c r="V93" s="134"/>
      <c r="W93" s="138">
        <f t="shared" ref="W93:AC93" si="177">SUM(W88:W92)</f>
        <v>1</v>
      </c>
      <c r="X93" s="138">
        <f>SUM(X88:X92)</f>
        <v>1.0000000000000002</v>
      </c>
      <c r="Y93" s="138">
        <f t="shared" si="177"/>
        <v>0</v>
      </c>
      <c r="Z93" s="138">
        <f t="shared" si="177"/>
        <v>1</v>
      </c>
      <c r="AA93" s="138">
        <f t="shared" si="177"/>
        <v>1</v>
      </c>
      <c r="AB93" s="138">
        <f t="shared" si="177"/>
        <v>0</v>
      </c>
      <c r="AC93" s="138">
        <f t="shared" si="177"/>
        <v>1</v>
      </c>
      <c r="AE93" s="137">
        <f t="shared" si="174"/>
        <v>-1976.3249556167502</v>
      </c>
      <c r="AF93" s="137">
        <f t="shared" si="174"/>
        <v>-55.354520849720757</v>
      </c>
      <c r="AG93" s="137">
        <f t="shared" si="174"/>
        <v>0</v>
      </c>
      <c r="AH93" s="137">
        <f t="shared" si="174"/>
        <v>-2198.5856150740201</v>
      </c>
      <c r="AI93" s="137">
        <f t="shared" si="174"/>
        <v>-9396.8658267060546</v>
      </c>
      <c r="AJ93" s="137">
        <f t="shared" si="174"/>
        <v>0</v>
      </c>
      <c r="AK93" s="137">
        <f t="shared" si="174"/>
        <v>-13627.130918246547</v>
      </c>
      <c r="AM93" s="136">
        <f t="shared" si="158"/>
        <v>-0.49718866807968543</v>
      </c>
      <c r="AN93" s="136">
        <f t="shared" si="159"/>
        <v>-0.49718866807968543</v>
      </c>
    </row>
    <row r="94" spans="2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2:40" x14ac:dyDescent="0.35"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6"/>
        <v>0</v>
      </c>
      <c r="N95" s="134"/>
      <c r="O95" s="150">
        <f t="shared" ref="O95:T99" si="178">W95*BK$22</f>
        <v>0</v>
      </c>
      <c r="P95" s="150">
        <f t="shared" si="178"/>
        <v>0</v>
      </c>
      <c r="Q95" s="150">
        <f t="shared" si="178"/>
        <v>0</v>
      </c>
      <c r="R95" s="150">
        <f t="shared" si="178"/>
        <v>0</v>
      </c>
      <c r="S95" s="150">
        <f>AA95*$BO$22</f>
        <v>0</v>
      </c>
      <c r="T95" s="150">
        <f t="shared" si="178"/>
        <v>0</v>
      </c>
      <c r="U95" s="144">
        <f>SUM(O95:T95)</f>
        <v>0</v>
      </c>
      <c r="V95" s="134"/>
      <c r="W95" s="143">
        <f>'Reforecast Total Assurance Only'!W95</f>
        <v>0</v>
      </c>
      <c r="X95" s="143">
        <f>'Reforecast Total Assurance Only'!X95</f>
        <v>0</v>
      </c>
      <c r="Y95" s="143"/>
      <c r="Z95" s="143">
        <f>'Reforecast Total Assurance Only'!Z95</f>
        <v>0</v>
      </c>
      <c r="AA95" s="143">
        <f>'Reforecast Total Assurance Only'!AA95</f>
        <v>0</v>
      </c>
      <c r="AB95" s="143"/>
      <c r="AC95" s="143">
        <f>U95/U$100</f>
        <v>0</v>
      </c>
      <c r="AE95" s="142">
        <f t="shared" ref="AE95:AK100" si="179">G95-O95</f>
        <v>0</v>
      </c>
      <c r="AF95" s="142">
        <f t="shared" si="179"/>
        <v>0</v>
      </c>
      <c r="AG95" s="142">
        <f t="shared" si="179"/>
        <v>0</v>
      </c>
      <c r="AH95" s="142">
        <f t="shared" si="179"/>
        <v>0</v>
      </c>
      <c r="AI95" s="142">
        <f t="shared" si="179"/>
        <v>0</v>
      </c>
      <c r="AJ95" s="142">
        <f t="shared" si="179"/>
        <v>0</v>
      </c>
      <c r="AK95" s="142">
        <f t="shared" si="179"/>
        <v>0</v>
      </c>
      <c r="AM95" s="136">
        <f t="shared" si="158"/>
        <v>0</v>
      </c>
      <c r="AN95" s="136">
        <f t="shared" si="159"/>
        <v>0</v>
      </c>
    </row>
    <row r="96" spans="2:40" x14ac:dyDescent="0.35"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541.69317049468327</v>
      </c>
      <c r="H96" s="146">
        <f>($BL$34/$C$95)*D96</f>
        <v>21.60023190120333</v>
      </c>
      <c r="I96" s="146">
        <f>($BM$34/$C$95)*D96</f>
        <v>0</v>
      </c>
      <c r="J96" s="146">
        <f>($BN$34/$C$95)*D96</f>
        <v>812.82550657276613</v>
      </c>
      <c r="K96" s="146">
        <f>($BO$34/$C$95)*D96</f>
        <v>3000.1467904320925</v>
      </c>
      <c r="L96" s="146">
        <f>($BP$34/$C$95)*D96</f>
        <v>0</v>
      </c>
      <c r="M96" s="146">
        <f t="shared" si="146"/>
        <v>4376.2656994007448</v>
      </c>
      <c r="N96" s="134"/>
      <c r="O96" s="150">
        <f t="shared" si="178"/>
        <v>804.61907595785783</v>
      </c>
      <c r="P96" s="150">
        <f t="shared" si="178"/>
        <v>32.699067477331219</v>
      </c>
      <c r="Q96" s="150">
        <f t="shared" si="178"/>
        <v>0</v>
      </c>
      <c r="R96" s="150">
        <f t="shared" si="178"/>
        <v>1372.7766451063458</v>
      </c>
      <c r="S96" s="150">
        <f>AA96*$BO$22</f>
        <v>5110.8124006359258</v>
      </c>
      <c r="T96" s="150">
        <f t="shared" si="178"/>
        <v>0</v>
      </c>
      <c r="U96" s="144">
        <f>SUM(O96:T96)</f>
        <v>7320.9071891774602</v>
      </c>
      <c r="V96" s="134"/>
      <c r="W96" s="143">
        <f>'Reforecast Total Assurance Only'!W96</f>
        <v>0.23578580980450048</v>
      </c>
      <c r="X96" s="143">
        <f>'Reforecast Total Assurance Only'!X96</f>
        <v>0.24030214852557977</v>
      </c>
      <c r="Y96" s="143"/>
      <c r="Z96" s="143">
        <f>'Reforecast Total Assurance Only'!Z96</f>
        <v>0.26809163214819931</v>
      </c>
      <c r="AA96" s="143">
        <f>'Reforecast Total Assurance Only'!AA96</f>
        <v>0.27041335453100135</v>
      </c>
      <c r="AB96" s="143"/>
      <c r="AC96" s="143">
        <f>U96/U$100</f>
        <v>0.26554731801573095</v>
      </c>
      <c r="AE96" s="142">
        <f t="shared" si="179"/>
        <v>-262.92590546317456</v>
      </c>
      <c r="AF96" s="142">
        <f t="shared" si="179"/>
        <v>-11.09883557612789</v>
      </c>
      <c r="AG96" s="142">
        <f t="shared" si="179"/>
        <v>0</v>
      </c>
      <c r="AH96" s="142">
        <f t="shared" si="179"/>
        <v>-559.95113853357964</v>
      </c>
      <c r="AI96" s="142">
        <f t="shared" si="179"/>
        <v>-2110.6656102038332</v>
      </c>
      <c r="AJ96" s="142">
        <f t="shared" si="179"/>
        <v>0</v>
      </c>
      <c r="AK96" s="142">
        <f t="shared" si="179"/>
        <v>-2944.6414897767154</v>
      </c>
      <c r="AM96" s="136">
        <f t="shared" si="158"/>
        <v>-0.40222357881135223</v>
      </c>
      <c r="AN96" s="136">
        <f t="shared" si="159"/>
        <v>-0.40222357881135223</v>
      </c>
    </row>
    <row r="97" spans="2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541.69317049468327</v>
      </c>
      <c r="H97" s="146">
        <f>($BL$34/$C$95)*D97</f>
        <v>21.60023190120333</v>
      </c>
      <c r="I97" s="146">
        <f>($BM$34/$C$95)*D97</f>
        <v>0</v>
      </c>
      <c r="J97" s="146">
        <f>($BN$34/$C$95)*D97</f>
        <v>812.82550657276613</v>
      </c>
      <c r="K97" s="146">
        <f>($BO$34/$C$95)*D97</f>
        <v>3000.1467904320925</v>
      </c>
      <c r="L97" s="146">
        <f>($BP$34/$C$95)*D97</f>
        <v>0</v>
      </c>
      <c r="M97" s="146">
        <f t="shared" si="146"/>
        <v>4376.2656994007448</v>
      </c>
      <c r="N97" s="134"/>
      <c r="O97" s="150">
        <f t="shared" si="178"/>
        <v>852.22707924612041</v>
      </c>
      <c r="P97" s="150">
        <f t="shared" si="178"/>
        <v>37.212685155489758</v>
      </c>
      <c r="Q97" s="150">
        <f t="shared" si="178"/>
        <v>0</v>
      </c>
      <c r="R97" s="150">
        <f t="shared" si="178"/>
        <v>1470.5557231573616</v>
      </c>
      <c r="S97" s="150">
        <f>AA97*$BO$22</f>
        <v>5606.2988871224125</v>
      </c>
      <c r="T97" s="150">
        <f t="shared" si="178"/>
        <v>0</v>
      </c>
      <c r="U97" s="144">
        <f>SUM(O97:T97)</f>
        <v>7966.2943746813844</v>
      </c>
      <c r="V97" s="134"/>
      <c r="W97" s="143">
        <f>'Reforecast Total Assurance Only'!W97</f>
        <v>0.24973687303915618</v>
      </c>
      <c r="X97" s="143">
        <f>'Reforecast Total Assurance Only'!X97</f>
        <v>0.27347226955231735</v>
      </c>
      <c r="Y97" s="143"/>
      <c r="Z97" s="143">
        <f>'Reforecast Total Assurance Only'!Z97</f>
        <v>0.28718705653357873</v>
      </c>
      <c r="AA97" s="143">
        <f>'Reforecast Total Assurance Only'!AA97</f>
        <v>0.29662957074721757</v>
      </c>
      <c r="AB97" s="143"/>
      <c r="AC97" s="143">
        <f>U97/U$100</f>
        <v>0.288957099312459</v>
      </c>
      <c r="AE97" s="142">
        <f t="shared" si="179"/>
        <v>-310.53390875143714</v>
      </c>
      <c r="AF97" s="142">
        <f t="shared" si="179"/>
        <v>-15.612453254286429</v>
      </c>
      <c r="AG97" s="142">
        <f t="shared" si="179"/>
        <v>0</v>
      </c>
      <c r="AH97" s="142">
        <f t="shared" si="179"/>
        <v>-657.7302165845955</v>
      </c>
      <c r="AI97" s="142">
        <f t="shared" si="179"/>
        <v>-2606.1520966903199</v>
      </c>
      <c r="AJ97" s="142">
        <f t="shared" si="179"/>
        <v>0</v>
      </c>
      <c r="AK97" s="142">
        <f t="shared" si="179"/>
        <v>-3590.0286752806396</v>
      </c>
      <c r="AM97" s="136">
        <f t="shared" si="158"/>
        <v>-0.4506522739971211</v>
      </c>
      <c r="AN97" s="136">
        <f t="shared" si="159"/>
        <v>-0.4506522739971211</v>
      </c>
    </row>
    <row r="98" spans="2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541.69317049468327</v>
      </c>
      <c r="H98" s="146">
        <f>($BL$34/$C$95)*D98</f>
        <v>21.60023190120333</v>
      </c>
      <c r="I98" s="146">
        <f>($BM$34/$C$95)*D98</f>
        <v>0</v>
      </c>
      <c r="J98" s="146">
        <f>($BN$34/$C$95)*D98</f>
        <v>812.82550657276613</v>
      </c>
      <c r="K98" s="146">
        <f>($BO$34/$C$95)*D98</f>
        <v>3000.1467904320925</v>
      </c>
      <c r="L98" s="146">
        <f>($BP$34/$C$95)*D98</f>
        <v>0</v>
      </c>
      <c r="M98" s="146">
        <f t="shared" si="146"/>
        <v>4376.2656994007448</v>
      </c>
      <c r="N98" s="134"/>
      <c r="O98" s="150">
        <f t="shared" si="178"/>
        <v>888.40338963390332</v>
      </c>
      <c r="P98" s="150">
        <f t="shared" si="178"/>
        <v>36.577373041088158</v>
      </c>
      <c r="Q98" s="150">
        <f t="shared" si="178"/>
        <v>0</v>
      </c>
      <c r="R98" s="150">
        <f t="shared" si="178"/>
        <v>1302.2286597814375</v>
      </c>
      <c r="S98" s="150">
        <f>AA98*$BO$22</f>
        <v>5057.5993640699571</v>
      </c>
      <c r="T98" s="150">
        <f t="shared" si="178"/>
        <v>0</v>
      </c>
      <c r="U98" s="144">
        <f>SUM(O98:T98)</f>
        <v>7284.808786526386</v>
      </c>
      <c r="V98" s="134"/>
      <c r="W98" s="143">
        <f>'Reforecast Total Assurance Only'!W98</f>
        <v>0.26033798963630866</v>
      </c>
      <c r="X98" s="143">
        <f>'Reforecast Total Assurance Only'!X98</f>
        <v>0.26880342490771486</v>
      </c>
      <c r="Y98" s="143"/>
      <c r="Z98" s="143">
        <f>'Reforecast Total Assurance Only'!Z98</f>
        <v>0.25431420914355846</v>
      </c>
      <c r="AA98" s="143">
        <f>'Reforecast Total Assurance Only'!AA98</f>
        <v>0.26759784995079139</v>
      </c>
      <c r="AB98" s="143"/>
      <c r="AC98" s="143">
        <f>U98/U$100</f>
        <v>0.2642379401256772</v>
      </c>
      <c r="AE98" s="142">
        <f t="shared" si="179"/>
        <v>-346.71021913922004</v>
      </c>
      <c r="AF98" s="142">
        <f t="shared" si="179"/>
        <v>-14.977141139884829</v>
      </c>
      <c r="AG98" s="142">
        <f t="shared" si="179"/>
        <v>0</v>
      </c>
      <c r="AH98" s="142">
        <f t="shared" si="179"/>
        <v>-489.40315320867137</v>
      </c>
      <c r="AI98" s="142">
        <f t="shared" si="179"/>
        <v>-2057.4525736378646</v>
      </c>
      <c r="AJ98" s="142">
        <f t="shared" si="179"/>
        <v>0</v>
      </c>
      <c r="AK98" s="142">
        <f t="shared" si="179"/>
        <v>-2908.5430871256413</v>
      </c>
      <c r="AM98" s="136">
        <f t="shared" si="158"/>
        <v>-0.39926141815899624</v>
      </c>
      <c r="AN98" s="136">
        <f t="shared" si="159"/>
        <v>-0.39926141815899624</v>
      </c>
    </row>
    <row r="99" spans="2:40" x14ac:dyDescent="0.35">
      <c r="B99" s="324">
        <v>835.32840637035497</v>
      </c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433.35453639574666</v>
      </c>
      <c r="H99" s="146">
        <f>($BL$34/$C$95)*D99</f>
        <v>17.280185520962664</v>
      </c>
      <c r="I99" s="146">
        <f>($BM$34/$C$95)*D99</f>
        <v>0</v>
      </c>
      <c r="J99" s="146">
        <f>($BN$34/$C$95)*D99</f>
        <v>650.26040525821293</v>
      </c>
      <c r="K99" s="146">
        <f>($BO$34/$C$95)*D99</f>
        <v>2400.1174323456739</v>
      </c>
      <c r="L99" s="146">
        <f>($BP$34/$C$95)*D99</f>
        <v>0</v>
      </c>
      <c r="M99" s="146">
        <f t="shared" si="146"/>
        <v>3501.0125595205964</v>
      </c>
      <c r="N99" s="134"/>
      <c r="O99" s="150">
        <f t="shared" si="178"/>
        <v>867.25045516211844</v>
      </c>
      <c r="P99" s="150">
        <f t="shared" si="178"/>
        <v>29.585677143971047</v>
      </c>
      <c r="Q99" s="150">
        <f t="shared" si="178"/>
        <v>0</v>
      </c>
      <c r="R99" s="150">
        <f t="shared" si="178"/>
        <v>974.98911410731012</v>
      </c>
      <c r="S99" s="150">
        <f>AA99*$BO$22</f>
        <v>3125.2893481717088</v>
      </c>
      <c r="T99" s="150">
        <f t="shared" si="178"/>
        <v>0</v>
      </c>
      <c r="U99" s="144">
        <f>SUM(O99:T99)</f>
        <v>4997.1145945851085</v>
      </c>
      <c r="V99" s="134"/>
      <c r="W99" s="143">
        <f>'Reforecast Total Assurance Only'!W99</f>
        <v>0.25413932752003471</v>
      </c>
      <c r="X99" s="143">
        <f>'Reforecast Total Assurance Only'!X99</f>
        <v>0.21742215701438813</v>
      </c>
      <c r="Y99" s="143"/>
      <c r="Z99" s="143">
        <f>'Reforecast Total Assurance Only'!Z99</f>
        <v>0.19040710217466347</v>
      </c>
      <c r="AA99" s="143">
        <f>'Reforecast Total Assurance Only'!AA99</f>
        <v>0.16535922477098988</v>
      </c>
      <c r="AB99" s="143"/>
      <c r="AC99" s="143">
        <f>U99/U$100</f>
        <v>0.18125764254613286</v>
      </c>
      <c r="AE99" s="142">
        <f t="shared" si="179"/>
        <v>-433.89591876637178</v>
      </c>
      <c r="AF99" s="142">
        <f t="shared" si="179"/>
        <v>-12.305491623008383</v>
      </c>
      <c r="AG99" s="142">
        <f t="shared" si="179"/>
        <v>0</v>
      </c>
      <c r="AH99" s="142">
        <f t="shared" si="179"/>
        <v>-324.72870884909719</v>
      </c>
      <c r="AI99" s="142">
        <f t="shared" si="179"/>
        <v>-725.17191582603482</v>
      </c>
      <c r="AJ99" s="142">
        <f t="shared" si="179"/>
        <v>0</v>
      </c>
      <c r="AK99" s="142">
        <f t="shared" si="179"/>
        <v>-1496.1020350645122</v>
      </c>
      <c r="AM99" s="136">
        <f t="shared" si="158"/>
        <v>-0.29939318115411917</v>
      </c>
      <c r="AN99" s="136">
        <f t="shared" si="159"/>
        <v>-0.29939318115411917</v>
      </c>
    </row>
    <row r="100" spans="2:40" x14ac:dyDescent="0.35">
      <c r="B100" s="324">
        <v>278.44280212345166</v>
      </c>
      <c r="F100" s="141" t="s">
        <v>111</v>
      </c>
      <c r="G100" s="140">
        <f t="shared" ref="G100:L100" si="180">SUM(G95:G99)</f>
        <v>2058.4340478797967</v>
      </c>
      <c r="H100" s="140">
        <f t="shared" si="180"/>
        <v>82.08088122457265</v>
      </c>
      <c r="I100" s="140">
        <f t="shared" si="180"/>
        <v>0</v>
      </c>
      <c r="J100" s="140">
        <f t="shared" si="180"/>
        <v>3088.7369249765111</v>
      </c>
      <c r="K100" s="140">
        <f t="shared" si="180"/>
        <v>11400.557803641952</v>
      </c>
      <c r="L100" s="140">
        <f t="shared" si="180"/>
        <v>0</v>
      </c>
      <c r="M100" s="140">
        <f t="shared" si="146"/>
        <v>16629.809657722832</v>
      </c>
      <c r="O100" s="139">
        <f t="shared" ref="O100:U100" si="181">SUM(O95:O99)</f>
        <v>3412.5</v>
      </c>
      <c r="P100" s="139">
        <f t="shared" si="181"/>
        <v>136.0748028178802</v>
      </c>
      <c r="Q100" s="139">
        <f t="shared" si="181"/>
        <v>0</v>
      </c>
      <c r="R100" s="139">
        <f t="shared" si="181"/>
        <v>5120.550142152455</v>
      </c>
      <c r="S100" s="139">
        <f t="shared" si="181"/>
        <v>18900.000000000004</v>
      </c>
      <c r="T100" s="139">
        <f t="shared" si="181"/>
        <v>0</v>
      </c>
      <c r="U100" s="139">
        <f t="shared" si="181"/>
        <v>27569.124944970339</v>
      </c>
      <c r="V100" s="134"/>
      <c r="W100" s="138">
        <f t="shared" ref="W100:AC100" si="182">SUM(W95:W99)</f>
        <v>1</v>
      </c>
      <c r="X100" s="138">
        <f t="shared" si="182"/>
        <v>1.0000000000000002</v>
      </c>
      <c r="Y100" s="138">
        <f t="shared" si="182"/>
        <v>0</v>
      </c>
      <c r="Z100" s="138">
        <f t="shared" si="182"/>
        <v>0.99999999999999989</v>
      </c>
      <c r="AA100" s="138">
        <f t="shared" si="182"/>
        <v>1.0000000000000002</v>
      </c>
      <c r="AB100" s="138">
        <f t="shared" si="182"/>
        <v>0</v>
      </c>
      <c r="AC100" s="138">
        <f t="shared" si="182"/>
        <v>0.99999999999999989</v>
      </c>
      <c r="AE100" s="137">
        <f t="shared" si="179"/>
        <v>-1354.0659521202033</v>
      </c>
      <c r="AF100" s="137">
        <f t="shared" si="179"/>
        <v>-53.993921593307547</v>
      </c>
      <c r="AG100" s="137">
        <f t="shared" si="179"/>
        <v>0</v>
      </c>
      <c r="AH100" s="137">
        <f t="shared" si="179"/>
        <v>-2031.8132171759439</v>
      </c>
      <c r="AI100" s="137">
        <f t="shared" si="179"/>
        <v>-7499.4421963580517</v>
      </c>
      <c r="AJ100" s="137">
        <f t="shared" si="179"/>
        <v>0</v>
      </c>
      <c r="AK100" s="137">
        <f t="shared" si="179"/>
        <v>-10939.315287247508</v>
      </c>
      <c r="AM100" s="136">
        <f t="shared" si="158"/>
        <v>-0.3967958834051879</v>
      </c>
      <c r="AN100" s="136">
        <f t="shared" si="159"/>
        <v>-0.3967958834051879</v>
      </c>
    </row>
    <row r="101" spans="2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2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680.21189971532931</v>
      </c>
      <c r="H102" s="146">
        <f>($BT$34/$C$102)*D102</f>
        <v>31.95341483062046</v>
      </c>
      <c r="I102" s="146">
        <f>($BU$34/$C$102)*D102</f>
        <v>0</v>
      </c>
      <c r="J102" s="146">
        <f>($BV$34/$C$102)*D102</f>
        <v>991.23533219761157</v>
      </c>
      <c r="K102" s="146">
        <f>($BW$34/$C$102)*D102</f>
        <v>2953.8201745138176</v>
      </c>
      <c r="L102" s="146">
        <f>($BX$34/$C$102)*D102</f>
        <v>0</v>
      </c>
      <c r="M102" s="146">
        <f t="shared" si="146"/>
        <v>4657.2208212573787</v>
      </c>
      <c r="N102" s="134"/>
      <c r="O102" s="150">
        <f t="shared" ref="O102:T106" si="183">W102*BS$22</f>
        <v>736.80396382214587</v>
      </c>
      <c r="P102" s="150">
        <f t="shared" si="183"/>
        <v>33.229156557205584</v>
      </c>
      <c r="Q102" s="150">
        <f t="shared" si="183"/>
        <v>0</v>
      </c>
      <c r="R102" s="150">
        <f t="shared" si="183"/>
        <v>1084.84997812645</v>
      </c>
      <c r="S102" s="150">
        <f>AA102*BW$22</f>
        <v>3508.4975533484917</v>
      </c>
      <c r="T102" s="150">
        <f t="shared" si="183"/>
        <v>0</v>
      </c>
      <c r="U102" s="144">
        <f>SUM(O102:T102)</f>
        <v>5363.3806518542933</v>
      </c>
      <c r="V102" s="134"/>
      <c r="W102" s="143">
        <f>'Reforecast Total Assurance Only'!W102</f>
        <v>0.24560132127404863</v>
      </c>
      <c r="X102" s="143">
        <f>'Reforecast Total Assurance Only'!X102</f>
        <v>0.23578979823730697</v>
      </c>
      <c r="Y102" s="143"/>
      <c r="Z102" s="143">
        <f>'Reforecast Total Assurance Only'!Z102</f>
        <v>0.2481509151789105</v>
      </c>
      <c r="AA102" s="143">
        <f>'Reforecast Total Assurance Only'!AA102</f>
        <v>0.26931472295900916</v>
      </c>
      <c r="AB102" s="143"/>
      <c r="AC102" s="143">
        <f>U102/U$107</f>
        <v>0.26111676771135528</v>
      </c>
      <c r="AE102" s="142">
        <f t="shared" ref="AE102:AK107" si="184">G102-O102</f>
        <v>-56.592064106816565</v>
      </c>
      <c r="AF102" s="142">
        <f t="shared" si="184"/>
        <v>-1.2757417265851245</v>
      </c>
      <c r="AG102" s="142">
        <f t="shared" si="184"/>
        <v>0</v>
      </c>
      <c r="AH102" s="142">
        <f t="shared" si="184"/>
        <v>-93.614645928838399</v>
      </c>
      <c r="AI102" s="142">
        <f t="shared" si="184"/>
        <v>-554.67737883467407</v>
      </c>
      <c r="AJ102" s="142">
        <f t="shared" si="184"/>
        <v>0</v>
      </c>
      <c r="AK102" s="142">
        <f t="shared" si="184"/>
        <v>-706.15983059691462</v>
      </c>
      <c r="AM102" s="136">
        <f t="shared" si="158"/>
        <v>-0.13166319462199133</v>
      </c>
      <c r="AN102" s="136">
        <f t="shared" si="159"/>
        <v>-0.13166319462199133</v>
      </c>
    </row>
    <row r="103" spans="2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680.21189971532931</v>
      </c>
      <c r="H103" s="146">
        <f>($BT$34/$C$102)*D103</f>
        <v>31.95341483062046</v>
      </c>
      <c r="I103" s="146">
        <f>($BU$34/$C$102)*D103</f>
        <v>0</v>
      </c>
      <c r="J103" s="146">
        <f>($BV$34/$C$102)*D103</f>
        <v>991.23533219761157</v>
      </c>
      <c r="K103" s="146">
        <f>($BW$34/$C$102)*D103</f>
        <v>2953.8201745138176</v>
      </c>
      <c r="L103" s="146">
        <f>($BX$34/$C$102)*D103</f>
        <v>0</v>
      </c>
      <c r="M103" s="146">
        <f t="shared" si="146"/>
        <v>4657.2208212573787</v>
      </c>
      <c r="N103" s="134"/>
      <c r="O103" s="150">
        <f t="shared" si="183"/>
        <v>824.53205122733243</v>
      </c>
      <c r="P103" s="150">
        <f t="shared" si="183"/>
        <v>39.249690497686593</v>
      </c>
      <c r="Q103" s="150">
        <f t="shared" si="183"/>
        <v>0</v>
      </c>
      <c r="R103" s="150">
        <f t="shared" si="183"/>
        <v>1216.352283249217</v>
      </c>
      <c r="S103" s="150">
        <f>AA103*BW$22</f>
        <v>3962.0159878197628</v>
      </c>
      <c r="T103" s="150">
        <f t="shared" si="183"/>
        <v>0</v>
      </c>
      <c r="U103" s="144">
        <f>SUM(O103:T103)</f>
        <v>6042.1500127939989</v>
      </c>
      <c r="V103" s="134"/>
      <c r="W103" s="143">
        <f>'Reforecast Total Assurance Only'!W103</f>
        <v>0.27484401707577749</v>
      </c>
      <c r="X103" s="143">
        <f>'Reforecast Total Assurance Only'!X103</f>
        <v>0.27851072859444675</v>
      </c>
      <c r="Y103" s="143"/>
      <c r="Z103" s="143">
        <f>'Reforecast Total Assurance Only'!Z103</f>
        <v>0.27823103503171043</v>
      </c>
      <c r="AA103" s="143">
        <f>'Reforecast Total Assurance Only'!AA103</f>
        <v>0.3041271147817895</v>
      </c>
      <c r="AB103" s="143"/>
      <c r="AC103" s="143">
        <f>U103/U$107</f>
        <v>0.29416272753686218</v>
      </c>
      <c r="AE103" s="142">
        <f t="shared" si="184"/>
        <v>-144.32015151200312</v>
      </c>
      <c r="AF103" s="142">
        <f t="shared" si="184"/>
        <v>-7.2962756670661335</v>
      </c>
      <c r="AG103" s="142">
        <f t="shared" si="184"/>
        <v>0</v>
      </c>
      <c r="AH103" s="142">
        <f t="shared" si="184"/>
        <v>-225.11695105160538</v>
      </c>
      <c r="AI103" s="142">
        <f t="shared" si="184"/>
        <v>-1008.1958133059452</v>
      </c>
      <c r="AJ103" s="142">
        <f t="shared" si="184"/>
        <v>0</v>
      </c>
      <c r="AK103" s="142">
        <f t="shared" si="184"/>
        <v>-1384.9291915366202</v>
      </c>
      <c r="AM103" s="136">
        <f t="shared" si="158"/>
        <v>-0.2292113218976839</v>
      </c>
      <c r="AN103" s="136">
        <f t="shared" si="159"/>
        <v>-0.2292113218976839</v>
      </c>
    </row>
    <row r="104" spans="2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680.21189971532931</v>
      </c>
      <c r="H104" s="146">
        <f>($BT$34/$C$102)*D104</f>
        <v>31.95341483062046</v>
      </c>
      <c r="I104" s="146">
        <f>($BU$34/$C$102)*D104</f>
        <v>0</v>
      </c>
      <c r="J104" s="146">
        <f>($BV$34/$C$102)*D104</f>
        <v>991.23533219761157</v>
      </c>
      <c r="K104" s="146">
        <f>($BW$34/$C$102)*D104</f>
        <v>2953.8201745138176</v>
      </c>
      <c r="L104" s="146">
        <f>($BX$34/$C$102)*D104</f>
        <v>0</v>
      </c>
      <c r="M104" s="146">
        <f t="shared" si="146"/>
        <v>4657.2208212573787</v>
      </c>
      <c r="N104" s="134"/>
      <c r="O104" s="150">
        <f t="shared" si="183"/>
        <v>789.66140144884514</v>
      </c>
      <c r="P104" s="150">
        <f t="shared" si="183"/>
        <v>37.710185956847454</v>
      </c>
      <c r="Q104" s="150">
        <f t="shared" si="183"/>
        <v>0</v>
      </c>
      <c r="R104" s="150">
        <f t="shared" si="183"/>
        <v>1094.9890868355446</v>
      </c>
      <c r="S104" s="150">
        <f t="shared" si="183"/>
        <v>3187.950888331442</v>
      </c>
      <c r="T104" s="150">
        <f t="shared" si="183"/>
        <v>0</v>
      </c>
      <c r="U104" s="144">
        <f>SUM(O104:T104)</f>
        <v>5110.3115625726787</v>
      </c>
      <c r="V104" s="134"/>
      <c r="W104" s="143">
        <f>'Reforecast Total Assurance Only'!W104</f>
        <v>0.26322046714961506</v>
      </c>
      <c r="X104" s="143">
        <f>'Reforecast Total Assurance Only'!X104</f>
        <v>0.26758660343812635</v>
      </c>
      <c r="Y104" s="143"/>
      <c r="Z104" s="143">
        <f>'Reforecast Total Assurance Only'!Z104</f>
        <v>0.25047015669247491</v>
      </c>
      <c r="AA104" s="143">
        <f>'Reforecast Total Assurance Only'!AA104</f>
        <v>0.24470933704328859</v>
      </c>
      <c r="AB104" s="143"/>
      <c r="AC104" s="143">
        <f>U104/U$107</f>
        <v>0.2487960717007103</v>
      </c>
      <c r="AE104" s="142">
        <f t="shared" si="184"/>
        <v>-109.44950173351583</v>
      </c>
      <c r="AF104" s="142">
        <f t="shared" si="184"/>
        <v>-5.7567711262269938</v>
      </c>
      <c r="AG104" s="142">
        <f t="shared" si="184"/>
        <v>0</v>
      </c>
      <c r="AH104" s="142">
        <f t="shared" si="184"/>
        <v>-103.75375463793307</v>
      </c>
      <c r="AI104" s="142">
        <f t="shared" si="184"/>
        <v>-234.13071381762438</v>
      </c>
      <c r="AJ104" s="142">
        <f t="shared" si="184"/>
        <v>0</v>
      </c>
      <c r="AK104" s="142">
        <f t="shared" si="184"/>
        <v>-453.09074131529997</v>
      </c>
      <c r="AM104" s="136">
        <f t="shared" si="158"/>
        <v>-8.8662058226289628E-2</v>
      </c>
      <c r="AN104" s="136">
        <f t="shared" si="159"/>
        <v>-8.8662058226289628E-2</v>
      </c>
    </row>
    <row r="105" spans="2:40" x14ac:dyDescent="0.35"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680.21189971532931</v>
      </c>
      <c r="H105" s="146">
        <f>($BT$34/$C$102)*D105</f>
        <v>31.95341483062046</v>
      </c>
      <c r="I105" s="146">
        <f>($BU$34/$C$102)*D105</f>
        <v>0</v>
      </c>
      <c r="J105" s="146">
        <f>($BV$34/$C$102)*D105</f>
        <v>991.23533219761157</v>
      </c>
      <c r="K105" s="146">
        <f>($BW$34/$C$102)*D105</f>
        <v>2953.8201745138176</v>
      </c>
      <c r="L105" s="146">
        <f>($BX$34/$C$102)*D105</f>
        <v>0</v>
      </c>
      <c r="M105" s="146">
        <f t="shared" si="146"/>
        <v>4657.2208212573787</v>
      </c>
      <c r="N105" s="134"/>
      <c r="O105" s="150">
        <f t="shared" si="183"/>
        <v>463.57327392976873</v>
      </c>
      <c r="P105" s="150">
        <f t="shared" si="183"/>
        <v>21.955713913667424</v>
      </c>
      <c r="Q105" s="150">
        <f t="shared" si="183"/>
        <v>0</v>
      </c>
      <c r="R105" s="150">
        <f t="shared" si="183"/>
        <v>696.81671266916908</v>
      </c>
      <c r="S105" s="150">
        <f>AA105*BW$22</f>
        <v>1692.1682646430734</v>
      </c>
      <c r="T105" s="150">
        <f t="shared" si="183"/>
        <v>0</v>
      </c>
      <c r="U105" s="144">
        <f>SUM(O105:T105)</f>
        <v>2874.5139651556783</v>
      </c>
      <c r="V105" s="134"/>
      <c r="W105" s="143">
        <f>'Reforecast Total Assurance Only'!W105</f>
        <v>0.15452442464325625</v>
      </c>
      <c r="X105" s="143">
        <f>'Reforecast Total Assurance Only'!X105</f>
        <v>0.15579490695008572</v>
      </c>
      <c r="Y105" s="143"/>
      <c r="Z105" s="143">
        <f>'Reforecast Total Assurance Only'!Z105</f>
        <v>0.15939135221207443</v>
      </c>
      <c r="AA105" s="143">
        <f>'Reforecast Total Assurance Only'!AA105</f>
        <v>0.12989201801136621</v>
      </c>
      <c r="AB105" s="143"/>
      <c r="AC105" s="143">
        <f>U105/U$107</f>
        <v>0.13994602360790875</v>
      </c>
      <c r="AE105" s="142">
        <f t="shared" si="184"/>
        <v>216.63862578556058</v>
      </c>
      <c r="AF105" s="142">
        <f t="shared" si="184"/>
        <v>9.9977009169530362</v>
      </c>
      <c r="AG105" s="142">
        <f t="shared" si="184"/>
        <v>0</v>
      </c>
      <c r="AH105" s="142">
        <f t="shared" si="184"/>
        <v>294.41861952844249</v>
      </c>
      <c r="AI105" s="142">
        <f t="shared" si="184"/>
        <v>1261.6519098707442</v>
      </c>
      <c r="AJ105" s="142">
        <f t="shared" si="184"/>
        <v>0</v>
      </c>
      <c r="AK105" s="142">
        <f t="shared" si="184"/>
        <v>1782.7068561017004</v>
      </c>
      <c r="AM105" s="136">
        <f t="shared" si="158"/>
        <v>0.62017679430726036</v>
      </c>
      <c r="AN105" s="136">
        <f t="shared" si="159"/>
        <v>0.62017679430726036</v>
      </c>
    </row>
    <row r="106" spans="2:40" x14ac:dyDescent="0.35"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272.08475988613174</v>
      </c>
      <c r="H106" s="146">
        <f>($BT$34/$C$102)*D106</f>
        <v>12.781365932248184</v>
      </c>
      <c r="I106" s="146">
        <f>($BU$34/$C$102)*D106</f>
        <v>0</v>
      </c>
      <c r="J106" s="146">
        <f>($BV$34/$C$102)*D106</f>
        <v>396.49413287904463</v>
      </c>
      <c r="K106" s="146">
        <f>($BW$34/$C$102)*D106</f>
        <v>1181.5280698055271</v>
      </c>
      <c r="L106" s="146">
        <f>($BX$34/$C$102)*D106</f>
        <v>0</v>
      </c>
      <c r="M106" s="146">
        <f t="shared" si="146"/>
        <v>1862.8883285029517</v>
      </c>
      <c r="N106" s="134"/>
      <c r="O106" s="150">
        <f t="shared" si="183"/>
        <v>185.42930957190745</v>
      </c>
      <c r="P106" s="150">
        <f t="shared" si="183"/>
        <v>8.7822855654669674</v>
      </c>
      <c r="Q106" s="150">
        <f t="shared" si="183"/>
        <v>0</v>
      </c>
      <c r="R106" s="150">
        <f t="shared" si="183"/>
        <v>278.72668506766757</v>
      </c>
      <c r="S106" s="150">
        <f>AA106*BW$22</f>
        <v>676.86730585722933</v>
      </c>
      <c r="T106" s="150">
        <f t="shared" si="183"/>
        <v>0</v>
      </c>
      <c r="U106" s="144">
        <f>SUM(O106:T106)</f>
        <v>1149.8055860622712</v>
      </c>
      <c r="V106" s="134"/>
      <c r="W106" s="143">
        <f>'Reforecast Total Assurance Only'!W106</f>
        <v>6.1809769857302486E-2</v>
      </c>
      <c r="X106" s="143">
        <f>'Reforecast Total Assurance Only'!X106</f>
        <v>6.2317962780034278E-2</v>
      </c>
      <c r="Y106" s="143"/>
      <c r="Z106" s="143">
        <f>'Reforecast Total Assurance Only'!Z106</f>
        <v>6.3756540884829765E-2</v>
      </c>
      <c r="AA106" s="143">
        <f>'Reforecast Total Assurance Only'!AA106</f>
        <v>5.1956807204546485E-2</v>
      </c>
      <c r="AB106" s="143"/>
      <c r="AC106" s="143">
        <f>U106/U$107</f>
        <v>5.5978409443163499E-2</v>
      </c>
      <c r="AE106" s="142">
        <f t="shared" si="184"/>
        <v>86.655450314224282</v>
      </c>
      <c r="AF106" s="142">
        <f t="shared" si="184"/>
        <v>3.9990803667812163</v>
      </c>
      <c r="AG106" s="142">
        <f t="shared" si="184"/>
        <v>0</v>
      </c>
      <c r="AH106" s="142">
        <f t="shared" si="184"/>
        <v>117.76744781137705</v>
      </c>
      <c r="AI106" s="142">
        <f t="shared" si="184"/>
        <v>504.66076394829781</v>
      </c>
      <c r="AJ106" s="142">
        <f t="shared" si="184"/>
        <v>0</v>
      </c>
      <c r="AK106" s="142">
        <f t="shared" si="184"/>
        <v>713.08274244068048</v>
      </c>
      <c r="AM106" s="136">
        <f t="shared" si="158"/>
        <v>0.62017679430726069</v>
      </c>
      <c r="AN106" s="136">
        <f t="shared" si="159"/>
        <v>0.62017679430726069</v>
      </c>
    </row>
    <row r="107" spans="2:40" x14ac:dyDescent="0.35">
      <c r="F107" s="141" t="s">
        <v>111</v>
      </c>
      <c r="G107" s="140">
        <f t="shared" ref="G107:L107" si="185">SUM(G102:G106)</f>
        <v>2992.9323587474491</v>
      </c>
      <c r="H107" s="140">
        <f t="shared" si="185"/>
        <v>140.59502525473002</v>
      </c>
      <c r="I107" s="140">
        <f t="shared" si="185"/>
        <v>0</v>
      </c>
      <c r="J107" s="140">
        <f t="shared" si="185"/>
        <v>4361.4354616694909</v>
      </c>
      <c r="K107" s="140">
        <f t="shared" si="185"/>
        <v>12996.808767860797</v>
      </c>
      <c r="L107" s="140">
        <f t="shared" si="185"/>
        <v>0</v>
      </c>
      <c r="M107" s="140">
        <f t="shared" si="146"/>
        <v>20491.771613532466</v>
      </c>
      <c r="O107" s="139">
        <f t="shared" ref="O107:U107" si="186">SUM(O102:O106)</f>
        <v>2999.9999999999995</v>
      </c>
      <c r="P107" s="139">
        <f t="shared" si="186"/>
        <v>140.92703249087401</v>
      </c>
      <c r="Q107" s="139">
        <f t="shared" si="186"/>
        <v>0</v>
      </c>
      <c r="R107" s="139">
        <f t="shared" si="186"/>
        <v>4371.7347459480488</v>
      </c>
      <c r="S107" s="139">
        <f t="shared" si="186"/>
        <v>13027.5</v>
      </c>
      <c r="T107" s="139">
        <f t="shared" si="186"/>
        <v>0</v>
      </c>
      <c r="U107" s="139">
        <f t="shared" si="186"/>
        <v>20540.16177843892</v>
      </c>
      <c r="V107" s="134"/>
      <c r="W107" s="138">
        <f t="shared" ref="W107:AC107" si="187">SUM(W102:W106)</f>
        <v>0.99999999999999989</v>
      </c>
      <c r="X107" s="138">
        <f t="shared" si="187"/>
        <v>1</v>
      </c>
      <c r="Y107" s="138">
        <f t="shared" si="187"/>
        <v>0</v>
      </c>
      <c r="Z107" s="138">
        <f t="shared" si="187"/>
        <v>1</v>
      </c>
      <c r="AA107" s="138">
        <f t="shared" si="187"/>
        <v>0.99999999999999978</v>
      </c>
      <c r="AB107" s="138">
        <f t="shared" si="187"/>
        <v>0</v>
      </c>
      <c r="AC107" s="138">
        <f t="shared" si="187"/>
        <v>0.99999999999999989</v>
      </c>
      <c r="AE107" s="137">
        <f t="shared" si="184"/>
        <v>-7.067641252550402</v>
      </c>
      <c r="AF107" s="137">
        <f t="shared" si="184"/>
        <v>-0.33200723614399408</v>
      </c>
      <c r="AG107" s="137">
        <f t="shared" si="184"/>
        <v>0</v>
      </c>
      <c r="AH107" s="137">
        <f t="shared" si="184"/>
        <v>-10.299284278557934</v>
      </c>
      <c r="AI107" s="137">
        <f t="shared" si="184"/>
        <v>-30.691232139202839</v>
      </c>
      <c r="AJ107" s="137">
        <f t="shared" si="184"/>
        <v>0</v>
      </c>
      <c r="AK107" s="137">
        <f t="shared" si="184"/>
        <v>-48.39016490645372</v>
      </c>
      <c r="AM107" s="136">
        <f t="shared" si="158"/>
        <v>-2.3558804175169176E-3</v>
      </c>
      <c r="AN107" s="136">
        <f t="shared" si="159"/>
        <v>-2.3558804175169176E-3</v>
      </c>
    </row>
    <row r="108" spans="2:40" x14ac:dyDescent="0.35"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2:40" x14ac:dyDescent="0.35"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221.18191893965508</v>
      </c>
      <c r="H109" s="146">
        <f>($CB$34/$C$109)*D109</f>
        <v>8.2496337304118317</v>
      </c>
      <c r="I109" s="146">
        <f>($CC$34/$C$109)*D109</f>
        <v>0</v>
      </c>
      <c r="J109" s="146">
        <f>($CD$34/$C$109)*D109</f>
        <v>286.97269651942611</v>
      </c>
      <c r="K109" s="146">
        <f>($CE$34/$C$109)*D109</f>
        <v>746.48897642133602</v>
      </c>
      <c r="L109" s="146">
        <f>($CF$34/$C$109)*D109</f>
        <v>0</v>
      </c>
      <c r="M109" s="146">
        <f t="shared" si="146"/>
        <v>1262.8932256108292</v>
      </c>
      <c r="N109" s="134"/>
      <c r="O109" s="150">
        <f t="shared" ref="O109:T113" si="188">W109*CA$22</f>
        <v>410.69451755843011</v>
      </c>
      <c r="P109" s="150">
        <f t="shared" si="188"/>
        <v>15.008893351014699</v>
      </c>
      <c r="Q109" s="150">
        <f t="shared" si="188"/>
        <v>0</v>
      </c>
      <c r="R109" s="150">
        <f t="shared" si="188"/>
        <v>493.22998992196057</v>
      </c>
      <c r="S109" s="150">
        <f t="shared" si="188"/>
        <v>911.31287386318104</v>
      </c>
      <c r="T109" s="150">
        <f t="shared" si="188"/>
        <v>0</v>
      </c>
      <c r="U109" s="144">
        <f>SUM(O109:T109)</f>
        <v>1830.2462746945864</v>
      </c>
      <c r="V109" s="134"/>
      <c r="W109" s="143">
        <f>'Reforecast Total Assurance Only'!W109</f>
        <v>0.1368981725194767</v>
      </c>
      <c r="X109" s="143">
        <f>'Reforecast Total Assurance Only'!X109</f>
        <v>0.13413507965006902</v>
      </c>
      <c r="Y109" s="143"/>
      <c r="Z109" s="143">
        <f>'Reforecast Total Assurance Only'!Z109</f>
        <v>0.12671769471762398</v>
      </c>
      <c r="AA109" s="143">
        <f>'Reforecast Total Assurance Only'!AA109</f>
        <v>9.0006209764264794E-2</v>
      </c>
      <c r="AB109" s="143"/>
      <c r="AC109" s="143">
        <f>U109/U$114</f>
        <v>0.10684919753035178</v>
      </c>
      <c r="AE109" s="142">
        <f t="shared" ref="AE109:AK114" si="189">G109-O109</f>
        <v>-189.51259861877503</v>
      </c>
      <c r="AF109" s="142">
        <f t="shared" si="189"/>
        <v>-6.759259620602867</v>
      </c>
      <c r="AG109" s="142">
        <f t="shared" si="189"/>
        <v>0</v>
      </c>
      <c r="AH109" s="142">
        <f t="shared" si="189"/>
        <v>-206.25729340253446</v>
      </c>
      <c r="AI109" s="142">
        <f t="shared" si="189"/>
        <v>-164.82389744184502</v>
      </c>
      <c r="AJ109" s="142">
        <f t="shared" si="189"/>
        <v>0</v>
      </c>
      <c r="AK109" s="142">
        <f t="shared" si="189"/>
        <v>-567.35304908375724</v>
      </c>
      <c r="AM109" s="136">
        <f t="shared" si="158"/>
        <v>-0.30998727161918771</v>
      </c>
      <c r="AN109" s="136">
        <f t="shared" si="159"/>
        <v>-0.30998727161918771</v>
      </c>
    </row>
    <row r="110" spans="2:40" x14ac:dyDescent="0.35"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221.18191893965508</v>
      </c>
      <c r="H110" s="146">
        <f>($CB$34/$C$109)*D110</f>
        <v>8.2496337304118317</v>
      </c>
      <c r="I110" s="146">
        <f>($CC$34/$C$109)*D110</f>
        <v>0</v>
      </c>
      <c r="J110" s="146">
        <f>($CD$34/$C$109)*D110</f>
        <v>286.97269651942611</v>
      </c>
      <c r="K110" s="146">
        <f>($CE$34/$C$109)*D110</f>
        <v>746.48897642133602</v>
      </c>
      <c r="L110" s="146">
        <f>($CF$34/$C$109)*D110</f>
        <v>0</v>
      </c>
      <c r="M110" s="146">
        <f t="shared" si="146"/>
        <v>1262.8932256108292</v>
      </c>
      <c r="N110" s="134"/>
      <c r="O110" s="150">
        <f t="shared" si="188"/>
        <v>410.69451755843011</v>
      </c>
      <c r="P110" s="150">
        <f t="shared" si="188"/>
        <v>15.008893351014699</v>
      </c>
      <c r="Q110" s="150">
        <f t="shared" si="188"/>
        <v>0</v>
      </c>
      <c r="R110" s="150">
        <f t="shared" si="188"/>
        <v>493.22998992196057</v>
      </c>
      <c r="S110" s="150">
        <f t="shared" si="188"/>
        <v>911.31287386318104</v>
      </c>
      <c r="T110" s="150">
        <f t="shared" si="188"/>
        <v>0</v>
      </c>
      <c r="U110" s="144">
        <f>SUM(O110:T110)</f>
        <v>1830.2462746945864</v>
      </c>
      <c r="V110" s="134"/>
      <c r="W110" s="143">
        <f>'Reforecast Total Assurance Only'!W110</f>
        <v>0.1368981725194767</v>
      </c>
      <c r="X110" s="143">
        <f>'Reforecast Total Assurance Only'!X110</f>
        <v>0.13413507965006902</v>
      </c>
      <c r="Y110" s="143"/>
      <c r="Z110" s="143">
        <f>'Reforecast Total Assurance Only'!Z110</f>
        <v>0.12671769471762398</v>
      </c>
      <c r="AA110" s="143">
        <f>'Reforecast Total Assurance Only'!AA110</f>
        <v>9.0006209764264794E-2</v>
      </c>
      <c r="AB110" s="143"/>
      <c r="AC110" s="143">
        <f>U110/U$114</f>
        <v>0.10684919753035178</v>
      </c>
      <c r="AE110" s="142">
        <f t="shared" si="189"/>
        <v>-189.51259861877503</v>
      </c>
      <c r="AF110" s="142">
        <f t="shared" si="189"/>
        <v>-6.759259620602867</v>
      </c>
      <c r="AG110" s="142">
        <f t="shared" si="189"/>
        <v>0</v>
      </c>
      <c r="AH110" s="142">
        <f t="shared" si="189"/>
        <v>-206.25729340253446</v>
      </c>
      <c r="AI110" s="142">
        <f t="shared" si="189"/>
        <v>-164.82389744184502</v>
      </c>
      <c r="AJ110" s="142">
        <f t="shared" si="189"/>
        <v>0</v>
      </c>
      <c r="AK110" s="142">
        <f t="shared" si="189"/>
        <v>-567.35304908375724</v>
      </c>
      <c r="AM110" s="136">
        <f t="shared" si="158"/>
        <v>-0.30998727161918771</v>
      </c>
      <c r="AN110" s="136">
        <f t="shared" si="159"/>
        <v>-0.30998727161918771</v>
      </c>
    </row>
    <row r="111" spans="2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368.63653156609183</v>
      </c>
      <c r="H111" s="146">
        <f>($CB$34/$C$109)*D111</f>
        <v>13.749389550686386</v>
      </c>
      <c r="I111" s="146">
        <f>($CC$34/$C$109)*D111</f>
        <v>0</v>
      </c>
      <c r="J111" s="146">
        <f>($CD$34/$C$109)*D111</f>
        <v>478.28782753237692</v>
      </c>
      <c r="K111" s="146">
        <f>($CE$34/$C$109)*D111</f>
        <v>1244.14829403556</v>
      </c>
      <c r="L111" s="146">
        <f>($CF$34/$C$109)*D111</f>
        <v>0</v>
      </c>
      <c r="M111" s="146">
        <f t="shared" si="146"/>
        <v>2104.8220426847151</v>
      </c>
      <c r="N111" s="134"/>
      <c r="O111" s="150">
        <f t="shared" si="188"/>
        <v>674.66178747936488</v>
      </c>
      <c r="P111" s="150">
        <f t="shared" si="188"/>
        <v>24.962516695176298</v>
      </c>
      <c r="Q111" s="150">
        <f t="shared" si="188"/>
        <v>0</v>
      </c>
      <c r="R111" s="150">
        <f t="shared" si="188"/>
        <v>779.52449159963453</v>
      </c>
      <c r="S111" s="150">
        <f t="shared" si="188"/>
        <v>1676.2782092297552</v>
      </c>
      <c r="T111" s="150">
        <f t="shared" si="188"/>
        <v>0</v>
      </c>
      <c r="U111" s="144">
        <f>SUM(O111:T111)</f>
        <v>3155.4270050039308</v>
      </c>
      <c r="V111" s="134"/>
      <c r="W111" s="143">
        <f>'Reforecast Total Assurance Only'!W111</f>
        <v>0.22488726249312163</v>
      </c>
      <c r="X111" s="143">
        <f>'Reforecast Total Assurance Only'!X111</f>
        <v>0.22309100923468686</v>
      </c>
      <c r="Y111" s="143"/>
      <c r="Z111" s="143">
        <f>'Reforecast Total Assurance Only'!Z111</f>
        <v>0.20027076327427401</v>
      </c>
      <c r="AA111" s="143">
        <f>'Reforecast Total Assurance Only'!AA111</f>
        <v>0.1655583416523215</v>
      </c>
      <c r="AB111" s="143"/>
      <c r="AC111" s="143">
        <f>U111/U$114</f>
        <v>0.18421282862959654</v>
      </c>
      <c r="AE111" s="142">
        <f t="shared" si="189"/>
        <v>-306.02525591327304</v>
      </c>
      <c r="AF111" s="142">
        <f t="shared" si="189"/>
        <v>-11.213127144489912</v>
      </c>
      <c r="AG111" s="142">
        <f t="shared" si="189"/>
        <v>0</v>
      </c>
      <c r="AH111" s="142">
        <f t="shared" si="189"/>
        <v>-301.23666406725761</v>
      </c>
      <c r="AI111" s="142">
        <f t="shared" si="189"/>
        <v>-432.12991519419529</v>
      </c>
      <c r="AJ111" s="142">
        <f t="shared" si="189"/>
        <v>0</v>
      </c>
      <c r="AK111" s="142">
        <f t="shared" si="189"/>
        <v>-1050.6049623192157</v>
      </c>
      <c r="AM111" s="136">
        <f t="shared" si="158"/>
        <v>-0.33295175602324129</v>
      </c>
      <c r="AN111" s="136">
        <f t="shared" si="159"/>
        <v>-0.33295175602324129</v>
      </c>
    </row>
    <row r="112" spans="2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368.63653156609183</v>
      </c>
      <c r="H112" s="146">
        <f>($CB$34/$C$109)*D112</f>
        <v>13.749389550686386</v>
      </c>
      <c r="I112" s="146">
        <f>($CC$34/$C$109)*D112</f>
        <v>0</v>
      </c>
      <c r="J112" s="146">
        <f>($CD$34/$C$109)*D112</f>
        <v>478.28782753237692</v>
      </c>
      <c r="K112" s="146">
        <f>($CE$34/$C$109)*D112</f>
        <v>1244.14829403556</v>
      </c>
      <c r="L112" s="146">
        <f>($CF$34/$C$109)*D112</f>
        <v>0</v>
      </c>
      <c r="M112" s="146">
        <f t="shared" si="146"/>
        <v>2104.8220426847151</v>
      </c>
      <c r="N112" s="134"/>
      <c r="O112" s="150">
        <f t="shared" si="188"/>
        <v>803.90164621462634</v>
      </c>
      <c r="P112" s="150">
        <f t="shared" si="188"/>
        <v>31.602561023367127</v>
      </c>
      <c r="Q112" s="150">
        <f t="shared" si="188"/>
        <v>0</v>
      </c>
      <c r="R112" s="150">
        <f t="shared" si="188"/>
        <v>1056.9915899061643</v>
      </c>
      <c r="S112" s="150">
        <f t="shared" si="188"/>
        <v>3242.3812480840124</v>
      </c>
      <c r="T112" s="150">
        <f t="shared" si="188"/>
        <v>0</v>
      </c>
      <c r="U112" s="144">
        <f>SUM(O112:T112)</f>
        <v>5134.8770452281697</v>
      </c>
      <c r="V112" s="134"/>
      <c r="W112" s="143">
        <f>'Reforecast Total Assurance Only'!W112</f>
        <v>0.26796721540487545</v>
      </c>
      <c r="X112" s="143">
        <f>'Reforecast Total Assurance Only'!X112</f>
        <v>0.28243335073927561</v>
      </c>
      <c r="Y112" s="143"/>
      <c r="Z112" s="143">
        <f>'Reforecast Total Assurance Only'!Z112</f>
        <v>0.27155594823019052</v>
      </c>
      <c r="AA112" s="143">
        <f>'Reforecast Total Assurance Only'!AA112</f>
        <v>0.32023518499595183</v>
      </c>
      <c r="AB112" s="143"/>
      <c r="AC112" s="143">
        <f>U112/U$114</f>
        <v>0.29977249471042272</v>
      </c>
      <c r="AE112" s="142">
        <f t="shared" si="189"/>
        <v>-435.26511464853451</v>
      </c>
      <c r="AF112" s="142">
        <f t="shared" si="189"/>
        <v>-17.853171472680742</v>
      </c>
      <c r="AG112" s="142">
        <f t="shared" si="189"/>
        <v>0</v>
      </c>
      <c r="AH112" s="142">
        <f t="shared" si="189"/>
        <v>-578.70376237378741</v>
      </c>
      <c r="AI112" s="142">
        <f t="shared" si="189"/>
        <v>-1998.2329540484525</v>
      </c>
      <c r="AJ112" s="142">
        <f t="shared" si="189"/>
        <v>0</v>
      </c>
      <c r="AK112" s="142">
        <f t="shared" si="189"/>
        <v>-3030.0550025434545</v>
      </c>
      <c r="AM112" s="136">
        <f t="shared" si="158"/>
        <v>-0.59009300044667634</v>
      </c>
      <c r="AN112" s="136">
        <f t="shared" si="159"/>
        <v>-0.59009300044667634</v>
      </c>
    </row>
    <row r="113" spans="3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294.90922525287345</v>
      </c>
      <c r="H113" s="146">
        <f>($CB$34/$C$109)*D113</f>
        <v>10.999511640549109</v>
      </c>
      <c r="I113" s="146">
        <f>($CC$34/$C$109)*D113</f>
        <v>0</v>
      </c>
      <c r="J113" s="146">
        <f>($CD$34/$C$109)*D113</f>
        <v>382.63026202590152</v>
      </c>
      <c r="K113" s="146">
        <f>($CE$34/$C$109)*D113</f>
        <v>995.31863522844799</v>
      </c>
      <c r="L113" s="146">
        <f>($CF$34/$C$109)*D113</f>
        <v>0</v>
      </c>
      <c r="M113" s="146">
        <f t="shared" si="146"/>
        <v>1683.8576341477719</v>
      </c>
      <c r="N113" s="134"/>
      <c r="O113" s="150">
        <f t="shared" si="188"/>
        <v>700.0475311891488</v>
      </c>
      <c r="P113" s="150">
        <f t="shared" si="188"/>
        <v>25.31100696765634</v>
      </c>
      <c r="Q113" s="150">
        <f t="shared" si="188"/>
        <v>0</v>
      </c>
      <c r="R113" s="150">
        <f t="shared" si="188"/>
        <v>1069.3768655328886</v>
      </c>
      <c r="S113" s="150">
        <f t="shared" si="188"/>
        <v>3383.7147949598707</v>
      </c>
      <c r="T113" s="150">
        <f t="shared" si="188"/>
        <v>0</v>
      </c>
      <c r="U113" s="144">
        <f>SUM(O113:T113)</f>
        <v>5178.4501986495643</v>
      </c>
      <c r="V113" s="134"/>
      <c r="W113" s="143">
        <f>'Reforecast Total Assurance Only'!W113</f>
        <v>0.23334917706304958</v>
      </c>
      <c r="X113" s="143">
        <f>'Reforecast Total Assurance Only'!X113</f>
        <v>0.22620548072589938</v>
      </c>
      <c r="Y113" s="143"/>
      <c r="Z113" s="143">
        <f>'Reforecast Total Assurance Only'!Z113</f>
        <v>0.27473789906028745</v>
      </c>
      <c r="AA113" s="143">
        <f>'Reforecast Total Assurance Only'!AA113</f>
        <v>0.33419405382319711</v>
      </c>
      <c r="AB113" s="143"/>
      <c r="AC113" s="143">
        <f>U113/U$114</f>
        <v>0.30231628159927726</v>
      </c>
      <c r="AE113" s="142">
        <f t="shared" si="189"/>
        <v>-405.13830593627534</v>
      </c>
      <c r="AF113" s="142">
        <f t="shared" si="189"/>
        <v>-14.311495327107231</v>
      </c>
      <c r="AG113" s="142">
        <f t="shared" si="189"/>
        <v>0</v>
      </c>
      <c r="AH113" s="142">
        <f t="shared" si="189"/>
        <v>-686.74660350698707</v>
      </c>
      <c r="AI113" s="142">
        <f t="shared" si="189"/>
        <v>-2388.3961597314228</v>
      </c>
      <c r="AJ113" s="142">
        <f t="shared" si="189"/>
        <v>0</v>
      </c>
      <c r="AK113" s="142">
        <f t="shared" si="189"/>
        <v>-3494.5925645017924</v>
      </c>
      <c r="AM113" s="136">
        <f t="shared" si="158"/>
        <v>-0.6748336723240308</v>
      </c>
      <c r="AN113" s="136">
        <f t="shared" si="159"/>
        <v>-0.6748336723240308</v>
      </c>
    </row>
    <row r="114" spans="3:40" x14ac:dyDescent="0.35">
      <c r="F114" s="141" t="s">
        <v>111</v>
      </c>
      <c r="G114" s="140">
        <f t="shared" ref="G114:L114" si="190">SUM(G109:G113)</f>
        <v>1474.5461262643673</v>
      </c>
      <c r="H114" s="140">
        <f t="shared" si="190"/>
        <v>54.997558202745545</v>
      </c>
      <c r="I114" s="140">
        <f t="shared" si="190"/>
        <v>0</v>
      </c>
      <c r="J114" s="140">
        <f t="shared" si="190"/>
        <v>1913.1513101295077</v>
      </c>
      <c r="K114" s="140">
        <f t="shared" si="190"/>
        <v>4976.5931761422398</v>
      </c>
      <c r="L114" s="140">
        <f t="shared" si="190"/>
        <v>0</v>
      </c>
      <c r="M114" s="140">
        <f t="shared" si="146"/>
        <v>8419.2881707388606</v>
      </c>
      <c r="O114" s="139">
        <f t="shared" ref="O114:U114" si="191">SUM(O109:O113)</f>
        <v>3000</v>
      </c>
      <c r="P114" s="139">
        <f t="shared" si="191"/>
        <v>111.89387138822916</v>
      </c>
      <c r="Q114" s="139">
        <f t="shared" si="191"/>
        <v>0</v>
      </c>
      <c r="R114" s="139">
        <f>SUM(R109:R113)</f>
        <v>3892.3529268826087</v>
      </c>
      <c r="S114" s="139">
        <f>SUM(S109:S113)</f>
        <v>10125</v>
      </c>
      <c r="T114" s="139">
        <f t="shared" si="191"/>
        <v>0</v>
      </c>
      <c r="U114" s="139">
        <f t="shared" si="191"/>
        <v>17129.246798270837</v>
      </c>
      <c r="V114" s="134"/>
      <c r="W114" s="138">
        <f t="shared" ref="W114:AC114" si="192">SUM(W109:W113)</f>
        <v>1</v>
      </c>
      <c r="X114" s="138">
        <f t="shared" si="192"/>
        <v>0.99999999999999989</v>
      </c>
      <c r="Y114" s="138">
        <f t="shared" si="192"/>
        <v>0</v>
      </c>
      <c r="Z114" s="138">
        <f t="shared" si="192"/>
        <v>0.99999999999999989</v>
      </c>
      <c r="AA114" s="138">
        <f t="shared" si="192"/>
        <v>1</v>
      </c>
      <c r="AB114" s="138">
        <f t="shared" si="192"/>
        <v>0</v>
      </c>
      <c r="AC114" s="138">
        <f t="shared" si="192"/>
        <v>1</v>
      </c>
      <c r="AE114" s="137">
        <f t="shared" si="189"/>
        <v>-1525.4538737356327</v>
      </c>
      <c r="AF114" s="137">
        <f t="shared" si="189"/>
        <v>-56.896313185483613</v>
      </c>
      <c r="AG114" s="137">
        <f t="shared" si="189"/>
        <v>0</v>
      </c>
      <c r="AH114" s="137">
        <f t="shared" si="189"/>
        <v>-1979.201616753101</v>
      </c>
      <c r="AI114" s="137">
        <f t="shared" si="189"/>
        <v>-5148.4068238577602</v>
      </c>
      <c r="AJ114" s="137">
        <f t="shared" si="189"/>
        <v>0</v>
      </c>
      <c r="AK114" s="137">
        <f t="shared" si="189"/>
        <v>-8709.9586275319762</v>
      </c>
      <c r="AM114" s="136">
        <f t="shared" si="158"/>
        <v>-0.50848462457854415</v>
      </c>
      <c r="AN114" s="136">
        <f t="shared" si="159"/>
        <v>-0.50848462457854415</v>
      </c>
    </row>
    <row r="115" spans="3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3:40" x14ac:dyDescent="0.35"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6"/>
        <v>0</v>
      </c>
      <c r="N116" s="134"/>
      <c r="O116" s="150">
        <f t="shared" ref="O116:T120" si="193">W116*CI$22</f>
        <v>0</v>
      </c>
      <c r="P116" s="150">
        <f t="shared" si="193"/>
        <v>0</v>
      </c>
      <c r="Q116" s="150">
        <f t="shared" si="193"/>
        <v>0</v>
      </c>
      <c r="R116" s="150">
        <f t="shared" si="193"/>
        <v>0</v>
      </c>
      <c r="S116" s="150">
        <f t="shared" si="193"/>
        <v>0</v>
      </c>
      <c r="T116" s="150">
        <f t="shared" si="193"/>
        <v>0</v>
      </c>
      <c r="U116" s="144">
        <f>SUM(O116:T116)</f>
        <v>0</v>
      </c>
      <c r="V116" s="134"/>
      <c r="W116" s="143">
        <f>'Reforecast Total Assurance Only'!W116</f>
        <v>0</v>
      </c>
      <c r="X116" s="143">
        <f>'Reforecast Total Assurance Only'!X116</f>
        <v>0</v>
      </c>
      <c r="Y116" s="143"/>
      <c r="Z116" s="143">
        <f>'Reforecast Total Assurance Only'!Z116</f>
        <v>0</v>
      </c>
      <c r="AA116" s="143">
        <f>'Reforecast Total Assurance Only'!AA116</f>
        <v>0</v>
      </c>
      <c r="AB116" s="143"/>
      <c r="AC116" s="143">
        <f>U116/U$121</f>
        <v>0</v>
      </c>
      <c r="AE116" s="142">
        <f t="shared" ref="AE116:AK121" si="194">G116-O116</f>
        <v>0</v>
      </c>
      <c r="AF116" s="142">
        <f t="shared" si="194"/>
        <v>0</v>
      </c>
      <c r="AG116" s="142">
        <f t="shared" si="194"/>
        <v>0</v>
      </c>
      <c r="AH116" s="142">
        <f t="shared" si="194"/>
        <v>0</v>
      </c>
      <c r="AI116" s="142">
        <f t="shared" si="194"/>
        <v>0</v>
      </c>
      <c r="AJ116" s="142">
        <f t="shared" si="194"/>
        <v>0</v>
      </c>
      <c r="AK116" s="142">
        <f t="shared" si="194"/>
        <v>0</v>
      </c>
      <c r="AM116" s="136">
        <f t="shared" si="158"/>
        <v>0</v>
      </c>
      <c r="AN116" s="136">
        <f t="shared" si="159"/>
        <v>0</v>
      </c>
    </row>
    <row r="117" spans="3:40" x14ac:dyDescent="0.35"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1467.3686544657908</v>
      </c>
      <c r="H117" s="146">
        <f>($CJ$34/$C$116)*D117</f>
        <v>33.85728112406008</v>
      </c>
      <c r="I117" s="146">
        <f>($CK$34/$C$116)*D117</f>
        <v>0</v>
      </c>
      <c r="J117" s="146">
        <f>($CL$34/$C$116)*D117</f>
        <v>1137.6320343222951</v>
      </c>
      <c r="K117" s="146">
        <f>($CM$34/$C$116)*D117</f>
        <v>2802.0361436581534</v>
      </c>
      <c r="L117" s="146">
        <f>($CN$34/$C$116)*D117</f>
        <v>0</v>
      </c>
      <c r="M117" s="146">
        <f t="shared" si="146"/>
        <v>5440.8941135702989</v>
      </c>
      <c r="N117" s="134"/>
      <c r="O117" s="150">
        <f t="shared" si="193"/>
        <v>854.2919335702727</v>
      </c>
      <c r="P117" s="150">
        <f t="shared" si="193"/>
        <v>19.465539572659541</v>
      </c>
      <c r="Q117" s="150">
        <f t="shared" si="193"/>
        <v>0</v>
      </c>
      <c r="R117" s="150">
        <f t="shared" si="193"/>
        <v>792.91613810787987</v>
      </c>
      <c r="S117" s="150">
        <f t="shared" si="193"/>
        <v>2439.5533870556528</v>
      </c>
      <c r="T117" s="150">
        <f t="shared" si="193"/>
        <v>0</v>
      </c>
      <c r="U117" s="144">
        <f>SUM(O117:T117)</f>
        <v>4106.2269983064652</v>
      </c>
      <c r="V117" s="134"/>
      <c r="W117" s="143">
        <f>'Reforecast Total Assurance Only'!W117</f>
        <v>0.19809668024817917</v>
      </c>
      <c r="X117" s="143">
        <f>'Reforecast Total Assurance Only'!X117</f>
        <v>0.19562506378275718</v>
      </c>
      <c r="Y117" s="143"/>
      <c r="Z117" s="143">
        <f>'Reforecast Total Assurance Only'!Z117</f>
        <v>0.23715679568255116</v>
      </c>
      <c r="AA117" s="143">
        <f>'Reforecast Total Assurance Only'!AA117</f>
        <v>0.2962420627875717</v>
      </c>
      <c r="AB117" s="143"/>
      <c r="AC117" s="143">
        <f>U117/U$121</f>
        <v>0.25679278035808162</v>
      </c>
      <c r="AE117" s="142">
        <f t="shared" si="194"/>
        <v>613.07672089551806</v>
      </c>
      <c r="AF117" s="142">
        <f t="shared" si="194"/>
        <v>14.391741551400539</v>
      </c>
      <c r="AG117" s="142">
        <f t="shared" si="194"/>
        <v>0</v>
      </c>
      <c r="AH117" s="142">
        <f t="shared" si="194"/>
        <v>344.71589621441524</v>
      </c>
      <c r="AI117" s="142">
        <f t="shared" si="194"/>
        <v>362.48275660250056</v>
      </c>
      <c r="AJ117" s="142">
        <f t="shared" si="194"/>
        <v>0</v>
      </c>
      <c r="AK117" s="142">
        <f t="shared" si="194"/>
        <v>1334.6671152638337</v>
      </c>
      <c r="AM117" s="136">
        <f t="shared" si="158"/>
        <v>0.32503490815639069</v>
      </c>
      <c r="AN117" s="136">
        <f t="shared" si="159"/>
        <v>0.32503490815639069</v>
      </c>
    </row>
    <row r="118" spans="3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1467.3686544657908</v>
      </c>
      <c r="H118" s="146">
        <f>($CJ$34/$C$116)*D118</f>
        <v>33.85728112406008</v>
      </c>
      <c r="I118" s="146">
        <f>($CK$34/$C$116)*D118</f>
        <v>0</v>
      </c>
      <c r="J118" s="146">
        <f>($CL$34/$C$116)*D118</f>
        <v>1137.6320343222951</v>
      </c>
      <c r="K118" s="146">
        <f>($CM$34/$C$116)*D118</f>
        <v>2802.0361436581534</v>
      </c>
      <c r="L118" s="146">
        <f>($CN$34/$C$116)*D118</f>
        <v>0</v>
      </c>
      <c r="M118" s="146">
        <f t="shared" ref="M118:M123" si="195">SUM(G118:L118)</f>
        <v>5440.8941135702989</v>
      </c>
      <c r="N118" s="134"/>
      <c r="O118" s="150">
        <f t="shared" si="193"/>
        <v>1148.3924966046218</v>
      </c>
      <c r="P118" s="150">
        <f t="shared" si="193"/>
        <v>24.689353958132916</v>
      </c>
      <c r="Q118" s="150">
        <f t="shared" si="193"/>
        <v>0</v>
      </c>
      <c r="R118" s="150">
        <f t="shared" si="193"/>
        <v>873.57165915742098</v>
      </c>
      <c r="S118" s="150">
        <f t="shared" si="193"/>
        <v>2086.260970605786</v>
      </c>
      <c r="T118" s="150">
        <f t="shared" si="193"/>
        <v>0</v>
      </c>
      <c r="U118" s="144">
        <f>SUM(O118:T118)</f>
        <v>4132.9144803259614</v>
      </c>
      <c r="V118" s="134"/>
      <c r="W118" s="143">
        <f>'Reforecast Total Assurance Only'!W118</f>
        <v>0.26629391225614418</v>
      </c>
      <c r="X118" s="143">
        <f>'Reforecast Total Assurance Only'!X118</f>
        <v>0.24812342985850896</v>
      </c>
      <c r="Y118" s="143"/>
      <c r="Z118" s="143">
        <f>'Reforecast Total Assurance Only'!Z118</f>
        <v>0.26128041230089938</v>
      </c>
      <c r="AA118" s="143">
        <f>'Reforecast Total Assurance Only'!AA118</f>
        <v>0.25334073717131583</v>
      </c>
      <c r="AB118" s="143"/>
      <c r="AC118" s="143">
        <f>U118/U$121</f>
        <v>0.25846174622659523</v>
      </c>
      <c r="AE118" s="142">
        <f t="shared" si="194"/>
        <v>318.97615786116899</v>
      </c>
      <c r="AF118" s="142">
        <f t="shared" si="194"/>
        <v>9.1679271659271642</v>
      </c>
      <c r="AG118" s="142">
        <f t="shared" si="194"/>
        <v>0</v>
      </c>
      <c r="AH118" s="142">
        <f t="shared" si="194"/>
        <v>264.06037516487413</v>
      </c>
      <c r="AI118" s="142">
        <f t="shared" si="194"/>
        <v>715.77517305236734</v>
      </c>
      <c r="AJ118" s="142">
        <f t="shared" si="194"/>
        <v>0</v>
      </c>
      <c r="AK118" s="142">
        <f t="shared" si="194"/>
        <v>1307.9796332443375</v>
      </c>
      <c r="AM118" s="136">
        <f t="shared" si="158"/>
        <v>0.31647875596525232</v>
      </c>
      <c r="AN118" s="136">
        <f t="shared" si="159"/>
        <v>0.31647875596525232</v>
      </c>
    </row>
    <row r="119" spans="3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1467.3686544657908</v>
      </c>
      <c r="H119" s="146">
        <f>($CJ$34/$C$116)*D119</f>
        <v>33.85728112406008</v>
      </c>
      <c r="I119" s="146">
        <f>($CK$34/$C$116)*D119</f>
        <v>0</v>
      </c>
      <c r="J119" s="146">
        <f>($CL$34/$C$116)*D119</f>
        <v>1137.6320343222951</v>
      </c>
      <c r="K119" s="146">
        <f>($CM$34/$C$116)*D119</f>
        <v>2802.0361436581534</v>
      </c>
      <c r="L119" s="146">
        <f>($CN$34/$C$116)*D119</f>
        <v>0</v>
      </c>
      <c r="M119" s="146">
        <f t="shared" si="195"/>
        <v>5440.8941135702989</v>
      </c>
      <c r="N119" s="134"/>
      <c r="O119" s="150">
        <f t="shared" si="193"/>
        <v>1175.3961599704435</v>
      </c>
      <c r="P119" s="150">
        <f t="shared" si="193"/>
        <v>26.333976139546742</v>
      </c>
      <c r="Q119" s="150">
        <f t="shared" si="193"/>
        <v>0</v>
      </c>
      <c r="R119" s="150">
        <f t="shared" si="193"/>
        <v>768.25745860065251</v>
      </c>
      <c r="S119" s="150">
        <f t="shared" si="193"/>
        <v>1990.3971509461915</v>
      </c>
      <c r="T119" s="150">
        <f t="shared" si="193"/>
        <v>0</v>
      </c>
      <c r="U119" s="144">
        <f>SUM(O119:T119)</f>
        <v>3960.3847456568346</v>
      </c>
      <c r="V119" s="134"/>
      <c r="W119" s="143">
        <f>'Reforecast Total Assurance Only'!W119</f>
        <v>0.27255563129749416</v>
      </c>
      <c r="X119" s="143">
        <f>'Reforecast Total Assurance Only'!X119</f>
        <v>0.26465157786779941</v>
      </c>
      <c r="Y119" s="143"/>
      <c r="Z119" s="143">
        <f>'Reforecast Total Assurance Only'!Z119</f>
        <v>0.22978152213640804</v>
      </c>
      <c r="AA119" s="143">
        <f>'Reforecast Total Assurance Only'!AA119</f>
        <v>0.24169971474756424</v>
      </c>
      <c r="AB119" s="143"/>
      <c r="AC119" s="143">
        <f>U119/U$121</f>
        <v>0.24767218435424879</v>
      </c>
      <c r="AE119" s="142">
        <f t="shared" si="194"/>
        <v>291.97249449534729</v>
      </c>
      <c r="AF119" s="142">
        <f t="shared" si="194"/>
        <v>7.523304984513338</v>
      </c>
      <c r="AG119" s="142">
        <f t="shared" si="194"/>
        <v>0</v>
      </c>
      <c r="AH119" s="142">
        <f t="shared" si="194"/>
        <v>369.3745757216426</v>
      </c>
      <c r="AI119" s="142">
        <f t="shared" si="194"/>
        <v>811.63899271196192</v>
      </c>
      <c r="AJ119" s="142">
        <f>L119-T119</f>
        <v>0</v>
      </c>
      <c r="AK119" s="142">
        <f t="shared" si="194"/>
        <v>1480.5093679134643</v>
      </c>
      <c r="AM119" s="136">
        <f t="shared" si="158"/>
        <v>0.37382968145634549</v>
      </c>
      <c r="AN119" s="136">
        <f t="shared" si="159"/>
        <v>0.37382968145634549</v>
      </c>
    </row>
    <row r="120" spans="3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1173.8949235726327</v>
      </c>
      <c r="H120" s="146">
        <f>($CJ$34/$C$116)*D120</f>
        <v>27.085824899248063</v>
      </c>
      <c r="I120" s="146">
        <f>($CK$34/$C$116)*D120</f>
        <v>0</v>
      </c>
      <c r="J120" s="146">
        <f>($CL$34/$C$116)*D120</f>
        <v>910.10562745783602</v>
      </c>
      <c r="K120" s="146">
        <f>($CM$34/$C$116)*D120</f>
        <v>2241.6289149265226</v>
      </c>
      <c r="L120" s="146">
        <f>($CN$34/$C$116)*D120</f>
        <v>0</v>
      </c>
      <c r="M120" s="146">
        <f t="shared" si="195"/>
        <v>4352.7152908562393</v>
      </c>
      <c r="N120" s="134"/>
      <c r="O120" s="150">
        <f t="shared" si="193"/>
        <v>1134.4194098546625</v>
      </c>
      <c r="P120" s="150">
        <f t="shared" si="193"/>
        <v>29.015453529658007</v>
      </c>
      <c r="Q120" s="150">
        <f t="shared" si="193"/>
        <v>0</v>
      </c>
      <c r="R120" s="150">
        <f t="shared" si="193"/>
        <v>908.68049681307366</v>
      </c>
      <c r="S120" s="150">
        <f t="shared" si="193"/>
        <v>1718.7884913923706</v>
      </c>
      <c r="T120" s="150">
        <f t="shared" si="193"/>
        <v>0</v>
      </c>
      <c r="U120" s="144">
        <f>SUM(O120:T120)</f>
        <v>3790.9038515897646</v>
      </c>
      <c r="V120" s="134"/>
      <c r="W120" s="143">
        <f>'Reforecast Total Assurance Only'!W120</f>
        <v>0.2630537761981826</v>
      </c>
      <c r="X120" s="143">
        <f>'Reforecast Total Assurance Only'!X120</f>
        <v>0.29159992849093436</v>
      </c>
      <c r="Y120" s="143"/>
      <c r="Z120" s="143">
        <f>'Reforecast Total Assurance Only'!Z120</f>
        <v>0.27178126988014145</v>
      </c>
      <c r="AA120" s="143">
        <f>'Reforecast Total Assurance Only'!AA120</f>
        <v>0.20871748529354833</v>
      </c>
      <c r="AB120" s="143"/>
      <c r="AC120" s="143">
        <f>U120/U$121</f>
        <v>0.23707328906107428</v>
      </c>
      <c r="AE120" s="142">
        <f t="shared" si="194"/>
        <v>39.475513717970216</v>
      </c>
      <c r="AF120" s="142">
        <f t="shared" si="194"/>
        <v>-1.9296286304099439</v>
      </c>
      <c r="AG120" s="142">
        <f t="shared" si="194"/>
        <v>0</v>
      </c>
      <c r="AH120" s="142">
        <f t="shared" si="194"/>
        <v>1.425130644762362</v>
      </c>
      <c r="AI120" s="142">
        <f t="shared" si="194"/>
        <v>522.84042353415202</v>
      </c>
      <c r="AJ120" s="142">
        <f t="shared" si="194"/>
        <v>0</v>
      </c>
      <c r="AK120" s="142">
        <f t="shared" si="194"/>
        <v>561.81143926647474</v>
      </c>
      <c r="AM120" s="136">
        <f t="shared" si="158"/>
        <v>0.14819986506143432</v>
      </c>
      <c r="AN120" s="136">
        <f t="shared" si="159"/>
        <v>0.14819986506143432</v>
      </c>
    </row>
    <row r="121" spans="3:40" x14ac:dyDescent="0.35">
      <c r="F121" s="141" t="s">
        <v>111</v>
      </c>
      <c r="G121" s="140">
        <f t="shared" ref="G121:L121" si="196">SUM(G116:G120)</f>
        <v>5576.000886970005</v>
      </c>
      <c r="H121" s="140">
        <f t="shared" si="196"/>
        <v>128.65766827142829</v>
      </c>
      <c r="I121" s="140">
        <f t="shared" si="196"/>
        <v>0</v>
      </c>
      <c r="J121" s="140">
        <f t="shared" si="196"/>
        <v>4323.0017304247212</v>
      </c>
      <c r="K121" s="140">
        <f t="shared" si="196"/>
        <v>10647.737345900983</v>
      </c>
      <c r="L121" s="140">
        <f t="shared" si="196"/>
        <v>0</v>
      </c>
      <c r="M121" s="140">
        <f t="shared" si="195"/>
        <v>20675.397631567139</v>
      </c>
      <c r="O121" s="139">
        <f t="shared" ref="O121:U121" si="197">SUM(O116:O120)</f>
        <v>4312.5</v>
      </c>
      <c r="P121" s="139">
        <f t="shared" si="197"/>
        <v>99.504323199997202</v>
      </c>
      <c r="Q121" s="139">
        <f t="shared" si="197"/>
        <v>0</v>
      </c>
      <c r="R121" s="139">
        <f t="shared" si="197"/>
        <v>3343.425752679027</v>
      </c>
      <c r="S121" s="139">
        <f t="shared" si="197"/>
        <v>8235</v>
      </c>
      <c r="T121" s="139">
        <f t="shared" si="197"/>
        <v>0</v>
      </c>
      <c r="U121" s="139">
        <f t="shared" si="197"/>
        <v>15990.430075879027</v>
      </c>
      <c r="V121" s="134"/>
      <c r="W121" s="138">
        <f t="shared" ref="W121:AC121" si="198">SUM(W116:W120)</f>
        <v>1</v>
      </c>
      <c r="X121" s="138">
        <f t="shared" si="198"/>
        <v>0.99999999999999978</v>
      </c>
      <c r="Y121" s="138">
        <f t="shared" si="198"/>
        <v>0</v>
      </c>
      <c r="Z121" s="138">
        <f t="shared" si="198"/>
        <v>1</v>
      </c>
      <c r="AA121" s="138">
        <f t="shared" si="198"/>
        <v>1.0000000000000002</v>
      </c>
      <c r="AB121" s="138">
        <f t="shared" si="198"/>
        <v>0</v>
      </c>
      <c r="AC121" s="138">
        <f t="shared" si="198"/>
        <v>0.99999999999999989</v>
      </c>
      <c r="AE121" s="137">
        <f t="shared" si="194"/>
        <v>1263.500886970005</v>
      </c>
      <c r="AF121" s="137">
        <f t="shared" si="194"/>
        <v>29.15334507143109</v>
      </c>
      <c r="AG121" s="137">
        <f t="shared" si="194"/>
        <v>0</v>
      </c>
      <c r="AH121" s="137">
        <f t="shared" si="194"/>
        <v>979.57597774569422</v>
      </c>
      <c r="AI121" s="137">
        <f t="shared" si="194"/>
        <v>2412.7373459009832</v>
      </c>
      <c r="AJ121" s="137">
        <f t="shared" si="194"/>
        <v>0</v>
      </c>
      <c r="AK121" s="137">
        <f t="shared" si="194"/>
        <v>4684.967555688112</v>
      </c>
      <c r="AM121" s="136">
        <f t="shared" si="158"/>
        <v>0.29298571292058068</v>
      </c>
      <c r="AN121" s="136">
        <f t="shared" si="159"/>
        <v>0.29298571292058068</v>
      </c>
    </row>
    <row r="122" spans="3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3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587.62278799219951</v>
      </c>
      <c r="H123" s="146">
        <f>($CR$34/$C$123)*D123</f>
        <v>15.866487786634414</v>
      </c>
      <c r="I123" s="146">
        <f>($CS$34/$C$123)*D123</f>
        <v>0</v>
      </c>
      <c r="J123" s="146">
        <f>($CT$34/$C$123)*D123</f>
        <v>267.84535497418148</v>
      </c>
      <c r="K123" s="146">
        <f>($CU$34/$C$123)*D123</f>
        <v>1110.0834450387292</v>
      </c>
      <c r="L123" s="146">
        <f>($CV$34/$C$123)*D123</f>
        <v>0</v>
      </c>
      <c r="M123" s="146">
        <f t="shared" si="195"/>
        <v>1981.4180757917445</v>
      </c>
      <c r="N123" s="134"/>
      <c r="O123" s="150">
        <f t="shared" ref="O123:T127" si="199">W123*CQ$22</f>
        <v>962.90491348246928</v>
      </c>
      <c r="P123" s="150">
        <f t="shared" si="199"/>
        <v>22.894878114005845</v>
      </c>
      <c r="Q123" s="150">
        <f t="shared" si="199"/>
        <v>0</v>
      </c>
      <c r="R123" s="150">
        <f t="shared" si="199"/>
        <v>542.58400011583524</v>
      </c>
      <c r="S123" s="145">
        <f>AA123*CU$22</f>
        <v>1769.3794416243661</v>
      </c>
      <c r="T123" s="150">
        <f t="shared" si="199"/>
        <v>0</v>
      </c>
      <c r="U123" s="144">
        <f>SUM(O123:T123)</f>
        <v>3297.7632333366764</v>
      </c>
      <c r="V123" s="134"/>
      <c r="W123" s="143">
        <f>'Reforecast Total Assurance Only'!W123</f>
        <v>0.25423232039141103</v>
      </c>
      <c r="X123" s="143">
        <f>'Reforecast Total Assurance Only'!X123</f>
        <v>0.22387392935351003</v>
      </c>
      <c r="Y123" s="143"/>
      <c r="Z123" s="143">
        <f>'Reforecast Total Assurance Only'!Z123</f>
        <v>0.31428876160187719</v>
      </c>
      <c r="AA123" s="143">
        <f>'Reforecast Total Assurance Only'!AA123</f>
        <v>0.24729272419627757</v>
      </c>
      <c r="AB123" s="143"/>
      <c r="AC123" s="143">
        <f>U123/U$128</f>
        <v>0.25821968026206843</v>
      </c>
      <c r="AE123" s="142">
        <f t="shared" ref="AE123:AK128" si="200">G123-O123</f>
        <v>-375.28212549026978</v>
      </c>
      <c r="AF123" s="142">
        <f t="shared" si="200"/>
        <v>-7.0283903273714312</v>
      </c>
      <c r="AG123" s="142">
        <f t="shared" si="200"/>
        <v>0</v>
      </c>
      <c r="AH123" s="142">
        <f t="shared" si="200"/>
        <v>-274.73864514165376</v>
      </c>
      <c r="AI123" s="142">
        <f t="shared" si="200"/>
        <v>-659.29599658563689</v>
      </c>
      <c r="AJ123" s="142">
        <f t="shared" si="200"/>
        <v>0</v>
      </c>
      <c r="AK123" s="142">
        <f t="shared" si="200"/>
        <v>-1316.3451575449319</v>
      </c>
      <c r="AM123" s="136">
        <f t="shared" si="158"/>
        <v>-0.39916302790878472</v>
      </c>
      <c r="AN123" s="136">
        <f t="shared" si="159"/>
        <v>-0.39916302790878472</v>
      </c>
    </row>
    <row r="124" spans="3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470.09823039375959</v>
      </c>
      <c r="H124" s="146">
        <f>($CR$34/$C$123)*D124</f>
        <v>12.693190229307531</v>
      </c>
      <c r="I124" s="146">
        <f>($CS$34/$C$123)*D124</f>
        <v>0</v>
      </c>
      <c r="J124" s="146">
        <f>($CT$34/$C$123)*D124</f>
        <v>214.27628397934518</v>
      </c>
      <c r="K124" s="146">
        <f>($CU$34/$C$123)*D124</f>
        <v>888.06675603098347</v>
      </c>
      <c r="L124" s="146">
        <f>($CV$34/$C$123)*D124</f>
        <v>0</v>
      </c>
      <c r="M124" s="146">
        <f>SUM(G124:L124)</f>
        <v>1585.1344606333957</v>
      </c>
      <c r="N124" s="134"/>
      <c r="O124" s="150">
        <f t="shared" si="199"/>
        <v>912.43394726445331</v>
      </c>
      <c r="P124" s="150">
        <f t="shared" si="199"/>
        <v>20.280315184376601</v>
      </c>
      <c r="Q124" s="150">
        <f t="shared" si="199"/>
        <v>0</v>
      </c>
      <c r="R124" s="150">
        <f t="shared" si="199"/>
        <v>385.89386602097551</v>
      </c>
      <c r="S124" s="145">
        <f t="shared" si="199"/>
        <v>1202.185279187818</v>
      </c>
      <c r="T124" s="150">
        <f t="shared" si="199"/>
        <v>0</v>
      </c>
      <c r="U124" s="144">
        <f>SUM(O124:T124)</f>
        <v>2520.7934076576234</v>
      </c>
      <c r="V124" s="134"/>
      <c r="W124" s="143">
        <f>'Reforecast Total Assurance Only'!W124</f>
        <v>0.24090665274308998</v>
      </c>
      <c r="X124" s="143">
        <f>'Reforecast Total Assurance Only'!X124</f>
        <v>0.19830784100469068</v>
      </c>
      <c r="Y124" s="143"/>
      <c r="Z124" s="143">
        <f>'Reforecast Total Assurance Only'!Z124</f>
        <v>0.2235268736925542</v>
      </c>
      <c r="AA124" s="143">
        <f>'Reforecast Total Assurance Only'!AA124</f>
        <v>0.16802030456852801</v>
      </c>
      <c r="AB124" s="143"/>
      <c r="AC124" s="143">
        <f>U124/U$128</f>
        <v>0.19738180750880718</v>
      </c>
      <c r="AE124" s="142">
        <f t="shared" si="200"/>
        <v>-442.33571687069372</v>
      </c>
      <c r="AF124" s="142">
        <f t="shared" si="200"/>
        <v>-7.5871249550690703</v>
      </c>
      <c r="AG124" s="142">
        <f t="shared" si="200"/>
        <v>0</v>
      </c>
      <c r="AH124" s="142">
        <f t="shared" si="200"/>
        <v>-171.61758204163033</v>
      </c>
      <c r="AI124" s="142">
        <f t="shared" si="200"/>
        <v>-314.1185231568345</v>
      </c>
      <c r="AJ124" s="142">
        <f>L124-T124</f>
        <v>0</v>
      </c>
      <c r="AK124" s="142">
        <f t="shared" si="200"/>
        <v>-935.6589470242277</v>
      </c>
      <c r="AM124" s="136">
        <f t="shared" si="158"/>
        <v>-0.37117637017849175</v>
      </c>
      <c r="AN124" s="136">
        <f t="shared" si="159"/>
        <v>-0.37117637017849175</v>
      </c>
    </row>
    <row r="125" spans="3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587.62278799219951</v>
      </c>
      <c r="H125" s="146">
        <f>($CR$34/$C$123)*D125</f>
        <v>15.866487786634414</v>
      </c>
      <c r="I125" s="146">
        <f>($CS$34/$C$123)*D125</f>
        <v>0</v>
      </c>
      <c r="J125" s="146">
        <f>($CT$34/$C$123)*D125</f>
        <v>267.84535497418148</v>
      </c>
      <c r="K125" s="146">
        <f>($CU$34/$C$123)*D125</f>
        <v>1110.0834450387292</v>
      </c>
      <c r="L125" s="146">
        <f>($CV$34/$C$123)*D125</f>
        <v>0</v>
      </c>
      <c r="M125" s="146">
        <f>SUM(G125:L125)</f>
        <v>1981.4180757917445</v>
      </c>
      <c r="N125" s="134"/>
      <c r="O125" s="150">
        <f t="shared" si="199"/>
        <v>990.86196186573466</v>
      </c>
      <c r="P125" s="150">
        <f t="shared" si="199"/>
        <v>28.231814398630799</v>
      </c>
      <c r="Q125" s="150">
        <f t="shared" si="199"/>
        <v>0</v>
      </c>
      <c r="R125" s="150">
        <f t="shared" si="199"/>
        <v>396.37042374088253</v>
      </c>
      <c r="S125" s="145">
        <f t="shared" si="199"/>
        <v>2505.4606598984769</v>
      </c>
      <c r="T125" s="150">
        <f t="shared" si="199"/>
        <v>0</v>
      </c>
      <c r="U125" s="144">
        <f>SUM(O125:T125)</f>
        <v>3920.9248599037251</v>
      </c>
      <c r="V125" s="134"/>
      <c r="W125" s="143">
        <f>'Reforecast Total Assurance Only'!W125</f>
        <v>0.2616137193044844</v>
      </c>
      <c r="X125" s="143">
        <f>'Reforecast Total Assurance Only'!X125</f>
        <v>0.27606031317257901</v>
      </c>
      <c r="Y125" s="143"/>
      <c r="Z125" s="143">
        <f>'Reforecast Total Assurance Only'!Z125</f>
        <v>0.22959536143074261</v>
      </c>
      <c r="AA125" s="143">
        <f>'Reforecast Total Assurance Only'!AA125</f>
        <v>0.35016920473773261</v>
      </c>
      <c r="AB125" s="143"/>
      <c r="AC125" s="143">
        <f>U125/U$128</f>
        <v>0.30701414626165524</v>
      </c>
      <c r="AE125" s="142">
        <f t="shared" si="200"/>
        <v>-403.23917387353515</v>
      </c>
      <c r="AF125" s="142">
        <f t="shared" si="200"/>
        <v>-12.365326611996386</v>
      </c>
      <c r="AG125" s="142">
        <f t="shared" si="200"/>
        <v>0</v>
      </c>
      <c r="AH125" s="142">
        <f t="shared" si="200"/>
        <v>-128.52506876670105</v>
      </c>
      <c r="AI125" s="142">
        <f t="shared" si="200"/>
        <v>-1395.3772148597477</v>
      </c>
      <c r="AJ125" s="142">
        <f t="shared" si="200"/>
        <v>0</v>
      </c>
      <c r="AK125" s="142">
        <f t="shared" si="200"/>
        <v>-1939.5067841119806</v>
      </c>
      <c r="AM125" s="136">
        <f t="shared" si="158"/>
        <v>-0.4946554329428296</v>
      </c>
      <c r="AN125" s="136">
        <f t="shared" si="159"/>
        <v>-0.4946554329428296</v>
      </c>
    </row>
    <row r="126" spans="3:40" x14ac:dyDescent="0.35"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587.62278799219951</v>
      </c>
      <c r="H126" s="146">
        <f>($CR$34/$C$123)*D126</f>
        <v>15.866487786634414</v>
      </c>
      <c r="I126" s="146">
        <f>($CS$34/$C$123)*D126</f>
        <v>0</v>
      </c>
      <c r="J126" s="146">
        <f>($CT$34/$C$123)*D126</f>
        <v>267.84535497418148</v>
      </c>
      <c r="K126" s="146">
        <f>($CU$34/$C$123)*D126</f>
        <v>1110.0834450387292</v>
      </c>
      <c r="L126" s="146">
        <f>($CV$34/$C$123)*D126</f>
        <v>0</v>
      </c>
      <c r="M126" s="146">
        <f>SUM(G126:L126)</f>
        <v>1981.4180757917445</v>
      </c>
      <c r="N126" s="134"/>
      <c r="O126" s="150">
        <f t="shared" si="199"/>
        <v>658.07084099095835</v>
      </c>
      <c r="P126" s="150">
        <f t="shared" si="199"/>
        <v>22.042733532629999</v>
      </c>
      <c r="Q126" s="150">
        <f t="shared" si="199"/>
        <v>0</v>
      </c>
      <c r="R126" s="150">
        <f t="shared" si="199"/>
        <v>286.81329128345601</v>
      </c>
      <c r="S126" s="145">
        <f t="shared" si="199"/>
        <v>1198.5532994923853</v>
      </c>
      <c r="T126" s="150">
        <f t="shared" si="199"/>
        <v>0</v>
      </c>
      <c r="U126" s="144">
        <f>SUM(O126:T126)</f>
        <v>2165.4801652994297</v>
      </c>
      <c r="V126" s="134"/>
      <c r="W126" s="143">
        <f>'Reforecast Total Assurance Only'!W126</f>
        <v>0.17374807682929594</v>
      </c>
      <c r="X126" s="143">
        <f>'Reforecast Total Assurance Only'!X126</f>
        <v>0.21554136890658593</v>
      </c>
      <c r="Y126" s="143"/>
      <c r="Z126" s="143">
        <f>'Reforecast Total Assurance Only'!Z126</f>
        <v>0.16613500233916145</v>
      </c>
      <c r="AA126" s="143">
        <f>'Reforecast Total Assurance Only'!AA126</f>
        <v>0.1675126903553299</v>
      </c>
      <c r="AB126" s="143"/>
      <c r="AC126" s="143">
        <f>U126/U$128</f>
        <v>0.16956026140533509</v>
      </c>
      <c r="AE126" s="142">
        <f t="shared" si="200"/>
        <v>-70.44805299875884</v>
      </c>
      <c r="AF126" s="142">
        <f t="shared" si="200"/>
        <v>-6.1762457459955851</v>
      </c>
      <c r="AG126" s="142">
        <f t="shared" si="200"/>
        <v>0</v>
      </c>
      <c r="AH126" s="142">
        <f t="shared" si="200"/>
        <v>-18.967936309274535</v>
      </c>
      <c r="AI126" s="142">
        <f t="shared" si="200"/>
        <v>-88.469854453656126</v>
      </c>
      <c r="AJ126" s="142">
        <f t="shared" si="200"/>
        <v>0</v>
      </c>
      <c r="AK126" s="142">
        <f t="shared" si="200"/>
        <v>-184.06208950768519</v>
      </c>
      <c r="AM126" s="136">
        <f t="shared" si="158"/>
        <v>-8.4998280038383167E-2</v>
      </c>
      <c r="AN126" s="136">
        <f t="shared" si="159"/>
        <v>-8.4998280038383167E-2</v>
      </c>
    </row>
    <row r="127" spans="3:40" x14ac:dyDescent="0.35"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235.0491151968798</v>
      </c>
      <c r="H127" s="146">
        <f>($CR$34/$C$123)*D127</f>
        <v>6.3465951146537654</v>
      </c>
      <c r="I127" s="146">
        <f>($CS$34/$C$123)*D127</f>
        <v>0</v>
      </c>
      <c r="J127" s="146">
        <f>($CT$34/$C$123)*D127</f>
        <v>107.13814198967259</v>
      </c>
      <c r="K127" s="146">
        <f>($CU$34/$C$123)*D127</f>
        <v>444.03337801549173</v>
      </c>
      <c r="L127" s="146">
        <f>($CV$34/$C$123)*D127</f>
        <v>0</v>
      </c>
      <c r="M127" s="146">
        <f>SUM(G127:L127)</f>
        <v>792.56723031669787</v>
      </c>
      <c r="N127" s="134"/>
      <c r="O127" s="150">
        <f t="shared" si="199"/>
        <v>263.22833639638327</v>
      </c>
      <c r="P127" s="150">
        <f t="shared" si="199"/>
        <v>8.8170934130519978</v>
      </c>
      <c r="Q127" s="150">
        <f t="shared" si="199"/>
        <v>0</v>
      </c>
      <c r="R127" s="150">
        <f t="shared" si="199"/>
        <v>114.72531651338238</v>
      </c>
      <c r="S127" s="145">
        <f t="shared" si="199"/>
        <v>479.42131979695415</v>
      </c>
      <c r="T127" s="150">
        <f t="shared" si="199"/>
        <v>0</v>
      </c>
      <c r="U127" s="144">
        <f>SUM(O127:T127)</f>
        <v>866.19206611977188</v>
      </c>
      <c r="V127" s="134"/>
      <c r="W127" s="143">
        <f>'Reforecast Total Assurance Only'!W127</f>
        <v>6.9499230731718362E-2</v>
      </c>
      <c r="X127" s="143">
        <f>'Reforecast Total Assurance Only'!X127</f>
        <v>8.621654756263436E-2</v>
      </c>
      <c r="Y127" s="143"/>
      <c r="Z127" s="143">
        <f>'Reforecast Total Assurance Only'!Z127</f>
        <v>6.6454000935664573E-2</v>
      </c>
      <c r="AA127" s="143">
        <f>'Reforecast Total Assurance Only'!AA127</f>
        <v>6.7005076142131956E-2</v>
      </c>
      <c r="AB127" s="143"/>
      <c r="AC127" s="143">
        <f>U127/U$128</f>
        <v>6.782410456213403E-2</v>
      </c>
      <c r="AE127" s="142">
        <f t="shared" si="200"/>
        <v>-28.179221199503473</v>
      </c>
      <c r="AF127" s="142">
        <f t="shared" si="200"/>
        <v>-2.4704982983982324</v>
      </c>
      <c r="AG127" s="142">
        <f t="shared" si="200"/>
        <v>0</v>
      </c>
      <c r="AH127" s="142">
        <f t="shared" si="200"/>
        <v>-7.5871745237097912</v>
      </c>
      <c r="AI127" s="142">
        <f t="shared" si="200"/>
        <v>-35.387941781462416</v>
      </c>
      <c r="AJ127" s="142">
        <f t="shared" si="200"/>
        <v>0</v>
      </c>
      <c r="AK127" s="142">
        <f t="shared" si="200"/>
        <v>-73.624835803074006</v>
      </c>
      <c r="AM127" s="136">
        <f t="shared" si="158"/>
        <v>-8.4998280038383084E-2</v>
      </c>
      <c r="AN127" s="136">
        <f t="shared" si="159"/>
        <v>-8.4998280038383084E-2</v>
      </c>
    </row>
    <row r="128" spans="3:40" x14ac:dyDescent="0.35">
      <c r="F128" s="141" t="s">
        <v>111</v>
      </c>
      <c r="G128" s="140">
        <f t="shared" ref="G128:L128" si="201">SUM(G123:G127)</f>
        <v>2468.015709567238</v>
      </c>
      <c r="H128" s="140">
        <f>SUM(H123:H127)</f>
        <v>66.639248703864538</v>
      </c>
      <c r="I128" s="140">
        <f t="shared" si="201"/>
        <v>0</v>
      </c>
      <c r="J128" s="140">
        <f t="shared" si="201"/>
        <v>1124.9504908915624</v>
      </c>
      <c r="K128" s="140">
        <f t="shared" si="201"/>
        <v>4662.3504691626631</v>
      </c>
      <c r="L128" s="140">
        <f t="shared" si="201"/>
        <v>0</v>
      </c>
      <c r="M128" s="140">
        <f>SUM(G128:L128)</f>
        <v>8321.9559183253277</v>
      </c>
      <c r="O128" s="139">
        <f t="shared" ref="O128:U128" si="202">SUM(O123:O127)</f>
        <v>3787.4999999999991</v>
      </c>
      <c r="P128" s="139">
        <f t="shared" si="202"/>
        <v>102.26683464269523</v>
      </c>
      <c r="Q128" s="139">
        <f t="shared" si="202"/>
        <v>0</v>
      </c>
      <c r="R128" s="139">
        <f t="shared" si="202"/>
        <v>1726.3868976745316</v>
      </c>
      <c r="S128" s="139">
        <f>SUM(S123:S127)</f>
        <v>7155</v>
      </c>
      <c r="T128" s="139">
        <f t="shared" si="202"/>
        <v>0</v>
      </c>
      <c r="U128" s="139">
        <f t="shared" si="202"/>
        <v>12771.153732317227</v>
      </c>
      <c r="V128" s="134"/>
      <c r="W128" s="138">
        <f t="shared" ref="W128:AC128" si="203">SUM(W123:W127)</f>
        <v>0.99999999999999967</v>
      </c>
      <c r="X128" s="138">
        <f t="shared" si="203"/>
        <v>1</v>
      </c>
      <c r="Y128" s="138">
        <f t="shared" si="203"/>
        <v>0</v>
      </c>
      <c r="Z128" s="138">
        <f t="shared" si="203"/>
        <v>1.0000000000000002</v>
      </c>
      <c r="AA128" s="138">
        <f t="shared" si="203"/>
        <v>1</v>
      </c>
      <c r="AB128" s="138">
        <f t="shared" si="203"/>
        <v>0</v>
      </c>
      <c r="AC128" s="138">
        <f t="shared" si="203"/>
        <v>1</v>
      </c>
      <c r="AE128" s="137">
        <f t="shared" si="200"/>
        <v>-1319.4842904327611</v>
      </c>
      <c r="AF128" s="137">
        <f>H128-P128</f>
        <v>-35.627585938830691</v>
      </c>
      <c r="AG128" s="137">
        <f t="shared" si="200"/>
        <v>0</v>
      </c>
      <c r="AH128" s="137">
        <f t="shared" si="200"/>
        <v>-601.43640678296924</v>
      </c>
      <c r="AI128" s="137">
        <f t="shared" si="200"/>
        <v>-2492.6495308373369</v>
      </c>
      <c r="AJ128" s="137">
        <f t="shared" si="200"/>
        <v>0</v>
      </c>
      <c r="AK128" s="137">
        <f t="shared" si="200"/>
        <v>-4449.1978139918992</v>
      </c>
      <c r="AM128" s="136">
        <f t="shared" si="158"/>
        <v>-0.34837869054330356</v>
      </c>
      <c r="AN128" s="136">
        <f t="shared" si="159"/>
        <v>-0.34837869054330356</v>
      </c>
    </row>
    <row r="130" spans="13:21" x14ac:dyDescent="0.35">
      <c r="M130" s="134">
        <f>M128+M121+M114+M107+M100+M93+M86+M79+M72+M65+M58+M51</f>
        <v>160065.80424180167</v>
      </c>
      <c r="O130" s="134">
        <f t="shared" ref="O130:T130" si="204">O128+O121+O114+O107+O100+O93+O86+O79+O72+O65+O58+O51</f>
        <v>45000</v>
      </c>
      <c r="P130" s="134">
        <f t="shared" si="204"/>
        <v>1500.0000000000002</v>
      </c>
      <c r="Q130" s="134">
        <f t="shared" si="204"/>
        <v>0</v>
      </c>
      <c r="R130" s="134">
        <f t="shared" si="204"/>
        <v>36000</v>
      </c>
      <c r="S130" s="134">
        <f t="shared" si="204"/>
        <v>135000</v>
      </c>
      <c r="T130" s="134">
        <f t="shared" si="204"/>
        <v>0</v>
      </c>
      <c r="U130" s="134">
        <f>U128+U121+U114+U107+U100+U93+U86+U79+U72+U65+U58+U51</f>
        <v>217500</v>
      </c>
    </row>
    <row r="131" spans="13:21" x14ac:dyDescent="0.35">
      <c r="O131" s="134"/>
      <c r="P131" s="134"/>
      <c r="Q131" s="134"/>
      <c r="R131" s="134"/>
      <c r="S131" s="134"/>
      <c r="T131" s="134"/>
      <c r="U131" s="134">
        <f>'FY20 Demand'!O38-U130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33:AB33 O33:T33 U35:AA35 V36 AC35:AD35 O37:AD38 O24:AD24 U22:V23 AC22:AD23 AD33 AD36 V39 AD39">
    <cfRule type="cellIs" dxfId="1441" priority="524" operator="lessThan">
      <formula>0</formula>
    </cfRule>
    <cfRule type="cellIs" dxfId="1440" priority="525" operator="greaterThan">
      <formula>0</formula>
    </cfRule>
  </conditionalFormatting>
  <conditionalFormatting sqref="O32">
    <cfRule type="cellIs" dxfId="1439" priority="522" operator="lessThan">
      <formula>0</formula>
    </cfRule>
    <cfRule type="cellIs" dxfId="1438" priority="523" operator="greaterThan">
      <formula>0</formula>
    </cfRule>
  </conditionalFormatting>
  <conditionalFormatting sqref="P31:V31 X31:AD31">
    <cfRule type="cellIs" dxfId="1437" priority="520" operator="lessThan">
      <formula>0</formula>
    </cfRule>
    <cfRule type="cellIs" dxfId="1436" priority="521" operator="greaterThan">
      <formula>0</formula>
    </cfRule>
  </conditionalFormatting>
  <conditionalFormatting sqref="P32:U32">
    <cfRule type="cellIs" dxfId="1435" priority="518" operator="lessThan">
      <formula>0</formula>
    </cfRule>
    <cfRule type="cellIs" dxfId="1434" priority="519" operator="greaterThan">
      <formula>0</formula>
    </cfRule>
  </conditionalFormatting>
  <conditionalFormatting sqref="W32">
    <cfRule type="cellIs" dxfId="1433" priority="516" operator="lessThan">
      <formula>0</formula>
    </cfRule>
    <cfRule type="cellIs" dxfId="1432" priority="517" operator="greaterThan">
      <formula>0</formula>
    </cfRule>
  </conditionalFormatting>
  <conditionalFormatting sqref="X32:AC32">
    <cfRule type="cellIs" dxfId="1431" priority="512" operator="lessThan">
      <formula>0</formula>
    </cfRule>
    <cfRule type="cellIs" dxfId="1430" priority="513" operator="greaterThan">
      <formula>0</formula>
    </cfRule>
  </conditionalFormatting>
  <conditionalFormatting sqref="O30:AD30">
    <cfRule type="cellIs" dxfId="1429" priority="514" operator="lessThan">
      <formula>0</formula>
    </cfRule>
    <cfRule type="cellIs" dxfId="1428" priority="515" operator="greaterThan">
      <formula>0</formula>
    </cfRule>
  </conditionalFormatting>
  <conditionalFormatting sqref="G32:M32">
    <cfRule type="cellIs" dxfId="1427" priority="510" operator="lessThan">
      <formula>0</formula>
    </cfRule>
    <cfRule type="cellIs" dxfId="1426" priority="511" operator="greaterThan">
      <formula>0</formula>
    </cfRule>
  </conditionalFormatting>
  <conditionalFormatting sqref="H31:M31">
    <cfRule type="cellIs" dxfId="1425" priority="508" operator="lessThan">
      <formula>0</formula>
    </cfRule>
    <cfRule type="cellIs" dxfId="1424" priority="509" operator="greaterThan">
      <formula>0</formula>
    </cfRule>
  </conditionalFormatting>
  <conditionalFormatting sqref="G38:M39">
    <cfRule type="cellIs" dxfId="1423" priority="502" operator="lessThan">
      <formula>0</formula>
    </cfRule>
    <cfRule type="cellIs" dxfId="1422" priority="503" operator="greaterThan">
      <formula>0</formula>
    </cfRule>
  </conditionalFormatting>
  <conditionalFormatting sqref="G35:M36">
    <cfRule type="cellIs" dxfId="1421" priority="506" operator="lessThan">
      <formula>0</formula>
    </cfRule>
    <cfRule type="cellIs" dxfId="1420" priority="507" operator="greaterThan">
      <formula>0</formula>
    </cfRule>
  </conditionalFormatting>
  <conditionalFormatting sqref="G22:M24">
    <cfRule type="cellIs" dxfId="1419" priority="504" operator="lessThan">
      <formula>0</formula>
    </cfRule>
    <cfRule type="cellIs" dxfId="1418" priority="505" operator="greaterThan">
      <formula>0</formula>
    </cfRule>
  </conditionalFormatting>
  <conditionalFormatting sqref="AE67:AK72">
    <cfRule type="iconSet" priority="499">
      <iconSet>
        <cfvo type="percent" val="0"/>
        <cfvo type="num" val="0"/>
        <cfvo type="num" val="0"/>
      </iconSet>
    </cfRule>
    <cfRule type="cellIs" dxfId="1417" priority="500" operator="lessThan">
      <formula>0</formula>
    </cfRule>
    <cfRule type="cellIs" dxfId="1416" priority="501" operator="greaterThan">
      <formula>0</formula>
    </cfRule>
  </conditionalFormatting>
  <conditionalFormatting sqref="AE74:AK79">
    <cfRule type="iconSet" priority="496">
      <iconSet>
        <cfvo type="percent" val="0"/>
        <cfvo type="num" val="0"/>
        <cfvo type="num" val="0"/>
      </iconSet>
    </cfRule>
    <cfRule type="cellIs" dxfId="1415" priority="497" operator="lessThan">
      <formula>0</formula>
    </cfRule>
    <cfRule type="cellIs" dxfId="1414" priority="498" operator="greaterThan">
      <formula>0</formula>
    </cfRule>
  </conditionalFormatting>
  <conditionalFormatting sqref="AE46:AK65">
    <cfRule type="iconSet" priority="526">
      <iconSet>
        <cfvo type="percent" val="0"/>
        <cfvo type="num" val="0"/>
        <cfvo type="num" val="0"/>
      </iconSet>
    </cfRule>
    <cfRule type="cellIs" dxfId="1413" priority="527" operator="lessThan">
      <formula>0</formula>
    </cfRule>
    <cfRule type="cellIs" dxfId="1412" priority="528" operator="greaterThan">
      <formula>0</formula>
    </cfRule>
  </conditionalFormatting>
  <conditionalFormatting sqref="AE33:AJ33 AE35:AK35 AE24:AK24 AK22:AK23 AE37:AK38">
    <cfRule type="cellIs" dxfId="1411" priority="494" operator="lessThan">
      <formula>0</formula>
    </cfRule>
    <cfRule type="cellIs" dxfId="1410" priority="495" operator="greaterThan">
      <formula>0</formula>
    </cfRule>
  </conditionalFormatting>
  <conditionalFormatting sqref="AF31:AK31">
    <cfRule type="cellIs" dxfId="1409" priority="492" operator="lessThan">
      <formula>0</formula>
    </cfRule>
    <cfRule type="cellIs" dxfId="1408" priority="493" operator="greaterThan">
      <formula>0</formula>
    </cfRule>
  </conditionalFormatting>
  <conditionalFormatting sqref="AE32:AJ32">
    <cfRule type="cellIs" dxfId="1407" priority="490" operator="lessThan">
      <formula>0</formula>
    </cfRule>
    <cfRule type="cellIs" dxfId="1406" priority="491" operator="greaterThan">
      <formula>0</formula>
    </cfRule>
  </conditionalFormatting>
  <conditionalFormatting sqref="AF32:AK32">
    <cfRule type="cellIs" dxfId="1405" priority="486" operator="lessThan">
      <formula>0</formula>
    </cfRule>
    <cfRule type="cellIs" dxfId="1404" priority="487" operator="greaterThan">
      <formula>0</formula>
    </cfRule>
  </conditionalFormatting>
  <conditionalFormatting sqref="AE30:AK30">
    <cfRule type="cellIs" dxfId="1403" priority="488" operator="lessThan">
      <formula>0</formula>
    </cfRule>
    <cfRule type="cellIs" dxfId="1402" priority="489" operator="greaterThan">
      <formula>0</formula>
    </cfRule>
  </conditionalFormatting>
  <conditionalFormatting sqref="AK32">
    <cfRule type="cellIs" dxfId="1401" priority="484" operator="lessThan">
      <formula>0</formula>
    </cfRule>
    <cfRule type="cellIs" dxfId="1400" priority="485" operator="greaterThan">
      <formula>0</formula>
    </cfRule>
  </conditionalFormatting>
  <conditionalFormatting sqref="AM33:AR33 AM35:AQ35 AS35 AM37:AS38 AM24:AR24">
    <cfRule type="cellIs" dxfId="1399" priority="482" operator="lessThan">
      <formula>0</formula>
    </cfRule>
    <cfRule type="cellIs" dxfId="1398" priority="483" operator="greaterThan">
      <formula>0</formula>
    </cfRule>
  </conditionalFormatting>
  <conditionalFormatting sqref="AN31:AS31">
    <cfRule type="cellIs" dxfId="1397" priority="480" operator="lessThan">
      <formula>0</formula>
    </cfRule>
    <cfRule type="cellIs" dxfId="1396" priority="481" operator="greaterThan">
      <formula>0</formula>
    </cfRule>
  </conditionalFormatting>
  <conditionalFormatting sqref="AM32:AS32">
    <cfRule type="cellIs" dxfId="1395" priority="478" operator="lessThan">
      <formula>0</formula>
    </cfRule>
    <cfRule type="cellIs" dxfId="1394" priority="479" operator="greaterThan">
      <formula>0</formula>
    </cfRule>
  </conditionalFormatting>
  <conditionalFormatting sqref="AN32:AS32">
    <cfRule type="cellIs" dxfId="1393" priority="474" operator="lessThan">
      <formula>0</formula>
    </cfRule>
    <cfRule type="cellIs" dxfId="1392" priority="475" operator="greaterThan">
      <formula>0</formula>
    </cfRule>
  </conditionalFormatting>
  <conditionalFormatting sqref="AM30:AS30">
    <cfRule type="cellIs" dxfId="1391" priority="476" operator="lessThan">
      <formula>0</formula>
    </cfRule>
    <cfRule type="cellIs" dxfId="1390" priority="477" operator="greaterThan">
      <formula>0</formula>
    </cfRule>
  </conditionalFormatting>
  <conditionalFormatting sqref="AS32">
    <cfRule type="cellIs" dxfId="1389" priority="472" operator="lessThan">
      <formula>0</formula>
    </cfRule>
    <cfRule type="cellIs" dxfId="1388" priority="473" operator="greaterThan">
      <formula>0</formula>
    </cfRule>
  </conditionalFormatting>
  <conditionalFormatting sqref="AU33:AZ33 AU35:AY35 BA35 AU37:BA38 AU24:BA24">
    <cfRule type="cellIs" dxfId="1387" priority="470" operator="lessThan">
      <formula>0</formula>
    </cfRule>
    <cfRule type="cellIs" dxfId="1386" priority="471" operator="greaterThan">
      <formula>0</formula>
    </cfRule>
  </conditionalFormatting>
  <conditionalFormatting sqref="AV31:BA31">
    <cfRule type="cellIs" dxfId="1385" priority="468" operator="lessThan">
      <formula>0</formula>
    </cfRule>
    <cfRule type="cellIs" dxfId="1384" priority="469" operator="greaterThan">
      <formula>0</formula>
    </cfRule>
  </conditionalFormatting>
  <conditionalFormatting sqref="AU32:BA32">
    <cfRule type="cellIs" dxfId="1383" priority="466" operator="lessThan">
      <formula>0</formula>
    </cfRule>
    <cfRule type="cellIs" dxfId="1382" priority="467" operator="greaterThan">
      <formula>0</formula>
    </cfRule>
  </conditionalFormatting>
  <conditionalFormatting sqref="AV32:BA32">
    <cfRule type="cellIs" dxfId="1381" priority="462" operator="lessThan">
      <formula>0</formula>
    </cfRule>
    <cfRule type="cellIs" dxfId="1380" priority="463" operator="greaterThan">
      <formula>0</formula>
    </cfRule>
  </conditionalFormatting>
  <conditionalFormatting sqref="AU30:BA30">
    <cfRule type="cellIs" dxfId="1379" priority="464" operator="lessThan">
      <formula>0</formula>
    </cfRule>
    <cfRule type="cellIs" dxfId="1378" priority="465" operator="greaterThan">
      <formula>0</formula>
    </cfRule>
  </conditionalFormatting>
  <conditionalFormatting sqref="BA32">
    <cfRule type="cellIs" dxfId="1377" priority="460" operator="lessThan">
      <formula>0</formula>
    </cfRule>
    <cfRule type="cellIs" dxfId="1376" priority="461" operator="greaterThan">
      <formula>0</formula>
    </cfRule>
  </conditionalFormatting>
  <conditionalFormatting sqref="AE81:AK86">
    <cfRule type="iconSet" priority="457">
      <iconSet>
        <cfvo type="percent" val="0"/>
        <cfvo type="num" val="0"/>
        <cfvo type="num" val="0"/>
      </iconSet>
    </cfRule>
    <cfRule type="cellIs" dxfId="1375" priority="458" operator="lessThan">
      <formula>0</formula>
    </cfRule>
    <cfRule type="cellIs" dxfId="1374" priority="459" operator="greaterThan">
      <formula>0</formula>
    </cfRule>
  </conditionalFormatting>
  <conditionalFormatting sqref="BC33:BH33 BC35:BG35 BI35 BC37:BI38 BC24:BI24">
    <cfRule type="cellIs" dxfId="1373" priority="455" operator="lessThan">
      <formula>0</formula>
    </cfRule>
    <cfRule type="cellIs" dxfId="1372" priority="456" operator="greaterThan">
      <formula>0</formula>
    </cfRule>
  </conditionalFormatting>
  <conditionalFormatting sqref="BD31:BI31">
    <cfRule type="cellIs" dxfId="1371" priority="453" operator="lessThan">
      <formula>0</formula>
    </cfRule>
    <cfRule type="cellIs" dxfId="1370" priority="454" operator="greaterThan">
      <formula>0</formula>
    </cfRule>
  </conditionalFormatting>
  <conditionalFormatting sqref="BC32:BI32">
    <cfRule type="cellIs" dxfId="1369" priority="451" operator="lessThan">
      <formula>0</formula>
    </cfRule>
    <cfRule type="cellIs" dxfId="1368" priority="452" operator="greaterThan">
      <formula>0</formula>
    </cfRule>
  </conditionalFormatting>
  <conditionalFormatting sqref="BD32:BI32">
    <cfRule type="cellIs" dxfId="1367" priority="447" operator="lessThan">
      <formula>0</formula>
    </cfRule>
    <cfRule type="cellIs" dxfId="1366" priority="448" operator="greaterThan">
      <formula>0</formula>
    </cfRule>
  </conditionalFormatting>
  <conditionalFormatting sqref="BC30:BI30">
    <cfRule type="cellIs" dxfId="1365" priority="449" operator="lessThan">
      <formula>0</formula>
    </cfRule>
    <cfRule type="cellIs" dxfId="1364" priority="450" operator="greaterThan">
      <formula>0</formula>
    </cfRule>
  </conditionalFormatting>
  <conditionalFormatting sqref="BI32">
    <cfRule type="cellIs" dxfId="1363" priority="445" operator="lessThan">
      <formula>0</formula>
    </cfRule>
    <cfRule type="cellIs" dxfId="1362" priority="446" operator="greaterThan">
      <formula>0</formula>
    </cfRule>
  </conditionalFormatting>
  <conditionalFormatting sqref="AE88:AK93">
    <cfRule type="iconSet" priority="442">
      <iconSet>
        <cfvo type="percent" val="0"/>
        <cfvo type="num" val="0"/>
        <cfvo type="num" val="0"/>
      </iconSet>
    </cfRule>
    <cfRule type="cellIs" dxfId="1361" priority="443" operator="lessThan">
      <formula>0</formula>
    </cfRule>
    <cfRule type="cellIs" dxfId="1360" priority="444" operator="greaterThan">
      <formula>0</formula>
    </cfRule>
  </conditionalFormatting>
  <conditionalFormatting sqref="BK33:BP33 BK35:BO35 BQ35 BK37:BQ38 BK24:BQ24">
    <cfRule type="cellIs" dxfId="1359" priority="440" operator="lessThan">
      <formula>0</formula>
    </cfRule>
    <cfRule type="cellIs" dxfId="1358" priority="441" operator="greaterThan">
      <formula>0</formula>
    </cfRule>
  </conditionalFormatting>
  <conditionalFormatting sqref="BL31:BQ31">
    <cfRule type="cellIs" dxfId="1357" priority="438" operator="lessThan">
      <formula>0</formula>
    </cfRule>
    <cfRule type="cellIs" dxfId="1356" priority="439" operator="greaterThan">
      <formula>0</formula>
    </cfRule>
  </conditionalFormatting>
  <conditionalFormatting sqref="BK32:BQ32">
    <cfRule type="cellIs" dxfId="1355" priority="436" operator="lessThan">
      <formula>0</formula>
    </cfRule>
    <cfRule type="cellIs" dxfId="1354" priority="437" operator="greaterThan">
      <formula>0</formula>
    </cfRule>
  </conditionalFormatting>
  <conditionalFormatting sqref="BL32:BQ32">
    <cfRule type="cellIs" dxfId="1353" priority="432" operator="lessThan">
      <formula>0</formula>
    </cfRule>
    <cfRule type="cellIs" dxfId="1352" priority="433" operator="greaterThan">
      <formula>0</formula>
    </cfRule>
  </conditionalFormatting>
  <conditionalFormatting sqref="BK30:BQ30">
    <cfRule type="cellIs" dxfId="1351" priority="434" operator="lessThan">
      <formula>0</formula>
    </cfRule>
    <cfRule type="cellIs" dxfId="1350" priority="435" operator="greaterThan">
      <formula>0</formula>
    </cfRule>
  </conditionalFormatting>
  <conditionalFormatting sqref="BQ32">
    <cfRule type="cellIs" dxfId="1349" priority="430" operator="lessThan">
      <formula>0</formula>
    </cfRule>
    <cfRule type="cellIs" dxfId="1348" priority="431" operator="greaterThan">
      <formula>0</formula>
    </cfRule>
  </conditionalFormatting>
  <conditionalFormatting sqref="AE95:AK100">
    <cfRule type="iconSet" priority="427">
      <iconSet>
        <cfvo type="percent" val="0"/>
        <cfvo type="num" val="0"/>
        <cfvo type="num" val="0"/>
      </iconSet>
    </cfRule>
    <cfRule type="cellIs" dxfId="1347" priority="428" operator="lessThan">
      <formula>0</formula>
    </cfRule>
    <cfRule type="cellIs" dxfId="1346" priority="429" operator="greaterThan">
      <formula>0</formula>
    </cfRule>
  </conditionalFormatting>
  <conditionalFormatting sqref="BS33:BX33 BS35:BW35 BY35 BS37:BY38 BS24:BY24">
    <cfRule type="cellIs" dxfId="1345" priority="425" operator="lessThan">
      <formula>0</formula>
    </cfRule>
    <cfRule type="cellIs" dxfId="1344" priority="426" operator="greaterThan">
      <formula>0</formula>
    </cfRule>
  </conditionalFormatting>
  <conditionalFormatting sqref="BT31:BY31">
    <cfRule type="cellIs" dxfId="1343" priority="423" operator="lessThan">
      <formula>0</formula>
    </cfRule>
    <cfRule type="cellIs" dxfId="1342" priority="424" operator="greaterThan">
      <formula>0</formula>
    </cfRule>
  </conditionalFormatting>
  <conditionalFormatting sqref="BS32:BY32">
    <cfRule type="cellIs" dxfId="1341" priority="421" operator="lessThan">
      <formula>0</formula>
    </cfRule>
    <cfRule type="cellIs" dxfId="1340" priority="422" operator="greaterThan">
      <formula>0</formula>
    </cfRule>
  </conditionalFormatting>
  <conditionalFormatting sqref="BT32:BY32">
    <cfRule type="cellIs" dxfId="1339" priority="417" operator="lessThan">
      <formula>0</formula>
    </cfRule>
    <cfRule type="cellIs" dxfId="1338" priority="418" operator="greaterThan">
      <formula>0</formula>
    </cfRule>
  </conditionalFormatting>
  <conditionalFormatting sqref="BS30:BY30">
    <cfRule type="cellIs" dxfId="1337" priority="419" operator="lessThan">
      <formula>0</formula>
    </cfRule>
    <cfRule type="cellIs" dxfId="1336" priority="420" operator="greaterThan">
      <formula>0</formula>
    </cfRule>
  </conditionalFormatting>
  <conditionalFormatting sqref="BY32">
    <cfRule type="cellIs" dxfId="1335" priority="415" operator="lessThan">
      <formula>0</formula>
    </cfRule>
    <cfRule type="cellIs" dxfId="1334" priority="416" operator="greaterThan">
      <formula>0</formula>
    </cfRule>
  </conditionalFormatting>
  <conditionalFormatting sqref="AE102:AK107">
    <cfRule type="iconSet" priority="412">
      <iconSet>
        <cfvo type="percent" val="0"/>
        <cfvo type="num" val="0"/>
        <cfvo type="num" val="0"/>
      </iconSet>
    </cfRule>
    <cfRule type="cellIs" dxfId="1333" priority="413" operator="lessThan">
      <formula>0</formula>
    </cfRule>
    <cfRule type="cellIs" dxfId="1332" priority="414" operator="greaterThan">
      <formula>0</formula>
    </cfRule>
  </conditionalFormatting>
  <conditionalFormatting sqref="CA33:CF33 CA35:CE35 CG35 CA37:CG38 CA24:CG24">
    <cfRule type="cellIs" dxfId="1331" priority="410" operator="lessThan">
      <formula>0</formula>
    </cfRule>
    <cfRule type="cellIs" dxfId="1330" priority="411" operator="greaterThan">
      <formula>0</formula>
    </cfRule>
  </conditionalFormatting>
  <conditionalFormatting sqref="CB31:CG31">
    <cfRule type="cellIs" dxfId="1329" priority="408" operator="lessThan">
      <formula>0</formula>
    </cfRule>
    <cfRule type="cellIs" dxfId="1328" priority="409" operator="greaterThan">
      <formula>0</formula>
    </cfRule>
  </conditionalFormatting>
  <conditionalFormatting sqref="CA32:CG32">
    <cfRule type="cellIs" dxfId="1327" priority="406" operator="lessThan">
      <formula>0</formula>
    </cfRule>
    <cfRule type="cellIs" dxfId="1326" priority="407" operator="greaterThan">
      <formula>0</formula>
    </cfRule>
  </conditionalFormatting>
  <conditionalFormatting sqref="CB32:CG32">
    <cfRule type="cellIs" dxfId="1325" priority="402" operator="lessThan">
      <formula>0</formula>
    </cfRule>
    <cfRule type="cellIs" dxfId="1324" priority="403" operator="greaterThan">
      <formula>0</formula>
    </cfRule>
  </conditionalFormatting>
  <conditionalFormatting sqref="CA30:CG30">
    <cfRule type="cellIs" dxfId="1323" priority="404" operator="lessThan">
      <formula>0</formula>
    </cfRule>
    <cfRule type="cellIs" dxfId="1322" priority="405" operator="greaterThan">
      <formula>0</formula>
    </cfRule>
  </conditionalFormatting>
  <conditionalFormatting sqref="CG32">
    <cfRule type="cellIs" dxfId="1321" priority="400" operator="lessThan">
      <formula>0</formula>
    </cfRule>
    <cfRule type="cellIs" dxfId="1320" priority="401" operator="greaterThan">
      <formula>0</formula>
    </cfRule>
  </conditionalFormatting>
  <conditionalFormatting sqref="AE109:AK114">
    <cfRule type="iconSet" priority="397">
      <iconSet>
        <cfvo type="percent" val="0"/>
        <cfvo type="num" val="0"/>
        <cfvo type="num" val="0"/>
      </iconSet>
    </cfRule>
    <cfRule type="cellIs" dxfId="1319" priority="398" operator="lessThan">
      <formula>0</formula>
    </cfRule>
    <cfRule type="cellIs" dxfId="1318" priority="399" operator="greaterThan">
      <formula>0</formula>
    </cfRule>
  </conditionalFormatting>
  <conditionalFormatting sqref="CI33:CN33 CI35:CM35 CO35 CI37:CO38 CI24:CO24">
    <cfRule type="cellIs" dxfId="1317" priority="395" operator="lessThan">
      <formula>0</formula>
    </cfRule>
    <cfRule type="cellIs" dxfId="1316" priority="396" operator="greaterThan">
      <formula>0</formula>
    </cfRule>
  </conditionalFormatting>
  <conditionalFormatting sqref="CJ31:CO31">
    <cfRule type="cellIs" dxfId="1315" priority="393" operator="lessThan">
      <formula>0</formula>
    </cfRule>
    <cfRule type="cellIs" dxfId="1314" priority="394" operator="greaterThan">
      <formula>0</formula>
    </cfRule>
  </conditionalFormatting>
  <conditionalFormatting sqref="CI32:CO32">
    <cfRule type="cellIs" dxfId="1313" priority="391" operator="lessThan">
      <formula>0</formula>
    </cfRule>
    <cfRule type="cellIs" dxfId="1312" priority="392" operator="greaterThan">
      <formula>0</formula>
    </cfRule>
  </conditionalFormatting>
  <conditionalFormatting sqref="CJ32:CO32">
    <cfRule type="cellIs" dxfId="1311" priority="387" operator="lessThan">
      <formula>0</formula>
    </cfRule>
    <cfRule type="cellIs" dxfId="1310" priority="388" operator="greaterThan">
      <formula>0</formula>
    </cfRule>
  </conditionalFormatting>
  <conditionalFormatting sqref="CI30:CO30">
    <cfRule type="cellIs" dxfId="1309" priority="389" operator="lessThan">
      <formula>0</formula>
    </cfRule>
    <cfRule type="cellIs" dxfId="1308" priority="390" operator="greaterThan">
      <formula>0</formula>
    </cfRule>
  </conditionalFormatting>
  <conditionalFormatting sqref="CO32">
    <cfRule type="cellIs" dxfId="1307" priority="385" operator="lessThan">
      <formula>0</formula>
    </cfRule>
    <cfRule type="cellIs" dxfId="1306" priority="386" operator="greaterThan">
      <formula>0</formula>
    </cfRule>
  </conditionalFormatting>
  <conditionalFormatting sqref="AE116:AK121">
    <cfRule type="iconSet" priority="382">
      <iconSet>
        <cfvo type="percent" val="0"/>
        <cfvo type="num" val="0"/>
        <cfvo type="num" val="0"/>
      </iconSet>
    </cfRule>
    <cfRule type="cellIs" dxfId="1305" priority="383" operator="lessThan">
      <formula>0</formula>
    </cfRule>
    <cfRule type="cellIs" dxfId="1304" priority="384" operator="greaterThan">
      <formula>0</formula>
    </cfRule>
  </conditionalFormatting>
  <conditionalFormatting sqref="CQ33:CV33 CQ35:CU35 CW35 CQ37:CW38 CQ24:CW24">
    <cfRule type="cellIs" dxfId="1303" priority="380" operator="lessThan">
      <formula>0</formula>
    </cfRule>
    <cfRule type="cellIs" dxfId="1302" priority="381" operator="greaterThan">
      <formula>0</formula>
    </cfRule>
  </conditionalFormatting>
  <conditionalFormatting sqref="CR31:CW31">
    <cfRule type="cellIs" dxfId="1301" priority="378" operator="lessThan">
      <formula>0</formula>
    </cfRule>
    <cfRule type="cellIs" dxfId="1300" priority="379" operator="greaterThan">
      <formula>0</formula>
    </cfRule>
  </conditionalFormatting>
  <conditionalFormatting sqref="CQ32:CW32">
    <cfRule type="cellIs" dxfId="1299" priority="376" operator="lessThan">
      <formula>0</formula>
    </cfRule>
    <cfRule type="cellIs" dxfId="1298" priority="377" operator="greaterThan">
      <formula>0</formula>
    </cfRule>
  </conditionalFormatting>
  <conditionalFormatting sqref="CR32:CW32">
    <cfRule type="cellIs" dxfId="1297" priority="372" operator="lessThan">
      <formula>0</formula>
    </cfRule>
    <cfRule type="cellIs" dxfId="1296" priority="373" operator="greaterThan">
      <formula>0</formula>
    </cfRule>
  </conditionalFormatting>
  <conditionalFormatting sqref="CQ30:CW30">
    <cfRule type="cellIs" dxfId="1295" priority="374" operator="lessThan">
      <formula>0</formula>
    </cfRule>
    <cfRule type="cellIs" dxfId="1294" priority="375" operator="greaterThan">
      <formula>0</formula>
    </cfRule>
  </conditionalFormatting>
  <conditionalFormatting sqref="CW32">
    <cfRule type="cellIs" dxfId="1293" priority="370" operator="lessThan">
      <formula>0</formula>
    </cfRule>
    <cfRule type="cellIs" dxfId="1292" priority="371" operator="greaterThan">
      <formula>0</formula>
    </cfRule>
  </conditionalFormatting>
  <conditionalFormatting sqref="AE123:AK128">
    <cfRule type="iconSet" priority="367">
      <iconSet>
        <cfvo type="percent" val="0"/>
        <cfvo type="num" val="0"/>
        <cfvo type="num" val="0"/>
      </iconSet>
    </cfRule>
    <cfRule type="cellIs" dxfId="1291" priority="368" operator="lessThan">
      <formula>0</formula>
    </cfRule>
    <cfRule type="cellIs" dxfId="1290" priority="369" operator="greaterThan">
      <formula>0</formula>
    </cfRule>
  </conditionalFormatting>
  <conditionalFormatting sqref="AM67:AM128">
    <cfRule type="iconSet" priority="365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366">
      <iconSet iconSet="3Symbols">
        <cfvo type="percent" val="0"/>
        <cfvo type="num" val="0.1"/>
        <cfvo type="num" val="0.2"/>
      </iconSet>
    </cfRule>
  </conditionalFormatting>
  <conditionalFormatting sqref="O35:T35">
    <cfRule type="cellIs" dxfId="1289" priority="363" operator="lessThan">
      <formula>0</formula>
    </cfRule>
    <cfRule type="cellIs" dxfId="1288" priority="364" operator="greaterThan">
      <formula>0</formula>
    </cfRule>
  </conditionalFormatting>
  <conditionalFormatting sqref="AB35">
    <cfRule type="cellIs" dxfId="1287" priority="361" operator="lessThan">
      <formula>0</formula>
    </cfRule>
    <cfRule type="cellIs" dxfId="1286" priority="362" operator="greaterThan">
      <formula>0</formula>
    </cfRule>
  </conditionalFormatting>
  <conditionalFormatting sqref="AR35">
    <cfRule type="cellIs" dxfId="1285" priority="359" operator="lessThan">
      <formula>0</formula>
    </cfRule>
    <cfRule type="cellIs" dxfId="1284" priority="360" operator="greaterThan">
      <formula>0</formula>
    </cfRule>
  </conditionalFormatting>
  <conditionalFormatting sqref="AZ35">
    <cfRule type="cellIs" dxfId="1283" priority="357" operator="lessThan">
      <formula>0</formula>
    </cfRule>
    <cfRule type="cellIs" dxfId="1282" priority="358" operator="greaterThan">
      <formula>0</formula>
    </cfRule>
  </conditionalFormatting>
  <conditionalFormatting sqref="BH35">
    <cfRule type="cellIs" dxfId="1281" priority="355" operator="lessThan">
      <formula>0</formula>
    </cfRule>
    <cfRule type="cellIs" dxfId="1280" priority="356" operator="greaterThan">
      <formula>0</formula>
    </cfRule>
  </conditionalFormatting>
  <conditionalFormatting sqref="BP35">
    <cfRule type="cellIs" dxfId="1279" priority="353" operator="lessThan">
      <formula>0</formula>
    </cfRule>
    <cfRule type="cellIs" dxfId="1278" priority="354" operator="greaterThan">
      <formula>0</formula>
    </cfRule>
  </conditionalFormatting>
  <conditionalFormatting sqref="BX35">
    <cfRule type="cellIs" dxfId="1277" priority="351" operator="lessThan">
      <formula>0</formula>
    </cfRule>
    <cfRule type="cellIs" dxfId="1276" priority="352" operator="greaterThan">
      <formula>0</formula>
    </cfRule>
  </conditionalFormatting>
  <conditionalFormatting sqref="CF35">
    <cfRule type="cellIs" dxfId="1275" priority="349" operator="lessThan">
      <formula>0</formula>
    </cfRule>
    <cfRule type="cellIs" dxfId="1274" priority="350" operator="greaterThan">
      <formula>0</formula>
    </cfRule>
  </conditionalFormatting>
  <conditionalFormatting sqref="CN35">
    <cfRule type="cellIs" dxfId="1273" priority="347" operator="lessThan">
      <formula>0</formula>
    </cfRule>
    <cfRule type="cellIs" dxfId="1272" priority="348" operator="greaterThan">
      <formula>0</formula>
    </cfRule>
  </conditionalFormatting>
  <conditionalFormatting sqref="CV35">
    <cfRule type="cellIs" dxfId="1271" priority="345" operator="lessThan">
      <formula>0</formula>
    </cfRule>
    <cfRule type="cellIs" dxfId="1270" priority="346" operator="greaterThan">
      <formula>0</formula>
    </cfRule>
  </conditionalFormatting>
  <conditionalFormatting sqref="O23:T23">
    <cfRule type="cellIs" dxfId="1269" priority="343" operator="lessThan">
      <formula>0</formula>
    </cfRule>
    <cfRule type="cellIs" dxfId="1268" priority="344" operator="greaterThan">
      <formula>0</formula>
    </cfRule>
  </conditionalFormatting>
  <conditionalFormatting sqref="W23:AB23">
    <cfRule type="cellIs" dxfId="1267" priority="341" operator="lessThan">
      <formula>0</formula>
    </cfRule>
    <cfRule type="cellIs" dxfId="1266" priority="342" operator="greaterThan">
      <formula>0</formula>
    </cfRule>
  </conditionalFormatting>
  <conditionalFormatting sqref="AE23:AJ23">
    <cfRule type="cellIs" dxfId="1265" priority="339" operator="lessThan">
      <formula>0</formula>
    </cfRule>
    <cfRule type="cellIs" dxfId="1264" priority="340" operator="greaterThan">
      <formula>0</formula>
    </cfRule>
  </conditionalFormatting>
  <conditionalFormatting sqref="CO23">
    <cfRule type="cellIs" dxfId="1263" priority="303" operator="lessThan">
      <formula>0</formula>
    </cfRule>
    <cfRule type="cellIs" dxfId="1262" priority="304" operator="greaterThan">
      <formula>0</formula>
    </cfRule>
  </conditionalFormatting>
  <conditionalFormatting sqref="AS22 AS24">
    <cfRule type="cellIs" dxfId="1261" priority="337" operator="lessThan">
      <formula>0</formula>
    </cfRule>
    <cfRule type="cellIs" dxfId="1260" priority="338" operator="greaterThan">
      <formula>0</formula>
    </cfRule>
  </conditionalFormatting>
  <conditionalFormatting sqref="AS23">
    <cfRule type="cellIs" dxfId="1259" priority="335" operator="lessThan">
      <formula>0</formula>
    </cfRule>
    <cfRule type="cellIs" dxfId="1258" priority="336" operator="greaterThan">
      <formula>0</formula>
    </cfRule>
  </conditionalFormatting>
  <conditionalFormatting sqref="AM23:AR23">
    <cfRule type="cellIs" dxfId="1257" priority="333" operator="lessThan">
      <formula>0</formula>
    </cfRule>
    <cfRule type="cellIs" dxfId="1256" priority="334" operator="greaterThan">
      <formula>0</formula>
    </cfRule>
  </conditionalFormatting>
  <conditionalFormatting sqref="BA22">
    <cfRule type="cellIs" dxfId="1255" priority="331" operator="lessThan">
      <formula>0</formula>
    </cfRule>
    <cfRule type="cellIs" dxfId="1254" priority="332" operator="greaterThan">
      <formula>0</formula>
    </cfRule>
  </conditionalFormatting>
  <conditionalFormatting sqref="BA23">
    <cfRule type="cellIs" dxfId="1253" priority="329" operator="lessThan">
      <formula>0</formula>
    </cfRule>
    <cfRule type="cellIs" dxfId="1252" priority="330" operator="greaterThan">
      <formula>0</formula>
    </cfRule>
  </conditionalFormatting>
  <conditionalFormatting sqref="AU23:AZ23">
    <cfRule type="cellIs" dxfId="1251" priority="327" operator="lessThan">
      <formula>0</formula>
    </cfRule>
    <cfRule type="cellIs" dxfId="1250" priority="328" operator="greaterThan">
      <formula>0</formula>
    </cfRule>
  </conditionalFormatting>
  <conditionalFormatting sqref="BI22">
    <cfRule type="cellIs" dxfId="1249" priority="325" operator="lessThan">
      <formula>0</formula>
    </cfRule>
    <cfRule type="cellIs" dxfId="1248" priority="326" operator="greaterThan">
      <formula>0</formula>
    </cfRule>
  </conditionalFormatting>
  <conditionalFormatting sqref="BI23">
    <cfRule type="cellIs" dxfId="1247" priority="323" operator="lessThan">
      <formula>0</formula>
    </cfRule>
    <cfRule type="cellIs" dxfId="1246" priority="324" operator="greaterThan">
      <formula>0</formula>
    </cfRule>
  </conditionalFormatting>
  <conditionalFormatting sqref="BC23:BH23">
    <cfRule type="cellIs" dxfId="1245" priority="321" operator="lessThan">
      <formula>0</formula>
    </cfRule>
    <cfRule type="cellIs" dxfId="1244" priority="322" operator="greaterThan">
      <formula>0</formula>
    </cfRule>
  </conditionalFormatting>
  <conditionalFormatting sqref="BQ22">
    <cfRule type="cellIs" dxfId="1243" priority="319" operator="lessThan">
      <formula>0</formula>
    </cfRule>
    <cfRule type="cellIs" dxfId="1242" priority="320" operator="greaterThan">
      <formula>0</formula>
    </cfRule>
  </conditionalFormatting>
  <conditionalFormatting sqref="BQ23">
    <cfRule type="cellIs" dxfId="1241" priority="317" operator="lessThan">
      <formula>0</formula>
    </cfRule>
    <cfRule type="cellIs" dxfId="1240" priority="318" operator="greaterThan">
      <formula>0</formula>
    </cfRule>
  </conditionalFormatting>
  <conditionalFormatting sqref="BK23:BP23">
    <cfRule type="cellIs" dxfId="1239" priority="315" operator="lessThan">
      <formula>0</formula>
    </cfRule>
    <cfRule type="cellIs" dxfId="1238" priority="316" operator="greaterThan">
      <formula>0</formula>
    </cfRule>
  </conditionalFormatting>
  <conditionalFormatting sqref="BY22">
    <cfRule type="cellIs" dxfId="1237" priority="313" operator="lessThan">
      <formula>0</formula>
    </cfRule>
    <cfRule type="cellIs" dxfId="1236" priority="314" operator="greaterThan">
      <formula>0</formula>
    </cfRule>
  </conditionalFormatting>
  <conditionalFormatting sqref="BY23">
    <cfRule type="cellIs" dxfId="1235" priority="311" operator="lessThan">
      <formula>0</formula>
    </cfRule>
    <cfRule type="cellIs" dxfId="1234" priority="312" operator="greaterThan">
      <formula>0</formula>
    </cfRule>
  </conditionalFormatting>
  <conditionalFormatting sqref="BS23:BX23">
    <cfRule type="cellIs" dxfId="1233" priority="309" operator="lessThan">
      <formula>0</formula>
    </cfRule>
    <cfRule type="cellIs" dxfId="1232" priority="310" operator="greaterThan">
      <formula>0</formula>
    </cfRule>
  </conditionalFormatting>
  <conditionalFormatting sqref="CG23">
    <cfRule type="cellIs" dxfId="1231" priority="307" operator="lessThan">
      <formula>0</formula>
    </cfRule>
    <cfRule type="cellIs" dxfId="1230" priority="308" operator="greaterThan">
      <formula>0</formula>
    </cfRule>
  </conditionalFormatting>
  <conditionalFormatting sqref="CA23:CF23">
    <cfRule type="cellIs" dxfId="1229" priority="305" operator="lessThan">
      <formula>0</formula>
    </cfRule>
    <cfRule type="cellIs" dxfId="1228" priority="306" operator="greaterThan">
      <formula>0</formula>
    </cfRule>
  </conditionalFormatting>
  <conditionalFormatting sqref="CI23:CN23">
    <cfRule type="cellIs" dxfId="1227" priority="301" operator="lessThan">
      <formula>0</formula>
    </cfRule>
    <cfRule type="cellIs" dxfId="1226" priority="302" operator="greaterThan">
      <formula>0</formula>
    </cfRule>
  </conditionalFormatting>
  <conditionalFormatting sqref="CW23">
    <cfRule type="cellIs" dxfId="1225" priority="299" operator="lessThan">
      <formula>0</formula>
    </cfRule>
    <cfRule type="cellIs" dxfId="1224" priority="300" operator="greaterThan">
      <formula>0</formula>
    </cfRule>
  </conditionalFormatting>
  <conditionalFormatting sqref="CQ23:CV23">
    <cfRule type="cellIs" dxfId="1223" priority="297" operator="lessThan">
      <formula>0</formula>
    </cfRule>
    <cfRule type="cellIs" dxfId="1222" priority="298" operator="greaterThan">
      <formula>0</formula>
    </cfRule>
  </conditionalFormatting>
  <conditionalFormatting sqref="V29 P27:T27 O28:T28 AD27:AD29 V27:AB28 O25:AD26">
    <cfRule type="cellIs" dxfId="1221" priority="295" operator="lessThan">
      <formula>0</formula>
    </cfRule>
    <cfRule type="cellIs" dxfId="1220" priority="296" operator="greaterThan">
      <formula>0</formula>
    </cfRule>
  </conditionalFormatting>
  <conditionalFormatting sqref="G27:L29 G25:M26">
    <cfRule type="cellIs" dxfId="1219" priority="293" operator="lessThan">
      <formula>0</formula>
    </cfRule>
    <cfRule type="cellIs" dxfId="1218" priority="294" operator="greaterThan">
      <formula>0</formula>
    </cfRule>
  </conditionalFormatting>
  <conditionalFormatting sqref="X29:AB29">
    <cfRule type="cellIs" dxfId="1217" priority="291" operator="lessThan">
      <formula>0</formula>
    </cfRule>
    <cfRule type="cellIs" dxfId="1216" priority="292" operator="greaterThan">
      <formula>0</formula>
    </cfRule>
  </conditionalFormatting>
  <conditionalFormatting sqref="AE27:AI28 AK27:AK29 AE25:AK26">
    <cfRule type="cellIs" dxfId="1215" priority="289" operator="lessThan">
      <formula>0</formula>
    </cfRule>
    <cfRule type="cellIs" dxfId="1214" priority="290" operator="greaterThan">
      <formula>0</formula>
    </cfRule>
  </conditionalFormatting>
  <conditionalFormatting sqref="AF29:AI29">
    <cfRule type="cellIs" dxfId="1213" priority="287" operator="lessThan">
      <formula>0</formula>
    </cfRule>
    <cfRule type="cellIs" dxfId="1212" priority="288" operator="greaterThan">
      <formula>0</formula>
    </cfRule>
  </conditionalFormatting>
  <conditionalFormatting sqref="AE29:AI29 AK29">
    <cfRule type="cellIs" dxfId="1211" priority="285" operator="lessThan">
      <formula>0</formula>
    </cfRule>
    <cfRule type="cellIs" dxfId="1210" priority="286" operator="greaterThan">
      <formula>0</formula>
    </cfRule>
  </conditionalFormatting>
  <conditionalFormatting sqref="AM25:AS26 AM27:AQ28 AS28:AS29">
    <cfRule type="cellIs" dxfId="1209" priority="283" operator="lessThan">
      <formula>0</formula>
    </cfRule>
    <cfRule type="cellIs" dxfId="1208" priority="284" operator="greaterThan">
      <formula>0</formula>
    </cfRule>
  </conditionalFormatting>
  <conditionalFormatting sqref="AN29:AQ29">
    <cfRule type="cellIs" dxfId="1207" priority="281" operator="lessThan">
      <formula>0</formula>
    </cfRule>
    <cfRule type="cellIs" dxfId="1206" priority="282" operator="greaterThan">
      <formula>0</formula>
    </cfRule>
  </conditionalFormatting>
  <conditionalFormatting sqref="AM29:AQ29 AS29">
    <cfRule type="cellIs" dxfId="1205" priority="279" operator="lessThan">
      <formula>0</formula>
    </cfRule>
    <cfRule type="cellIs" dxfId="1204" priority="280" operator="greaterThan">
      <formula>0</formula>
    </cfRule>
  </conditionalFormatting>
  <conditionalFormatting sqref="AU27:AY28 AU25:BA26">
    <cfRule type="cellIs" dxfId="1203" priority="277" operator="lessThan">
      <formula>0</formula>
    </cfRule>
    <cfRule type="cellIs" dxfId="1202" priority="278" operator="greaterThan">
      <formula>0</formula>
    </cfRule>
  </conditionalFormatting>
  <conditionalFormatting sqref="AV29:AY29">
    <cfRule type="cellIs" dxfId="1201" priority="275" operator="lessThan">
      <formula>0</formula>
    </cfRule>
    <cfRule type="cellIs" dxfId="1200" priority="276" operator="greaterThan">
      <formula>0</formula>
    </cfRule>
  </conditionalFormatting>
  <conditionalFormatting sqref="AU29:AY29">
    <cfRule type="cellIs" dxfId="1199" priority="273" operator="lessThan">
      <formula>0</formula>
    </cfRule>
    <cfRule type="cellIs" dxfId="1198" priority="274" operator="greaterThan">
      <formula>0</formula>
    </cfRule>
  </conditionalFormatting>
  <conditionalFormatting sqref="AS28">
    <cfRule type="cellIs" dxfId="1197" priority="271" operator="lessThan">
      <formula>0</formula>
    </cfRule>
    <cfRule type="cellIs" dxfId="1196" priority="272" operator="greaterThan">
      <formula>0</formula>
    </cfRule>
  </conditionalFormatting>
  <conditionalFormatting sqref="BC27:BG28 BC25:BI26">
    <cfRule type="cellIs" dxfId="1195" priority="269" operator="lessThan">
      <formula>0</formula>
    </cfRule>
    <cfRule type="cellIs" dxfId="1194" priority="270" operator="greaterThan">
      <formula>0</formula>
    </cfRule>
  </conditionalFormatting>
  <conditionalFormatting sqref="BD29:BG29">
    <cfRule type="cellIs" dxfId="1193" priority="267" operator="lessThan">
      <formula>0</formula>
    </cfRule>
    <cfRule type="cellIs" dxfId="1192" priority="268" operator="greaterThan">
      <formula>0</formula>
    </cfRule>
  </conditionalFormatting>
  <conditionalFormatting sqref="BC29:BG29">
    <cfRule type="cellIs" dxfId="1191" priority="265" operator="lessThan">
      <formula>0</formula>
    </cfRule>
    <cfRule type="cellIs" dxfId="1190" priority="266" operator="greaterThan">
      <formula>0</formula>
    </cfRule>
  </conditionalFormatting>
  <conditionalFormatting sqref="BK27:BO28 BQ28:BQ29 BK25:BQ26">
    <cfRule type="cellIs" dxfId="1189" priority="263" operator="lessThan">
      <formula>0</formula>
    </cfRule>
    <cfRule type="cellIs" dxfId="1188" priority="264" operator="greaterThan">
      <formula>0</formula>
    </cfRule>
  </conditionalFormatting>
  <conditionalFormatting sqref="BL29:BO29">
    <cfRule type="cellIs" dxfId="1187" priority="261" operator="lessThan">
      <formula>0</formula>
    </cfRule>
    <cfRule type="cellIs" dxfId="1186" priority="262" operator="greaterThan">
      <formula>0</formula>
    </cfRule>
  </conditionalFormatting>
  <conditionalFormatting sqref="BK29:BO29 BQ29">
    <cfRule type="cellIs" dxfId="1185" priority="259" operator="lessThan">
      <formula>0</formula>
    </cfRule>
    <cfRule type="cellIs" dxfId="1184" priority="260" operator="greaterThan">
      <formula>0</formula>
    </cfRule>
  </conditionalFormatting>
  <conditionalFormatting sqref="BS27:BW28 BY28:BY29 BS25:BY26">
    <cfRule type="cellIs" dxfId="1183" priority="257" operator="lessThan">
      <formula>0</formula>
    </cfRule>
    <cfRule type="cellIs" dxfId="1182" priority="258" operator="greaterThan">
      <formula>0</formula>
    </cfRule>
  </conditionalFormatting>
  <conditionalFormatting sqref="BT29:BW29">
    <cfRule type="cellIs" dxfId="1181" priority="255" operator="lessThan">
      <formula>0</formula>
    </cfRule>
    <cfRule type="cellIs" dxfId="1180" priority="256" operator="greaterThan">
      <formula>0</formula>
    </cfRule>
  </conditionalFormatting>
  <conditionalFormatting sqref="BS29:BW29 BY29">
    <cfRule type="cellIs" dxfId="1179" priority="253" operator="lessThan">
      <formula>0</formula>
    </cfRule>
    <cfRule type="cellIs" dxfId="1178" priority="254" operator="greaterThan">
      <formula>0</formula>
    </cfRule>
  </conditionalFormatting>
  <conditionalFormatting sqref="CA27:CE28 CA25:CG26">
    <cfRule type="cellIs" dxfId="1177" priority="251" operator="lessThan">
      <formula>0</formula>
    </cfRule>
    <cfRule type="cellIs" dxfId="1176" priority="252" operator="greaterThan">
      <formula>0</formula>
    </cfRule>
  </conditionalFormatting>
  <conditionalFormatting sqref="CB29:CE29">
    <cfRule type="cellIs" dxfId="1175" priority="249" operator="lessThan">
      <formula>0</formula>
    </cfRule>
    <cfRule type="cellIs" dxfId="1174" priority="250" operator="greaterThan">
      <formula>0</formula>
    </cfRule>
  </conditionalFormatting>
  <conditionalFormatting sqref="CA29:CE29">
    <cfRule type="cellIs" dxfId="1173" priority="247" operator="lessThan">
      <formula>0</formula>
    </cfRule>
    <cfRule type="cellIs" dxfId="1172" priority="248" operator="greaterThan">
      <formula>0</formula>
    </cfRule>
  </conditionalFormatting>
  <conditionalFormatting sqref="CI27:CM28 CI25:CO26">
    <cfRule type="cellIs" dxfId="1171" priority="245" operator="lessThan">
      <formula>0</formula>
    </cfRule>
    <cfRule type="cellIs" dxfId="1170" priority="246" operator="greaterThan">
      <formula>0</formula>
    </cfRule>
  </conditionalFormatting>
  <conditionalFormatting sqref="CJ29:CM29">
    <cfRule type="cellIs" dxfId="1169" priority="243" operator="lessThan">
      <formula>0</formula>
    </cfRule>
    <cfRule type="cellIs" dxfId="1168" priority="244" operator="greaterThan">
      <formula>0</formula>
    </cfRule>
  </conditionalFormatting>
  <conditionalFormatting sqref="CI29:CM29">
    <cfRule type="cellIs" dxfId="1167" priority="241" operator="lessThan">
      <formula>0</formula>
    </cfRule>
    <cfRule type="cellIs" dxfId="1166" priority="242" operator="greaterThan">
      <formula>0</formula>
    </cfRule>
  </conditionalFormatting>
  <conditionalFormatting sqref="CQ27:CU28 CQ25:CW26">
    <cfRule type="cellIs" dxfId="1165" priority="239" operator="lessThan">
      <formula>0</formula>
    </cfRule>
    <cfRule type="cellIs" dxfId="1164" priority="240" operator="greaterThan">
      <formula>0</formula>
    </cfRule>
  </conditionalFormatting>
  <conditionalFormatting sqref="CR29:CU29">
    <cfRule type="cellIs" dxfId="1163" priority="237" operator="lessThan">
      <formula>0</formula>
    </cfRule>
    <cfRule type="cellIs" dxfId="1162" priority="238" operator="greaterThan">
      <formula>0</formula>
    </cfRule>
  </conditionalFormatting>
  <conditionalFormatting sqref="CQ29:CU29">
    <cfRule type="cellIs" dxfId="1161" priority="235" operator="lessThan">
      <formula>0</formula>
    </cfRule>
    <cfRule type="cellIs" dxfId="1160" priority="236" operator="greaterThan">
      <formula>0</formula>
    </cfRule>
  </conditionalFormatting>
  <conditionalFormatting sqref="O27:T28">
    <cfRule type="cellIs" dxfId="1159" priority="233" operator="lessThan">
      <formula>0</formula>
    </cfRule>
    <cfRule type="cellIs" dxfId="1158" priority="234" operator="greaterThan">
      <formula>0</formula>
    </cfRule>
  </conditionalFormatting>
  <conditionalFormatting sqref="O29:T29">
    <cfRule type="cellIs" dxfId="1157" priority="231" operator="lessThan">
      <formula>0</formula>
    </cfRule>
    <cfRule type="cellIs" dxfId="1156" priority="232" operator="greaterThan">
      <formula>0</formula>
    </cfRule>
  </conditionalFormatting>
  <conditionalFormatting sqref="W27:AB27">
    <cfRule type="cellIs" dxfId="1155" priority="229" operator="lessThan">
      <formula>0</formula>
    </cfRule>
    <cfRule type="cellIs" dxfId="1154" priority="230" operator="greaterThan">
      <formula>0</formula>
    </cfRule>
  </conditionalFormatting>
  <conditionalFormatting sqref="W28:AB28">
    <cfRule type="cellIs" dxfId="1153" priority="227" operator="lessThan">
      <formula>0</formula>
    </cfRule>
    <cfRule type="cellIs" dxfId="1152" priority="228" operator="greaterThan">
      <formula>0</formula>
    </cfRule>
  </conditionalFormatting>
  <conditionalFormatting sqref="W29:AB29">
    <cfRule type="cellIs" dxfId="1151" priority="225" operator="lessThan">
      <formula>0</formula>
    </cfRule>
    <cfRule type="cellIs" dxfId="1150" priority="226" operator="greaterThan">
      <formula>0</formula>
    </cfRule>
  </conditionalFormatting>
  <conditionalFormatting sqref="AJ27:AJ28">
    <cfRule type="cellIs" dxfId="1149" priority="223" operator="lessThan">
      <formula>0</formula>
    </cfRule>
    <cfRule type="cellIs" dxfId="1148" priority="224" operator="greaterThan">
      <formula>0</formula>
    </cfRule>
  </conditionalFormatting>
  <conditionalFormatting sqref="AJ29">
    <cfRule type="cellIs" dxfId="1147" priority="221" operator="lessThan">
      <formula>0</formula>
    </cfRule>
    <cfRule type="cellIs" dxfId="1146" priority="222" operator="greaterThan">
      <formula>0</formula>
    </cfRule>
  </conditionalFormatting>
  <conditionalFormatting sqref="AJ29">
    <cfRule type="cellIs" dxfId="1145" priority="219" operator="lessThan">
      <formula>0</formula>
    </cfRule>
    <cfRule type="cellIs" dxfId="1144" priority="220" operator="greaterThan">
      <formula>0</formula>
    </cfRule>
  </conditionalFormatting>
  <conditionalFormatting sqref="AC27:AC29">
    <cfRule type="cellIs" dxfId="1143" priority="217" operator="lessThan">
      <formula>0</formula>
    </cfRule>
    <cfRule type="cellIs" dxfId="1142" priority="218" operator="greaterThan">
      <formula>0</formula>
    </cfRule>
  </conditionalFormatting>
  <conditionalFormatting sqref="U27:U29">
    <cfRule type="cellIs" dxfId="1141" priority="215" operator="lessThan">
      <formula>0</formula>
    </cfRule>
    <cfRule type="cellIs" dxfId="1140" priority="216" operator="greaterThan">
      <formula>0</formula>
    </cfRule>
  </conditionalFormatting>
  <conditionalFormatting sqref="M27:M29">
    <cfRule type="cellIs" dxfId="1139" priority="213" operator="lessThan">
      <formula>0</formula>
    </cfRule>
    <cfRule type="cellIs" dxfId="1138" priority="214" operator="greaterThan">
      <formula>0</formula>
    </cfRule>
  </conditionalFormatting>
  <conditionalFormatting sqref="AR27:AR28">
    <cfRule type="cellIs" dxfId="1137" priority="211" operator="lessThan">
      <formula>0</formula>
    </cfRule>
    <cfRule type="cellIs" dxfId="1136" priority="212" operator="greaterThan">
      <formula>0</formula>
    </cfRule>
  </conditionalFormatting>
  <conditionalFormatting sqref="AR29">
    <cfRule type="cellIs" dxfId="1135" priority="209" operator="lessThan">
      <formula>0</formula>
    </cfRule>
    <cfRule type="cellIs" dxfId="1134" priority="210" operator="greaterThan">
      <formula>0</formula>
    </cfRule>
  </conditionalFormatting>
  <conditionalFormatting sqref="AR29">
    <cfRule type="cellIs" dxfId="1133" priority="207" operator="lessThan">
      <formula>0</formula>
    </cfRule>
    <cfRule type="cellIs" dxfId="1132" priority="208" operator="greaterThan">
      <formula>0</formula>
    </cfRule>
  </conditionalFormatting>
  <conditionalFormatting sqref="AS27:AS29">
    <cfRule type="cellIs" dxfId="1131" priority="205" operator="lessThan">
      <formula>0</formula>
    </cfRule>
    <cfRule type="cellIs" dxfId="1130" priority="206" operator="greaterThan">
      <formula>0</formula>
    </cfRule>
  </conditionalFormatting>
  <conditionalFormatting sqref="AZ27:AZ28">
    <cfRule type="cellIs" dxfId="1129" priority="203" operator="lessThan">
      <formula>0</formula>
    </cfRule>
    <cfRule type="cellIs" dxfId="1128" priority="204" operator="greaterThan">
      <formula>0</formula>
    </cfRule>
  </conditionalFormatting>
  <conditionalFormatting sqref="AZ29">
    <cfRule type="cellIs" dxfId="1127" priority="201" operator="lessThan">
      <formula>0</formula>
    </cfRule>
    <cfRule type="cellIs" dxfId="1126" priority="202" operator="greaterThan">
      <formula>0</formula>
    </cfRule>
  </conditionalFormatting>
  <conditionalFormatting sqref="AZ29">
    <cfRule type="cellIs" dxfId="1125" priority="199" operator="lessThan">
      <formula>0</formula>
    </cfRule>
    <cfRule type="cellIs" dxfId="1124" priority="200" operator="greaterThan">
      <formula>0</formula>
    </cfRule>
  </conditionalFormatting>
  <conditionalFormatting sqref="BA27:BA29">
    <cfRule type="cellIs" dxfId="1123" priority="197" operator="lessThan">
      <formula>0</formula>
    </cfRule>
    <cfRule type="cellIs" dxfId="1122" priority="198" operator="greaterThan">
      <formula>0</formula>
    </cfRule>
  </conditionalFormatting>
  <conditionalFormatting sqref="BH27:BH28">
    <cfRule type="cellIs" dxfId="1121" priority="195" operator="lessThan">
      <formula>0</formula>
    </cfRule>
    <cfRule type="cellIs" dxfId="1120" priority="196" operator="greaterThan">
      <formula>0</formula>
    </cfRule>
  </conditionalFormatting>
  <conditionalFormatting sqref="BH29">
    <cfRule type="cellIs" dxfId="1119" priority="193" operator="lessThan">
      <formula>0</formula>
    </cfRule>
    <cfRule type="cellIs" dxfId="1118" priority="194" operator="greaterThan">
      <formula>0</formula>
    </cfRule>
  </conditionalFormatting>
  <conditionalFormatting sqref="BH29">
    <cfRule type="cellIs" dxfId="1117" priority="191" operator="lessThan">
      <formula>0</formula>
    </cfRule>
    <cfRule type="cellIs" dxfId="1116" priority="192" operator="greaterThan">
      <formula>0</formula>
    </cfRule>
  </conditionalFormatting>
  <conditionalFormatting sqref="BI27:BI29">
    <cfRule type="cellIs" dxfId="1115" priority="189" operator="lessThan">
      <formula>0</formula>
    </cfRule>
    <cfRule type="cellIs" dxfId="1114" priority="190" operator="greaterThan">
      <formula>0</formula>
    </cfRule>
  </conditionalFormatting>
  <conditionalFormatting sqref="BP27:BP28">
    <cfRule type="cellIs" dxfId="1113" priority="187" operator="lessThan">
      <formula>0</formula>
    </cfRule>
    <cfRule type="cellIs" dxfId="1112" priority="188" operator="greaterThan">
      <formula>0</formula>
    </cfRule>
  </conditionalFormatting>
  <conditionalFormatting sqref="BP29">
    <cfRule type="cellIs" dxfId="1111" priority="185" operator="lessThan">
      <formula>0</formula>
    </cfRule>
    <cfRule type="cellIs" dxfId="1110" priority="186" operator="greaterThan">
      <formula>0</formula>
    </cfRule>
  </conditionalFormatting>
  <conditionalFormatting sqref="BP29">
    <cfRule type="cellIs" dxfId="1109" priority="183" operator="lessThan">
      <formula>0</formula>
    </cfRule>
    <cfRule type="cellIs" dxfId="1108" priority="184" operator="greaterThan">
      <formula>0</formula>
    </cfRule>
  </conditionalFormatting>
  <conditionalFormatting sqref="BQ27:BQ29">
    <cfRule type="cellIs" dxfId="1107" priority="181" operator="lessThan">
      <formula>0</formula>
    </cfRule>
    <cfRule type="cellIs" dxfId="1106" priority="182" operator="greaterThan">
      <formula>0</formula>
    </cfRule>
  </conditionalFormatting>
  <conditionalFormatting sqref="BX27:BX28">
    <cfRule type="cellIs" dxfId="1105" priority="179" operator="lessThan">
      <formula>0</formula>
    </cfRule>
    <cfRule type="cellIs" dxfId="1104" priority="180" operator="greaterThan">
      <formula>0</formula>
    </cfRule>
  </conditionalFormatting>
  <conditionalFormatting sqref="BX29">
    <cfRule type="cellIs" dxfId="1103" priority="177" operator="lessThan">
      <formula>0</formula>
    </cfRule>
    <cfRule type="cellIs" dxfId="1102" priority="178" operator="greaterThan">
      <formula>0</formula>
    </cfRule>
  </conditionalFormatting>
  <conditionalFormatting sqref="BX29">
    <cfRule type="cellIs" dxfId="1101" priority="175" operator="lessThan">
      <formula>0</formula>
    </cfRule>
    <cfRule type="cellIs" dxfId="1100" priority="176" operator="greaterThan">
      <formula>0</formula>
    </cfRule>
  </conditionalFormatting>
  <conditionalFormatting sqref="BY27:BY29">
    <cfRule type="cellIs" dxfId="1099" priority="173" operator="lessThan">
      <formula>0</formula>
    </cfRule>
    <cfRule type="cellIs" dxfId="1098" priority="174" operator="greaterThan">
      <formula>0</formula>
    </cfRule>
  </conditionalFormatting>
  <conditionalFormatting sqref="CF27:CF28">
    <cfRule type="cellIs" dxfId="1097" priority="171" operator="lessThan">
      <formula>0</formula>
    </cfRule>
    <cfRule type="cellIs" dxfId="1096" priority="172" operator="greaterThan">
      <formula>0</formula>
    </cfRule>
  </conditionalFormatting>
  <conditionalFormatting sqref="CF29">
    <cfRule type="cellIs" dxfId="1095" priority="169" operator="lessThan">
      <formula>0</formula>
    </cfRule>
    <cfRule type="cellIs" dxfId="1094" priority="170" operator="greaterThan">
      <formula>0</formula>
    </cfRule>
  </conditionalFormatting>
  <conditionalFormatting sqref="CF29">
    <cfRule type="cellIs" dxfId="1093" priority="167" operator="lessThan">
      <formula>0</formula>
    </cfRule>
    <cfRule type="cellIs" dxfId="1092" priority="168" operator="greaterThan">
      <formula>0</formula>
    </cfRule>
  </conditionalFormatting>
  <conditionalFormatting sqref="CG27:CG29">
    <cfRule type="cellIs" dxfId="1091" priority="165" operator="lessThan">
      <formula>0</formula>
    </cfRule>
    <cfRule type="cellIs" dxfId="1090" priority="166" operator="greaterThan">
      <formula>0</formula>
    </cfRule>
  </conditionalFormatting>
  <conditionalFormatting sqref="CN27:CN28">
    <cfRule type="cellIs" dxfId="1089" priority="163" operator="lessThan">
      <formula>0</formula>
    </cfRule>
    <cfRule type="cellIs" dxfId="1088" priority="164" operator="greaterThan">
      <formula>0</formula>
    </cfRule>
  </conditionalFormatting>
  <conditionalFormatting sqref="CN29">
    <cfRule type="cellIs" dxfId="1087" priority="161" operator="lessThan">
      <formula>0</formula>
    </cfRule>
    <cfRule type="cellIs" dxfId="1086" priority="162" operator="greaterThan">
      <formula>0</formula>
    </cfRule>
  </conditionalFormatting>
  <conditionalFormatting sqref="CN29">
    <cfRule type="cellIs" dxfId="1085" priority="159" operator="lessThan">
      <formula>0</formula>
    </cfRule>
    <cfRule type="cellIs" dxfId="1084" priority="160" operator="greaterThan">
      <formula>0</formula>
    </cfRule>
  </conditionalFormatting>
  <conditionalFormatting sqref="CO27:CO29">
    <cfRule type="cellIs" dxfId="1083" priority="157" operator="lessThan">
      <formula>0</formula>
    </cfRule>
    <cfRule type="cellIs" dxfId="1082" priority="158" operator="greaterThan">
      <formula>0</formula>
    </cfRule>
  </conditionalFormatting>
  <conditionalFormatting sqref="CV27:CV28">
    <cfRule type="cellIs" dxfId="1081" priority="155" operator="lessThan">
      <formula>0</formula>
    </cfRule>
    <cfRule type="cellIs" dxfId="1080" priority="156" operator="greaterThan">
      <formula>0</formula>
    </cfRule>
  </conditionalFormatting>
  <conditionalFormatting sqref="CV29">
    <cfRule type="cellIs" dxfId="1079" priority="153" operator="lessThan">
      <formula>0</formula>
    </cfRule>
    <cfRule type="cellIs" dxfId="1078" priority="154" operator="greaterThan">
      <formula>0</formula>
    </cfRule>
  </conditionalFormatting>
  <conditionalFormatting sqref="CV29">
    <cfRule type="cellIs" dxfId="1077" priority="151" operator="lessThan">
      <formula>0</formula>
    </cfRule>
    <cfRule type="cellIs" dxfId="1076" priority="152" operator="greaterThan">
      <formula>0</formula>
    </cfRule>
  </conditionalFormatting>
  <conditionalFormatting sqref="CW27:CW29">
    <cfRule type="cellIs" dxfId="1075" priority="149" operator="lessThan">
      <formula>0</formula>
    </cfRule>
    <cfRule type="cellIs" dxfId="1074" priority="150" operator="greaterThan">
      <formula>0</formula>
    </cfRule>
  </conditionalFormatting>
  <conditionalFormatting sqref="O36:U36">
    <cfRule type="cellIs" dxfId="1073" priority="147" operator="lessThan">
      <formula>0</formula>
    </cfRule>
    <cfRule type="cellIs" dxfId="1072" priority="148" operator="greaterThan">
      <formula>0</formula>
    </cfRule>
  </conditionalFormatting>
  <conditionalFormatting sqref="W36:AC36">
    <cfRule type="cellIs" dxfId="1071" priority="145" operator="lessThan">
      <formula>0</formula>
    </cfRule>
    <cfRule type="cellIs" dxfId="1070" priority="146" operator="greaterThan">
      <formula>0</formula>
    </cfRule>
  </conditionalFormatting>
  <conditionalFormatting sqref="AE36:AK36">
    <cfRule type="cellIs" dxfId="1069" priority="143" operator="lessThan">
      <formula>0</formula>
    </cfRule>
    <cfRule type="cellIs" dxfId="1068" priority="144" operator="greaterThan">
      <formula>0</formula>
    </cfRule>
  </conditionalFormatting>
  <conditionalFormatting sqref="AM36:AS36">
    <cfRule type="cellIs" dxfId="1067" priority="141" operator="lessThan">
      <formula>0</formula>
    </cfRule>
    <cfRule type="cellIs" dxfId="1066" priority="142" operator="greaterThan">
      <formula>0</formula>
    </cfRule>
  </conditionalFormatting>
  <conditionalFormatting sqref="AU36:BA36">
    <cfRule type="cellIs" dxfId="1065" priority="139" operator="lessThan">
      <formula>0</formula>
    </cfRule>
    <cfRule type="cellIs" dxfId="1064" priority="140" operator="greaterThan">
      <formula>0</formula>
    </cfRule>
  </conditionalFormatting>
  <conditionalFormatting sqref="BC36:BI36">
    <cfRule type="cellIs" dxfId="1063" priority="137" operator="lessThan">
      <formula>0</formula>
    </cfRule>
    <cfRule type="cellIs" dxfId="1062" priority="138" operator="greaterThan">
      <formula>0</formula>
    </cfRule>
  </conditionalFormatting>
  <conditionalFormatting sqref="BK36:BQ36">
    <cfRule type="cellIs" dxfId="1061" priority="135" operator="lessThan">
      <formula>0</formula>
    </cfRule>
    <cfRule type="cellIs" dxfId="1060" priority="136" operator="greaterThan">
      <formula>0</formula>
    </cfRule>
  </conditionalFormatting>
  <conditionalFormatting sqref="BS36:BY36">
    <cfRule type="cellIs" dxfId="1059" priority="133" operator="lessThan">
      <formula>0</formula>
    </cfRule>
    <cfRule type="cellIs" dxfId="1058" priority="134" operator="greaterThan">
      <formula>0</formula>
    </cfRule>
  </conditionalFormatting>
  <conditionalFormatting sqref="CA36:CG36">
    <cfRule type="cellIs" dxfId="1057" priority="131" operator="lessThan">
      <formula>0</formula>
    </cfRule>
    <cfRule type="cellIs" dxfId="1056" priority="132" operator="greaterThan">
      <formula>0</formula>
    </cfRule>
  </conditionalFormatting>
  <conditionalFormatting sqref="CI36:CO36">
    <cfRule type="cellIs" dxfId="1055" priority="129" operator="lessThan">
      <formula>0</formula>
    </cfRule>
    <cfRule type="cellIs" dxfId="1054" priority="130" operator="greaterThan">
      <formula>0</formula>
    </cfRule>
  </conditionalFormatting>
  <conditionalFormatting sqref="CQ36:CW36">
    <cfRule type="cellIs" dxfId="1053" priority="127" operator="lessThan">
      <formula>0</formula>
    </cfRule>
    <cfRule type="cellIs" dxfId="1052" priority="128" operator="greaterThan">
      <formula>0</formula>
    </cfRule>
  </conditionalFormatting>
  <conditionalFormatting sqref="O39:U39">
    <cfRule type="cellIs" dxfId="1051" priority="125" operator="lessThan">
      <formula>0</formula>
    </cfRule>
    <cfRule type="cellIs" dxfId="1050" priority="126" operator="greaterThan">
      <formula>0</formula>
    </cfRule>
  </conditionalFormatting>
  <conditionalFormatting sqref="W39:AC39">
    <cfRule type="cellIs" dxfId="1049" priority="123" operator="lessThan">
      <formula>0</formula>
    </cfRule>
    <cfRule type="cellIs" dxfId="1048" priority="124" operator="greaterThan">
      <formula>0</formula>
    </cfRule>
  </conditionalFormatting>
  <conditionalFormatting sqref="AE39:AK39">
    <cfRule type="cellIs" dxfId="1047" priority="121" operator="lessThan">
      <formula>0</formula>
    </cfRule>
    <cfRule type="cellIs" dxfId="1046" priority="122" operator="greaterThan">
      <formula>0</formula>
    </cfRule>
  </conditionalFormatting>
  <conditionalFormatting sqref="AM39:AS39">
    <cfRule type="cellIs" dxfId="1045" priority="119" operator="lessThan">
      <formula>0</formula>
    </cfRule>
    <cfRule type="cellIs" dxfId="1044" priority="120" operator="greaterThan">
      <formula>0</formula>
    </cfRule>
  </conditionalFormatting>
  <conditionalFormatting sqref="AU39:BA39">
    <cfRule type="cellIs" dxfId="1043" priority="117" operator="lessThan">
      <formula>0</formula>
    </cfRule>
    <cfRule type="cellIs" dxfId="1042" priority="118" operator="greaterThan">
      <formula>0</formula>
    </cfRule>
  </conditionalFormatting>
  <conditionalFormatting sqref="BC39:BI39">
    <cfRule type="cellIs" dxfId="1041" priority="115" operator="lessThan">
      <formula>0</formula>
    </cfRule>
    <cfRule type="cellIs" dxfId="1040" priority="116" operator="greaterThan">
      <formula>0</formula>
    </cfRule>
  </conditionalFormatting>
  <conditionalFormatting sqref="BK39:BQ39">
    <cfRule type="cellIs" dxfId="1039" priority="113" operator="lessThan">
      <formula>0</formula>
    </cfRule>
    <cfRule type="cellIs" dxfId="1038" priority="114" operator="greaterThan">
      <formula>0</formula>
    </cfRule>
  </conditionalFormatting>
  <conditionalFormatting sqref="BS39:BY39">
    <cfRule type="cellIs" dxfId="1037" priority="111" operator="lessThan">
      <formula>0</formula>
    </cfRule>
    <cfRule type="cellIs" dxfId="1036" priority="112" operator="greaterThan">
      <formula>0</formula>
    </cfRule>
  </conditionalFormatting>
  <conditionalFormatting sqref="CA39:CG39">
    <cfRule type="cellIs" dxfId="1035" priority="109" operator="lessThan">
      <formula>0</formula>
    </cfRule>
    <cfRule type="cellIs" dxfId="1034" priority="110" operator="greaterThan">
      <formula>0</formula>
    </cfRule>
  </conditionalFormatting>
  <conditionalFormatting sqref="CI39:CO39">
    <cfRule type="cellIs" dxfId="1033" priority="107" operator="lessThan">
      <formula>0</formula>
    </cfRule>
    <cfRule type="cellIs" dxfId="1032" priority="108" operator="greaterThan">
      <formula>0</formula>
    </cfRule>
  </conditionalFormatting>
  <conditionalFormatting sqref="CQ39:CW39">
    <cfRule type="cellIs" dxfId="1031" priority="105" operator="lessThan">
      <formula>0</formula>
    </cfRule>
    <cfRule type="cellIs" dxfId="1030" priority="106" operator="greaterThan">
      <formula>0</formula>
    </cfRule>
  </conditionalFormatting>
  <conditionalFormatting sqref="O22">
    <cfRule type="cellIs" dxfId="1029" priority="97" operator="lessThan">
      <formula>0</formula>
    </cfRule>
    <cfRule type="cellIs" dxfId="1028" priority="98" operator="greaterThan">
      <formula>0</formula>
    </cfRule>
  </conditionalFormatting>
  <conditionalFormatting sqref="CG22">
    <cfRule type="cellIs" dxfId="1027" priority="103" operator="lessThan">
      <formula>0</formula>
    </cfRule>
    <cfRule type="cellIs" dxfId="1026" priority="104" operator="greaterThan">
      <formula>0</formula>
    </cfRule>
  </conditionalFormatting>
  <conditionalFormatting sqref="W22">
    <cfRule type="cellIs" dxfId="1025" priority="95" operator="lessThan">
      <formula>0</formula>
    </cfRule>
    <cfRule type="cellIs" dxfId="1024" priority="96" operator="greaterThan">
      <formula>0</formula>
    </cfRule>
  </conditionalFormatting>
  <conditionalFormatting sqref="CO22">
    <cfRule type="cellIs" dxfId="1023" priority="101" operator="lessThan">
      <formula>0</formula>
    </cfRule>
    <cfRule type="cellIs" dxfId="1022" priority="102" operator="greaterThan">
      <formula>0</formula>
    </cfRule>
  </conditionalFormatting>
  <conditionalFormatting sqref="AE22">
    <cfRule type="cellIs" dxfId="1021" priority="93" operator="lessThan">
      <formula>0</formula>
    </cfRule>
    <cfRule type="cellIs" dxfId="1020" priority="94" operator="greaterThan">
      <formula>0</formula>
    </cfRule>
  </conditionalFormatting>
  <conditionalFormatting sqref="CW22">
    <cfRule type="cellIs" dxfId="1019" priority="99" operator="lessThan">
      <formula>0</formula>
    </cfRule>
    <cfRule type="cellIs" dxfId="1018" priority="100" operator="greaterThan">
      <formula>0</formula>
    </cfRule>
  </conditionalFormatting>
  <conditionalFormatting sqref="AM22">
    <cfRule type="cellIs" dxfId="1017" priority="91" operator="lessThan">
      <formula>0</formula>
    </cfRule>
    <cfRule type="cellIs" dxfId="1016" priority="92" operator="greaterThan">
      <formula>0</formula>
    </cfRule>
  </conditionalFormatting>
  <conditionalFormatting sqref="AU22">
    <cfRule type="cellIs" dxfId="1015" priority="89" operator="lessThan">
      <formula>0</formula>
    </cfRule>
    <cfRule type="cellIs" dxfId="1014" priority="90" operator="greaterThan">
      <formula>0</formula>
    </cfRule>
  </conditionalFormatting>
  <conditionalFormatting sqref="BC22">
    <cfRule type="cellIs" dxfId="1013" priority="87" operator="lessThan">
      <formula>0</formula>
    </cfRule>
    <cfRule type="cellIs" dxfId="1012" priority="88" operator="greaterThan">
      <formula>0</formula>
    </cfRule>
  </conditionalFormatting>
  <conditionalFormatting sqref="BK22">
    <cfRule type="cellIs" dxfId="1011" priority="85" operator="lessThan">
      <formula>0</formula>
    </cfRule>
    <cfRule type="cellIs" dxfId="1010" priority="86" operator="greaterThan">
      <formula>0</formula>
    </cfRule>
  </conditionalFormatting>
  <conditionalFormatting sqref="BS22">
    <cfRule type="cellIs" dxfId="1009" priority="83" operator="lessThan">
      <formula>0</formula>
    </cfRule>
    <cfRule type="cellIs" dxfId="1008" priority="84" operator="greaterThan">
      <formula>0</formula>
    </cfRule>
  </conditionalFormatting>
  <conditionalFormatting sqref="CA22">
    <cfRule type="cellIs" dxfId="1007" priority="81" operator="lessThan">
      <formula>0</formula>
    </cfRule>
    <cfRule type="cellIs" dxfId="1006" priority="82" operator="greaterThan">
      <formula>0</formula>
    </cfRule>
  </conditionalFormatting>
  <conditionalFormatting sqref="CI22">
    <cfRule type="cellIs" dxfId="1005" priority="79" operator="lessThan">
      <formula>0</formula>
    </cfRule>
    <cfRule type="cellIs" dxfId="1004" priority="80" operator="greaterThan">
      <formula>0</formula>
    </cfRule>
  </conditionalFormatting>
  <conditionalFormatting sqref="CQ22">
    <cfRule type="cellIs" dxfId="1003" priority="77" operator="lessThan">
      <formula>0</formula>
    </cfRule>
    <cfRule type="cellIs" dxfId="1002" priority="78" operator="greaterThan">
      <formula>0</formula>
    </cfRule>
  </conditionalFormatting>
  <conditionalFormatting sqref="O34:AD34">
    <cfRule type="cellIs" dxfId="1001" priority="75" operator="lessThan">
      <formula>0</formula>
    </cfRule>
    <cfRule type="cellIs" dxfId="1000" priority="76" operator="greaterThan">
      <formula>0</formula>
    </cfRule>
  </conditionalFormatting>
  <conditionalFormatting sqref="G34:M34">
    <cfRule type="cellIs" dxfId="999" priority="73" operator="lessThan">
      <formula>0</formula>
    </cfRule>
    <cfRule type="cellIs" dxfId="998" priority="74" operator="greaterThan">
      <formula>0</formula>
    </cfRule>
  </conditionalFormatting>
  <conditionalFormatting sqref="AE34:AK34">
    <cfRule type="cellIs" dxfId="997" priority="71" operator="lessThan">
      <formula>0</formula>
    </cfRule>
    <cfRule type="cellIs" dxfId="996" priority="72" operator="greaterThan">
      <formula>0</formula>
    </cfRule>
  </conditionalFormatting>
  <conditionalFormatting sqref="AM34:AQ34">
    <cfRule type="cellIs" dxfId="995" priority="69" operator="lessThan">
      <formula>0</formula>
    </cfRule>
    <cfRule type="cellIs" dxfId="994" priority="70" operator="greaterThan">
      <formula>0</formula>
    </cfRule>
  </conditionalFormatting>
  <conditionalFormatting sqref="AU34:AY34">
    <cfRule type="cellIs" dxfId="993" priority="67" operator="lessThan">
      <formula>0</formula>
    </cfRule>
    <cfRule type="cellIs" dxfId="992" priority="68" operator="greaterThan">
      <formula>0</formula>
    </cfRule>
  </conditionalFormatting>
  <conditionalFormatting sqref="BC34:BG34">
    <cfRule type="cellIs" dxfId="991" priority="65" operator="lessThan">
      <formula>0</formula>
    </cfRule>
    <cfRule type="cellIs" dxfId="990" priority="66" operator="greaterThan">
      <formula>0</formula>
    </cfRule>
  </conditionalFormatting>
  <conditionalFormatting sqref="BK34:BO34">
    <cfRule type="cellIs" dxfId="989" priority="63" operator="lessThan">
      <formula>0</formula>
    </cfRule>
    <cfRule type="cellIs" dxfId="988" priority="64" operator="greaterThan">
      <formula>0</formula>
    </cfRule>
  </conditionalFormatting>
  <conditionalFormatting sqref="BS34:BW34">
    <cfRule type="cellIs" dxfId="987" priority="61" operator="lessThan">
      <formula>0</formula>
    </cfRule>
    <cfRule type="cellIs" dxfId="986" priority="62" operator="greaterThan">
      <formula>0</formula>
    </cfRule>
  </conditionalFormatting>
  <conditionalFormatting sqref="AS34">
    <cfRule type="cellIs" dxfId="985" priority="59" operator="lessThan">
      <formula>0</formula>
    </cfRule>
    <cfRule type="cellIs" dxfId="984" priority="60" operator="greaterThan">
      <formula>0</formula>
    </cfRule>
  </conditionalFormatting>
  <conditionalFormatting sqref="BA34">
    <cfRule type="cellIs" dxfId="983" priority="57" operator="lessThan">
      <formula>0</formula>
    </cfRule>
    <cfRule type="cellIs" dxfId="982" priority="58" operator="greaterThan">
      <formula>0</formula>
    </cfRule>
  </conditionalFormatting>
  <conditionalFormatting sqref="BI34">
    <cfRule type="cellIs" dxfId="981" priority="55" operator="lessThan">
      <formula>0</formula>
    </cfRule>
    <cfRule type="cellIs" dxfId="980" priority="56" operator="greaterThan">
      <formula>0</formula>
    </cfRule>
  </conditionalFormatting>
  <conditionalFormatting sqref="BQ34">
    <cfRule type="cellIs" dxfId="979" priority="53" operator="lessThan">
      <formula>0</formula>
    </cfRule>
    <cfRule type="cellIs" dxfId="978" priority="54" operator="greaterThan">
      <formula>0</formula>
    </cfRule>
  </conditionalFormatting>
  <conditionalFormatting sqref="BY34">
    <cfRule type="cellIs" dxfId="977" priority="51" operator="lessThan">
      <formula>0</formula>
    </cfRule>
    <cfRule type="cellIs" dxfId="976" priority="52" operator="greaterThan">
      <formula>0</formula>
    </cfRule>
  </conditionalFormatting>
  <conditionalFormatting sqref="CA34:CE34">
    <cfRule type="cellIs" dxfId="975" priority="49" operator="lessThan">
      <formula>0</formula>
    </cfRule>
    <cfRule type="cellIs" dxfId="974" priority="50" operator="greaterThan">
      <formula>0</formula>
    </cfRule>
  </conditionalFormatting>
  <conditionalFormatting sqref="CG34">
    <cfRule type="cellIs" dxfId="973" priority="47" operator="lessThan">
      <formula>0</formula>
    </cfRule>
    <cfRule type="cellIs" dxfId="972" priority="48" operator="greaterThan">
      <formula>0</formula>
    </cfRule>
  </conditionalFormatting>
  <conditionalFormatting sqref="CI34:CM34">
    <cfRule type="cellIs" dxfId="971" priority="45" operator="lessThan">
      <formula>0</formula>
    </cfRule>
    <cfRule type="cellIs" dxfId="970" priority="46" operator="greaterThan">
      <formula>0</formula>
    </cfRule>
  </conditionalFormatting>
  <conditionalFormatting sqref="CO34">
    <cfRule type="cellIs" dxfId="969" priority="43" operator="lessThan">
      <formula>0</formula>
    </cfRule>
    <cfRule type="cellIs" dxfId="968" priority="44" operator="greaterThan">
      <formula>0</formula>
    </cfRule>
  </conditionalFormatting>
  <conditionalFormatting sqref="CQ34:CU34">
    <cfRule type="cellIs" dxfId="967" priority="41" operator="lessThan">
      <formula>0</formula>
    </cfRule>
    <cfRule type="cellIs" dxfId="966" priority="42" operator="greaterThan">
      <formula>0</formula>
    </cfRule>
  </conditionalFormatting>
  <conditionalFormatting sqref="CW34">
    <cfRule type="cellIs" dxfId="965" priority="39" operator="lessThan">
      <formula>0</formula>
    </cfRule>
    <cfRule type="cellIs" dxfId="964" priority="40" operator="greaterThan">
      <formula>0</formula>
    </cfRule>
  </conditionalFormatting>
  <conditionalFormatting sqref="AR34">
    <cfRule type="cellIs" dxfId="963" priority="37" operator="lessThan">
      <formula>0</formula>
    </cfRule>
    <cfRule type="cellIs" dxfId="962" priority="38" operator="greaterThan">
      <formula>0</formula>
    </cfRule>
  </conditionalFormatting>
  <conditionalFormatting sqref="AZ34">
    <cfRule type="cellIs" dxfId="961" priority="35" operator="lessThan">
      <formula>0</formula>
    </cfRule>
    <cfRule type="cellIs" dxfId="960" priority="36" operator="greaterThan">
      <formula>0</formula>
    </cfRule>
  </conditionalFormatting>
  <conditionalFormatting sqref="BH34">
    <cfRule type="cellIs" dxfId="959" priority="33" operator="lessThan">
      <formula>0</formula>
    </cfRule>
    <cfRule type="cellIs" dxfId="958" priority="34" operator="greaterThan">
      <formula>0</formula>
    </cfRule>
  </conditionalFormatting>
  <conditionalFormatting sqref="BP34">
    <cfRule type="cellIs" dxfId="957" priority="31" operator="lessThan">
      <formula>0</formula>
    </cfRule>
    <cfRule type="cellIs" dxfId="956" priority="32" operator="greaterThan">
      <formula>0</formula>
    </cfRule>
  </conditionalFormatting>
  <conditionalFormatting sqref="BX34">
    <cfRule type="cellIs" dxfId="955" priority="29" operator="lessThan">
      <formula>0</formula>
    </cfRule>
    <cfRule type="cellIs" dxfId="954" priority="30" operator="greaterThan">
      <formula>0</formula>
    </cfRule>
  </conditionalFormatting>
  <conditionalFormatting sqref="CF34">
    <cfRule type="cellIs" dxfId="953" priority="27" operator="lessThan">
      <formula>0</formula>
    </cfRule>
    <cfRule type="cellIs" dxfId="952" priority="28" operator="greaterThan">
      <formula>0</formula>
    </cfRule>
  </conditionalFormatting>
  <conditionalFormatting sqref="CN34">
    <cfRule type="cellIs" dxfId="951" priority="25" operator="lessThan">
      <formula>0</formula>
    </cfRule>
    <cfRule type="cellIs" dxfId="950" priority="26" operator="greaterThan">
      <formula>0</formula>
    </cfRule>
  </conditionalFormatting>
  <conditionalFormatting sqref="CV34">
    <cfRule type="cellIs" dxfId="949" priority="23" operator="lessThan">
      <formula>0</formula>
    </cfRule>
    <cfRule type="cellIs" dxfId="948" priority="24" operator="greaterThan">
      <formula>0</formula>
    </cfRule>
  </conditionalFormatting>
  <conditionalFormatting sqref="P22:T22">
    <cfRule type="cellIs" dxfId="947" priority="21" operator="lessThan">
      <formula>0</formula>
    </cfRule>
    <cfRule type="cellIs" dxfId="946" priority="22" operator="greaterThan">
      <formula>0</formula>
    </cfRule>
  </conditionalFormatting>
  <conditionalFormatting sqref="X22:AB22">
    <cfRule type="cellIs" dxfId="945" priority="19" operator="lessThan">
      <formula>0</formula>
    </cfRule>
    <cfRule type="cellIs" dxfId="944" priority="20" operator="greaterThan">
      <formula>0</formula>
    </cfRule>
  </conditionalFormatting>
  <conditionalFormatting sqref="AF22:AJ22">
    <cfRule type="cellIs" dxfId="943" priority="17" operator="lessThan">
      <formula>0</formula>
    </cfRule>
    <cfRule type="cellIs" dxfId="942" priority="18" operator="greaterThan">
      <formula>0</formula>
    </cfRule>
  </conditionalFormatting>
  <conditionalFormatting sqref="AN22:AR22">
    <cfRule type="cellIs" dxfId="941" priority="15" operator="lessThan">
      <formula>0</formula>
    </cfRule>
    <cfRule type="cellIs" dxfId="940" priority="16" operator="greaterThan">
      <formula>0</formula>
    </cfRule>
  </conditionalFormatting>
  <conditionalFormatting sqref="AV22:AZ22">
    <cfRule type="cellIs" dxfId="939" priority="13" operator="lessThan">
      <formula>0</formula>
    </cfRule>
    <cfRule type="cellIs" dxfId="938" priority="14" operator="greaterThan">
      <formula>0</formula>
    </cfRule>
  </conditionalFormatting>
  <conditionalFormatting sqref="BD22:BH22">
    <cfRule type="cellIs" dxfId="937" priority="11" operator="lessThan">
      <formula>0</formula>
    </cfRule>
    <cfRule type="cellIs" dxfId="936" priority="12" operator="greaterThan">
      <formula>0</formula>
    </cfRule>
  </conditionalFormatting>
  <conditionalFormatting sqref="BL22:BP22">
    <cfRule type="cellIs" dxfId="935" priority="9" operator="lessThan">
      <formula>0</formula>
    </cfRule>
    <cfRule type="cellIs" dxfId="934" priority="10" operator="greaterThan">
      <formula>0</formula>
    </cfRule>
  </conditionalFormatting>
  <conditionalFormatting sqref="BT22:BX22">
    <cfRule type="cellIs" dxfId="933" priority="7" operator="lessThan">
      <formula>0</formula>
    </cfRule>
    <cfRule type="cellIs" dxfId="932" priority="8" operator="greaterThan">
      <formula>0</formula>
    </cfRule>
  </conditionalFormatting>
  <conditionalFormatting sqref="CB22:CF22">
    <cfRule type="cellIs" dxfId="931" priority="5" operator="lessThan">
      <formula>0</formula>
    </cfRule>
    <cfRule type="cellIs" dxfId="930" priority="6" operator="greaterThan">
      <formula>0</formula>
    </cfRule>
  </conditionalFormatting>
  <conditionalFormatting sqref="CJ22:CN22">
    <cfRule type="cellIs" dxfId="929" priority="3" operator="lessThan">
      <formula>0</formula>
    </cfRule>
    <cfRule type="cellIs" dxfId="928" priority="4" operator="greaterThan">
      <formula>0</formula>
    </cfRule>
  </conditionalFormatting>
  <conditionalFormatting sqref="CR22:CV22">
    <cfRule type="cellIs" dxfId="927" priority="1" operator="lessThan">
      <formula>0</formula>
    </cfRule>
    <cfRule type="cellIs" dxfId="926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3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Y161"/>
  <sheetViews>
    <sheetView showGridLines="0" zoomScale="40" zoomScaleNormal="40" workbookViewId="0">
      <pane xSplit="1" ySplit="20" topLeftCell="B21" activePane="bottomRight" state="frozen"/>
      <selection pane="topRight" activeCell="B1" sqref="B1"/>
      <selection pane="bottomLeft" activeCell="A21" sqref="A21"/>
      <selection pane="bottomRight" activeCell="O148" sqref="O148"/>
    </sheetView>
  </sheetViews>
  <sheetFormatPr defaultRowHeight="14.5" x14ac:dyDescent="0.35"/>
  <cols>
    <col min="1" max="1" width="53.54296875" style="1" customWidth="1"/>
    <col min="2" max="49" width="12" style="1" customWidth="1"/>
    <col min="50" max="50" width="15" style="1" customWidth="1"/>
    <col min="51" max="51" width="10.7265625" style="1" customWidth="1"/>
    <col min="52" max="52" width="8.7265625" style="1" customWidth="1"/>
    <col min="53" max="16384" width="8.7265625" style="1"/>
  </cols>
  <sheetData>
    <row r="1" spans="1:49" ht="31.5" customHeight="1" x14ac:dyDescent="0.35">
      <c r="B1" s="387"/>
      <c r="C1" s="387"/>
      <c r="D1" s="6"/>
      <c r="E1" s="6"/>
    </row>
    <row r="2" spans="1:49" ht="16" customHeight="1" x14ac:dyDescent="0.35">
      <c r="B2" s="388"/>
      <c r="C2" s="90"/>
      <c r="D2" s="129"/>
      <c r="E2" s="389"/>
      <c r="F2" s="90"/>
    </row>
    <row r="3" spans="1:49" ht="29" customHeight="1" x14ac:dyDescent="0.5">
      <c r="B3" s="6"/>
      <c r="C3" s="113"/>
      <c r="D3" s="129"/>
      <c r="E3" s="389"/>
      <c r="F3" s="91"/>
    </row>
    <row r="4" spans="1:49" ht="19.5" customHeight="1" x14ac:dyDescent="0.35">
      <c r="B4" s="6"/>
      <c r="C4" s="114"/>
      <c r="D4" s="129"/>
      <c r="E4" s="389"/>
      <c r="F4" s="93"/>
    </row>
    <row r="5" spans="1:49" ht="19.5" customHeight="1" x14ac:dyDescent="0.35">
      <c r="B5" s="6"/>
      <c r="C5" s="114"/>
      <c r="D5" s="129"/>
      <c r="E5" s="389"/>
      <c r="F5" s="93"/>
    </row>
    <row r="6" spans="1:49" ht="19.5" customHeight="1" x14ac:dyDescent="0.35">
      <c r="B6" s="6"/>
      <c r="C6" s="114"/>
      <c r="D6" s="129"/>
      <c r="E6" s="389"/>
      <c r="F6" s="93"/>
    </row>
    <row r="7" spans="1:49" ht="19.5" customHeight="1" x14ac:dyDescent="0.35">
      <c r="B7" s="6"/>
      <c r="C7" s="114"/>
      <c r="D7" s="115"/>
      <c r="E7" s="92"/>
      <c r="F7" s="93"/>
    </row>
    <row r="8" spans="1:49" ht="19.5" customHeight="1" x14ac:dyDescent="0.35">
      <c r="B8" s="6"/>
      <c r="C8" s="114"/>
      <c r="D8" s="115"/>
      <c r="E8" s="92"/>
      <c r="F8" s="93"/>
    </row>
    <row r="9" spans="1:49" ht="22" customHeight="1" x14ac:dyDescent="0.35">
      <c r="B9" s="6"/>
      <c r="C9" s="114"/>
      <c r="D9" s="115"/>
      <c r="E9" s="92"/>
      <c r="F9" s="93"/>
    </row>
    <row r="10" spans="1:49" ht="22" customHeight="1" x14ac:dyDescent="0.35">
      <c r="C10" s="114"/>
      <c r="F10" s="93"/>
    </row>
    <row r="11" spans="1:49" ht="22" customHeight="1" x14ac:dyDescent="0.35">
      <c r="C11" s="114"/>
      <c r="F11" s="93"/>
    </row>
    <row r="12" spans="1:49" ht="22" customHeight="1" x14ac:dyDescent="0.35">
      <c r="F12" s="93"/>
    </row>
    <row r="13" spans="1:49" s="80" customFormat="1" x14ac:dyDescent="0.35">
      <c r="A13" s="73" t="s">
        <v>96</v>
      </c>
      <c r="B13" s="74"/>
      <c r="C13" s="74"/>
      <c r="D13" s="74">
        <v>90000</v>
      </c>
      <c r="E13" s="74">
        <v>90000</v>
      </c>
      <c r="F13" s="74">
        <v>90000</v>
      </c>
      <c r="G13" s="74">
        <v>90000</v>
      </c>
      <c r="H13" s="74">
        <v>90000</v>
      </c>
      <c r="I13" s="74">
        <v>90000</v>
      </c>
      <c r="J13" s="74">
        <v>90000</v>
      </c>
      <c r="K13" s="74">
        <v>90000</v>
      </c>
      <c r="L13" s="74">
        <v>90000</v>
      </c>
      <c r="M13" s="74">
        <v>90000</v>
      </c>
      <c r="N13" s="74">
        <v>90000</v>
      </c>
      <c r="O13" s="74">
        <v>90000</v>
      </c>
      <c r="P13" s="74">
        <v>90000</v>
      </c>
      <c r="Q13" s="74"/>
      <c r="R13" s="74"/>
      <c r="S13" s="74"/>
      <c r="T13" s="74"/>
      <c r="U13" s="74"/>
      <c r="V13" s="74"/>
      <c r="W13" s="74"/>
      <c r="X13" s="74"/>
      <c r="Y13" s="74"/>
      <c r="Z13" s="75">
        <v>90000</v>
      </c>
      <c r="AA13" s="75">
        <v>90000</v>
      </c>
      <c r="AB13" s="75">
        <v>90000</v>
      </c>
      <c r="AC13" s="75">
        <v>90000</v>
      </c>
      <c r="AD13" s="75">
        <v>90000</v>
      </c>
      <c r="AE13" s="75">
        <v>90000</v>
      </c>
      <c r="AF13" s="75">
        <v>90000</v>
      </c>
      <c r="AG13" s="75">
        <v>90000</v>
      </c>
      <c r="AH13" s="75">
        <v>90000</v>
      </c>
      <c r="AI13" s="75">
        <v>90000</v>
      </c>
      <c r="AJ13" s="75">
        <v>90000</v>
      </c>
      <c r="AK13" s="75">
        <v>90000</v>
      </c>
      <c r="AL13" s="75">
        <v>90000</v>
      </c>
      <c r="AM13" s="75">
        <v>90000</v>
      </c>
      <c r="AN13" s="75">
        <v>90000</v>
      </c>
      <c r="AO13" s="75">
        <v>90000</v>
      </c>
      <c r="AP13" s="74"/>
      <c r="AQ13" s="74"/>
      <c r="AR13" s="74"/>
      <c r="AS13" s="74"/>
      <c r="AT13" s="74"/>
      <c r="AU13" s="74"/>
      <c r="AV13" s="74"/>
      <c r="AW13" s="74"/>
    </row>
    <row r="14" spans="1:49" s="80" customFormat="1" x14ac:dyDescent="0.35">
      <c r="A14" s="73" t="s">
        <v>104</v>
      </c>
      <c r="B14" s="76"/>
      <c r="C14" s="76"/>
      <c r="D14" s="77">
        <f>IF(D52&lt;D157,D52,D157)</f>
        <v>3090.6489650679141</v>
      </c>
      <c r="E14" s="77">
        <f>IF(E52&lt;E157,E52,E157)</f>
        <v>4728.6095514504259</v>
      </c>
      <c r="F14" s="77">
        <f>IF(F52&lt;F157,F52,F157)</f>
        <v>1668.5422360044631</v>
      </c>
      <c r="G14" s="77">
        <f>IF(G52&lt;G157,G52,G157)</f>
        <v>2657.9080862193832</v>
      </c>
      <c r="H14" s="77">
        <f>IF(H52&lt;H157,H52,H157)</f>
        <v>2820.3809154918526</v>
      </c>
      <c r="I14" s="77">
        <f>IF(I52&lt;I157,I52,I157)</f>
        <v>3856.2634531818012</v>
      </c>
      <c r="J14" s="77">
        <f>IF(J52&lt;J157,J52,J157)</f>
        <v>2766.7774525899031</v>
      </c>
      <c r="K14" s="77">
        <f>IF(K52&lt;K157,K52,K157)</f>
        <v>2565.5142353286328</v>
      </c>
      <c r="L14" s="77">
        <f>IF(L52&lt;L157,L52,L157)</f>
        <v>2615.8300396439504</v>
      </c>
      <c r="M14" s="77">
        <f>IF(M52&lt;M157,M52,M157)</f>
        <v>3141.5362288583055</v>
      </c>
      <c r="N14" s="77">
        <f>IF(N52&lt;N157,N52,N157)</f>
        <v>1868.4592125747549</v>
      </c>
      <c r="O14" s="77">
        <f>IF(O52&lt;O157,O52,O157)</f>
        <v>2432.9353193959219</v>
      </c>
      <c r="P14" s="77">
        <f>IF(P52&lt;P157,P52,P157)</f>
        <v>3046.0335426162246</v>
      </c>
      <c r="Q14" s="77"/>
      <c r="R14" s="77"/>
      <c r="S14" s="77"/>
      <c r="T14" s="77"/>
      <c r="U14" s="77"/>
      <c r="V14" s="77"/>
      <c r="W14" s="77"/>
      <c r="X14" s="77"/>
      <c r="Y14" s="77"/>
      <c r="Z14" s="77">
        <f>IF(Z52&lt;Z157,Z52,Z157)</f>
        <v>2769.6686731163518</v>
      </c>
      <c r="AA14" s="77">
        <f>IF(AA52&lt;AA157,AA52,AA157)</f>
        <v>3118.6846240973159</v>
      </c>
      <c r="AB14" s="77">
        <f>IF(AB52&lt;AB157,AB52,AB157)</f>
        <v>4140.6243787606263</v>
      </c>
      <c r="AC14" s="77">
        <f>IF(AC52&lt;AC157,AC52,AC157)</f>
        <v>4033.5110674334264</v>
      </c>
      <c r="AD14" s="77">
        <f>IF(AD52&lt;AD157,AD52,AD157)</f>
        <v>3854.2353388674373</v>
      </c>
      <c r="AE14" s="77">
        <f>IF(AE52&lt;AE157,AE52,AE157)</f>
        <v>4155.0446511754035</v>
      </c>
      <c r="AF14" s="77">
        <f>IF(AF52&lt;AF157,AF52,AF157)</f>
        <v>4611.8290502944546</v>
      </c>
      <c r="AG14" s="77">
        <f>IF(AG52&lt;AG157,AG52,AG157)</f>
        <v>4348.0844879513097</v>
      </c>
      <c r="AH14" s="77">
        <f>IF(AH52&lt;AH157,AH52,AH157)</f>
        <v>5363.3806518542933</v>
      </c>
      <c r="AI14" s="77">
        <f>IF(AI52&lt;AI157,AI52,AI157)</f>
        <v>5255.852714913919</v>
      </c>
      <c r="AJ14" s="77">
        <f>IF(AJ52&lt;AJ157,AJ52,AJ157)</f>
        <v>4408.4452831741019</v>
      </c>
      <c r="AK14" s="77">
        <f>IF(AK52&lt;AK157,AK52,AK157)</f>
        <v>1624.4134907778819</v>
      </c>
      <c r="AL14" s="77">
        <f>IF(AL52&lt;AL157,AL52,AL157)</f>
        <v>1172.4331958280145</v>
      </c>
      <c r="AM14" s="77">
        <f>IF(AM52&lt;AM157,AM52,AM157)</f>
        <v>1116.7619009936402</v>
      </c>
      <c r="AN14" s="77">
        <f>IF(AN52&lt;AN157,AN52,AN157)</f>
        <v>2297.1000053736707</v>
      </c>
      <c r="AO14" s="77">
        <f>IF(AO52&lt;AO157,AO52,AO157)</f>
        <v>4004.815276109633</v>
      </c>
      <c r="AP14" s="77"/>
      <c r="AQ14" s="77"/>
      <c r="AR14" s="77"/>
      <c r="AS14" s="77"/>
      <c r="AT14" s="77"/>
      <c r="AU14" s="77"/>
      <c r="AV14" s="77"/>
      <c r="AW14" s="77"/>
    </row>
    <row r="15" spans="1:49" s="80" customFormat="1" x14ac:dyDescent="0.35">
      <c r="A15" s="73" t="s">
        <v>103</v>
      </c>
      <c r="B15" s="77">
        <f>MIN(B52,B157)</f>
        <v>1538.4253088068588</v>
      </c>
      <c r="C15" s="77">
        <f>MIN(C52,C157)</f>
        <v>2072.6728908287018</v>
      </c>
      <c r="D15" s="77">
        <f>MIN(D52,D157)</f>
        <v>3090.6489650679141</v>
      </c>
      <c r="E15" s="77">
        <f>MIN(E52,E157)</f>
        <v>4728.6095514504259</v>
      </c>
      <c r="F15" s="77">
        <f>MIN(F52,F157)</f>
        <v>1668.5422360044631</v>
      </c>
      <c r="G15" s="77">
        <f>MIN(G52,G157)</f>
        <v>2657.9080862193832</v>
      </c>
      <c r="H15" s="77">
        <f>MIN(H52,H157)</f>
        <v>2820.3809154918526</v>
      </c>
      <c r="I15" s="77">
        <f>MIN(I52,I157)</f>
        <v>3856.2634531818012</v>
      </c>
      <c r="J15" s="77">
        <f>MIN(J52,J157)</f>
        <v>2766.7774525899031</v>
      </c>
      <c r="K15" s="77">
        <f>MIN(K52,K157)</f>
        <v>2565.5142353286328</v>
      </c>
      <c r="L15" s="77">
        <f>MIN(L52,L157)</f>
        <v>2615.8300396439504</v>
      </c>
      <c r="M15" s="77">
        <f>MIN(M52,M157)</f>
        <v>3141.5362288583055</v>
      </c>
      <c r="N15" s="77">
        <f>MIN(N52,N157)</f>
        <v>1868.4592125747549</v>
      </c>
      <c r="O15" s="77">
        <f>MIN(O52,O157)</f>
        <v>2432.9353193959219</v>
      </c>
      <c r="P15" s="77">
        <f>MIN(P52,P157)</f>
        <v>3046.0335426162246</v>
      </c>
      <c r="Q15" s="77">
        <f>MIN(Q52,Q157)</f>
        <v>6053.178689835896</v>
      </c>
      <c r="R15" s="77">
        <f>MIN(R52,R157)</f>
        <v>4838.3411368062607</v>
      </c>
      <c r="S15" s="77">
        <f>MIN(S52,S157)</f>
        <v>3271.7057351106678</v>
      </c>
      <c r="T15" s="77">
        <f>MIN(T52,T157)</f>
        <v>2967.3691006068757</v>
      </c>
      <c r="U15" s="77">
        <f>MIN(U52,U157)</f>
        <v>3018.0918730241742</v>
      </c>
      <c r="V15" s="77">
        <f>MIN(V52,V157)</f>
        <v>1667.9509260580235</v>
      </c>
      <c r="W15" s="77">
        <f>MIN(W52,W157)</f>
        <v>3351.6820090626538</v>
      </c>
      <c r="X15" s="77">
        <f>MIN(X52,X157)</f>
        <v>4342.2667273231373</v>
      </c>
      <c r="Y15" s="77">
        <f>MIN(Y52,Y157)</f>
        <v>0</v>
      </c>
      <c r="Z15" s="77">
        <f>MIN(Z52,Z157)</f>
        <v>2769.6686731163518</v>
      </c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>
        <f>MIN(AO52,AO157)</f>
        <v>4004.815276109633</v>
      </c>
      <c r="AP15" s="77">
        <f>MIN(AP52,AP157)</f>
        <v>4106.2269983064652</v>
      </c>
      <c r="AQ15" s="77">
        <f>MIN(AQ52,AQ157)</f>
        <v>4132.9144803259614</v>
      </c>
      <c r="AR15" s="77">
        <f>MIN(AR52,AR157)</f>
        <v>3960.3847456568346</v>
      </c>
      <c r="AS15" s="77">
        <f>MIN(AS52,AS157)</f>
        <v>3790.9038515897646</v>
      </c>
      <c r="AT15" s="77">
        <f>MIN(AT52,AT157)</f>
        <v>2389.6152923032405</v>
      </c>
      <c r="AU15" s="77">
        <f>MIN(AU52,AU157)</f>
        <v>1458.2338927694423</v>
      </c>
      <c r="AV15" s="77">
        <f>MIN(AV52,AV157)</f>
        <v>1893.6452317544824</v>
      </c>
      <c r="AW15" s="77">
        <f>MIN(AW52,AW157)</f>
        <v>2750.2973365660268</v>
      </c>
    </row>
    <row r="16" spans="1:49" x14ac:dyDescent="0.35">
      <c r="A16" s="2" t="s">
        <v>101</v>
      </c>
      <c r="B16" s="72">
        <f>B157</f>
        <v>1538.4253088068588</v>
      </c>
      <c r="C16" s="72">
        <f>C157</f>
        <v>2072.6728908287018</v>
      </c>
      <c r="D16" s="72">
        <f>D157</f>
        <v>3090.6489650679141</v>
      </c>
      <c r="E16" s="72">
        <f>E157</f>
        <v>4755.7640299665991</v>
      </c>
      <c r="F16" s="72">
        <f>F157</f>
        <v>4398.8657909645117</v>
      </c>
      <c r="G16" s="72">
        <f>G157</f>
        <v>2657.9080862193832</v>
      </c>
      <c r="H16" s="72">
        <f>H157</f>
        <v>2820.3809154918526</v>
      </c>
      <c r="I16" s="72">
        <f>I157</f>
        <v>3856.2634531818012</v>
      </c>
      <c r="J16" s="72">
        <f>J157</f>
        <v>2766.7774525899031</v>
      </c>
      <c r="K16" s="72">
        <f>K157</f>
        <v>2565.5142353286328</v>
      </c>
      <c r="L16" s="72">
        <f>L157</f>
        <v>2615.8300396439504</v>
      </c>
      <c r="M16" s="72">
        <f>M157</f>
        <v>3141.5362288583055</v>
      </c>
      <c r="N16" s="72">
        <f>N157</f>
        <v>1868.4592125747549</v>
      </c>
      <c r="O16" s="72">
        <f>O157</f>
        <v>2432.9353193959219</v>
      </c>
      <c r="P16" s="72">
        <f>P157</f>
        <v>3046.0335426162246</v>
      </c>
      <c r="Q16" s="72">
        <f>Q157</f>
        <v>6053.3867952828059</v>
      </c>
      <c r="R16" s="72">
        <f>R157</f>
        <v>4838.3411368062607</v>
      </c>
      <c r="S16" s="72">
        <f>S157</f>
        <v>3271.7057351106678</v>
      </c>
      <c r="T16" s="72">
        <f>T157</f>
        <v>2967.3691006068757</v>
      </c>
      <c r="U16" s="72">
        <f>U157</f>
        <v>3018.0918730241742</v>
      </c>
      <c r="V16" s="72">
        <f>V157</f>
        <v>1739.6944995904405</v>
      </c>
      <c r="W16" s="72">
        <f>W157</f>
        <v>3351.6820090626538</v>
      </c>
      <c r="X16" s="72">
        <f>X157</f>
        <v>4342.2667273231373</v>
      </c>
      <c r="Y16" s="72">
        <f>Y157</f>
        <v>0</v>
      </c>
      <c r="Z16" s="72">
        <f>Z157</f>
        <v>2769.6686731163518</v>
      </c>
      <c r="AA16" s="72">
        <f>AA157</f>
        <v>3118.6846240973159</v>
      </c>
      <c r="AB16" s="72">
        <f>AB157</f>
        <v>4140.6243787606263</v>
      </c>
      <c r="AC16" s="72">
        <f>AC157</f>
        <v>4033.5110674334264</v>
      </c>
      <c r="AD16" s="72">
        <f>AD157</f>
        <v>3854.2353388674373</v>
      </c>
      <c r="AE16" s="72">
        <f>AE157</f>
        <v>4155.0446511754035</v>
      </c>
      <c r="AF16" s="72">
        <f>AF157</f>
        <v>4611.8290502944546</v>
      </c>
      <c r="AG16" s="72">
        <f>AG157</f>
        <v>4348.0844879513097</v>
      </c>
      <c r="AH16" s="72">
        <f>AH157</f>
        <v>9621.2595453509057</v>
      </c>
      <c r="AI16" s="72">
        <f>AI157</f>
        <v>5255.852714913919</v>
      </c>
      <c r="AJ16" s="72">
        <f>AJ157</f>
        <v>4408.4452831741019</v>
      </c>
      <c r="AK16" s="72">
        <f>AK157</f>
        <v>1624.4134907778819</v>
      </c>
      <c r="AL16" s="72">
        <f>AL157</f>
        <v>1172.4331958280145</v>
      </c>
      <c r="AM16" s="72">
        <f>AM157</f>
        <v>1116.7619009936402</v>
      </c>
      <c r="AN16" s="72">
        <f>AN157</f>
        <v>2297.1000053736707</v>
      </c>
      <c r="AO16" s="72">
        <f>AO157</f>
        <v>4004.815276109633</v>
      </c>
      <c r="AP16" s="72">
        <f>AP157</f>
        <v>5277.3743873848653</v>
      </c>
      <c r="AQ16" s="72">
        <f>AQ157</f>
        <v>5563.2159901094665</v>
      </c>
      <c r="AR16" s="72">
        <f>AR157</f>
        <v>5634.676390790617</v>
      </c>
      <c r="AS16" s="72">
        <f>AS157</f>
        <v>4622.0777537223348</v>
      </c>
      <c r="AT16" s="72">
        <f>AT157</f>
        <v>2389.6152923032405</v>
      </c>
      <c r="AU16" s="72">
        <f>AU157</f>
        <v>1458.2338927694423</v>
      </c>
      <c r="AV16" s="72">
        <f>AV157</f>
        <v>1893.6452317544824</v>
      </c>
      <c r="AW16" s="72">
        <f>AW157</f>
        <v>2750.2973365660268</v>
      </c>
    </row>
    <row r="17" spans="1:51" x14ac:dyDescent="0.35">
      <c r="A17" s="2" t="s">
        <v>102</v>
      </c>
      <c r="B17" s="72">
        <f>B52</f>
        <v>2022.5176462280072</v>
      </c>
      <c r="C17" s="72">
        <f>C52</f>
        <v>2813.2749293572042</v>
      </c>
      <c r="D17" s="72">
        <f>D52</f>
        <v>4515.4840506311366</v>
      </c>
      <c r="E17" s="72">
        <f>E52</f>
        <v>4728.6095514504259</v>
      </c>
      <c r="F17" s="72">
        <f>F52</f>
        <v>1668.5422360044631</v>
      </c>
      <c r="G17" s="72">
        <f>G52</f>
        <v>2780.9037266741052</v>
      </c>
      <c r="H17" s="72">
        <f>H52</f>
        <v>4548.4372549747441</v>
      </c>
      <c r="I17" s="72">
        <f>I52</f>
        <v>7503.9199651865638</v>
      </c>
      <c r="J17" s="72">
        <f>J52</f>
        <v>3692.0030090741002</v>
      </c>
      <c r="K17" s="72">
        <f>K52</f>
        <v>3459.5883608054446</v>
      </c>
      <c r="L17" s="72">
        <f>L52</f>
        <v>3630.0724352019824</v>
      </c>
      <c r="M17" s="72">
        <f>M52</f>
        <v>3417.1626817208089</v>
      </c>
      <c r="N17" s="72">
        <f>N52</f>
        <v>3205.0986564756126</v>
      </c>
      <c r="O17" s="72">
        <f>O52</f>
        <v>4317.0809400715525</v>
      </c>
      <c r="P17" s="72">
        <f>P52</f>
        <v>5601.3883045983212</v>
      </c>
      <c r="Q17" s="72">
        <f>Q52</f>
        <v>6053.178689835896</v>
      </c>
      <c r="R17" s="72">
        <f>R52</f>
        <v>5536.684968151194</v>
      </c>
      <c r="S17" s="72">
        <f>S52</f>
        <v>5236.5505677342189</v>
      </c>
      <c r="T17" s="72">
        <f>T52</f>
        <v>4080.083588145641</v>
      </c>
      <c r="U17" s="72">
        <f>U52</f>
        <v>3540.2546342293881</v>
      </c>
      <c r="V17" s="72">
        <f>V52</f>
        <v>1667.9509260580235</v>
      </c>
      <c r="W17" s="72">
        <f>W52</f>
        <v>4499.908167698567</v>
      </c>
      <c r="X17" s="72">
        <f>X52</f>
        <v>7406.8556850759314</v>
      </c>
      <c r="Y17" s="72">
        <f>Y52</f>
        <v>0</v>
      </c>
      <c r="Z17" s="72">
        <f>Z52</f>
        <v>4414.1767816221109</v>
      </c>
      <c r="AA17" s="72">
        <f>AA52</f>
        <v>6617.2893118737265</v>
      </c>
      <c r="AB17" s="72">
        <f>AB52</f>
        <v>8913.3755493143799</v>
      </c>
      <c r="AC17" s="72">
        <f>AC52</f>
        <v>7463.5282439758948</v>
      </c>
      <c r="AD17" s="72">
        <f>AD52</f>
        <v>7320.9071891774602</v>
      </c>
      <c r="AE17" s="72">
        <f>AE52</f>
        <v>7966.2943746813844</v>
      </c>
      <c r="AF17" s="72">
        <f>AF52</f>
        <v>7284.808786526386</v>
      </c>
      <c r="AG17" s="72">
        <f>AG52</f>
        <v>4997.1145945851085</v>
      </c>
      <c r="AH17" s="72">
        <f>AH52</f>
        <v>5363.3806518542933</v>
      </c>
      <c r="AI17" s="72">
        <f>AI52</f>
        <v>6042.1500127939989</v>
      </c>
      <c r="AJ17" s="72">
        <f>AJ52</f>
        <v>5110.3115625726787</v>
      </c>
      <c r="AK17" s="72">
        <f>AK52</f>
        <v>4024.31955121795</v>
      </c>
      <c r="AL17" s="72">
        <f>AL52</f>
        <v>3660.4925493891728</v>
      </c>
      <c r="AM17" s="72">
        <f>AM52</f>
        <v>3155.4270050039308</v>
      </c>
      <c r="AN17" s="72">
        <f>AN52</f>
        <v>5134.8770452281697</v>
      </c>
      <c r="AO17" s="72">
        <f>AO52</f>
        <v>5178.4501986495643</v>
      </c>
      <c r="AP17" s="72">
        <f>AP52</f>
        <v>4106.2269983064652</v>
      </c>
      <c r="AQ17" s="72">
        <f>AQ52</f>
        <v>4132.9144803259614</v>
      </c>
      <c r="AR17" s="72">
        <f>AR52</f>
        <v>3960.3847456568346</v>
      </c>
      <c r="AS17" s="72">
        <f>AS52</f>
        <v>3790.9038515897646</v>
      </c>
      <c r="AT17" s="72">
        <f>AT52</f>
        <v>3297.7632333366764</v>
      </c>
      <c r="AU17" s="72">
        <f>AU52</f>
        <v>2520.7934076576234</v>
      </c>
      <c r="AV17" s="72">
        <f>AV52</f>
        <v>3920.9248599037251</v>
      </c>
      <c r="AW17" s="72">
        <f>AW52</f>
        <v>3031.6722314192016</v>
      </c>
    </row>
    <row r="18" spans="1:51" x14ac:dyDescent="0.35">
      <c r="A18" s="2" t="s">
        <v>106</v>
      </c>
      <c r="B18" s="1">
        <f>ABS(B52-B157)</f>
        <v>484.09233742114839</v>
      </c>
      <c r="C18" s="1">
        <f>ABS(C52-C157)</f>
        <v>740.60203852850236</v>
      </c>
      <c r="D18" s="1">
        <f>ABS(D52-D157)</f>
        <v>1424.8350855632225</v>
      </c>
      <c r="E18" s="1">
        <f>ABS(E52-E157)</f>
        <v>27.154478516173185</v>
      </c>
      <c r="F18" s="1">
        <f>ABS(F52-F157)</f>
        <v>2730.3235549600486</v>
      </c>
      <c r="G18" s="1">
        <f>ABS(G52-G157)</f>
        <v>122.99564045472198</v>
      </c>
      <c r="H18" s="1">
        <f>ABS(H52-H157)</f>
        <v>1728.0563394828914</v>
      </c>
      <c r="I18" s="1">
        <f>ABS(I52-I157)</f>
        <v>3647.6565120047626</v>
      </c>
      <c r="J18" s="1">
        <f>ABS(J52-J157)</f>
        <v>925.22555648419711</v>
      </c>
      <c r="K18" s="1">
        <f>ABS(K52-K157)</f>
        <v>894.07412547681179</v>
      </c>
      <c r="L18" s="1">
        <f>ABS(L52-L157)</f>
        <v>1014.2423955580321</v>
      </c>
      <c r="M18" s="1">
        <f>ABS(M52-M157)</f>
        <v>275.62645286250336</v>
      </c>
      <c r="N18" s="1">
        <f>ABS(N52-N157)</f>
        <v>1336.6394439008577</v>
      </c>
      <c r="O18" s="1">
        <f>ABS(O52-O157)</f>
        <v>1884.1456206756307</v>
      </c>
      <c r="P18" s="1">
        <f>ABS(P52-P157)</f>
        <v>2555.3547619820965</v>
      </c>
      <c r="Q18" s="1">
        <f>ABS(Q52-Q157)</f>
        <v>0.20810544690993993</v>
      </c>
      <c r="R18" s="1">
        <f>ABS(R52-R157)</f>
        <v>698.34383134493328</v>
      </c>
      <c r="S18" s="1">
        <f>ABS(S52-S157)</f>
        <v>1964.8448326235512</v>
      </c>
      <c r="T18" s="1">
        <f>ABS(T52-T157)</f>
        <v>1112.7144875387653</v>
      </c>
      <c r="U18" s="1">
        <f>ABS(U52-U157)</f>
        <v>522.16276120521388</v>
      </c>
      <c r="V18" s="1">
        <f>ABS(V52-V157)</f>
        <v>71.743573532417031</v>
      </c>
      <c r="W18" s="1">
        <f>ABS(W52-W157)</f>
        <v>1148.2261586359132</v>
      </c>
      <c r="X18" s="1">
        <f>ABS(X52-X157)</f>
        <v>3064.5889577527942</v>
      </c>
      <c r="Y18" s="1">
        <f>ABS(Y52-Y157)</f>
        <v>0</v>
      </c>
      <c r="Z18" s="1">
        <f>ABS(Z52-Z157)</f>
        <v>1644.5081085057591</v>
      </c>
      <c r="AA18" s="1">
        <f>ABS(AA52-AA157)</f>
        <v>3498.6046877764106</v>
      </c>
      <c r="AB18" s="1">
        <f>ABS(AB52-AB157)</f>
        <v>4772.7511705537536</v>
      </c>
      <c r="AC18" s="1">
        <f>ABS(AC52-AC157)</f>
        <v>3430.0171765424684</v>
      </c>
      <c r="AD18" s="1">
        <f>ABS(AD52-AD157)</f>
        <v>3466.6718503100228</v>
      </c>
      <c r="AE18" s="1">
        <f>ABS(AE52-AE157)</f>
        <v>3811.2497235059809</v>
      </c>
      <c r="AF18" s="1">
        <f>ABS(AF52-AF157)</f>
        <v>2672.9797362319314</v>
      </c>
      <c r="AG18" s="1">
        <f>ABS(AG52-AG157)</f>
        <v>649.03010663379882</v>
      </c>
      <c r="AH18" s="1">
        <f>ABS(AH52-AH157)</f>
        <v>4257.8788934966124</v>
      </c>
      <c r="AI18" s="1">
        <f>ABS(AI52-AI157)</f>
        <v>786.2972978800799</v>
      </c>
      <c r="AJ18" s="1">
        <f>ABS(AJ52-AJ157)</f>
        <v>701.86627939857681</v>
      </c>
      <c r="AK18" s="1">
        <f>ABS(AK52-AK157)</f>
        <v>2399.9060604400684</v>
      </c>
      <c r="AL18" s="1">
        <f>ABS(AL52-AL157)</f>
        <v>2488.0593535611583</v>
      </c>
      <c r="AM18" s="1">
        <f>ABS(AM52-AM157)</f>
        <v>2038.6651040102906</v>
      </c>
      <c r="AN18" s="1">
        <f>ABS(AN52-AN157)</f>
        <v>2837.777039854499</v>
      </c>
      <c r="AO18" s="1">
        <f>ABS(AO52-AO157)</f>
        <v>1173.6349225399313</v>
      </c>
      <c r="AP18" s="1">
        <f>ABS(AP52-AP157)</f>
        <v>1171.1473890784</v>
      </c>
      <c r="AQ18" s="1">
        <f>ABS(AQ52-AQ157)</f>
        <v>1430.301509783505</v>
      </c>
      <c r="AR18" s="1">
        <f>ABS(AR52-AR157)</f>
        <v>1674.2916451337824</v>
      </c>
      <c r="AS18" s="1">
        <f>ABS(AS52-AS157)</f>
        <v>831.17390213257022</v>
      </c>
      <c r="AT18" s="1">
        <f>ABS(AT52-AT157)</f>
        <v>908.14794103343593</v>
      </c>
      <c r="AU18" s="1">
        <f>ABS(AU52-AU157)</f>
        <v>1062.5595148881812</v>
      </c>
      <c r="AV18" s="1">
        <f>ABS(AV52-AV157)</f>
        <v>2027.2796281492426</v>
      </c>
      <c r="AW18" s="1">
        <f>ABS(AW52-AW157)</f>
        <v>281.37489485317474</v>
      </c>
    </row>
    <row r="19" spans="1:51" x14ac:dyDescent="0.35">
      <c r="A19" s="2" t="s">
        <v>105</v>
      </c>
      <c r="B19" s="1" t="str">
        <f>IF(LARGE($B$18:$AW$18,1)=B18,90000,IF(LARGE($B$18:$AW$18,2)=B18,90000,IF(LARGE($B$18:$AW$18,3)=B18,90000,"")))</f>
        <v/>
      </c>
      <c r="C19" s="1" t="str">
        <f>IF(LARGE($B$18:$AW$18,1)=C18,90000,IF(LARGE($B$18:$AW$18,2)=C18,90000,IF(LARGE($B$18:$AW$18,3)=C18,90000,"")))</f>
        <v/>
      </c>
      <c r="D19" s="1" t="str">
        <f>IF(LARGE($B$18:$AW$18,1)=D18,90000,IF(LARGE($B$18:$AW$18,2)=D18,90000,IF(LARGE($B$18:$AW$18,3)=D18,90000,"")))</f>
        <v/>
      </c>
      <c r="E19" s="1" t="str">
        <f>IF(LARGE($B$18:$AW$18,1)=E18,90000,IF(LARGE($B$18:$AW$18,2)=E18,90000,IF(LARGE($B$18:$AW$18,3)=E18,90000,"")))</f>
        <v/>
      </c>
      <c r="F19" s="1" t="str">
        <f>IF(LARGE($B$18:$AW$18,1)=F18,90000,IF(LARGE($B$18:$AW$18,2)=F18,90000,IF(LARGE($B$18:$AW$18,3)=F18,90000,"")))</f>
        <v/>
      </c>
      <c r="G19" s="1" t="str">
        <f>IF(LARGE($B$18:$AW$18,1)=G18,90000,IF(LARGE($B$18:$AW$18,2)=G18,90000,IF(LARGE($B$18:$AW$18,3)=G18,90000,"")))</f>
        <v/>
      </c>
      <c r="H19" s="1" t="str">
        <f>IF(LARGE($B$18:$AW$18,1)=H18,90000,IF(LARGE($B$18:$AW$18,2)=H18,90000,IF(LARGE($B$18:$AW$18,3)=H18,90000,"")))</f>
        <v/>
      </c>
      <c r="I19" s="1" t="str">
        <f>IF(LARGE($B$18:$AW$18,1)=I18,90000,IF(LARGE($B$18:$AW$18,2)=I18,90000,IF(LARGE($B$18:$AW$18,3)=I18,90000,"")))</f>
        <v/>
      </c>
      <c r="J19" s="1" t="str">
        <f>IF(LARGE($B$18:$AW$18,1)=J18,90000,IF(LARGE($B$18:$AW$18,2)=J18,90000,IF(LARGE($B$18:$AW$18,3)=J18,90000,"")))</f>
        <v/>
      </c>
      <c r="K19" s="1" t="str">
        <f>IF(LARGE($B$18:$AW$18,1)=K18,90000,IF(LARGE($B$18:$AW$18,2)=K18,90000,IF(LARGE($B$18:$AW$18,3)=K18,90000,"")))</f>
        <v/>
      </c>
      <c r="L19" s="1" t="str">
        <f>IF(LARGE($B$18:$AW$18,1)=L18,90000,IF(LARGE($B$18:$AW$18,2)=L18,90000,IF(LARGE($B$18:$AW$18,3)=L18,90000,"")))</f>
        <v/>
      </c>
      <c r="M19" s="1" t="str">
        <f>IF(LARGE($B$18:$AW$18,1)=M18,90000,IF(LARGE($B$18:$AW$18,2)=M18,90000,IF(LARGE($B$18:$AW$18,3)=M18,90000,"")))</f>
        <v/>
      </c>
      <c r="N19" s="1" t="str">
        <f>IF(LARGE($B$18:$AW$18,1)=N18,90000,IF(LARGE($B$18:$AW$18,2)=N18,90000,IF(LARGE($B$18:$AW$18,3)=N18,90000,"")))</f>
        <v/>
      </c>
      <c r="O19" s="1" t="str">
        <f>IF(LARGE($B$18:$AW$18,1)=O18,90000,IF(LARGE($B$18:$AW$18,2)=O18,90000,IF(LARGE($B$18:$AW$18,3)=O18,90000,"")))</f>
        <v/>
      </c>
      <c r="P19" s="1" t="str">
        <f>IF(LARGE($B$18:$AW$18,1)=P18,90000,IF(LARGE($B$18:$AW$18,2)=P18,90000,IF(LARGE($B$18:$AW$18,3)=P18,90000,"")))</f>
        <v/>
      </c>
      <c r="Q19" s="1" t="str">
        <f>IF(LARGE($B$18:$AW$18,1)=Q18,90000,IF(LARGE($B$18:$AW$18,2)=Q18,90000,IF(LARGE($B$18:$AW$18,3)=Q18,90000,"")))</f>
        <v/>
      </c>
      <c r="R19" s="1" t="str">
        <f>IF(LARGE($B$18:$AW$18,1)=R18,90000,IF(LARGE($B$18:$AW$18,2)=R18,90000,IF(LARGE($B$18:$AW$18,3)=R18,90000,"")))</f>
        <v/>
      </c>
      <c r="S19" s="1" t="str">
        <f>IF(LARGE($B$18:$AW$18,1)=S18,90000,IF(LARGE($B$18:$AW$18,2)=S18,90000,IF(LARGE($B$18:$AW$18,3)=S18,90000,"")))</f>
        <v/>
      </c>
      <c r="T19" s="1" t="str">
        <f>IF(LARGE($B$18:$AW$18,1)=T18,90000,IF(LARGE($B$18:$AW$18,2)=T18,90000,IF(LARGE($B$18:$AW$18,3)=T18,90000,"")))</f>
        <v/>
      </c>
      <c r="U19" s="1" t="str">
        <f>IF(LARGE($B$18:$AW$18,1)=U18,90000,IF(LARGE($B$18:$AW$18,2)=U18,90000,IF(LARGE($B$18:$AW$18,3)=U18,90000,"")))</f>
        <v/>
      </c>
      <c r="V19" s="1" t="str">
        <f>IF(LARGE($B$18:$AW$18,1)=V18,90000,IF(LARGE($B$18:$AW$18,2)=V18,90000,IF(LARGE($B$18:$AW$18,3)=V18,90000,"")))</f>
        <v/>
      </c>
      <c r="W19" s="1" t="str">
        <f>IF(LARGE($B$18:$AW$18,1)=W18,90000,IF(LARGE($B$18:$AW$18,2)=W18,90000,IF(LARGE($B$18:$AW$18,3)=W18,90000,"")))</f>
        <v/>
      </c>
      <c r="X19" s="1" t="str">
        <f>IF(LARGE($B$18:$AW$18,1)=X18,90000,IF(LARGE($B$18:$AW$18,2)=X18,90000,IF(LARGE($B$18:$AW$18,3)=X18,90000,"")))</f>
        <v/>
      </c>
      <c r="Y19" s="1" t="str">
        <f>IF(LARGE($B$18:$AW$18,1)=Y18,90000,IF(LARGE($B$18:$AW$18,2)=Y18,90000,IF(LARGE($B$18:$AW$18,3)=Y18,90000,"")))</f>
        <v/>
      </c>
      <c r="Z19" s="1" t="str">
        <f>IF(LARGE($B$18:$AW$18,1)=Z18,90000,IF(LARGE($B$18:$AW$18,2)=Z18,90000,IF(LARGE($B$18:$AW$18,3)=Z18,90000,"")))</f>
        <v/>
      </c>
      <c r="AA19" s="1" t="str">
        <f>IF(LARGE($B$18:$AW$18,1)=AA18,90000,IF(LARGE($B$18:$AW$18,2)=AA18,90000,IF(LARGE($B$18:$AW$18,3)=AA18,90000,"")))</f>
        <v/>
      </c>
      <c r="AB19" s="1">
        <f>IF(LARGE($B$18:$AW$18,1)=AB18,90000,IF(LARGE($B$18:$AW$18,2)=AB18,90000,IF(LARGE($B$18:$AW$18,3)=AB18,90000,"")))</f>
        <v>90000</v>
      </c>
      <c r="AC19" s="1" t="str">
        <f>IF(LARGE($B$18:$AW$18,1)=AC18,90000,IF(LARGE($B$18:$AW$18,2)=AC18,90000,IF(LARGE($B$18:$AW$18,3)=AC18,90000,"")))</f>
        <v/>
      </c>
      <c r="AD19" s="1" t="str">
        <f>IF(LARGE($B$18:$AW$18,1)=AD18,90000,IF(LARGE($B$18:$AW$18,2)=AD18,90000,IF(LARGE($B$18:$AW$18,3)=AD18,90000,"")))</f>
        <v/>
      </c>
      <c r="AE19" s="1">
        <f>IF(LARGE($B$18:$AW$18,1)=AE18,90000,IF(LARGE($B$18:$AW$18,2)=AE18,90000,IF(LARGE($B$18:$AW$18,3)=AE18,90000,"")))</f>
        <v>90000</v>
      </c>
      <c r="AF19" s="1" t="str">
        <f>IF(LARGE($B$18:$AW$18,1)=AF18,90000,IF(LARGE($B$18:$AW$18,2)=AF18,90000,IF(LARGE($B$18:$AW$18,3)=AF18,90000,"")))</f>
        <v/>
      </c>
      <c r="AG19" s="1" t="str">
        <f>IF(LARGE($B$18:$AW$18,1)=AG18,90000,IF(LARGE($B$18:$AW$18,2)=AG18,90000,IF(LARGE($B$18:$AW$18,3)=AG18,90000,"")))</f>
        <v/>
      </c>
      <c r="AH19" s="1">
        <f>IF(LARGE($B$18:$AW$18,1)=AH18,90000,IF(LARGE($B$18:$AW$18,2)=AH18,90000,IF(LARGE($B$18:$AW$18,3)=AH18,90000,"")))</f>
        <v>90000</v>
      </c>
      <c r="AI19" s="1" t="str">
        <f>IF(LARGE($B$18:$AW$18,1)=AI18,90000,IF(LARGE($B$18:$AW$18,2)=AI18,90000,IF(LARGE($B$18:$AW$18,3)=AI18,90000,"")))</f>
        <v/>
      </c>
      <c r="AJ19" s="1" t="str">
        <f>IF(LARGE($B$18:$AW$18,1)=AJ18,90000,IF(LARGE($B$18:$AW$18,2)=AJ18,90000,IF(LARGE($B$18:$AW$18,3)=AJ18,90000,"")))</f>
        <v/>
      </c>
      <c r="AK19" s="1" t="str">
        <f>IF(LARGE($B$18:$AW$18,1)=AK18,90000,IF(LARGE($B$18:$AW$18,2)=AK18,90000,IF(LARGE($B$18:$AW$18,3)=AK18,90000,"")))</f>
        <v/>
      </c>
      <c r="AL19" s="1" t="str">
        <f>IF(LARGE($B$18:$AW$18,1)=AL18,90000,IF(LARGE($B$18:$AW$18,2)=AL18,90000,IF(LARGE($B$18:$AW$18,3)=AL18,90000,"")))</f>
        <v/>
      </c>
      <c r="AM19" s="1" t="str">
        <f>IF(LARGE($B$18:$AW$18,1)=AM18,90000,IF(LARGE($B$18:$AW$18,2)=AM18,90000,IF(LARGE($B$18:$AW$18,3)=AM18,90000,"")))</f>
        <v/>
      </c>
      <c r="AN19" s="1" t="str">
        <f>IF(LARGE($B$18:$AW$18,1)=AN18,90000,IF(LARGE($B$18:$AW$18,2)=AN18,90000,IF(LARGE($B$18:$AW$18,3)=AN18,90000,"")))</f>
        <v/>
      </c>
      <c r="AO19" s="1" t="str">
        <f>IF(LARGE($B$18:$AW$18,1)=AO18,90000,IF(LARGE($B$18:$AW$18,2)=AO18,90000,IF(LARGE($B$18:$AW$18,3)=AO18,90000,"")))</f>
        <v/>
      </c>
      <c r="AP19" s="1" t="str">
        <f>IF(LARGE($B$18:$AW$18,1)=AP18,90000,IF(LARGE($B$18:$AW$18,2)=AP18,90000,IF(LARGE($B$18:$AW$18,3)=AP18,90000,"")))</f>
        <v/>
      </c>
      <c r="AQ19" s="1" t="str">
        <f>IF(LARGE($B$18:$AW$18,1)=AQ18,90000,IF(LARGE($B$18:$AW$18,2)=AQ18,90000,IF(LARGE($B$18:$AW$18,3)=AQ18,90000,"")))</f>
        <v/>
      </c>
      <c r="AR19" s="1" t="str">
        <f>IF(LARGE($B$18:$AW$18,1)=AR18,90000,IF(LARGE($B$18:$AW$18,2)=AR18,90000,IF(LARGE($B$18:$AW$18,3)=AR18,90000,"")))</f>
        <v/>
      </c>
      <c r="AS19" s="1" t="str">
        <f>IF(LARGE($B$18:$AW$18,1)=AS18,90000,IF(LARGE($B$18:$AW$18,2)=AS18,90000,IF(LARGE($B$18:$AW$18,3)=AS18,90000,"")))</f>
        <v/>
      </c>
      <c r="AT19" s="1" t="str">
        <f>IF(LARGE($B$18:$AW$18,1)=AT18,90000,IF(LARGE($B$18:$AW$18,2)=AT18,90000,IF(LARGE($B$18:$AW$18,3)=AT18,90000,"")))</f>
        <v/>
      </c>
      <c r="AU19" s="1" t="str">
        <f>IF(LARGE($B$18:$AW$18,1)=AU18,90000,IF(LARGE($B$18:$AW$18,2)=AU18,90000,IF(LARGE($B$18:$AW$18,3)=AU18,90000,"")))</f>
        <v/>
      </c>
      <c r="AV19" s="1" t="str">
        <f>IF(LARGE($B$18:$AW$18,1)=AV18,90000,IF(LARGE($B$18:$AW$18,2)=AV18,90000,IF(LARGE($B$18:$AW$18,3)=AV18,90000,"")))</f>
        <v/>
      </c>
      <c r="AW19" s="1" t="str">
        <f>IF(LARGE($B$18:$AW$18,1)=AW18,90000,IF(LARGE($B$18:$AW$18,2)=AW18,90000,IF(LARGE($B$18:$AW$18,3)=AW18,90000,"")))</f>
        <v/>
      </c>
    </row>
    <row r="20" spans="1:51" ht="151.5" customHeight="1" thickBot="1" x14ac:dyDescent="0.4"/>
    <row r="21" spans="1:51" s="26" customFormat="1" ht="15" thickBot="1" x14ac:dyDescent="0.4">
      <c r="A21" s="386"/>
      <c r="B21" s="384">
        <f>'Sample UI'!B21:E21</f>
        <v>43647</v>
      </c>
      <c r="C21" s="385"/>
      <c r="D21" s="385"/>
      <c r="E21" s="385"/>
      <c r="F21" s="384">
        <f>'Sample UI'!F21:I21</f>
        <v>43678</v>
      </c>
      <c r="G21" s="385"/>
      <c r="H21" s="385"/>
      <c r="I21" s="385"/>
      <c r="J21" s="384">
        <f>'Sample UI'!J21:M21</f>
        <v>43709</v>
      </c>
      <c r="K21" s="385"/>
      <c r="L21" s="385"/>
      <c r="M21" s="385"/>
      <c r="N21" s="384">
        <f>'Sample UI'!N21:Q21</f>
        <v>43739</v>
      </c>
      <c r="O21" s="385"/>
      <c r="P21" s="385"/>
      <c r="Q21" s="385"/>
      <c r="R21" s="384">
        <f>'Sample UI'!R21:U21</f>
        <v>43770</v>
      </c>
      <c r="S21" s="385"/>
      <c r="T21" s="385"/>
      <c r="U21" s="385"/>
      <c r="V21" s="384">
        <f>'Sample UI'!V21:Y21</f>
        <v>43800</v>
      </c>
      <c r="W21" s="385"/>
      <c r="X21" s="385"/>
      <c r="Y21" s="385"/>
      <c r="Z21" s="384">
        <f>'Sample UI'!Z21:AC21</f>
        <v>43831</v>
      </c>
      <c r="AA21" s="385"/>
      <c r="AB21" s="385"/>
      <c r="AC21" s="385"/>
      <c r="AD21" s="384">
        <f>'Sample UI'!AD21:AG21</f>
        <v>43862</v>
      </c>
      <c r="AE21" s="385"/>
      <c r="AF21" s="385"/>
      <c r="AG21" s="385"/>
      <c r="AH21" s="384">
        <f>'Sample UI'!AH21:AK21</f>
        <v>43891</v>
      </c>
      <c r="AI21" s="385"/>
      <c r="AJ21" s="385"/>
      <c r="AK21" s="385"/>
      <c r="AL21" s="384">
        <f>'Sample UI'!AL21:AO21</f>
        <v>43922</v>
      </c>
      <c r="AM21" s="385"/>
      <c r="AN21" s="385"/>
      <c r="AO21" s="385"/>
      <c r="AP21" s="384">
        <f>'Sample UI'!AP21:AS21</f>
        <v>43952</v>
      </c>
      <c r="AQ21" s="385"/>
      <c r="AR21" s="385"/>
      <c r="AS21" s="385"/>
      <c r="AT21" s="384">
        <f>'Sample UI'!AT21:AW21</f>
        <v>43983</v>
      </c>
      <c r="AU21" s="385"/>
      <c r="AV21" s="385"/>
      <c r="AW21" s="385"/>
    </row>
    <row r="22" spans="1:51" s="26" customFormat="1" ht="15" thickBot="1" x14ac:dyDescent="0.4">
      <c r="A22" s="386"/>
      <c r="B22" s="94" t="s">
        <v>97</v>
      </c>
      <c r="C22" s="94" t="s">
        <v>98</v>
      </c>
      <c r="D22" s="94" t="s">
        <v>99</v>
      </c>
      <c r="E22" s="94" t="s">
        <v>100</v>
      </c>
      <c r="F22" s="94" t="s">
        <v>97</v>
      </c>
      <c r="G22" s="94" t="s">
        <v>98</v>
      </c>
      <c r="H22" s="94" t="s">
        <v>99</v>
      </c>
      <c r="I22" s="94" t="s">
        <v>100</v>
      </c>
      <c r="J22" s="94" t="s">
        <v>97</v>
      </c>
      <c r="K22" s="94" t="s">
        <v>98</v>
      </c>
      <c r="L22" s="94" t="s">
        <v>99</v>
      </c>
      <c r="M22" s="94" t="s">
        <v>100</v>
      </c>
      <c r="N22" s="94" t="s">
        <v>97</v>
      </c>
      <c r="O22" s="94" t="s">
        <v>98</v>
      </c>
      <c r="P22" s="94" t="s">
        <v>99</v>
      </c>
      <c r="Q22" s="94" t="s">
        <v>100</v>
      </c>
      <c r="R22" s="94" t="s">
        <v>97</v>
      </c>
      <c r="S22" s="94" t="s">
        <v>98</v>
      </c>
      <c r="T22" s="94" t="s">
        <v>99</v>
      </c>
      <c r="U22" s="94" t="s">
        <v>100</v>
      </c>
      <c r="V22" s="94" t="s">
        <v>97</v>
      </c>
      <c r="W22" s="94" t="s">
        <v>98</v>
      </c>
      <c r="X22" s="94" t="s">
        <v>99</v>
      </c>
      <c r="Y22" s="94" t="s">
        <v>100</v>
      </c>
      <c r="Z22" s="94" t="s">
        <v>97</v>
      </c>
      <c r="AA22" s="94" t="s">
        <v>98</v>
      </c>
      <c r="AB22" s="94" t="s">
        <v>99</v>
      </c>
      <c r="AC22" s="94" t="s">
        <v>100</v>
      </c>
      <c r="AD22" s="94" t="s">
        <v>97</v>
      </c>
      <c r="AE22" s="94" t="s">
        <v>98</v>
      </c>
      <c r="AF22" s="94" t="s">
        <v>99</v>
      </c>
      <c r="AG22" s="94" t="s">
        <v>100</v>
      </c>
      <c r="AH22" s="94" t="s">
        <v>97</v>
      </c>
      <c r="AI22" s="94" t="s">
        <v>98</v>
      </c>
      <c r="AJ22" s="94" t="s">
        <v>99</v>
      </c>
      <c r="AK22" s="94" t="s">
        <v>100</v>
      </c>
      <c r="AL22" s="94" t="s">
        <v>97</v>
      </c>
      <c r="AM22" s="94" t="s">
        <v>98</v>
      </c>
      <c r="AN22" s="94" t="s">
        <v>99</v>
      </c>
      <c r="AO22" s="94" t="s">
        <v>100</v>
      </c>
      <c r="AP22" s="94" t="s">
        <v>97</v>
      </c>
      <c r="AQ22" s="94" t="s">
        <v>98</v>
      </c>
      <c r="AR22" s="94" t="s">
        <v>99</v>
      </c>
      <c r="AS22" s="94" t="s">
        <v>100</v>
      </c>
      <c r="AT22" s="94" t="s">
        <v>97</v>
      </c>
      <c r="AU22" s="94" t="s">
        <v>98</v>
      </c>
      <c r="AV22" s="94" t="s">
        <v>99</v>
      </c>
      <c r="AW22" s="94" t="s">
        <v>100</v>
      </c>
    </row>
    <row r="23" spans="1:51" s="6" customFormat="1" ht="22.5" x14ac:dyDescent="0.45">
      <c r="A23" s="118" t="s">
        <v>4</v>
      </c>
      <c r="B23" s="95"/>
      <c r="C23" s="96"/>
      <c r="D23" s="96"/>
      <c r="E23" s="96"/>
      <c r="F23" s="95"/>
      <c r="G23" s="97"/>
      <c r="H23" s="97"/>
      <c r="I23" s="98"/>
      <c r="J23" s="95"/>
      <c r="K23" s="97"/>
      <c r="L23" s="97"/>
      <c r="M23" s="98"/>
      <c r="N23" s="95"/>
      <c r="O23" s="97"/>
      <c r="P23" s="97"/>
      <c r="Q23" s="97"/>
      <c r="R23" s="95"/>
      <c r="S23" s="97"/>
      <c r="T23" s="97"/>
      <c r="U23" s="98"/>
      <c r="V23" s="95"/>
      <c r="W23" s="97"/>
      <c r="X23" s="97"/>
      <c r="Y23" s="98"/>
      <c r="Z23" s="95"/>
      <c r="AA23" s="97"/>
      <c r="AB23" s="97"/>
      <c r="AC23" s="97"/>
      <c r="AD23" s="95"/>
      <c r="AE23" s="97"/>
      <c r="AF23" s="97"/>
      <c r="AG23" s="98"/>
      <c r="AH23" s="95"/>
      <c r="AI23" s="97"/>
      <c r="AJ23" s="97"/>
      <c r="AK23" s="98"/>
      <c r="AL23" s="95"/>
      <c r="AM23" s="97"/>
      <c r="AN23" s="97"/>
      <c r="AO23" s="98"/>
      <c r="AP23" s="95"/>
      <c r="AQ23" s="97"/>
      <c r="AR23" s="97"/>
      <c r="AS23" s="98"/>
      <c r="AT23" s="95"/>
      <c r="AU23" s="97"/>
      <c r="AV23" s="97"/>
      <c r="AW23" s="98"/>
      <c r="AX23" s="35"/>
      <c r="AY23" s="34"/>
    </row>
    <row r="24" spans="1:51" s="26" customFormat="1" hidden="1" x14ac:dyDescent="0.35">
      <c r="A24" s="36" t="s">
        <v>357</v>
      </c>
      <c r="B24" s="4"/>
      <c r="C24" s="12"/>
      <c r="D24" s="12"/>
      <c r="E24" s="12"/>
      <c r="F24" s="4"/>
      <c r="I24" s="27"/>
      <c r="J24" s="4"/>
      <c r="M24" s="27"/>
      <c r="N24" s="4"/>
      <c r="R24" s="4"/>
      <c r="U24" s="27"/>
      <c r="V24" s="4"/>
      <c r="Y24" s="27"/>
      <c r="Z24" s="4"/>
      <c r="AD24" s="4"/>
      <c r="AG24" s="27"/>
      <c r="AH24" s="4"/>
      <c r="AK24" s="27"/>
      <c r="AL24" s="4"/>
      <c r="AO24" s="27"/>
      <c r="AP24" s="4"/>
      <c r="AS24" s="27"/>
      <c r="AT24" s="4"/>
      <c r="AW24" s="27"/>
      <c r="AX24" s="28"/>
    </row>
    <row r="25" spans="1:51" s="26" customFormat="1" hidden="1" x14ac:dyDescent="0.35">
      <c r="A25" s="26" t="s">
        <v>354</v>
      </c>
      <c r="B25" s="218">
        <f>'Reforecast CoE_ESM'!$P$46</f>
        <v>26.394567449225644</v>
      </c>
      <c r="C25" s="218">
        <f>'Reforecast CoE_ESM'!$P$47</f>
        <v>32.102216001036432</v>
      </c>
      <c r="D25" s="218">
        <f>'Reforecast CoE_ESM'!$P$48</f>
        <v>36.147494162145023</v>
      </c>
      <c r="E25" s="218">
        <f>'Reforecast CoE_ESM'!$P$49+'Reforecast CoE_ESM'!$P$50</f>
        <v>40.722880365390516</v>
      </c>
      <c r="F25" s="218">
        <f>'Reforecast CoE_ESM'!$P$53</f>
        <v>21.986935270534428</v>
      </c>
      <c r="G25" s="218">
        <f>'Reforecast CoE_ESM'!$P$54</f>
        <v>36.64489211755739</v>
      </c>
      <c r="H25" s="218">
        <f>'Reforecast CoE_ESM'!$P$55</f>
        <v>63.20892714707697</v>
      </c>
      <c r="I25" s="218">
        <f>'Reforecast CoE_ESM'!$P$56+'Reforecast CoE_ESM'!$P$57</f>
        <v>103.46235540601263</v>
      </c>
      <c r="J25" s="218">
        <f>'Reforecast CoE_ESM'!$P$60</f>
        <v>35.65102520044173</v>
      </c>
      <c r="K25" s="218">
        <f>'Reforecast CoE_ESM'!$P$61</f>
        <v>30.963372877844904</v>
      </c>
      <c r="L25" s="218">
        <f>'Reforecast CoE_ESM'!$P$62</f>
        <v>31.824663326784272</v>
      </c>
      <c r="M25" s="218">
        <f>'Reforecast CoE_ESM'!$P$63+'Reforecast CoE_ESM'!$P$64</f>
        <v>29.401288299117819</v>
      </c>
      <c r="N25" s="218">
        <f>'Reforecast CoE_ESM'!$P$67</f>
        <v>27.364903107565592</v>
      </c>
      <c r="O25" s="218">
        <f>'Reforecast CoE_ESM'!$P$68</f>
        <v>33.355298387288634</v>
      </c>
      <c r="P25" s="218">
        <f>'Reforecast CoE_ESM'!$P$69</f>
        <v>32.052106424512118</v>
      </c>
      <c r="Q25" s="218">
        <f>'Reforecast CoE_ESM'!$P$70+'Reforecast CoE_ESM'!$P$71</f>
        <v>31.159482196954102</v>
      </c>
      <c r="R25" s="218">
        <f>'Reforecast CoE_ESM'!$P$74+'Reforecast CoE_ESM'!$P$75</f>
        <v>25.127691432772373</v>
      </c>
      <c r="S25" s="218">
        <f>'Reforecast CoE_ESM'!$P$76</f>
        <v>32.733574984995272</v>
      </c>
      <c r="T25" s="218">
        <f>'Reforecast CoE_ESM'!$P$77</f>
        <v>31.389267788050326</v>
      </c>
      <c r="U25" s="218">
        <f>'Reforecast CoE_ESM'!$P$78</f>
        <v>29.591005261340953</v>
      </c>
      <c r="V25" s="218">
        <f>'Reforecast CoE_ESM'!$P$81</f>
        <v>12.02702074023866</v>
      </c>
      <c r="W25" s="218">
        <f>'Reforecast CoE_ESM'!$P$82</f>
        <v>23.285744485187795</v>
      </c>
      <c r="X25" s="218">
        <f>'Reforecast CoE_ESM'!$P$83</f>
        <v>31.401381818403593</v>
      </c>
      <c r="Y25" s="218">
        <f>'Reforecast CoE_ESM'!$P$84+'Reforecast CoE_ESM'!$P$85</f>
        <v>0</v>
      </c>
      <c r="Z25" s="218">
        <f>'Reforecast CoE_ESM'!$P$88+'Reforecast CoE_ESM'!$P$89</f>
        <v>17.785792219401035</v>
      </c>
      <c r="AA25" s="218">
        <f>'Reforecast CoE_ESM'!$P$90</f>
        <v>30.405508066010693</v>
      </c>
      <c r="AB25" s="218">
        <f>'Reforecast CoE_ESM'!$P$91</f>
        <v>36.766336258372874</v>
      </c>
      <c r="AC25" s="218">
        <f>'Reforecast CoE_ESM'!$P$92</f>
        <v>26.377404666062411</v>
      </c>
      <c r="AD25" s="218">
        <f>'Reforecast CoE_ESM'!$P$95+'Reforecast CoE_ESM'!$P$96</f>
        <v>32.699067477331219</v>
      </c>
      <c r="AE25" s="218">
        <f>'Reforecast CoE_ESM'!$P$97</f>
        <v>37.212685155489758</v>
      </c>
      <c r="AF25" s="218">
        <f>'Reforecast CoE_ESM'!$P$98</f>
        <v>36.577373041088158</v>
      </c>
      <c r="AG25" s="218">
        <f>'Reforecast CoE_ESM'!$P$99</f>
        <v>29.585677143971047</v>
      </c>
      <c r="AH25" s="218">
        <f>'Reforecast CoE_ESM'!$P$102</f>
        <v>33.229156557205584</v>
      </c>
      <c r="AI25" s="218">
        <f>'Reforecast CoE_ESM'!$P$103</f>
        <v>39.249690497686593</v>
      </c>
      <c r="AJ25" s="218">
        <f>'Reforecast CoE_ESM'!$P$104</f>
        <v>37.710185956847454</v>
      </c>
      <c r="AK25" s="218">
        <f>'Reforecast CoE_ESM'!$P$105+'Reforecast CoE_ESM'!$P$106</f>
        <v>30.737999479134391</v>
      </c>
      <c r="AL25" s="218">
        <f>'Reforecast CoE_ESM'!$P$109+'Reforecast CoE_ESM'!$P$110</f>
        <v>30.017786702029397</v>
      </c>
      <c r="AM25" s="218">
        <f>'Reforecast CoE_ESM'!$P$111</f>
        <v>24.962516695176298</v>
      </c>
      <c r="AN25" s="218">
        <f>'Reforecast CoE_ESM'!$P$112</f>
        <v>31.602561023367127</v>
      </c>
      <c r="AO25" s="218">
        <f>'Reforecast CoE_ESM'!$P$113</f>
        <v>25.31100696765634</v>
      </c>
      <c r="AP25" s="218">
        <f>'Reforecast CoE_ESM'!$P$116+'Reforecast CoE_ESM'!$P$117</f>
        <v>19.465539572659541</v>
      </c>
      <c r="AQ25" s="218">
        <f>'Reforecast CoE_ESM'!$P$118</f>
        <v>24.689353958132916</v>
      </c>
      <c r="AR25" s="218">
        <f>'Reforecast CoE_ESM'!$P$119</f>
        <v>26.333976139546742</v>
      </c>
      <c r="AS25" s="218">
        <f>'Reforecast CoE_ESM'!$P$120</f>
        <v>29.015453529658007</v>
      </c>
      <c r="AT25" s="218">
        <f>'Reforecast CoE_ESM'!$P$123</f>
        <v>22.894878114005845</v>
      </c>
      <c r="AU25" s="218">
        <f>'Reforecast CoE_ESM'!$P$124</f>
        <v>20.280315184376601</v>
      </c>
      <c r="AV25" s="218">
        <f>'Reforecast CoE_ESM'!$P$125</f>
        <v>28.231814398630799</v>
      </c>
      <c r="AW25" s="218">
        <f>'Reforecast CoE_ESM'!$P$126+'Reforecast CoE_ESM'!$P$127</f>
        <v>30.859826945681995</v>
      </c>
      <c r="AX25" s="28"/>
      <c r="AY25" s="12"/>
    </row>
    <row r="26" spans="1:51" s="26" customFormat="1" hidden="1" x14ac:dyDescent="0.35">
      <c r="A26" s="26" t="s">
        <v>355</v>
      </c>
      <c r="B26" s="218">
        <f>'Reforecast CoE_ESM'!$O$46</f>
        <v>888.13099897118138</v>
      </c>
      <c r="C26" s="218">
        <f>'Reforecast CoE_ESM'!$O$47</f>
        <v>1010.0695427264884</v>
      </c>
      <c r="D26" s="218">
        <f>'Reforecast CoE_ESM'!$O$48</f>
        <v>1094.821880450239</v>
      </c>
      <c r="E26" s="218">
        <f>'Reforecast CoE_ESM'!O70+'Reforecast CoE_ESM'!$O$50</f>
        <v>778.51576989788225</v>
      </c>
      <c r="F26" s="218">
        <f>'Reforecast CoE_ESM'!$O$53</f>
        <v>342.8507393264191</v>
      </c>
      <c r="G26" s="218">
        <f>'Reforecast CoE_ESM'!$O$54</f>
        <v>571.41789887736513</v>
      </c>
      <c r="H26" s="218">
        <f>'Reforecast CoE_ESM'!$O$55</f>
        <v>1009.3755675015062</v>
      </c>
      <c r="I26" s="218">
        <f>'Reforecast CoE_ESM'!$O$56+'Reforecast CoE_ESM'!$O$57</f>
        <v>1826.3557942947098</v>
      </c>
      <c r="J26" s="218">
        <f>'Reforecast CoE_ESM'!$O$60</f>
        <v>988.63432575646164</v>
      </c>
      <c r="K26" s="218">
        <f>'Reforecast CoE_ESM'!$O$61</f>
        <v>972.04284814931236</v>
      </c>
      <c r="L26" s="218">
        <f>'Reforecast CoE_ESM'!$O$62</f>
        <v>884.69539652335618</v>
      </c>
      <c r="M26" s="218">
        <f>'Reforecast CoE_ESM'!$O$63+'Reforecast CoE_ESM'!$O$64</f>
        <v>904.62742957087016</v>
      </c>
      <c r="N26" s="218">
        <f>'Reforecast CoE_ESM'!$O$67</f>
        <v>1015.8978292161624</v>
      </c>
      <c r="O26" s="218">
        <f>'Reforecast CoE_ESM'!$O$68</f>
        <v>1082.030257208078</v>
      </c>
      <c r="P26" s="218">
        <f>'Reforecast CoE_ESM'!$O$69</f>
        <v>1009.7418468383327</v>
      </c>
      <c r="Q26" s="218">
        <f>'Reforecast CoE_ESM'!$O$70+'Reforecast CoE_ESM'!$O$71</f>
        <v>1017.3300667374269</v>
      </c>
      <c r="R26" s="218">
        <f>'Reforecast CoE_ESM'!$O$74+'Reforecast CoE_ESM'!$O$75</f>
        <v>1077.0312560807233</v>
      </c>
      <c r="S26" s="218">
        <f>'Reforecast CoE_ESM'!$O$76</f>
        <v>1104.6175537008342</v>
      </c>
      <c r="T26" s="218">
        <f>'Reforecast CoE_ESM'!$O$77</f>
        <v>902.89057357078707</v>
      </c>
      <c r="U26" s="218">
        <f>+'Reforecast CoE_ESM'!$O$78</f>
        <v>890.46061664765602</v>
      </c>
      <c r="V26" s="218">
        <f>'Reforecast CoE_ESM'!$O$81</f>
        <v>707.22247108455542</v>
      </c>
      <c r="W26" s="218">
        <f>'Reforecast CoE_ESM'!$O$82</f>
        <v>1318.6880762402513</v>
      </c>
      <c r="X26" s="218">
        <f>'Reforecast CoE_ESM'!$O$83</f>
        <v>1949.0894526751929</v>
      </c>
      <c r="Y26" s="218">
        <f>'Reforecast CoE_ESM'!$O$84+'Reforecast CoE_ESM'!$O$85</f>
        <v>0</v>
      </c>
      <c r="Z26" s="218">
        <f>'Reforecast CoE_ESM'!$O$88+'Reforecast CoE_ESM'!$O$89</f>
        <v>758.06378628769971</v>
      </c>
      <c r="AA26" s="218">
        <f>'Reforecast CoE_ESM'!$O$90</f>
        <v>981.25528097277117</v>
      </c>
      <c r="AB26" s="218">
        <f>'Reforecast CoE_ESM'!$O$91</f>
        <v>1177.4256374697084</v>
      </c>
      <c r="AC26" s="218">
        <f>'Reforecast CoE_ESM'!$O$92</f>
        <v>1058.2552952698211</v>
      </c>
      <c r="AD26" s="218">
        <f>'Reforecast CoE_ESM'!$O$95+'Reforecast CoE_ESM'!$O$96</f>
        <v>804.61907595785783</v>
      </c>
      <c r="AE26" s="218">
        <f>'Reforecast CoE_ESM'!$O$97</f>
        <v>852.22707924612041</v>
      </c>
      <c r="AF26" s="218">
        <f>'Reforecast CoE_ESM'!$O$98</f>
        <v>888.40338963390332</v>
      </c>
      <c r="AG26" s="218">
        <f>'Reforecast CoE_ESM'!$O$99</f>
        <v>867.25045516211844</v>
      </c>
      <c r="AH26" s="218">
        <f>'Reforecast CoE_ESM'!$O$102</f>
        <v>736.80396382214587</v>
      </c>
      <c r="AI26" s="218">
        <f>'Reforecast CoE_ESM'!$O$103</f>
        <v>824.53205122733243</v>
      </c>
      <c r="AJ26" s="218">
        <f>'Reforecast CoE_ESM'!$O$104</f>
        <v>789.66140144884514</v>
      </c>
      <c r="AK26" s="218">
        <f>'Reforecast CoE_ESM'!$O$105+'Reforecast CoE_ESM'!$O$106</f>
        <v>649.00258350167621</v>
      </c>
      <c r="AL26" s="218">
        <f>'Reforecast CoE_ESM'!$O$109+'Reforecast CoE_ESM'!$O$110</f>
        <v>821.38903511686021</v>
      </c>
      <c r="AM26" s="218">
        <f>'Reforecast CoE_ESM'!$O$111</f>
        <v>674.66178747936488</v>
      </c>
      <c r="AN26" s="218">
        <f>'Reforecast CoE_ESM'!$O$112</f>
        <v>803.90164621462634</v>
      </c>
      <c r="AO26" s="218">
        <f>'Reforecast CoE_ESM'!$O$113</f>
        <v>700.0475311891488</v>
      </c>
      <c r="AP26" s="218">
        <f>'Reforecast CoE_ESM'!$O$116+'Reforecast CoE_ESM'!$O$117</f>
        <v>854.2919335702727</v>
      </c>
      <c r="AQ26" s="218">
        <f>'Reforecast CoE_ESM'!$O$118</f>
        <v>1148.3924966046218</v>
      </c>
      <c r="AR26" s="218">
        <f>'Reforecast CoE_ESM'!$O$119</f>
        <v>1175.3961599704435</v>
      </c>
      <c r="AS26" s="218">
        <f>'Reforecast CoE_ESM'!$O$120</f>
        <v>1134.4194098546625</v>
      </c>
      <c r="AT26" s="218">
        <f>'Reforecast CoE_ESM'!$O$123</f>
        <v>962.90491348246928</v>
      </c>
      <c r="AU26" s="218">
        <f>'Reforecast CoE_ESM'!$O$124</f>
        <v>912.43394726445331</v>
      </c>
      <c r="AV26" s="218">
        <f>'Reforecast CoE_ESM'!$O$125</f>
        <v>990.86196186573466</v>
      </c>
      <c r="AW26" s="218">
        <f>'Reforecast CoE_ESM'!$O$126+'Reforecast CoE_ESM'!$O$127</f>
        <v>921.29917738734162</v>
      </c>
      <c r="AX26" s="28"/>
      <c r="AY26" s="12"/>
    </row>
    <row r="27" spans="1:51" s="26" customFormat="1" hidden="1" x14ac:dyDescent="0.35">
      <c r="A27" s="26" t="s">
        <v>185</v>
      </c>
      <c r="B27" s="218">
        <f>'Reforecast CoE_ESM'!$R$46</f>
        <v>465.10996319242855</v>
      </c>
      <c r="C27" s="218">
        <f>'Reforecast CoE_ESM'!$R$47</f>
        <v>627.85278589450002</v>
      </c>
      <c r="D27" s="218">
        <f>'Reforecast CoE_ESM'!$R$48</f>
        <v>712.68553129392808</v>
      </c>
      <c r="E27" s="218">
        <f>'Reforecast CoE_ESM'!$R$49+'Reforecast CoE_ESM'!$R$50</f>
        <v>807.33254726232872</v>
      </c>
      <c r="F27" s="218">
        <f>'Reforecast CoE_ESM'!$R$53</f>
        <v>335.36441963412796</v>
      </c>
      <c r="G27" s="218">
        <f>'Reforecast CoE_ESM'!$R$54</f>
        <v>558.94069939021324</v>
      </c>
      <c r="H27" s="218">
        <f>'Reforecast CoE_ESM'!$R$55</f>
        <v>960.59809007006163</v>
      </c>
      <c r="I27" s="218">
        <f>'Reforecast CoE_ESM'!$R$56+'Reforecast CoE_ESM'!$R$57</f>
        <v>1694.0968638042923</v>
      </c>
      <c r="J27" s="218">
        <f>'Reforecast CoE_ESM'!$R$60</f>
        <v>909.84745010031736</v>
      </c>
      <c r="K27" s="218">
        <f>'Reforecast CoE_ESM'!$R$61</f>
        <v>734.0363674564004</v>
      </c>
      <c r="L27" s="218">
        <f>'Reforecast CoE_ESM'!$R$62</f>
        <v>807.09773999800871</v>
      </c>
      <c r="M27" s="218">
        <f>'Reforecast CoE_ESM'!$R$63+'Reforecast CoE_ESM'!$R$64</f>
        <v>647.50457954342028</v>
      </c>
      <c r="N27" s="218">
        <f>'Reforecast CoE_ESM'!$R$67</f>
        <v>439.73439550953827</v>
      </c>
      <c r="O27" s="218">
        <f>'Reforecast CoE_ESM'!$R$68</f>
        <v>486.20937076568026</v>
      </c>
      <c r="P27" s="218">
        <f>'Reforecast CoE_ESM'!$R$69</f>
        <v>410.335151902804</v>
      </c>
      <c r="Q27" s="218">
        <f>'Reforecast CoE_ESM'!$R$70+'Reforecast CoE_ESM'!$R$71</f>
        <v>429.03588268704152</v>
      </c>
      <c r="R27" s="218">
        <f>'Reforecast CoE_ESM'!$R$74+'Reforecast CoE_ESM'!$R$75</f>
        <v>310.98050424091565</v>
      </c>
      <c r="S27" s="218">
        <f>'Reforecast CoE_ESM'!$R$76</f>
        <v>377.61065145824023</v>
      </c>
      <c r="T27" s="218">
        <f>'Reforecast CoE_ESM'!$R$77</f>
        <v>326.83572392654895</v>
      </c>
      <c r="U27" s="218">
        <f>'Reforecast CoE_ESM'!$R$78</f>
        <v>324.30533916757861</v>
      </c>
      <c r="V27" s="218">
        <f>'Reforecast CoE_ESM'!$R$81</f>
        <v>121.77870475841188</v>
      </c>
      <c r="W27" s="218">
        <f>'Reforecast CoE_ESM'!$R$82</f>
        <v>248.06819695690206</v>
      </c>
      <c r="X27" s="218">
        <f>'Reforecast CoE_ESM'!$R$83</f>
        <v>388.15373007337706</v>
      </c>
      <c r="Y27" s="218">
        <f>'Reforecast CoE_ESM'!$R$84+'Reforecast CoE_ESM'!$R$85</f>
        <v>0</v>
      </c>
      <c r="Z27" s="218">
        <f>'Reforecast CoE_ESM'!$R$88+'Reforecast CoE_ESM'!$R$89</f>
        <v>599.99524687574171</v>
      </c>
      <c r="AA27" s="218">
        <f>'Reforecast CoE_ESM'!$R$90</f>
        <v>993.61951972533416</v>
      </c>
      <c r="AB27" s="218">
        <f>'Reforecast CoE_ESM'!$R$91</f>
        <v>1431.5608285064966</v>
      </c>
      <c r="AC27" s="218">
        <f>'Reforecast CoE_ESM'!$R$92</f>
        <v>1396.8592504686919</v>
      </c>
      <c r="AD27" s="218">
        <f>'Reforecast CoE_ESM'!$R$95+'Reforecast CoE_ESM'!$R$96</f>
        <v>1372.7766451063458</v>
      </c>
      <c r="AE27" s="218">
        <f>'Reforecast CoE_ESM'!$R$97</f>
        <v>1470.5557231573616</v>
      </c>
      <c r="AF27" s="218">
        <f>'Reforecast CoE_ESM'!$R$98</f>
        <v>1302.2286597814375</v>
      </c>
      <c r="AG27" s="218">
        <f>'Reforecast CoE_ESM'!$R$99</f>
        <v>974.98911410731012</v>
      </c>
      <c r="AH27" s="218">
        <f>'Reforecast CoE_ESM'!$R$102</f>
        <v>1084.84997812645</v>
      </c>
      <c r="AI27" s="218">
        <f>'Reforecast CoE_ESM'!$R$103</f>
        <v>1216.352283249217</v>
      </c>
      <c r="AJ27" s="218">
        <f>'Reforecast CoE_ESM'!$R$104</f>
        <v>1094.9890868355446</v>
      </c>
      <c r="AK27" s="218">
        <f>'Reforecast CoE_ESM'!$R$105+'Reforecast CoE_ESM'!$R$106</f>
        <v>975.5433977368366</v>
      </c>
      <c r="AL27" s="218">
        <f>'Reforecast CoE_ESM'!$R$109+'Reforecast CoE_ESM'!$R$110</f>
        <v>986.45997984392113</v>
      </c>
      <c r="AM27" s="218">
        <f>'Reforecast CoE_ESM'!$R$111</f>
        <v>779.52449159963453</v>
      </c>
      <c r="AN27" s="218">
        <f>'Reforecast CoE_ESM'!$R$112</f>
        <v>1056.9915899061643</v>
      </c>
      <c r="AO27" s="218">
        <f>'Reforecast CoE_ESM'!$R$113</f>
        <v>1069.3768655328886</v>
      </c>
      <c r="AP27" s="218">
        <f>'Reforecast CoE_ESM'!$R$116+'Reforecast CoE_ESM'!$R$117</f>
        <v>792.91613810787987</v>
      </c>
      <c r="AQ27" s="218">
        <f>'Reforecast CoE_ESM'!$R$118</f>
        <v>873.57165915742098</v>
      </c>
      <c r="AR27" s="218">
        <f>'Reforecast CoE_ESM'!$R$119</f>
        <v>768.25745860065251</v>
      </c>
      <c r="AS27" s="218">
        <f>'Reforecast CoE_ESM'!$R$120</f>
        <v>908.68049681307366</v>
      </c>
      <c r="AT27" s="218">
        <f>'Reforecast CoE_ESM'!$R$123</f>
        <v>542.58400011583524</v>
      </c>
      <c r="AU27" s="218">
        <f>'Reforecast CoE_ESM'!$R$124</f>
        <v>385.89386602097551</v>
      </c>
      <c r="AV27" s="218">
        <f>'Reforecast CoE_ESM'!$R$125</f>
        <v>396.37042374088253</v>
      </c>
      <c r="AW27" s="218">
        <f>'Reforecast CoE_ESM'!$R$126+'Reforecast CoE_ESM'!$R$127</f>
        <v>401.53860779683839</v>
      </c>
      <c r="AX27" s="28"/>
      <c r="AY27" s="12"/>
    </row>
    <row r="28" spans="1:51" s="26" customFormat="1" hidden="1" x14ac:dyDescent="0.35">
      <c r="A28" s="26" t="s">
        <v>186</v>
      </c>
      <c r="B28" s="218">
        <f>'Reforecast CoE_ESM'!$S$46</f>
        <v>642.88211661517153</v>
      </c>
      <c r="C28" s="218">
        <f>'Reforecast CoE_ESM'!$S$47</f>
        <v>1143.2503847351795</v>
      </c>
      <c r="D28" s="218">
        <f>'Reforecast CoE_ESM'!$S$48</f>
        <v>2671.8291447248248</v>
      </c>
      <c r="E28" s="218">
        <f>'Reforecast CoE_ESM'!$S$49+'Reforecast CoE_ESM'!$S$50</f>
        <v>3102.0383539248246</v>
      </c>
      <c r="F28" s="218">
        <f>'Reforecast CoE_ESM'!$S$53</f>
        <v>968.34014177338156</v>
      </c>
      <c r="G28" s="218">
        <f>'Reforecast CoE_ESM'!$S$54</f>
        <v>1613.9002362889696</v>
      </c>
      <c r="H28" s="218">
        <f>'Reforecast CoE_ESM'!$S$55</f>
        <v>2515.2546702560994</v>
      </c>
      <c r="I28" s="218">
        <f>'Reforecast CoE_ESM'!$S$56+'Reforecast CoE_ESM'!$S$57</f>
        <v>3880.0049516815493</v>
      </c>
      <c r="J28" s="218">
        <f>'Reforecast CoE_ESM'!$S$60</f>
        <v>1757.8702080168794</v>
      </c>
      <c r="K28" s="218">
        <f>'Reforecast CoE_ESM'!$S$61</f>
        <v>1722.5457723218867</v>
      </c>
      <c r="L28" s="218">
        <f>'Reforecast CoE_ESM'!$S$62</f>
        <v>1906.4546353538331</v>
      </c>
      <c r="M28" s="218">
        <f>'Reforecast CoE_ESM'!$S$63+'Reforecast CoE_ESM'!$S$64</f>
        <v>1835.6293843074004</v>
      </c>
      <c r="N28" s="218">
        <f>'Reforecast CoE_ESM'!$S$67</f>
        <v>1722.1015286423465</v>
      </c>
      <c r="O28" s="218">
        <f>'Reforecast CoE_ESM'!$S$68</f>
        <v>2715.4860137105056</v>
      </c>
      <c r="P28" s="218">
        <f>'Reforecast CoE_ESM'!$S$69</f>
        <v>4149.2591994326722</v>
      </c>
      <c r="Q28" s="218">
        <f>'Reforecast CoE_ESM'!$S$70+'Reforecast CoE_ESM'!$S$71</f>
        <v>4575.6532582144737</v>
      </c>
      <c r="R28" s="218">
        <f>'Reforecast CoE_ESM'!$S$74+'Reforecast CoE_ESM'!$S$75</f>
        <v>4123.5455163967827</v>
      </c>
      <c r="S28" s="218">
        <f>'Reforecast CoE_ESM'!$S$76</f>
        <v>3721.5887875901494</v>
      </c>
      <c r="T28" s="218">
        <f>'Reforecast CoE_ESM'!$S$77</f>
        <v>2818.9680228602547</v>
      </c>
      <c r="U28" s="218">
        <f>'Reforecast CoE_ESM'!$S$78</f>
        <v>2295.8976731528128</v>
      </c>
      <c r="V28" s="218">
        <f>'Reforecast CoE_ESM'!$S$81</f>
        <v>826.92272947481763</v>
      </c>
      <c r="W28" s="218">
        <f>'Reforecast CoE_ESM'!$S$82</f>
        <v>2909.8661500162261</v>
      </c>
      <c r="X28" s="218">
        <f>'Reforecast CoE_ESM'!$S$83</f>
        <v>5038.2111205089577</v>
      </c>
      <c r="Y28" s="218">
        <f>'Reforecast CoE_ESM'!$S$84+'Reforecast CoE_ESM'!$S$85</f>
        <v>0</v>
      </c>
      <c r="Z28" s="218">
        <f>'Reforecast CoE_ESM'!$S$88+'Reforecast CoE_ESM'!$S$89</f>
        <v>3038.3319562392689</v>
      </c>
      <c r="AA28" s="218">
        <f>'Reforecast CoE_ESM'!$S$90</f>
        <v>4612.0090031096106</v>
      </c>
      <c r="AB28" s="218">
        <f>'Reforecast CoE_ESM'!$S$91</f>
        <v>6267.6227470798012</v>
      </c>
      <c r="AC28" s="218">
        <f>'Reforecast CoE_ESM'!$S$92</f>
        <v>4982.0362935713192</v>
      </c>
      <c r="AD28" s="218">
        <f>'Reforecast CoE_ESM'!$S$95+'Reforecast CoE_ESM'!$S$96</f>
        <v>5110.8124006359258</v>
      </c>
      <c r="AE28" s="218">
        <f>'Reforecast CoE_ESM'!$S$97</f>
        <v>5606.2988871224125</v>
      </c>
      <c r="AF28" s="218">
        <f>'Reforecast CoE_ESM'!$S$98</f>
        <v>5057.5993640699571</v>
      </c>
      <c r="AG28" s="218">
        <f>'Reforecast CoE_ESM'!$S$99</f>
        <v>3125.2893481717088</v>
      </c>
      <c r="AH28" s="218">
        <f>'Reforecast CoE_ESM'!$S$102</f>
        <v>3508.4975533484917</v>
      </c>
      <c r="AI28" s="218">
        <f>'Reforecast CoE_ESM'!$S$103</f>
        <v>3962.0159878197628</v>
      </c>
      <c r="AJ28" s="218">
        <f>'Reforecast CoE_ESM'!$S$104</f>
        <v>3187.950888331442</v>
      </c>
      <c r="AK28" s="218">
        <f>'Reforecast CoE_ESM'!$S$105+'Reforecast CoE_ESM'!$S$106</f>
        <v>2369.0355705003026</v>
      </c>
      <c r="AL28" s="218">
        <f>'Reforecast CoE_ESM'!$S$109+'Reforecast CoE_ESM'!$S$110</f>
        <v>1822.6257477263621</v>
      </c>
      <c r="AM28" s="218">
        <f>'Reforecast CoE_ESM'!$S$111</f>
        <v>1676.2782092297552</v>
      </c>
      <c r="AN28" s="218">
        <f>'Reforecast CoE_ESM'!$S$112</f>
        <v>3242.3812480840124</v>
      </c>
      <c r="AO28" s="218">
        <f>'Reforecast CoE_ESM'!$S$113</f>
        <v>3383.7147949598707</v>
      </c>
      <c r="AP28" s="218">
        <f>'Reforecast CoE_ESM'!$S$116+'Reforecast CoE_ESM'!$S$117</f>
        <v>2439.5533870556528</v>
      </c>
      <c r="AQ28" s="218">
        <f>'Reforecast CoE_ESM'!$S$118</f>
        <v>2086.260970605786</v>
      </c>
      <c r="AR28" s="218">
        <f>'Reforecast CoE_ESM'!$S$119</f>
        <v>1990.3971509461915</v>
      </c>
      <c r="AS28" s="218">
        <f>'Reforecast CoE_ESM'!$S$120</f>
        <v>1718.7884913923706</v>
      </c>
      <c r="AT28" s="218">
        <f>'Reforecast CoE_ESM'!$S$123</f>
        <v>1769.3794416243661</v>
      </c>
      <c r="AU28" s="218">
        <f>'Reforecast CoE_ESM'!$S$124</f>
        <v>1202.185279187818</v>
      </c>
      <c r="AV28" s="218">
        <f>'Reforecast CoE_ESM'!$S$125</f>
        <v>2505.4606598984769</v>
      </c>
      <c r="AW28" s="218">
        <f>'Reforecast CoE_ESM'!$S$126+'Reforecast CoE_ESM'!$S$127</f>
        <v>1677.9746192893394</v>
      </c>
      <c r="AX28" s="28"/>
      <c r="AY28" s="29"/>
    </row>
    <row r="29" spans="1:51" s="26" customFormat="1" hidden="1" x14ac:dyDescent="0.35"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8"/>
      <c r="AY29" s="29"/>
    </row>
    <row r="30" spans="1:51" s="26" customFormat="1" hidden="1" x14ac:dyDescent="0.35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8"/>
      <c r="AY30" s="29"/>
    </row>
    <row r="31" spans="1:51" s="26" customFormat="1" hidden="1" x14ac:dyDescent="0.35">
      <c r="A31" s="36"/>
      <c r="B31" s="37"/>
      <c r="C31" s="12"/>
      <c r="D31" s="12"/>
      <c r="E31" s="12"/>
      <c r="F31" s="37"/>
      <c r="G31" s="12"/>
      <c r="H31" s="12"/>
      <c r="I31" s="13"/>
      <c r="J31" s="37"/>
      <c r="K31" s="12"/>
      <c r="L31" s="12"/>
      <c r="M31" s="13"/>
      <c r="N31" s="37"/>
      <c r="O31" s="12"/>
      <c r="P31" s="12"/>
      <c r="Q31" s="12"/>
      <c r="R31" s="37"/>
      <c r="S31" s="12"/>
      <c r="T31" s="12"/>
      <c r="U31" s="13"/>
      <c r="V31" s="37"/>
      <c r="W31" s="12"/>
      <c r="X31" s="12"/>
      <c r="Y31" s="13"/>
      <c r="Z31" s="37"/>
      <c r="AA31" s="12"/>
      <c r="AB31" s="12"/>
      <c r="AC31" s="12"/>
      <c r="AD31" s="37"/>
      <c r="AE31" s="12"/>
      <c r="AF31" s="12"/>
      <c r="AG31" s="13"/>
      <c r="AH31" s="37"/>
      <c r="AI31" s="12"/>
      <c r="AJ31" s="12"/>
      <c r="AK31" s="13"/>
      <c r="AL31" s="37"/>
      <c r="AM31" s="12"/>
      <c r="AN31" s="12"/>
      <c r="AO31" s="13"/>
      <c r="AP31" s="37"/>
      <c r="AQ31" s="12"/>
      <c r="AR31" s="12"/>
      <c r="AS31" s="13"/>
      <c r="AT31" s="37"/>
      <c r="AU31" s="12"/>
      <c r="AV31" s="12"/>
      <c r="AW31" s="13"/>
      <c r="AX31" s="28"/>
    </row>
    <row r="32" spans="1:51" s="26" customFormat="1" hidden="1" x14ac:dyDescent="0.35"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8"/>
      <c r="AY32" s="29"/>
    </row>
    <row r="33" spans="2:51" s="26" customFormat="1" hidden="1" x14ac:dyDescent="0.35"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8"/>
    </row>
    <row r="34" spans="2:51" s="26" customFormat="1" hidden="1" x14ac:dyDescent="0.35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8"/>
    </row>
    <row r="35" spans="2:51" s="26" customFormat="1" ht="14" hidden="1" customHeight="1" x14ac:dyDescent="0.35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8"/>
      <c r="AY35" s="29"/>
    </row>
    <row r="36" spans="2:51" s="26" customFormat="1" ht="14" hidden="1" customHeight="1" x14ac:dyDescent="0.35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8"/>
      <c r="AY36" s="29"/>
    </row>
    <row r="37" spans="2:51" s="26" customFormat="1" ht="14" hidden="1" customHeight="1" x14ac:dyDescent="0.35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8"/>
      <c r="AY37" s="29"/>
    </row>
    <row r="38" spans="2:51" s="26" customFormat="1" ht="14" hidden="1" customHeight="1" x14ac:dyDescent="0.35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8"/>
      <c r="AY38" s="29"/>
    </row>
    <row r="39" spans="2:51" s="26" customFormat="1" ht="14" hidden="1" customHeight="1" x14ac:dyDescent="0.35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8"/>
      <c r="AY39" s="29"/>
    </row>
    <row r="40" spans="2:51" s="26" customFormat="1" ht="14" hidden="1" customHeight="1" x14ac:dyDescent="0.35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19"/>
      <c r="AW40" s="219"/>
      <c r="AX40" s="28"/>
      <c r="AY40" s="29"/>
    </row>
    <row r="41" spans="2:51" s="26" customFormat="1" ht="14" hidden="1" customHeight="1" x14ac:dyDescent="0.35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19"/>
      <c r="AU41" s="219"/>
      <c r="AV41" s="219"/>
      <c r="AW41" s="219"/>
      <c r="AX41" s="28"/>
      <c r="AY41" s="29"/>
    </row>
    <row r="42" spans="2:51" s="26" customFormat="1" ht="14" hidden="1" customHeight="1" x14ac:dyDescent="0.35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19"/>
      <c r="AU42" s="219"/>
      <c r="AV42" s="219"/>
      <c r="AW42" s="219"/>
      <c r="AX42" s="28"/>
      <c r="AY42" s="29"/>
    </row>
    <row r="43" spans="2:51" s="26" customFormat="1" ht="14" hidden="1" customHeight="1" x14ac:dyDescent="0.35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8"/>
      <c r="AY43" s="29"/>
    </row>
    <row r="44" spans="2:51" s="26" customFormat="1" ht="14" hidden="1" customHeight="1" x14ac:dyDescent="0.35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8"/>
      <c r="AY44" s="29"/>
    </row>
    <row r="45" spans="2:51" s="26" customFormat="1" ht="14" hidden="1" customHeight="1" x14ac:dyDescent="0.35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19"/>
      <c r="AU45" s="219"/>
      <c r="AV45" s="219"/>
      <c r="AW45" s="219"/>
      <c r="AX45" s="28"/>
      <c r="AY45" s="29"/>
    </row>
    <row r="46" spans="2:51" s="26" customFormat="1" ht="14" hidden="1" customHeight="1" x14ac:dyDescent="0.35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19"/>
      <c r="AU46" s="219"/>
      <c r="AV46" s="219"/>
      <c r="AW46" s="219"/>
      <c r="AX46" s="28"/>
      <c r="AY46" s="29"/>
    </row>
    <row r="47" spans="2:51" s="26" customFormat="1" ht="14" hidden="1" customHeight="1" x14ac:dyDescent="0.35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19"/>
      <c r="AW47" s="219"/>
      <c r="AX47" s="28"/>
      <c r="AY47" s="29"/>
    </row>
    <row r="48" spans="2:51" s="26" customFormat="1" ht="14" hidden="1" customHeight="1" x14ac:dyDescent="0.35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19"/>
      <c r="AW48" s="219"/>
      <c r="AX48" s="28"/>
      <c r="AY48" s="29"/>
    </row>
    <row r="49" spans="1:51" s="26" customFormat="1" ht="14" hidden="1" customHeight="1" x14ac:dyDescent="0.35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19"/>
      <c r="AW49" s="219"/>
      <c r="AX49" s="28"/>
      <c r="AY49" s="29"/>
    </row>
    <row r="50" spans="1:51" s="26" customFormat="1" hidden="1" x14ac:dyDescent="0.35"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19"/>
      <c r="AW50" s="219"/>
      <c r="AX50" s="28"/>
      <c r="AY50" s="12"/>
    </row>
    <row r="51" spans="1:51" hidden="1" x14ac:dyDescent="0.35">
      <c r="B51" s="220"/>
      <c r="C51" s="220"/>
      <c r="D51" s="220"/>
      <c r="E51" s="220"/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</row>
    <row r="52" spans="1:51" s="26" customFormat="1" x14ac:dyDescent="0.35">
      <c r="A52" s="36" t="s">
        <v>16</v>
      </c>
      <c r="B52" s="221">
        <f t="shared" ref="B52:AV52" si="0">SUM(B25:B30)</f>
        <v>2022.5176462280072</v>
      </c>
      <c r="C52" s="221">
        <f t="shared" si="0"/>
        <v>2813.2749293572042</v>
      </c>
      <c r="D52" s="221">
        <f t="shared" si="0"/>
        <v>4515.4840506311366</v>
      </c>
      <c r="E52" s="221">
        <f t="shared" si="0"/>
        <v>4728.6095514504259</v>
      </c>
      <c r="F52" s="221">
        <f t="shared" si="0"/>
        <v>1668.5422360044631</v>
      </c>
      <c r="G52" s="221">
        <f t="shared" si="0"/>
        <v>2780.9037266741052</v>
      </c>
      <c r="H52" s="221">
        <f t="shared" si="0"/>
        <v>4548.4372549747441</v>
      </c>
      <c r="I52" s="221">
        <f t="shared" si="0"/>
        <v>7503.9199651865638</v>
      </c>
      <c r="J52" s="221">
        <f t="shared" si="0"/>
        <v>3692.0030090741002</v>
      </c>
      <c r="K52" s="221">
        <f t="shared" si="0"/>
        <v>3459.5883608054446</v>
      </c>
      <c r="L52" s="221">
        <f t="shared" si="0"/>
        <v>3630.0724352019824</v>
      </c>
      <c r="M52" s="221">
        <f t="shared" si="0"/>
        <v>3417.1626817208089</v>
      </c>
      <c r="N52" s="221">
        <f t="shared" si="0"/>
        <v>3205.0986564756126</v>
      </c>
      <c r="O52" s="221">
        <f t="shared" si="0"/>
        <v>4317.0809400715525</v>
      </c>
      <c r="P52" s="221">
        <f t="shared" si="0"/>
        <v>5601.3883045983212</v>
      </c>
      <c r="Q52" s="221">
        <f t="shared" si="0"/>
        <v>6053.178689835896</v>
      </c>
      <c r="R52" s="221">
        <f t="shared" si="0"/>
        <v>5536.684968151194</v>
      </c>
      <c r="S52" s="221">
        <f t="shared" si="0"/>
        <v>5236.5505677342189</v>
      </c>
      <c r="T52" s="221">
        <f t="shared" si="0"/>
        <v>4080.083588145641</v>
      </c>
      <c r="U52" s="221">
        <f t="shared" si="0"/>
        <v>3540.2546342293881</v>
      </c>
      <c r="V52" s="221">
        <f t="shared" si="0"/>
        <v>1667.9509260580235</v>
      </c>
      <c r="W52" s="221">
        <f t="shared" si="0"/>
        <v>4499.908167698567</v>
      </c>
      <c r="X52" s="221">
        <f t="shared" si="0"/>
        <v>7406.8556850759314</v>
      </c>
      <c r="Y52" s="221">
        <f t="shared" si="0"/>
        <v>0</v>
      </c>
      <c r="Z52" s="221">
        <f t="shared" si="0"/>
        <v>4414.1767816221109</v>
      </c>
      <c r="AA52" s="221">
        <f t="shared" si="0"/>
        <v>6617.2893118737265</v>
      </c>
      <c r="AB52" s="221">
        <f t="shared" si="0"/>
        <v>8913.3755493143799</v>
      </c>
      <c r="AC52" s="221">
        <f t="shared" si="0"/>
        <v>7463.5282439758948</v>
      </c>
      <c r="AD52" s="221">
        <f t="shared" si="0"/>
        <v>7320.9071891774602</v>
      </c>
      <c r="AE52" s="221">
        <f t="shared" si="0"/>
        <v>7966.2943746813844</v>
      </c>
      <c r="AF52" s="221">
        <f t="shared" si="0"/>
        <v>7284.808786526386</v>
      </c>
      <c r="AG52" s="221">
        <f t="shared" si="0"/>
        <v>4997.1145945851085</v>
      </c>
      <c r="AH52" s="221">
        <f t="shared" si="0"/>
        <v>5363.3806518542933</v>
      </c>
      <c r="AI52" s="221">
        <f t="shared" si="0"/>
        <v>6042.1500127939989</v>
      </c>
      <c r="AJ52" s="221">
        <f t="shared" si="0"/>
        <v>5110.3115625726787</v>
      </c>
      <c r="AK52" s="221">
        <f t="shared" si="0"/>
        <v>4024.31955121795</v>
      </c>
      <c r="AL52" s="221">
        <f t="shared" si="0"/>
        <v>3660.4925493891728</v>
      </c>
      <c r="AM52" s="221">
        <f t="shared" si="0"/>
        <v>3155.4270050039308</v>
      </c>
      <c r="AN52" s="221">
        <f t="shared" si="0"/>
        <v>5134.8770452281697</v>
      </c>
      <c r="AO52" s="221">
        <f t="shared" si="0"/>
        <v>5178.4501986495643</v>
      </c>
      <c r="AP52" s="221">
        <f t="shared" si="0"/>
        <v>4106.2269983064652</v>
      </c>
      <c r="AQ52" s="221">
        <f t="shared" si="0"/>
        <v>4132.9144803259614</v>
      </c>
      <c r="AR52" s="221">
        <f t="shared" si="0"/>
        <v>3960.3847456568346</v>
      </c>
      <c r="AS52" s="221">
        <f t="shared" si="0"/>
        <v>3790.9038515897646</v>
      </c>
      <c r="AT52" s="221">
        <f t="shared" si="0"/>
        <v>3297.7632333366764</v>
      </c>
      <c r="AU52" s="221">
        <f t="shared" si="0"/>
        <v>2520.7934076576234</v>
      </c>
      <c r="AV52" s="221">
        <f t="shared" si="0"/>
        <v>3920.9248599037251</v>
      </c>
      <c r="AW52" s="221">
        <f>SUM(AW25:AW30)</f>
        <v>3031.6722314192016</v>
      </c>
      <c r="AX52" s="12">
        <f>SUM(B52:AW52)</f>
        <v>217334.03819204585</v>
      </c>
      <c r="AY52" s="28"/>
    </row>
    <row r="53" spans="1:51" s="6" customFormat="1" ht="20" hidden="1" x14ac:dyDescent="0.4">
      <c r="A53" s="117" t="s">
        <v>17</v>
      </c>
      <c r="B53" s="95"/>
      <c r="C53" s="99"/>
      <c r="D53" s="97"/>
      <c r="E53" s="97"/>
      <c r="F53" s="95"/>
      <c r="G53" s="99"/>
      <c r="H53" s="100"/>
      <c r="I53" s="101"/>
      <c r="J53" s="95"/>
      <c r="K53" s="97"/>
      <c r="L53" s="97"/>
      <c r="M53" s="98"/>
      <c r="N53" s="95"/>
      <c r="O53" s="97"/>
      <c r="P53" s="97"/>
      <c r="Q53" s="97"/>
      <c r="R53" s="95"/>
      <c r="S53" s="97"/>
      <c r="T53" s="97"/>
      <c r="U53" s="98"/>
      <c r="V53" s="95"/>
      <c r="W53" s="97"/>
      <c r="X53" s="97"/>
      <c r="Y53" s="98"/>
      <c r="Z53" s="102"/>
      <c r="AA53" s="97"/>
      <c r="AB53" s="97"/>
      <c r="AC53" s="97"/>
      <c r="AD53" s="95"/>
      <c r="AE53" s="97"/>
      <c r="AF53" s="97"/>
      <c r="AG53" s="98"/>
      <c r="AH53" s="95"/>
      <c r="AI53" s="97"/>
      <c r="AJ53" s="97"/>
      <c r="AK53" s="98"/>
      <c r="AL53" s="95"/>
      <c r="AM53" s="97"/>
      <c r="AN53" s="97"/>
      <c r="AO53" s="98"/>
      <c r="AP53" s="95"/>
      <c r="AQ53" s="97"/>
      <c r="AR53" s="97"/>
      <c r="AS53" s="98"/>
      <c r="AT53" s="95"/>
      <c r="AU53" s="97"/>
      <c r="AV53" s="97"/>
      <c r="AW53" s="98"/>
      <c r="AX53" s="34"/>
      <c r="AY53" s="34"/>
    </row>
    <row r="54" spans="1:51" s="26" customFormat="1" hidden="1" x14ac:dyDescent="0.35">
      <c r="A54" s="36" t="s">
        <v>18</v>
      </c>
      <c r="B54" s="39"/>
      <c r="C54" s="23"/>
      <c r="E54" s="23"/>
      <c r="F54" s="43"/>
      <c r="G54" s="23"/>
      <c r="H54" s="23"/>
      <c r="I54" s="24"/>
      <c r="J54" s="43"/>
      <c r="K54" s="23"/>
      <c r="L54" s="23"/>
      <c r="M54" s="24"/>
      <c r="N54" s="43"/>
      <c r="O54" s="23"/>
      <c r="P54" s="23"/>
      <c r="Q54" s="23"/>
      <c r="R54" s="43"/>
      <c r="S54" s="23"/>
      <c r="T54" s="23"/>
      <c r="U54" s="24"/>
      <c r="V54" s="43"/>
      <c r="W54" s="23"/>
      <c r="X54" s="23"/>
      <c r="Y54" s="24"/>
      <c r="Z54" s="43"/>
      <c r="AA54" s="23"/>
      <c r="AB54" s="23"/>
      <c r="AC54" s="23"/>
      <c r="AD54" s="43"/>
      <c r="AE54" s="23"/>
      <c r="AF54" s="23"/>
      <c r="AG54" s="24"/>
      <c r="AH54" s="43"/>
      <c r="AI54" s="23"/>
      <c r="AJ54" s="23"/>
      <c r="AK54" s="24"/>
      <c r="AL54" s="43"/>
      <c r="AM54" s="23"/>
      <c r="AN54" s="23"/>
      <c r="AO54" s="24"/>
      <c r="AP54" s="43"/>
      <c r="AQ54" s="23"/>
      <c r="AR54" s="23"/>
      <c r="AS54" s="24"/>
      <c r="AT54" s="43"/>
      <c r="AU54" s="23"/>
      <c r="AV54" s="23"/>
      <c r="AW54" s="24"/>
    </row>
    <row r="55" spans="1:51" s="26" customFormat="1" hidden="1" x14ac:dyDescent="0.35">
      <c r="A55" s="106" t="s">
        <v>19</v>
      </c>
      <c r="B55" s="105">
        <f>SUM(B56:B68)</f>
        <v>5.3278094406018477</v>
      </c>
      <c r="C55" s="105">
        <f t="shared" ref="C55:AW55" si="1">SUM(C56:C68)</f>
        <v>5.3278094406018459</v>
      </c>
      <c r="D55" s="105">
        <f t="shared" si="1"/>
        <v>5.3278094406018459</v>
      </c>
      <c r="E55" s="105">
        <f t="shared" si="1"/>
        <v>5.3278094406018459</v>
      </c>
      <c r="F55" s="105">
        <f t="shared" si="1"/>
        <v>6.1343037545855745</v>
      </c>
      <c r="G55" s="105">
        <f t="shared" si="1"/>
        <v>6.1343037545855754</v>
      </c>
      <c r="H55" s="105">
        <f t="shared" si="1"/>
        <v>6.1343037545855754</v>
      </c>
      <c r="I55" s="105">
        <f t="shared" si="1"/>
        <v>6.1343037545855754</v>
      </c>
      <c r="J55" s="105">
        <f t="shared" si="1"/>
        <v>6.0790950207943037</v>
      </c>
      <c r="K55" s="105">
        <f t="shared" si="1"/>
        <v>6.0790950207943055</v>
      </c>
      <c r="L55" s="105">
        <f t="shared" si="1"/>
        <v>6.0790950207943055</v>
      </c>
      <c r="M55" s="105">
        <f t="shared" si="1"/>
        <v>6.0790950207943055</v>
      </c>
      <c r="N55" s="105">
        <f t="shared" si="1"/>
        <v>5.8824678071763916</v>
      </c>
      <c r="O55" s="105">
        <f t="shared" si="1"/>
        <v>5.8824678071763934</v>
      </c>
      <c r="P55" s="105">
        <f t="shared" si="1"/>
        <v>5.8824678071763934</v>
      </c>
      <c r="Q55" s="105">
        <f t="shared" si="1"/>
        <v>5.8824678071763934</v>
      </c>
      <c r="R55" s="105">
        <f t="shared" si="1"/>
        <v>6.1528855314310285</v>
      </c>
      <c r="S55" s="105">
        <f t="shared" si="1"/>
        <v>6.1528855314310249</v>
      </c>
      <c r="T55" s="105">
        <f t="shared" si="1"/>
        <v>6.1528855314310249</v>
      </c>
      <c r="U55" s="105">
        <f t="shared" si="1"/>
        <v>6.1528855314310249</v>
      </c>
      <c r="V55" s="105">
        <f t="shared" si="1"/>
        <v>5.7529479718880117</v>
      </c>
      <c r="W55" s="105">
        <f t="shared" si="1"/>
        <v>5.752947971888009</v>
      </c>
      <c r="X55" s="105">
        <f t="shared" si="1"/>
        <v>5.752947971888009</v>
      </c>
      <c r="Y55" s="105">
        <f t="shared" si="1"/>
        <v>5.752947971888009</v>
      </c>
      <c r="Z55" s="105">
        <f t="shared" si="1"/>
        <v>6.5461563065128505</v>
      </c>
      <c r="AA55" s="105">
        <f t="shared" si="1"/>
        <v>6.5461563065128496</v>
      </c>
      <c r="AB55" s="105">
        <f t="shared" si="1"/>
        <v>6.5461563065128496</v>
      </c>
      <c r="AC55" s="105">
        <f t="shared" si="1"/>
        <v>6.5461563065128496</v>
      </c>
      <c r="AD55" s="105">
        <f t="shared" si="1"/>
        <v>8.1132795599108469</v>
      </c>
      <c r="AE55" s="105">
        <f t="shared" si="1"/>
        <v>8.1132795599108452</v>
      </c>
      <c r="AF55" s="105">
        <f t="shared" si="1"/>
        <v>8.1132795599108452</v>
      </c>
      <c r="AG55" s="105">
        <f t="shared" si="1"/>
        <v>8.1132795599108452</v>
      </c>
      <c r="AH55" s="105">
        <f t="shared" si="1"/>
        <v>8.6086953618049122</v>
      </c>
      <c r="AI55" s="105">
        <f t="shared" si="1"/>
        <v>8.608695361804914</v>
      </c>
      <c r="AJ55" s="105">
        <f t="shared" si="1"/>
        <v>8.608695361804914</v>
      </c>
      <c r="AK55" s="105">
        <f t="shared" si="1"/>
        <v>8.608695361804914</v>
      </c>
      <c r="AL55" s="105">
        <f t="shared" si="1"/>
        <v>8.3891736300788899</v>
      </c>
      <c r="AM55" s="105">
        <f t="shared" si="1"/>
        <v>8.3891736300788882</v>
      </c>
      <c r="AN55" s="105">
        <f t="shared" si="1"/>
        <v>8.3891736300788882</v>
      </c>
      <c r="AO55" s="105">
        <f t="shared" si="1"/>
        <v>8.3891736300788882</v>
      </c>
      <c r="AP55" s="105">
        <f t="shared" si="1"/>
        <v>8.8748862955300485</v>
      </c>
      <c r="AQ55" s="105">
        <f t="shared" si="1"/>
        <v>8.8748862955300503</v>
      </c>
      <c r="AR55" s="105">
        <f t="shared" si="1"/>
        <v>8.8748862955300503</v>
      </c>
      <c r="AS55" s="105">
        <f t="shared" si="1"/>
        <v>8.8748862955300503</v>
      </c>
      <c r="AT55" s="105">
        <f t="shared" si="1"/>
        <v>8.7994346747113426</v>
      </c>
      <c r="AU55" s="105">
        <f t="shared" si="1"/>
        <v>8.7994346747113426</v>
      </c>
      <c r="AV55" s="105">
        <f t="shared" si="1"/>
        <v>8.7994346747113426</v>
      </c>
      <c r="AW55" s="105">
        <f t="shared" si="1"/>
        <v>8.7994346747113426</v>
      </c>
      <c r="AX55" s="30"/>
    </row>
    <row r="56" spans="1:51" s="26" customFormat="1" hidden="1" x14ac:dyDescent="0.35">
      <c r="A56" s="103" t="s">
        <v>24</v>
      </c>
      <c r="B56" s="37">
        <f>'Headcount Source'!$H$10</f>
        <v>1</v>
      </c>
      <c r="C56" s="37">
        <f>'Headcount Source'!$H$10</f>
        <v>1</v>
      </c>
      <c r="D56" s="37">
        <f>'Headcount Source'!$H$10</f>
        <v>1</v>
      </c>
      <c r="E56" s="37">
        <f>'Headcount Source'!$H$10</f>
        <v>1</v>
      </c>
      <c r="F56" s="37">
        <f>B56*(100%-F$161)</f>
        <v>0.98699999999999999</v>
      </c>
      <c r="G56" s="37">
        <f>C56*(100%-G$161)</f>
        <v>0.98699999999999999</v>
      </c>
      <c r="H56" s="37">
        <f>D56*(100%-H$161)</f>
        <v>0.98699999999999999</v>
      </c>
      <c r="I56" s="37">
        <f>E56*(100%-I$161)</f>
        <v>0.98699999999999999</v>
      </c>
      <c r="J56" s="37">
        <f>F56*(100%-J$161)</f>
        <v>0.97811700000000001</v>
      </c>
      <c r="K56" s="37">
        <f>G56*(100%-K$161)</f>
        <v>0.97811700000000001</v>
      </c>
      <c r="L56" s="37">
        <f>H56*(100%-L$161)</f>
        <v>0.97811700000000001</v>
      </c>
      <c r="M56" s="37">
        <f>I56*(100%-M$161)</f>
        <v>0.97811700000000001</v>
      </c>
      <c r="N56" s="37">
        <f>J56*(100%-N$161)</f>
        <v>0.94388290499999994</v>
      </c>
      <c r="O56" s="37">
        <f>K56*(100%-O$161)</f>
        <v>0.94388290499999994</v>
      </c>
      <c r="P56" s="37">
        <f>L56*(100%-P$161)</f>
        <v>0.94388290499999994</v>
      </c>
      <c r="Q56" s="37">
        <f>M56*(100%-Q$161)</f>
        <v>0.94388290499999994</v>
      </c>
      <c r="R56" s="37">
        <f>N56*(100%-R$161)</f>
        <v>0.92122971527999997</v>
      </c>
      <c r="S56" s="37">
        <f>O56*(100%-S$161)</f>
        <v>0.92122971527999997</v>
      </c>
      <c r="T56" s="37">
        <f>P56*(100%-T$161)</f>
        <v>0.92122971527999997</v>
      </c>
      <c r="U56" s="37">
        <f>Q56*(100%-U$161)</f>
        <v>0.92122971527999997</v>
      </c>
      <c r="V56" s="37">
        <f>IF(R56*(100%-V$161)&lt;0,0,R56*(100%-V$161))</f>
        <v>0.86134978378680005</v>
      </c>
      <c r="W56" s="37">
        <f>IF(S56*(100%-W$161)&lt;0,0,S56*(100%-W$161))</f>
        <v>0.86134978378680005</v>
      </c>
      <c r="X56" s="37">
        <f>IF(T56*(100%-X$161)&lt;0,0,T56*(100%-X$161))</f>
        <v>0.86134978378680005</v>
      </c>
      <c r="Y56" s="37">
        <f>IF(U56*(100%-Y$161)&lt;0,0,U56*(100%-Y$161))</f>
        <v>0.86134978378680005</v>
      </c>
      <c r="Z56" s="37">
        <f>IF(V56*(100%-Z$161)&lt;0,0,V56*(100%-Z$161))</f>
        <v>0.84240008854349047</v>
      </c>
      <c r="AA56" s="37">
        <f>IF(W56*(100%-AA$161)&lt;0,0,W56*(100%-AA$161))</f>
        <v>0.84240008854349047</v>
      </c>
      <c r="AB56" s="37">
        <f>IF(X56*(100%-AB$161)&lt;0,0,X56*(100%-AB$161))</f>
        <v>0.84240008854349047</v>
      </c>
      <c r="AC56" s="37">
        <f>IF(Y56*(100%-AC$161)&lt;0,0,Y56*(100%-AC$161))</f>
        <v>0.84240008854349047</v>
      </c>
      <c r="AD56" s="37">
        <f>Z56*(100%-AD$161)</f>
        <v>0.80954648509029425</v>
      </c>
      <c r="AE56" s="37">
        <f>AA56*(100%-AE$161)</f>
        <v>0.80954648509029425</v>
      </c>
      <c r="AF56" s="37">
        <f>AB56*(100%-AF$161)</f>
        <v>0.80954648509029425</v>
      </c>
      <c r="AG56" s="37">
        <f>AC56*(100%-AG$161)</f>
        <v>0.80954648509029425</v>
      </c>
      <c r="AH56" s="37">
        <f>AD56*(100%-AH$161)</f>
        <v>0.78768872999285633</v>
      </c>
      <c r="AI56" s="37">
        <f>AE56*(100%-AI$161)</f>
        <v>0.78768872999285633</v>
      </c>
      <c r="AJ56" s="37">
        <f>AF56*(100%-AJ$161)</f>
        <v>0.78768872999285633</v>
      </c>
      <c r="AK56" s="37">
        <f>AG56*(100%-AK$161)</f>
        <v>0.78768872999285633</v>
      </c>
      <c r="AL56" s="37">
        <f>AH56*(100%-AL$161)</f>
        <v>0.76760266737803851</v>
      </c>
      <c r="AM56" s="37">
        <f>AI56*(100%-AM$161)</f>
        <v>0.76760266737803851</v>
      </c>
      <c r="AN56" s="37">
        <f>AJ56*(100%-AN$161)</f>
        <v>0.76760266737803851</v>
      </c>
      <c r="AO56" s="37">
        <f>AK56*(100%-AO$161)</f>
        <v>0.76760266737803851</v>
      </c>
      <c r="AP56" s="37">
        <f>AL56*(100%-AP$161)</f>
        <v>0.75455472695714643</v>
      </c>
      <c r="AQ56" s="37">
        <f>AM56*(100%-AQ$161)</f>
        <v>0.75455472695714643</v>
      </c>
      <c r="AR56" s="37">
        <f>AN56*(100%-AR$161)</f>
        <v>0.75455472695714643</v>
      </c>
      <c r="AS56" s="37">
        <f>AO56*(100%-AS$161)</f>
        <v>0.75455472695714643</v>
      </c>
      <c r="AT56" s="37">
        <f>AP56*(100%-AT$161)</f>
        <v>0.74813972903497494</v>
      </c>
      <c r="AU56" s="37">
        <f>AQ56*(100%-AU$161)</f>
        <v>0.74813972903497494</v>
      </c>
      <c r="AV56" s="37">
        <f>AR56*(100%-AV$161)</f>
        <v>0.74813972903497494</v>
      </c>
      <c r="AW56" s="37">
        <f>AS56*(100%-AW$161)</f>
        <v>0.74813972903497494</v>
      </c>
      <c r="AX56" s="30"/>
    </row>
    <row r="57" spans="1:51" s="26" customFormat="1" hidden="1" x14ac:dyDescent="0.35">
      <c r="A57" s="103" t="s">
        <v>119</v>
      </c>
      <c r="B57" s="107">
        <f>'Sample UI'!B57*(SUM($B$52:$E$52)/SUM('Sample UI'!$B$52:$E$52))</f>
        <v>4.3278094406018477</v>
      </c>
      <c r="C57" s="107">
        <f>'Sample UI'!C57*(SUM($B$52:$E$52)/SUM('Sample UI'!$B$52:$E$52))</f>
        <v>4.3278094406018459</v>
      </c>
      <c r="D57" s="107">
        <f>'Sample UI'!D57*(SUM($B$52:$E$52)/SUM('Sample UI'!$B$52:$E$52))</f>
        <v>4.3278094406018459</v>
      </c>
      <c r="E57" s="107">
        <f>'Sample UI'!E57*(SUM($B$52:$E$52)/SUM('Sample UI'!$B$52:$E$52))</f>
        <v>4.3278094406018459</v>
      </c>
      <c r="F57" s="37">
        <f>IF(B57*(100%-F$161)&lt;0,0,B57*(100%-F$161))</f>
        <v>4.2715479178740239</v>
      </c>
      <c r="G57" s="37">
        <f>IF(C57*(100%-G$161)&lt;0,0,C57*(100%-G$161))</f>
        <v>4.2715479178740221</v>
      </c>
      <c r="H57" s="37">
        <f>IF(D57*(100%-H$161)&lt;0,0,D57*(100%-H$161))</f>
        <v>4.2715479178740221</v>
      </c>
      <c r="I57" s="37">
        <f>IF(E57*(100%-I$161)&lt;0,0,E57*(100%-I$161))</f>
        <v>4.2715479178740221</v>
      </c>
      <c r="J57" s="37">
        <f>IF(F57*(100%-J$161)&lt;0,0,F57*(100%-J$161))</f>
        <v>4.2331039866131572</v>
      </c>
      <c r="K57" s="37">
        <f>IF(G57*(100%-K$161)&lt;0,0,G57*(100%-K$161))</f>
        <v>4.2331039866131555</v>
      </c>
      <c r="L57" s="37">
        <f>IF(H57*(100%-L$161)&lt;0,0,H57*(100%-L$161))</f>
        <v>4.2331039866131555</v>
      </c>
      <c r="M57" s="37">
        <f>IF(I57*(100%-M$161)&lt;0,0,I57*(100%-M$161))</f>
        <v>4.2331039866131555</v>
      </c>
      <c r="N57" s="37">
        <f>IF(J57*(100%-N$161)&lt;0,0,J57*(100%-N$161))</f>
        <v>4.084945347081697</v>
      </c>
      <c r="O57" s="37">
        <f>IF(K57*(100%-O$161)&lt;0,0,K57*(100%-O$161))</f>
        <v>4.0849453470816952</v>
      </c>
      <c r="P57" s="37">
        <f>IF(L57*(100%-P$161)&lt;0,0,L57*(100%-P$161))</f>
        <v>4.0849453470816952</v>
      </c>
      <c r="Q57" s="37">
        <f>IF(M57*(100%-Q$161)&lt;0,0,M57*(100%-Q$161))</f>
        <v>4.0849453470816952</v>
      </c>
      <c r="R57" s="37">
        <f>IF(N57*(100%-R$161)&lt;0,0,N57*(100%-R$161))</f>
        <v>3.9869066587517361</v>
      </c>
      <c r="S57" s="37">
        <f>IF(O57*(100%-S$161)&lt;0,0,O57*(100%-S$161))</f>
        <v>3.9869066587517343</v>
      </c>
      <c r="T57" s="37">
        <f>IF(P57*(100%-T$161)&lt;0,0,P57*(100%-T$161))</f>
        <v>3.9869066587517343</v>
      </c>
      <c r="U57" s="37">
        <f>IF(Q57*(100%-U$161)&lt;0,0,Q57*(100%-U$161))</f>
        <v>3.9869066587517343</v>
      </c>
      <c r="V57" s="37">
        <f>IF(R57*(100%-V$161)&lt;0,0,R57*(100%-V$161))</f>
        <v>3.7277577259328734</v>
      </c>
      <c r="W57" s="37">
        <f>IF(S57*(100%-W$161)&lt;0,0,S57*(100%-W$161))</f>
        <v>3.727757725932872</v>
      </c>
      <c r="X57" s="37">
        <f>IF(T57*(100%-X$161)&lt;0,0,T57*(100%-X$161))</f>
        <v>3.727757725932872</v>
      </c>
      <c r="Y57" s="37">
        <f>IF(U57*(100%-Y$161)&lt;0,0,U57*(100%-Y$161))</f>
        <v>3.727757725932872</v>
      </c>
      <c r="Z57" s="37">
        <f>IF(V57*(100%-Z$161)&lt;0,0,V57*(100%-Z$161))</f>
        <v>3.6457470559623499</v>
      </c>
      <c r="AA57" s="37">
        <f>IF(W57*(100%-AA$161)&lt;0,0,W57*(100%-AA$161))</f>
        <v>3.6457470559623486</v>
      </c>
      <c r="AB57" s="37">
        <f>IF(X57*(100%-AB$161)&lt;0,0,X57*(100%-AB$161))</f>
        <v>3.6457470559623486</v>
      </c>
      <c r="AC57" s="37">
        <f>IF(Y57*(100%-AC$161)&lt;0,0,Y57*(100%-AC$161))</f>
        <v>3.6457470559623486</v>
      </c>
      <c r="AD57" s="37">
        <f>IF(Z57*(100%-AD$161)&lt;0,0,Z57*(100%-AD$161))</f>
        <v>3.5035629207798182</v>
      </c>
      <c r="AE57" s="37">
        <f>IF(AA57*(100%-AE$161)&lt;0,0,AA57*(100%-AE$161))</f>
        <v>3.5035629207798169</v>
      </c>
      <c r="AF57" s="37">
        <f>IF(AB57*(100%-AF$161)&lt;0,0,AB57*(100%-AF$161))</f>
        <v>3.5035629207798169</v>
      </c>
      <c r="AG57" s="37">
        <f>IF(AC57*(100%-AG$161)&lt;0,0,AC57*(100%-AG$161))</f>
        <v>3.5035629207798169</v>
      </c>
      <c r="AH57" s="37">
        <f>IF(AD57*(100%-AH$161)&lt;0,0,AD57*(100%-AH$161))</f>
        <v>3.4089667219187629</v>
      </c>
      <c r="AI57" s="37">
        <f>IF(AE57*(100%-AI$161)&lt;0,0,AE57*(100%-AI$161))</f>
        <v>3.4089667219187616</v>
      </c>
      <c r="AJ57" s="37">
        <f>IF(AF57*(100%-AJ$161)&lt;0,0,AF57*(100%-AJ$161))</f>
        <v>3.4089667219187616</v>
      </c>
      <c r="AK57" s="37">
        <f>IF(AG57*(100%-AK$161)&lt;0,0,AG57*(100%-AK$161))</f>
        <v>3.4089667219187616</v>
      </c>
      <c r="AL57" s="37">
        <f>IF(AH57*(100%-AL$161)&lt;0,0,AH57*(100%-AL$161))</f>
        <v>3.3220380705098345</v>
      </c>
      <c r="AM57" s="37">
        <f>IF(AI57*(100%-AM$161)&lt;0,0,AI57*(100%-AM$161))</f>
        <v>3.3220380705098331</v>
      </c>
      <c r="AN57" s="37">
        <f>IF(AJ57*(100%-AN$161)&lt;0,0,AJ57*(100%-AN$161))</f>
        <v>3.3220380705098331</v>
      </c>
      <c r="AO57" s="37">
        <f>IF(AK57*(100%-AO$161)&lt;0,0,AK57*(100%-AO$161))</f>
        <v>3.3220380705098331</v>
      </c>
      <c r="AP57" s="37">
        <f>IF(AL57*(100%-AP$161)&lt;0,0,AL57*(100%-AP$161))</f>
        <v>3.2655690707758871</v>
      </c>
      <c r="AQ57" s="37">
        <f>IF(AM57*(100%-AQ$161)&lt;0,0,AM57*(100%-AQ$161))</f>
        <v>3.2655690707758858</v>
      </c>
      <c r="AR57" s="37">
        <f>IF(AN57*(100%-AR$161)&lt;0,0,AN57*(100%-AR$161))</f>
        <v>3.2655690707758858</v>
      </c>
      <c r="AS57" s="37">
        <f>IF(AO57*(100%-AS$161)&lt;0,0,AO57*(100%-AS$161))</f>
        <v>3.2655690707758858</v>
      </c>
      <c r="AT57" s="37">
        <f>IF(AP57*(100%-AT$161)&lt;0,0,AP57*(100%-AT$161))</f>
        <v>3.2378061822068718</v>
      </c>
      <c r="AU57" s="37">
        <f>IF(AQ57*(100%-AU$161)&lt;0,0,AQ57*(100%-AU$161))</f>
        <v>3.2378061822068704</v>
      </c>
      <c r="AV57" s="37">
        <f>IF(AR57*(100%-AV$161)&lt;0,0,AR57*(100%-AV$161))</f>
        <v>3.2378061822068704</v>
      </c>
      <c r="AW57" s="37">
        <f>IF(AS57*(100%-AW$161)&lt;0,0,AS57*(100%-AW$161))</f>
        <v>3.2378061822068704</v>
      </c>
      <c r="AX57" s="30"/>
    </row>
    <row r="58" spans="1:51" s="26" customFormat="1" hidden="1" x14ac:dyDescent="0.35">
      <c r="A58" s="103" t="s">
        <v>120</v>
      </c>
      <c r="B58" s="37"/>
      <c r="C58" s="12"/>
      <c r="D58" s="12"/>
      <c r="E58" s="12"/>
      <c r="F58" s="107">
        <f>'Sample UI'!F58*(SUM('FY20 - CoE_ESM UI'!$F$52:$I$52)/(SUM('Sample UI'!$F$52:$I$52)))</f>
        <v>0.87575583671155022</v>
      </c>
      <c r="G58" s="107">
        <f>'Sample UI'!G58*(SUM('FY20 - CoE_ESM UI'!$F$52:$I$52)/(SUM('Sample UI'!$F$52:$I$52)))</f>
        <v>0.87575583671155366</v>
      </c>
      <c r="H58" s="107">
        <f>'Sample UI'!H58*(SUM('FY20 - CoE_ESM UI'!$F$52:$I$52)/(SUM('Sample UI'!$F$52:$I$52)))</f>
        <v>0.87575583671155366</v>
      </c>
      <c r="I58" s="107">
        <f>'Sample UI'!I58*(SUM('FY20 - CoE_ESM UI'!$F$52:$I$52)/(SUM('Sample UI'!$F$52:$I$52)))</f>
        <v>0.87575583671155366</v>
      </c>
      <c r="J58" s="37">
        <f>IF(F58*(100%-J$161)&lt;0,0,F58*(100%-J$161))</f>
        <v>0.86787403418114628</v>
      </c>
      <c r="K58" s="37">
        <f>IF(G58*(100%-K$161)&lt;0,0,G58*(100%-K$161))</f>
        <v>0.86787403418114972</v>
      </c>
      <c r="L58" s="37">
        <f>IF(H58*(100%-L$161)&lt;0,0,H58*(100%-L$161))</f>
        <v>0.86787403418114972</v>
      </c>
      <c r="M58" s="37">
        <f>IF(I58*(100%-M$161)&lt;0,0,I58*(100%-M$161))</f>
        <v>0.86787403418114972</v>
      </c>
      <c r="N58" s="37">
        <f>IF(J58*(100%-N$161)&lt;0,0,J58*(100%-N$161))</f>
        <v>0.83749844298480614</v>
      </c>
      <c r="O58" s="37">
        <f>IF(K58*(100%-O$161)&lt;0,0,K58*(100%-O$161))</f>
        <v>0.83749844298480947</v>
      </c>
      <c r="P58" s="37">
        <f>IF(L58*(100%-P$161)&lt;0,0,L58*(100%-P$161))</f>
        <v>0.83749844298480947</v>
      </c>
      <c r="Q58" s="37">
        <f>IF(M58*(100%-Q$161)&lt;0,0,M58*(100%-Q$161))</f>
        <v>0.83749844298480947</v>
      </c>
      <c r="R58" s="37">
        <f>IF(N58*(100%-R$161)&lt;0,0,N58*(100%-R$161))</f>
        <v>0.81739848035317075</v>
      </c>
      <c r="S58" s="37">
        <f>IF(O58*(100%-S$161)&lt;0,0,O58*(100%-S$161))</f>
        <v>0.81739848035317397</v>
      </c>
      <c r="T58" s="37">
        <f>IF(P58*(100%-T$161)&lt;0,0,P58*(100%-T$161))</f>
        <v>0.81739848035317397</v>
      </c>
      <c r="U58" s="37">
        <f>IF(Q58*(100%-U$161)&lt;0,0,Q58*(100%-U$161))</f>
        <v>0.81739848035317397</v>
      </c>
      <c r="V58" s="37">
        <f>IF(R58*(100%-V$161)&lt;0,0,R58*(100%-V$161))</f>
        <v>0.7642675791302147</v>
      </c>
      <c r="W58" s="37">
        <f>IF(S58*(100%-W$161)&lt;0,0,S58*(100%-W$161))</f>
        <v>0.7642675791302177</v>
      </c>
      <c r="X58" s="37">
        <f>IF(T58*(100%-X$161)&lt;0,0,T58*(100%-X$161))</f>
        <v>0.7642675791302177</v>
      </c>
      <c r="Y58" s="37">
        <f>IF(U58*(100%-Y$161)&lt;0,0,U58*(100%-Y$161))</f>
        <v>0.7642675791302177</v>
      </c>
      <c r="Z58" s="37">
        <f>IF(V58*(100%-Z$161)&lt;0,0,V58*(100%-Z$161))</f>
        <v>0.74745369238935</v>
      </c>
      <c r="AA58" s="37">
        <f>IF(W58*(100%-AA$161)&lt;0,0,W58*(100%-AA$161))</f>
        <v>0.74745369238935289</v>
      </c>
      <c r="AB58" s="37">
        <f>IF(X58*(100%-AB$161)&lt;0,0,X58*(100%-AB$161))</f>
        <v>0.74745369238935289</v>
      </c>
      <c r="AC58" s="37">
        <f>IF(Y58*(100%-AC$161)&lt;0,0,Y58*(100%-AC$161))</f>
        <v>0.74745369238935289</v>
      </c>
      <c r="AD58" s="37">
        <f>IF(Z58*(100%-AD$161)&lt;0,0,Z58*(100%-AD$161))</f>
        <v>0.71830299838616529</v>
      </c>
      <c r="AE58" s="37">
        <f>IF(AA58*(100%-AE$161)&lt;0,0,AA58*(100%-AE$161))</f>
        <v>0.71830299838616807</v>
      </c>
      <c r="AF58" s="37">
        <f>IF(AB58*(100%-AF$161)&lt;0,0,AB58*(100%-AF$161))</f>
        <v>0.71830299838616807</v>
      </c>
      <c r="AG58" s="37">
        <f>IF(AC58*(100%-AG$161)&lt;0,0,AC58*(100%-AG$161))</f>
        <v>0.71830299838616807</v>
      </c>
      <c r="AH58" s="37">
        <f>IF(AD58*(100%-AH$161)&lt;0,0,AD58*(100%-AH$161))</f>
        <v>0.69890881742973876</v>
      </c>
      <c r="AI58" s="37">
        <f>IF(AE58*(100%-AI$161)&lt;0,0,AE58*(100%-AI$161))</f>
        <v>0.69890881742974154</v>
      </c>
      <c r="AJ58" s="37">
        <f>IF(AF58*(100%-AJ$161)&lt;0,0,AF58*(100%-AJ$161))</f>
        <v>0.69890881742974154</v>
      </c>
      <c r="AK58" s="37">
        <f>IF(AG58*(100%-AK$161)&lt;0,0,AG58*(100%-AK$161))</f>
        <v>0.69890881742974154</v>
      </c>
      <c r="AL58" s="37">
        <f>IF(AH58*(100%-AL$161)&lt;0,0,AH58*(100%-AL$161))</f>
        <v>0.6810866425852804</v>
      </c>
      <c r="AM58" s="37">
        <f>IF(AI58*(100%-AM$161)&lt;0,0,AI58*(100%-AM$161))</f>
        <v>0.68108664258528318</v>
      </c>
      <c r="AN58" s="37">
        <f>IF(AJ58*(100%-AN$161)&lt;0,0,AJ58*(100%-AN$161))</f>
        <v>0.68108664258528318</v>
      </c>
      <c r="AO58" s="37">
        <f>IF(AK58*(100%-AO$161)&lt;0,0,AK58*(100%-AO$161))</f>
        <v>0.68108664258528318</v>
      </c>
      <c r="AP58" s="37">
        <f>IF(AL58*(100%-AP$161)&lt;0,0,AL58*(100%-AP$161))</f>
        <v>0.66950932750862302</v>
      </c>
      <c r="AQ58" s="37">
        <f>IF(AM58*(100%-AQ$161)&lt;0,0,AM58*(100%-AQ$161))</f>
        <v>0.6695093275086258</v>
      </c>
      <c r="AR58" s="37">
        <f>IF(AN58*(100%-AR$161)&lt;0,0,AN58*(100%-AR$161))</f>
        <v>0.6695093275086258</v>
      </c>
      <c r="AS58" s="37">
        <f>IF(AO58*(100%-AS$161)&lt;0,0,AO58*(100%-AS$161))</f>
        <v>0.6695093275086258</v>
      </c>
      <c r="AT58" s="37">
        <f>IF(AP58*(100%-AT$161)&lt;0,0,AP58*(100%-AT$161))</f>
        <v>0.66381736005894298</v>
      </c>
      <c r="AU58" s="37">
        <f>IF(AQ58*(100%-AU$161)&lt;0,0,AQ58*(100%-AU$161))</f>
        <v>0.66381736005894576</v>
      </c>
      <c r="AV58" s="37">
        <f>IF(AR58*(100%-AV$161)&lt;0,0,AR58*(100%-AV$161))</f>
        <v>0.66381736005894576</v>
      </c>
      <c r="AW58" s="37">
        <f>IF(AS58*(100%-AW$161)&lt;0,0,AS58*(100%-AW$161))</f>
        <v>0.66381736005894576</v>
      </c>
      <c r="AX58" s="30"/>
    </row>
    <row r="59" spans="1:51" s="26" customFormat="1" hidden="1" x14ac:dyDescent="0.35">
      <c r="A59" s="103" t="s">
        <v>121</v>
      </c>
      <c r="B59" s="37"/>
      <c r="C59" s="12"/>
      <c r="D59" s="12"/>
      <c r="E59" s="12"/>
      <c r="F59" s="37"/>
      <c r="G59" s="12"/>
      <c r="H59" s="12"/>
      <c r="I59" s="13"/>
      <c r="J59" s="107">
        <f>'Sample UI'!J59*(SUM('FY20 - CoE_ESM UI'!$J$52:$M$52)/SUM('Sample UI'!$J$52:$M$52))</f>
        <v>0</v>
      </c>
      <c r="K59" s="107">
        <f>'Sample UI'!K59*(SUM('FY20 - CoE_ESM UI'!$J$52:$M$52)/SUM('Sample UI'!$J$52:$M$52))</f>
        <v>0</v>
      </c>
      <c r="L59" s="107">
        <f>'Sample UI'!L59*(SUM('FY20 - CoE_ESM UI'!$J$52:$M$52)/SUM('Sample UI'!$J$52:$M$52))</f>
        <v>0</v>
      </c>
      <c r="M59" s="107">
        <f>'Sample UI'!M59*(SUM('FY20 - CoE_ESM UI'!$J$52:$M$52)/SUM('Sample UI'!$J$52:$M$52))</f>
        <v>0</v>
      </c>
      <c r="N59" s="37">
        <f>IF(J59*(100%-N$161)&lt;0,0,J59*(100%-N$161))</f>
        <v>0</v>
      </c>
      <c r="O59" s="37">
        <f>IF(K59*(100%-O$161)&lt;0,0,K59*(100%-O$161))</f>
        <v>0</v>
      </c>
      <c r="P59" s="37">
        <f>IF(L59*(100%-P$161)&lt;0,0,L59*(100%-P$161))</f>
        <v>0</v>
      </c>
      <c r="Q59" s="37">
        <f>IF(M59*(100%-Q$161)&lt;0,0,M59*(100%-Q$161))</f>
        <v>0</v>
      </c>
      <c r="R59" s="37">
        <f>IF(N59*(100%-R$161)&lt;0,0,N59*(100%-R$161))</f>
        <v>0</v>
      </c>
      <c r="S59" s="37">
        <f>IF(O59*(100%-S$161)&lt;0,0,O59*(100%-S$161))</f>
        <v>0</v>
      </c>
      <c r="T59" s="37">
        <f>IF(P59*(100%-T$161)&lt;0,0,P59*(100%-T$161))</f>
        <v>0</v>
      </c>
      <c r="U59" s="37">
        <f>IF(Q59*(100%-U$161)&lt;0,0,Q59*(100%-U$161))</f>
        <v>0</v>
      </c>
      <c r="V59" s="37">
        <f>IF(R59*(100%-V$161)&lt;0,0,R59*(100%-V$161))</f>
        <v>0</v>
      </c>
      <c r="W59" s="37">
        <f>IF(S59*(100%-W$161)&lt;0,0,S59*(100%-W$161))</f>
        <v>0</v>
      </c>
      <c r="X59" s="37">
        <f>IF(T59*(100%-X$161)&lt;0,0,T59*(100%-X$161))</f>
        <v>0</v>
      </c>
      <c r="Y59" s="37">
        <f>IF(U59*(100%-Y$161)&lt;0,0,U59*(100%-Y$161))</f>
        <v>0</v>
      </c>
      <c r="Z59" s="37">
        <f>IF(V59*(100%-Z$161)&lt;0,0,V59*(100%-Z$161))</f>
        <v>0</v>
      </c>
      <c r="AA59" s="37">
        <f>IF(W59*(100%-AA$161)&lt;0,0,W59*(100%-AA$161))</f>
        <v>0</v>
      </c>
      <c r="AB59" s="37">
        <f>IF(X59*(100%-AB$161)&lt;0,0,X59*(100%-AB$161))</f>
        <v>0</v>
      </c>
      <c r="AC59" s="37">
        <f>IF(Y59*(100%-AC$161)&lt;0,0,Y59*(100%-AC$161))</f>
        <v>0</v>
      </c>
      <c r="AD59" s="37">
        <f>IF(Z59*(100%-AD$161)&lt;0,0,Z59*(100%-AD$161))</f>
        <v>0</v>
      </c>
      <c r="AE59" s="37">
        <f>IF(AA59*(100%-AE$161)&lt;0,0,AA59*(100%-AE$161))</f>
        <v>0</v>
      </c>
      <c r="AF59" s="37">
        <f>IF(AB59*(100%-AF$161)&lt;0,0,AB59*(100%-AF$161))</f>
        <v>0</v>
      </c>
      <c r="AG59" s="37">
        <f>IF(AC59*(100%-AG$161)&lt;0,0,AC59*(100%-AG$161))</f>
        <v>0</v>
      </c>
      <c r="AH59" s="37">
        <f>IF(AD59*(100%-AH$161)&lt;0,0,AD59*(100%-AH$161))</f>
        <v>0</v>
      </c>
      <c r="AI59" s="37">
        <f>IF(AE59*(100%-AI$161)&lt;0,0,AE59*(100%-AI$161))</f>
        <v>0</v>
      </c>
      <c r="AJ59" s="37">
        <f>IF(AF59*(100%-AJ$161)&lt;0,0,AF59*(100%-AJ$161))</f>
        <v>0</v>
      </c>
      <c r="AK59" s="37">
        <f>IF(AG59*(100%-AK$161)&lt;0,0,AG59*(100%-AK$161))</f>
        <v>0</v>
      </c>
      <c r="AL59" s="37">
        <f>IF(AH59*(100%-AL$161)&lt;0,0,AH59*(100%-AL$161))</f>
        <v>0</v>
      </c>
      <c r="AM59" s="37">
        <f>IF(AI59*(100%-AM$161)&lt;0,0,AI59*(100%-AM$161))</f>
        <v>0</v>
      </c>
      <c r="AN59" s="37">
        <f>IF(AJ59*(100%-AN$161)&lt;0,0,AJ59*(100%-AN$161))</f>
        <v>0</v>
      </c>
      <c r="AO59" s="37">
        <f>IF(AK59*(100%-AO$161)&lt;0,0,AK59*(100%-AO$161))</f>
        <v>0</v>
      </c>
      <c r="AP59" s="37">
        <f>IF(AL59*(100%-AP$161)&lt;0,0,AL59*(100%-AP$161))</f>
        <v>0</v>
      </c>
      <c r="AQ59" s="37">
        <f>IF(AM59*(100%-AQ$161)&lt;0,0,AM59*(100%-AQ$161))</f>
        <v>0</v>
      </c>
      <c r="AR59" s="37">
        <f>IF(AN59*(100%-AR$161)&lt;0,0,AN59*(100%-AR$161))</f>
        <v>0</v>
      </c>
      <c r="AS59" s="37">
        <f>IF(AO59*(100%-AS$161)&lt;0,0,AO59*(100%-AS$161))</f>
        <v>0</v>
      </c>
      <c r="AT59" s="37">
        <f>IF(AP59*(100%-AT$161)&lt;0,0,AP59*(100%-AT$161))</f>
        <v>0</v>
      </c>
      <c r="AU59" s="37">
        <f>IF(AQ59*(100%-AU$161)&lt;0,0,AQ59*(100%-AU$161))</f>
        <v>0</v>
      </c>
      <c r="AV59" s="37">
        <f>IF(AR59*(100%-AV$161)&lt;0,0,AR59*(100%-AV$161))</f>
        <v>0</v>
      </c>
      <c r="AW59" s="37">
        <f>IF(AS59*(100%-AW$161)&lt;0,0,AS59*(100%-AW$161))</f>
        <v>0</v>
      </c>
      <c r="AX59" s="30"/>
    </row>
    <row r="60" spans="1:51" s="26" customFormat="1" hidden="1" x14ac:dyDescent="0.35">
      <c r="A60" s="103" t="s">
        <v>122</v>
      </c>
      <c r="B60" s="37"/>
      <c r="C60" s="12"/>
      <c r="D60" s="12"/>
      <c r="E60" s="12"/>
      <c r="F60" s="37"/>
      <c r="G60" s="12"/>
      <c r="H60" s="12"/>
      <c r="I60" s="13"/>
      <c r="J60" s="37"/>
      <c r="K60" s="12"/>
      <c r="L60" s="12"/>
      <c r="M60" s="13"/>
      <c r="N60" s="107">
        <f>'Sample UI'!N60*(SUM('FY20 - CoE_ESM UI'!$N$52:$Q$52)/SUM('Sample UI'!$N$52:$Q$52))</f>
        <v>1.6141112109888715E-2</v>
      </c>
      <c r="O60" s="107">
        <f>'Sample UI'!O60*(SUM('FY20 - CoE_ESM UI'!$N$52:$Q$52)/SUM('Sample UI'!$N$52:$Q$52))</f>
        <v>1.6141112109888715E-2</v>
      </c>
      <c r="P60" s="107">
        <f>'Sample UI'!P60*(SUM('FY20 - CoE_ESM UI'!$N$52:$Q$52)/SUM('Sample UI'!$N$52:$Q$52))</f>
        <v>1.6141112109888715E-2</v>
      </c>
      <c r="Q60" s="107">
        <f>'Sample UI'!Q60*(SUM('FY20 - CoE_ESM UI'!$N$52:$Q$52)/SUM('Sample UI'!$N$52:$Q$52))</f>
        <v>1.6141112109888715E-2</v>
      </c>
      <c r="R60" s="37">
        <f>IF(N60*(100%-R$161)&lt;0,0,N60*(100%-R$161))</f>
        <v>1.5753725419251387E-2</v>
      </c>
      <c r="S60" s="37">
        <f>IF(O60*(100%-S$161)&lt;0,0,O60*(100%-S$161))</f>
        <v>1.5753725419251387E-2</v>
      </c>
      <c r="T60" s="37">
        <f>IF(P60*(100%-T$161)&lt;0,0,P60*(100%-T$161))</f>
        <v>1.5753725419251387E-2</v>
      </c>
      <c r="U60" s="37">
        <f>IF(Q60*(100%-U$161)&lt;0,0,Q60*(100%-U$161))</f>
        <v>1.5753725419251387E-2</v>
      </c>
      <c r="V60" s="37">
        <f>IF(R60*(100%-V$161)&lt;0,0,R60*(100%-V$161))</f>
        <v>1.4729733267000047E-2</v>
      </c>
      <c r="W60" s="37">
        <f>IF(S60*(100%-W$161)&lt;0,0,S60*(100%-W$161))</f>
        <v>1.4729733267000047E-2</v>
      </c>
      <c r="X60" s="37">
        <f>IF(T60*(100%-X$161)&lt;0,0,T60*(100%-X$161))</f>
        <v>1.4729733267000047E-2</v>
      </c>
      <c r="Y60" s="37">
        <f>IF(U60*(100%-Y$161)&lt;0,0,U60*(100%-Y$161))</f>
        <v>1.4729733267000047E-2</v>
      </c>
      <c r="Z60" s="37">
        <f>IF(V60*(100%-Z$161)&lt;0,0,V60*(100%-Z$161))</f>
        <v>1.4405679135126045E-2</v>
      </c>
      <c r="AA60" s="37">
        <f>IF(W60*(100%-AA$161)&lt;0,0,W60*(100%-AA$161))</f>
        <v>1.4405679135126045E-2</v>
      </c>
      <c r="AB60" s="37">
        <f>IF(X60*(100%-AB$161)&lt;0,0,X60*(100%-AB$161))</f>
        <v>1.4405679135126045E-2</v>
      </c>
      <c r="AC60" s="37">
        <f>IF(Y60*(100%-AC$161)&lt;0,0,Y60*(100%-AC$161))</f>
        <v>1.4405679135126045E-2</v>
      </c>
      <c r="AD60" s="37">
        <f>IF(Z60*(100%-AD$161)&lt;0,0,Z60*(100%-AD$161))</f>
        <v>1.384385764885613E-2</v>
      </c>
      <c r="AE60" s="37">
        <f>IF(AA60*(100%-AE$161)&lt;0,0,AA60*(100%-AE$161))</f>
        <v>1.384385764885613E-2</v>
      </c>
      <c r="AF60" s="37">
        <f>IF(AB60*(100%-AF$161)&lt;0,0,AB60*(100%-AF$161))</f>
        <v>1.384385764885613E-2</v>
      </c>
      <c r="AG60" s="37">
        <f>IF(AC60*(100%-AG$161)&lt;0,0,AC60*(100%-AG$161))</f>
        <v>1.384385764885613E-2</v>
      </c>
      <c r="AH60" s="37">
        <f>IF(AD60*(100%-AH$161)&lt;0,0,AD60*(100%-AH$161))</f>
        <v>1.3470073492337014E-2</v>
      </c>
      <c r="AI60" s="37">
        <f>IF(AE60*(100%-AI$161)&lt;0,0,AE60*(100%-AI$161))</f>
        <v>1.3470073492337014E-2</v>
      </c>
      <c r="AJ60" s="37">
        <f>IF(AF60*(100%-AJ$161)&lt;0,0,AF60*(100%-AJ$161))</f>
        <v>1.3470073492337014E-2</v>
      </c>
      <c r="AK60" s="37">
        <f>IF(AG60*(100%-AK$161)&lt;0,0,AG60*(100%-AK$161))</f>
        <v>1.3470073492337014E-2</v>
      </c>
      <c r="AL60" s="37">
        <f>IF(AH60*(100%-AL$161)&lt;0,0,AH60*(100%-AL$161))</f>
        <v>1.3126586618282421E-2</v>
      </c>
      <c r="AM60" s="37">
        <f>IF(AI60*(100%-AM$161)&lt;0,0,AI60*(100%-AM$161))</f>
        <v>1.3126586618282421E-2</v>
      </c>
      <c r="AN60" s="37">
        <f>IF(AJ60*(100%-AN$161)&lt;0,0,AJ60*(100%-AN$161))</f>
        <v>1.3126586618282421E-2</v>
      </c>
      <c r="AO60" s="37">
        <f>IF(AK60*(100%-AO$161)&lt;0,0,AK60*(100%-AO$161))</f>
        <v>1.3126586618282421E-2</v>
      </c>
      <c r="AP60" s="37">
        <f>IF(AL60*(100%-AP$161)&lt;0,0,AL60*(100%-AP$161))</f>
        <v>1.2903456960968871E-2</v>
      </c>
      <c r="AQ60" s="37">
        <f>IF(AM60*(100%-AQ$161)&lt;0,0,AM60*(100%-AQ$161))</f>
        <v>1.2903456960968871E-2</v>
      </c>
      <c r="AR60" s="37">
        <f>IF(AN60*(100%-AR$161)&lt;0,0,AN60*(100%-AR$161))</f>
        <v>1.2903456960968871E-2</v>
      </c>
      <c r="AS60" s="37">
        <f>IF(AO60*(100%-AS$161)&lt;0,0,AO60*(100%-AS$161))</f>
        <v>1.2903456960968871E-2</v>
      </c>
      <c r="AT60" s="37">
        <f>IF(AP60*(100%-AT$161)&lt;0,0,AP60*(100%-AT$161))</f>
        <v>1.2793755640923802E-2</v>
      </c>
      <c r="AU60" s="37">
        <f>IF(AQ60*(100%-AU$161)&lt;0,0,AQ60*(100%-AU$161))</f>
        <v>1.2793755640923802E-2</v>
      </c>
      <c r="AV60" s="37">
        <f>IF(AR60*(100%-AV$161)&lt;0,0,AR60*(100%-AV$161))</f>
        <v>1.2793755640923802E-2</v>
      </c>
      <c r="AW60" s="37">
        <f>IF(AS60*(100%-AW$161)&lt;0,0,AS60*(100%-AW$161))</f>
        <v>1.2793755640923802E-2</v>
      </c>
      <c r="AX60" s="30"/>
    </row>
    <row r="61" spans="1:51" s="26" customFormat="1" hidden="1" x14ac:dyDescent="0.35">
      <c r="A61" s="103" t="s">
        <v>123</v>
      </c>
      <c r="B61" s="37"/>
      <c r="C61" s="12"/>
      <c r="D61" s="12"/>
      <c r="E61" s="12"/>
      <c r="F61" s="37"/>
      <c r="G61" s="12"/>
      <c r="H61" s="12"/>
      <c r="I61" s="13"/>
      <c r="J61" s="37"/>
      <c r="K61" s="12"/>
      <c r="L61" s="12"/>
      <c r="M61" s="13"/>
      <c r="N61" s="37"/>
      <c r="O61" s="12"/>
      <c r="P61" s="12"/>
      <c r="Q61" s="12"/>
      <c r="R61" s="107">
        <f>'Sample UI'!R61*(SUM('FY20 - CoE_ESM UI'!$R$52:$U$52)/SUM('Sample UI'!$R$52:$U$52))</f>
        <v>0.41159695162687121</v>
      </c>
      <c r="S61" s="107">
        <f>'Sample UI'!S61*(SUM('FY20 - CoE_ESM UI'!$R$52:$U$52)/SUM('Sample UI'!$R$52:$U$52))</f>
        <v>0.41159695162686527</v>
      </c>
      <c r="T61" s="107">
        <f>'Sample UI'!T61*(SUM('FY20 - CoE_ESM UI'!$R$52:$U$52)/SUM('Sample UI'!$R$52:$U$52))</f>
        <v>0.41159695162686527</v>
      </c>
      <c r="U61" s="107">
        <f>'Sample UI'!U61*(SUM('FY20 - CoE_ESM UI'!$R$52:$U$52)/SUM('Sample UI'!$R$52:$U$52))</f>
        <v>0.41159695162686527</v>
      </c>
      <c r="V61" s="37">
        <f>IF(R61*(100%-V$161)&lt;0,0,R61*(100%-V$161))</f>
        <v>0.3848431497711246</v>
      </c>
      <c r="W61" s="37">
        <f>IF(S61*(100%-W$161)&lt;0,0,S61*(100%-W$161))</f>
        <v>0.38484314977111905</v>
      </c>
      <c r="X61" s="37">
        <f>IF(T61*(100%-X$161)&lt;0,0,T61*(100%-X$161))</f>
        <v>0.38484314977111905</v>
      </c>
      <c r="Y61" s="37">
        <f>IF(U61*(100%-Y$161)&lt;0,0,U61*(100%-Y$161))</f>
        <v>0.38484314977111905</v>
      </c>
      <c r="Z61" s="37">
        <f>IF(V61*(100%-Z$161)&lt;0,0,V61*(100%-Z$161))</f>
        <v>0.37637660047615984</v>
      </c>
      <c r="AA61" s="37">
        <f>IF(W61*(100%-AA$161)&lt;0,0,W61*(100%-AA$161))</f>
        <v>0.3763766004761544</v>
      </c>
      <c r="AB61" s="37">
        <f>IF(X61*(100%-AB$161)&lt;0,0,X61*(100%-AB$161))</f>
        <v>0.3763766004761544</v>
      </c>
      <c r="AC61" s="37">
        <f>IF(Y61*(100%-AC$161)&lt;0,0,Y61*(100%-AC$161))</f>
        <v>0.3763766004761544</v>
      </c>
      <c r="AD61" s="37">
        <f>IF(Z61*(100%-AD$161)&lt;0,0,Z61*(100%-AD$161))</f>
        <v>0.36169791305758958</v>
      </c>
      <c r="AE61" s="37">
        <f>IF(AA61*(100%-AE$161)&lt;0,0,AA61*(100%-AE$161))</f>
        <v>0.36169791305758436</v>
      </c>
      <c r="AF61" s="37">
        <f>IF(AB61*(100%-AF$161)&lt;0,0,AB61*(100%-AF$161))</f>
        <v>0.36169791305758436</v>
      </c>
      <c r="AG61" s="37">
        <f>IF(AC61*(100%-AG$161)&lt;0,0,AC61*(100%-AG$161))</f>
        <v>0.36169791305758436</v>
      </c>
      <c r="AH61" s="37">
        <f>IF(AD61*(100%-AH$161)&lt;0,0,AD61*(100%-AH$161))</f>
        <v>0.35193206940503463</v>
      </c>
      <c r="AI61" s="37">
        <f>IF(AE61*(100%-AI$161)&lt;0,0,AE61*(100%-AI$161))</f>
        <v>0.35193206940502958</v>
      </c>
      <c r="AJ61" s="37">
        <f>IF(AF61*(100%-AJ$161)&lt;0,0,AF61*(100%-AJ$161))</f>
        <v>0.35193206940502958</v>
      </c>
      <c r="AK61" s="37">
        <f>IF(AG61*(100%-AK$161)&lt;0,0,AG61*(100%-AK$161))</f>
        <v>0.35193206940502958</v>
      </c>
      <c r="AL61" s="37">
        <f>IF(AH61*(100%-AL$161)&lt;0,0,AH61*(100%-AL$161))</f>
        <v>0.34295780163520628</v>
      </c>
      <c r="AM61" s="37">
        <f>IF(AI61*(100%-AM$161)&lt;0,0,AI61*(100%-AM$161))</f>
        <v>0.34295780163520134</v>
      </c>
      <c r="AN61" s="37">
        <f>IF(AJ61*(100%-AN$161)&lt;0,0,AJ61*(100%-AN$161))</f>
        <v>0.34295780163520134</v>
      </c>
      <c r="AO61" s="37">
        <f>IF(AK61*(100%-AO$161)&lt;0,0,AK61*(100%-AO$161))</f>
        <v>0.34295780163520134</v>
      </c>
      <c r="AP61" s="37">
        <f>IF(AL61*(100%-AP$161)&lt;0,0,AL61*(100%-AP$161))</f>
        <v>0.33712810203567056</v>
      </c>
      <c r="AQ61" s="37">
        <f>IF(AM61*(100%-AQ$161)&lt;0,0,AM61*(100%-AQ$161))</f>
        <v>0.33712810203566568</v>
      </c>
      <c r="AR61" s="37">
        <f>IF(AN61*(100%-AR$161)&lt;0,0,AN61*(100%-AR$161))</f>
        <v>0.33712810203566568</v>
      </c>
      <c r="AS61" s="37">
        <f>IF(AO61*(100%-AS$161)&lt;0,0,AO61*(100%-AS$161))</f>
        <v>0.33712810203566568</v>
      </c>
      <c r="AT61" s="37">
        <f>IF(AP61*(100%-AT$161)&lt;0,0,AP61*(100%-AT$161))</f>
        <v>0.3342619400505939</v>
      </c>
      <c r="AU61" s="37">
        <f>IF(AQ61*(100%-AU$161)&lt;0,0,AQ61*(100%-AU$161))</f>
        <v>0.33426194005058907</v>
      </c>
      <c r="AV61" s="37">
        <f>IF(AR61*(100%-AV$161)&lt;0,0,AR61*(100%-AV$161))</f>
        <v>0.33426194005058907</v>
      </c>
      <c r="AW61" s="37">
        <f>IF(AS61*(100%-AW$161)&lt;0,0,AS61*(100%-AW$161))</f>
        <v>0.33426194005058907</v>
      </c>
      <c r="AX61" s="30"/>
    </row>
    <row r="62" spans="1:51" s="26" customFormat="1" hidden="1" x14ac:dyDescent="0.35">
      <c r="A62" s="103" t="s">
        <v>124</v>
      </c>
      <c r="B62" s="37"/>
      <c r="C62" s="12"/>
      <c r="D62" s="12"/>
      <c r="E62" s="12"/>
      <c r="F62" s="37"/>
      <c r="G62" s="12"/>
      <c r="H62" s="12"/>
      <c r="I62" s="13"/>
      <c r="J62" s="37"/>
      <c r="K62" s="12"/>
      <c r="L62" s="12"/>
      <c r="M62" s="13"/>
      <c r="N62" s="37"/>
      <c r="O62" s="12"/>
      <c r="P62" s="12"/>
      <c r="Q62" s="12"/>
      <c r="R62" s="37"/>
      <c r="S62" s="12"/>
      <c r="T62" s="12"/>
      <c r="U62" s="13"/>
      <c r="V62" s="107">
        <f>'Sample UI'!V62*(SUM('FY20 - CoE_ESM UI'!$V$52:$Y$52)/SUM('Sample UI'!$V$52:$Y$52))</f>
        <v>0</v>
      </c>
      <c r="W62" s="107">
        <f>'Sample UI'!W62*(SUM('FY20 - CoE_ESM UI'!$V$52:$Y$52)/SUM('Sample UI'!$V$52:$Y$52))</f>
        <v>0</v>
      </c>
      <c r="X62" s="107">
        <f>'Sample UI'!X62*(SUM('FY20 - CoE_ESM UI'!$V$52:$Y$52)/SUM('Sample UI'!$V$52:$Y$52))</f>
        <v>0</v>
      </c>
      <c r="Y62" s="107">
        <f>'Sample UI'!Y62*(SUM('FY20 - CoE_ESM UI'!$V$52:$Y$52)/SUM('Sample UI'!$V$52:$Y$52))</f>
        <v>0</v>
      </c>
      <c r="Z62" s="37">
        <f>IF(V62*(100%-Z$161)&lt;0,0,V62*(100%-Z$161))</f>
        <v>0</v>
      </c>
      <c r="AA62" s="37">
        <f>IF(W62*(100%-AA$161)&lt;0,0,W62*(100%-AA$161))</f>
        <v>0</v>
      </c>
      <c r="AB62" s="37">
        <f>IF(X62*(100%-AB$161)&lt;0,0,X62*(100%-AB$161))</f>
        <v>0</v>
      </c>
      <c r="AC62" s="37">
        <f>IF(Y62*(100%-AC$161)&lt;0,0,Y62*(100%-AC$161))</f>
        <v>0</v>
      </c>
      <c r="AD62" s="37">
        <f>IF(Z62*(100%-AD$161)&lt;0,0,Z62*(100%-AD$161))</f>
        <v>0</v>
      </c>
      <c r="AE62" s="37">
        <f>IF(AA62*(100%-AE$161)&lt;0,0,AA62*(100%-AE$161))</f>
        <v>0</v>
      </c>
      <c r="AF62" s="37">
        <f>IF(AB62*(100%-AF$161)&lt;0,0,AB62*(100%-AF$161))</f>
        <v>0</v>
      </c>
      <c r="AG62" s="37">
        <f>IF(AC62*(100%-AG$161)&lt;0,0,AC62*(100%-AG$161))</f>
        <v>0</v>
      </c>
      <c r="AH62" s="37">
        <f>IF(AD62*(100%-AH$161)&lt;0,0,AD62*(100%-AH$161))</f>
        <v>0</v>
      </c>
      <c r="AI62" s="37">
        <f>IF(AE62*(100%-AI$161)&lt;0,0,AE62*(100%-AI$161))</f>
        <v>0</v>
      </c>
      <c r="AJ62" s="37">
        <f>IF(AF62*(100%-AJ$161)&lt;0,0,AF62*(100%-AJ$161))</f>
        <v>0</v>
      </c>
      <c r="AK62" s="37">
        <f>IF(AG62*(100%-AK$161)&lt;0,0,AG62*(100%-AK$161))</f>
        <v>0</v>
      </c>
      <c r="AL62" s="37">
        <f>IF(AH62*(100%-AL$161)&lt;0,0,AH62*(100%-AL$161))</f>
        <v>0</v>
      </c>
      <c r="AM62" s="37">
        <f>IF(AI62*(100%-AM$161)&lt;0,0,AI62*(100%-AM$161))</f>
        <v>0</v>
      </c>
      <c r="AN62" s="37">
        <f>IF(AJ62*(100%-AN$161)&lt;0,0,AJ62*(100%-AN$161))</f>
        <v>0</v>
      </c>
      <c r="AO62" s="37">
        <f>IF(AK62*(100%-AO$161)&lt;0,0,AK62*(100%-AO$161))</f>
        <v>0</v>
      </c>
      <c r="AP62" s="37">
        <f>IF(AL62*(100%-AP$161)&lt;0,0,AL62*(100%-AP$161))</f>
        <v>0</v>
      </c>
      <c r="AQ62" s="37">
        <f>IF(AM62*(100%-AQ$161)&lt;0,0,AM62*(100%-AQ$161))</f>
        <v>0</v>
      </c>
      <c r="AR62" s="37">
        <f>IF(AN62*(100%-AR$161)&lt;0,0,AN62*(100%-AR$161))</f>
        <v>0</v>
      </c>
      <c r="AS62" s="37">
        <f>IF(AO62*(100%-AS$161)&lt;0,0,AO62*(100%-AS$161))</f>
        <v>0</v>
      </c>
      <c r="AT62" s="37">
        <f>IF(AP62*(100%-AT$161)&lt;0,0,AP62*(100%-AT$161))</f>
        <v>0</v>
      </c>
      <c r="AU62" s="37">
        <f>IF(AQ62*(100%-AU$161)&lt;0,0,AQ62*(100%-AU$161))</f>
        <v>0</v>
      </c>
      <c r="AV62" s="37">
        <f>IF(AR62*(100%-AV$161)&lt;0,0,AR62*(100%-AV$161))</f>
        <v>0</v>
      </c>
      <c r="AW62" s="37">
        <f>IF(AS62*(100%-AW$161)&lt;0,0,AS62*(100%-AW$161))</f>
        <v>0</v>
      </c>
      <c r="AX62" s="30"/>
    </row>
    <row r="63" spans="1:51" s="26" customFormat="1" hidden="1" x14ac:dyDescent="0.35">
      <c r="A63" s="103" t="s">
        <v>125</v>
      </c>
      <c r="B63" s="37"/>
      <c r="C63" s="12"/>
      <c r="D63" s="12"/>
      <c r="E63" s="12"/>
      <c r="F63" s="37"/>
      <c r="G63" s="12"/>
      <c r="H63" s="12"/>
      <c r="I63" s="13"/>
      <c r="J63" s="37"/>
      <c r="K63" s="12"/>
      <c r="L63" s="12"/>
      <c r="M63" s="13"/>
      <c r="N63" s="37"/>
      <c r="O63" s="12"/>
      <c r="P63" s="12"/>
      <c r="Q63" s="12"/>
      <c r="R63" s="37"/>
      <c r="S63" s="12"/>
      <c r="T63" s="12"/>
      <c r="U63" s="13"/>
      <c r="V63" s="37"/>
      <c r="W63" s="12"/>
      <c r="X63" s="12"/>
      <c r="Y63" s="13"/>
      <c r="Z63" s="107">
        <f>'Sample UI'!Z63*(SUM('FY20 - CoE_ESM UI'!$Z$52:$AC$52)/SUM('Sample UI'!$Z$52:$AC$52))</f>
        <v>0.91977319000637336</v>
      </c>
      <c r="AA63" s="107">
        <f>'Sample UI'!AA63*(SUM('FY20 - CoE_ESM UI'!$Z$52:$AC$52)/SUM('Sample UI'!$Z$52:$AC$52))</f>
        <v>0.91977319000637692</v>
      </c>
      <c r="AB63" s="107">
        <f>'Sample UI'!AB63*(SUM('FY20 - CoE_ESM UI'!$Z$52:$AC$52)/SUM('Sample UI'!$Z$52:$AC$52))</f>
        <v>0.91977319000637692</v>
      </c>
      <c r="AC63" s="107">
        <f>'Sample UI'!AC63*(SUM('FY20 - CoE_ESM UI'!$Z$52:$AC$52)/SUM('Sample UI'!$Z$52:$AC$52))</f>
        <v>0.91977319000637692</v>
      </c>
      <c r="AD63" s="37">
        <f>IF(Z63*(100%-AD$161)&lt;0,0,Z63*(100%-AD$161))</f>
        <v>0.88390203559612479</v>
      </c>
      <c r="AE63" s="37">
        <f>IF(AA63*(100%-AE$161)&lt;0,0,AA63*(100%-AE$161))</f>
        <v>0.88390203559612823</v>
      </c>
      <c r="AF63" s="37">
        <f>IF(AB63*(100%-AF$161)&lt;0,0,AB63*(100%-AF$161))</f>
        <v>0.88390203559612823</v>
      </c>
      <c r="AG63" s="37">
        <f>IF(AC63*(100%-AG$161)&lt;0,0,AC63*(100%-AG$161))</f>
        <v>0.88390203559612823</v>
      </c>
      <c r="AH63" s="37">
        <f>IF(AD63*(100%-AH$161)&lt;0,0,AD63*(100%-AH$161))</f>
        <v>0.86003668063502936</v>
      </c>
      <c r="AI63" s="37">
        <f>IF(AE63*(100%-AI$161)&lt;0,0,AE63*(100%-AI$161))</f>
        <v>0.8600366806350328</v>
      </c>
      <c r="AJ63" s="37">
        <f>IF(AF63*(100%-AJ$161)&lt;0,0,AF63*(100%-AJ$161))</f>
        <v>0.8600366806350328</v>
      </c>
      <c r="AK63" s="37">
        <f>IF(AG63*(100%-AK$161)&lt;0,0,AG63*(100%-AK$161))</f>
        <v>0.8600366806350328</v>
      </c>
      <c r="AL63" s="37">
        <f>IF(AH63*(100%-AL$161)&lt;0,0,AH63*(100%-AL$161))</f>
        <v>0.83810574527883619</v>
      </c>
      <c r="AM63" s="37">
        <f>IF(AI63*(100%-AM$161)&lt;0,0,AI63*(100%-AM$161))</f>
        <v>0.83810574527883952</v>
      </c>
      <c r="AN63" s="37">
        <f>IF(AJ63*(100%-AN$161)&lt;0,0,AJ63*(100%-AN$161))</f>
        <v>0.83810574527883952</v>
      </c>
      <c r="AO63" s="37">
        <f>IF(AK63*(100%-AO$161)&lt;0,0,AK63*(100%-AO$161))</f>
        <v>0.83810574527883952</v>
      </c>
      <c r="AP63" s="37">
        <f>IF(AL63*(100%-AP$161)&lt;0,0,AL63*(100%-AP$161))</f>
        <v>0.82385937238886298</v>
      </c>
      <c r="AQ63" s="37">
        <f>IF(AM63*(100%-AQ$161)&lt;0,0,AM63*(100%-AQ$161))</f>
        <v>0.8238593723888662</v>
      </c>
      <c r="AR63" s="37">
        <f>IF(AN63*(100%-AR$161)&lt;0,0,AN63*(100%-AR$161))</f>
        <v>0.8238593723888662</v>
      </c>
      <c r="AS63" s="37">
        <f>IF(AO63*(100%-AS$161)&lt;0,0,AO63*(100%-AS$161))</f>
        <v>0.8238593723888662</v>
      </c>
      <c r="AT63" s="37">
        <f>IF(AP63*(100%-AT$161)&lt;0,0,AP63*(100%-AT$161))</f>
        <v>0.81685516716262463</v>
      </c>
      <c r="AU63" s="37">
        <f>IF(AQ63*(100%-AU$161)&lt;0,0,AQ63*(100%-AU$161))</f>
        <v>0.81685516716262785</v>
      </c>
      <c r="AV63" s="37">
        <f>IF(AR63*(100%-AV$161)&lt;0,0,AR63*(100%-AV$161))</f>
        <v>0.81685516716262785</v>
      </c>
      <c r="AW63" s="37">
        <f>IF(AS63*(100%-AW$161)&lt;0,0,AS63*(100%-AW$161))</f>
        <v>0.81685516716262785</v>
      </c>
      <c r="AX63" s="30"/>
    </row>
    <row r="64" spans="1:51" s="26" customFormat="1" hidden="1" x14ac:dyDescent="0.35">
      <c r="A64" s="103" t="s">
        <v>126</v>
      </c>
      <c r="B64" s="37"/>
      <c r="C64" s="12"/>
      <c r="D64" s="12"/>
      <c r="E64" s="12"/>
      <c r="F64" s="37"/>
      <c r="H64" s="12"/>
      <c r="I64" s="13"/>
      <c r="J64" s="37"/>
      <c r="K64" s="12"/>
      <c r="L64" s="12"/>
      <c r="M64" s="13"/>
      <c r="N64" s="37"/>
      <c r="O64" s="12"/>
      <c r="P64" s="12"/>
      <c r="Q64" s="12"/>
      <c r="R64" s="37"/>
      <c r="S64" s="12"/>
      <c r="T64" s="12"/>
      <c r="U64" s="13"/>
      <c r="V64" s="37"/>
      <c r="W64" s="12"/>
      <c r="X64" s="12"/>
      <c r="Y64" s="13"/>
      <c r="Z64" s="37"/>
      <c r="AA64" s="12"/>
      <c r="AB64" s="12"/>
      <c r="AC64" s="12"/>
      <c r="AD64" s="107">
        <f>'Sample UI'!AD64*(SUM('FY20 - CoE_ESM UI'!$AD$52:$AG$52)/SUM('Sample UI'!$AD$52:$AG$53))</f>
        <v>1.8224233493519968</v>
      </c>
      <c r="AE64" s="107">
        <f>'Sample UI'!AE64*(SUM('FY20 - CoE_ESM UI'!$AD$52:$AG$52)/SUM('Sample UI'!$AD$52:$AG$53))</f>
        <v>1.8224233493519968</v>
      </c>
      <c r="AF64" s="107">
        <f>'Sample UI'!AF64*(SUM('FY20 - CoE_ESM UI'!$AD$52:$AG$52)/SUM('Sample UI'!$AD$52:$AG$53))</f>
        <v>1.8224233493519968</v>
      </c>
      <c r="AG64" s="107">
        <f>'Sample UI'!AG64*(SUM('FY20 - CoE_ESM UI'!$AD$52:$AG$52)/SUM('Sample UI'!$AD$52:$AG$53))</f>
        <v>1.8224233493519968</v>
      </c>
      <c r="AH64" s="37">
        <f>IF(AD64*(100%-AH$161)&lt;0,0,AD64*(100%-AH$161))</f>
        <v>1.7732179189194928</v>
      </c>
      <c r="AI64" s="37">
        <f>IF(AE64*(100%-AI$161)&lt;0,0,AE64*(100%-AI$161))</f>
        <v>1.7732179189194928</v>
      </c>
      <c r="AJ64" s="37">
        <f>IF(AF64*(100%-AJ$161)&lt;0,0,AF64*(100%-AJ$161))</f>
        <v>1.7732179189194928</v>
      </c>
      <c r="AK64" s="37">
        <f>IF(AG64*(100%-AK$161)&lt;0,0,AG64*(100%-AK$161))</f>
        <v>1.7732179189194928</v>
      </c>
      <c r="AL64" s="37">
        <f>IF(AH64*(100%-AL$161)&lt;0,0,AH64*(100%-AL$161))</f>
        <v>1.7280008619870457</v>
      </c>
      <c r="AM64" s="37">
        <f>IF(AI64*(100%-AM$161)&lt;0,0,AI64*(100%-AM$161))</f>
        <v>1.7280008619870457</v>
      </c>
      <c r="AN64" s="37">
        <f>IF(AJ64*(100%-AN$161)&lt;0,0,AJ64*(100%-AN$161))</f>
        <v>1.7280008619870457</v>
      </c>
      <c r="AO64" s="37">
        <f>IF(AK64*(100%-AO$161)&lt;0,0,AK64*(100%-AO$161))</f>
        <v>1.7280008619870457</v>
      </c>
      <c r="AP64" s="37">
        <f>IF(AL64*(100%-AP$161)&lt;0,0,AL64*(100%-AP$161))</f>
        <v>1.6986277849347313</v>
      </c>
      <c r="AQ64" s="37">
        <f>IF(AM64*(100%-AQ$161)&lt;0,0,AM64*(100%-AQ$161))</f>
        <v>1.6986277849347313</v>
      </c>
      <c r="AR64" s="37">
        <f>IF(AN64*(100%-AR$161)&lt;0,0,AN64*(100%-AR$161))</f>
        <v>1.6986277849347313</v>
      </c>
      <c r="AS64" s="37">
        <f>IF(AO64*(100%-AS$161)&lt;0,0,AO64*(100%-AS$161))</f>
        <v>1.6986277849347313</v>
      </c>
      <c r="AT64" s="37">
        <f>IF(AP64*(100%-AT$161)&lt;0,0,AP64*(100%-AT$161))</f>
        <v>1.6841865610955518</v>
      </c>
      <c r="AU64" s="37">
        <f>IF(AQ64*(100%-AU$161)&lt;0,0,AQ64*(100%-AU$161))</f>
        <v>1.6841865610955518</v>
      </c>
      <c r="AV64" s="37">
        <f>IF(AR64*(100%-AV$161)&lt;0,0,AR64*(100%-AV$161))</f>
        <v>1.6841865610955518</v>
      </c>
      <c r="AW64" s="37">
        <f>IF(AS64*(100%-AW$161)&lt;0,0,AS64*(100%-AW$161))</f>
        <v>1.6841865610955518</v>
      </c>
      <c r="AX64" s="30"/>
    </row>
    <row r="65" spans="1:50" s="26" customFormat="1" hidden="1" x14ac:dyDescent="0.35">
      <c r="A65" s="103" t="s">
        <v>127</v>
      </c>
      <c r="B65" s="37"/>
      <c r="C65" s="12"/>
      <c r="D65" s="12"/>
      <c r="E65" s="12"/>
      <c r="F65" s="37"/>
      <c r="G65" s="12"/>
      <c r="I65" s="13"/>
      <c r="J65" s="37"/>
      <c r="K65" s="12"/>
      <c r="L65" s="12"/>
      <c r="M65" s="13"/>
      <c r="N65" s="37"/>
      <c r="O65" s="12"/>
      <c r="P65" s="12"/>
      <c r="Q65" s="12"/>
      <c r="R65" s="37"/>
      <c r="S65" s="12"/>
      <c r="T65" s="12"/>
      <c r="U65" s="13"/>
      <c r="V65" s="37"/>
      <c r="W65" s="12"/>
      <c r="X65" s="12"/>
      <c r="Y65" s="13"/>
      <c r="Z65" s="37"/>
      <c r="AA65" s="12"/>
      <c r="AB65" s="12"/>
      <c r="AC65" s="12"/>
      <c r="AD65" s="37"/>
      <c r="AE65" s="12"/>
      <c r="AF65" s="12"/>
      <c r="AG65" s="12"/>
      <c r="AH65" s="107">
        <f>'Sample UI'!AH65*(SUM('FY20 - CoE_ESM UI'!$AH$52:$AK$52)/SUM('Sample UI'!$AH$52:$AK$52))</f>
        <v>0.71447435001166171</v>
      </c>
      <c r="AI65" s="107">
        <f>'Sample UI'!AI65*(SUM('FY20 - CoE_ESM UI'!$AH$52:$AK$52)/SUM('Sample UI'!$AH$52:$AK$52))</f>
        <v>0.71447435001166171</v>
      </c>
      <c r="AJ65" s="107">
        <f>'Sample UI'!AJ65*(SUM('FY20 - CoE_ESM UI'!$AH$52:$AK$52)/SUM('Sample UI'!$AH$52:$AK$52))</f>
        <v>0.71447435001166171</v>
      </c>
      <c r="AK65" s="107">
        <f>'Sample UI'!AK65*(SUM('FY20 - CoE_ESM UI'!$AH$52:$AK$52)/SUM('Sample UI'!$AH$52:$AK$52))</f>
        <v>0.71447435001166171</v>
      </c>
      <c r="AL65" s="37">
        <f>IF(AH65*(100%-AL$161)&lt;0,0,AH65*(100%-AL$161))</f>
        <v>0.69625525408636435</v>
      </c>
      <c r="AM65" s="37">
        <f>IF(AI65*(100%-AM$161)&lt;0,0,AI65*(100%-AM$161))</f>
        <v>0.69625525408636435</v>
      </c>
      <c r="AN65" s="37">
        <f>IF(AJ65*(100%-AN$161)&lt;0,0,AJ65*(100%-AN$161))</f>
        <v>0.69625525408636435</v>
      </c>
      <c r="AO65" s="37">
        <f>IF(AK65*(100%-AO$161)&lt;0,0,AK65*(100%-AO$161))</f>
        <v>0.69625525408636435</v>
      </c>
      <c r="AP65" s="37">
        <f>IF(AL65*(100%-AP$161)&lt;0,0,AL65*(100%-AP$161))</f>
        <v>0.68442009840082807</v>
      </c>
      <c r="AQ65" s="37">
        <f>IF(AM65*(100%-AQ$161)&lt;0,0,AM65*(100%-AQ$161))</f>
        <v>0.68442009840082807</v>
      </c>
      <c r="AR65" s="37">
        <f>IF(AN65*(100%-AR$161)&lt;0,0,AN65*(100%-AR$161))</f>
        <v>0.68442009840082807</v>
      </c>
      <c r="AS65" s="37">
        <f>IF(AO65*(100%-AS$161)&lt;0,0,AO65*(100%-AS$161))</f>
        <v>0.68442009840082807</v>
      </c>
      <c r="AT65" s="37">
        <f>IF(AP65*(100%-AT$161)&lt;0,0,AP65*(100%-AT$161))</f>
        <v>0.67860136405025384</v>
      </c>
      <c r="AU65" s="37">
        <f>IF(AQ65*(100%-AU$161)&lt;0,0,AQ65*(100%-AU$161))</f>
        <v>0.67860136405025384</v>
      </c>
      <c r="AV65" s="37">
        <f>IF(AR65*(100%-AV$161)&lt;0,0,AR65*(100%-AV$161))</f>
        <v>0.67860136405025384</v>
      </c>
      <c r="AW65" s="37">
        <f>IF(AS65*(100%-AW$161)&lt;0,0,AS65*(100%-AW$161))</f>
        <v>0.67860136405025384</v>
      </c>
      <c r="AX65" s="30"/>
    </row>
    <row r="66" spans="1:50" s="26" customFormat="1" hidden="1" x14ac:dyDescent="0.35">
      <c r="A66" s="103" t="s">
        <v>128</v>
      </c>
      <c r="B66" s="37"/>
      <c r="C66" s="12"/>
      <c r="D66" s="12"/>
      <c r="E66" s="12"/>
      <c r="F66" s="37"/>
      <c r="G66" s="12"/>
      <c r="H66" s="12"/>
      <c r="I66" s="13"/>
      <c r="J66" s="37"/>
      <c r="K66" s="12"/>
      <c r="L66" s="12"/>
      <c r="M66" s="13"/>
      <c r="N66" s="37"/>
      <c r="O66" s="12"/>
      <c r="P66" s="12"/>
      <c r="Q66" s="12"/>
      <c r="R66" s="37"/>
      <c r="S66" s="12"/>
      <c r="T66" s="12"/>
      <c r="U66" s="13"/>
      <c r="V66" s="37"/>
      <c r="W66" s="12"/>
      <c r="X66" s="12"/>
      <c r="Y66" s="13"/>
      <c r="Z66" s="37"/>
      <c r="AA66" s="12"/>
      <c r="AB66" s="12"/>
      <c r="AC66" s="12"/>
      <c r="AD66" s="37"/>
      <c r="AE66" s="12"/>
      <c r="AF66" s="12"/>
      <c r="AG66" s="12"/>
      <c r="AH66" s="37"/>
      <c r="AI66" s="12"/>
      <c r="AJ66" s="12"/>
      <c r="AK66" s="12"/>
      <c r="AL66" s="107">
        <f>'Sample UI'!AL66*(SUM('FY20 - CoE_ESM UI'!$AL$52:$AO$52)/SUM('Sample UI'!$AL$52:$AO$52))</f>
        <v>0</v>
      </c>
      <c r="AM66" s="107">
        <f>'Sample UI'!AM66*(SUM('FY20 - CoE_ESM UI'!$AL$52:$AO$52)/SUM('Sample UI'!$AL$52:$AO$52))</f>
        <v>0</v>
      </c>
      <c r="AN66" s="107">
        <f>'Sample UI'!AN66*(SUM('FY20 - CoE_ESM UI'!$AL$52:$AO$52)/SUM('Sample UI'!$AL$52:$AO$52))</f>
        <v>0</v>
      </c>
      <c r="AO66" s="107">
        <f>'Sample UI'!AO66*(SUM('FY20 - CoE_ESM UI'!$AL$52:$AO$52)/SUM('Sample UI'!$AL$52:$AO$52))</f>
        <v>0</v>
      </c>
      <c r="AP66" s="37">
        <f>IF(AL66*(100%-AP$161)&lt;0,0,AL66*(100%-AP$161))</f>
        <v>0</v>
      </c>
      <c r="AQ66" s="37">
        <f>IF(AM66*(100%-AQ$161)&lt;0,0,AM66*(100%-AQ$161))</f>
        <v>0</v>
      </c>
      <c r="AR66" s="37">
        <f>IF(AN66*(100%-AR$161)&lt;0,0,AN66*(100%-AR$161))</f>
        <v>0</v>
      </c>
      <c r="AS66" s="37">
        <f>IF(AO66*(100%-AS$161)&lt;0,0,AO66*(100%-AS$161))</f>
        <v>0</v>
      </c>
      <c r="AT66" s="37">
        <f>IF(AP66*(100%-AT$161)&lt;0,0,AP66*(100%-AT$161))</f>
        <v>0</v>
      </c>
      <c r="AU66" s="37">
        <f>IF(AQ66*(100%-AU$161)&lt;0,0,AQ66*(100%-AU$161))</f>
        <v>0</v>
      </c>
      <c r="AV66" s="37">
        <f>IF(AR66*(100%-AV$161)&lt;0,0,AR66*(100%-AV$161))</f>
        <v>0</v>
      </c>
      <c r="AW66" s="37">
        <f>IF(AS66*(100%-AW$161)&lt;0,0,AS66*(100%-AW$161))</f>
        <v>0</v>
      </c>
      <c r="AX66" s="30"/>
    </row>
    <row r="67" spans="1:50" s="26" customFormat="1" hidden="1" x14ac:dyDescent="0.35">
      <c r="A67" s="103" t="s">
        <v>129</v>
      </c>
      <c r="B67" s="37"/>
      <c r="C67" s="12"/>
      <c r="D67" s="12"/>
      <c r="E67" s="12"/>
      <c r="F67" s="37"/>
      <c r="G67" s="12"/>
      <c r="H67" s="12"/>
      <c r="I67" s="13"/>
      <c r="J67" s="37"/>
      <c r="K67" s="12"/>
      <c r="L67" s="12"/>
      <c r="M67" s="13"/>
      <c r="N67" s="37"/>
      <c r="O67" s="12"/>
      <c r="P67" s="12"/>
      <c r="Q67" s="12"/>
      <c r="R67" s="37"/>
      <c r="S67" s="12"/>
      <c r="T67" s="12"/>
      <c r="U67" s="13"/>
      <c r="V67" s="37"/>
      <c r="W67" s="12"/>
      <c r="X67" s="12"/>
      <c r="Y67" s="13"/>
      <c r="Z67" s="37"/>
      <c r="AA67" s="12"/>
      <c r="AB67" s="12"/>
      <c r="AC67" s="12"/>
      <c r="AD67" s="37"/>
      <c r="AE67" s="12"/>
      <c r="AF67" s="12"/>
      <c r="AG67" s="12"/>
      <c r="AH67" s="37"/>
      <c r="AI67" s="12"/>
      <c r="AJ67" s="12"/>
      <c r="AK67" s="12"/>
      <c r="AL67" s="37"/>
      <c r="AM67" s="12"/>
      <c r="AN67" s="12"/>
      <c r="AO67" s="12"/>
      <c r="AP67" s="107">
        <f>'Sample UI'!AP67*(SUM('FY20 - CoE_ESM UI'!$AP$52:$AS$52)/SUM('Sample UI'!$AP$52:$AS$52))</f>
        <v>0.62831435556733173</v>
      </c>
      <c r="AQ67" s="107">
        <f>'Sample UI'!AQ67*(SUM('FY20 - CoE_ESM UI'!$AP$52:$AS$52)/SUM('Sample UI'!$AP$52:$AS$52))</f>
        <v>0.62831435556733173</v>
      </c>
      <c r="AR67" s="107">
        <f>'Sample UI'!AR67*(SUM('FY20 - CoE_ESM UI'!$AP$52:$AS$52)/SUM('Sample UI'!$AP$52:$AS$52))</f>
        <v>0.62831435556733173</v>
      </c>
      <c r="AS67" s="107">
        <f>'Sample UI'!AS67*(SUM('FY20 - CoE_ESM UI'!$AP$52:$AS$52)/SUM('Sample UI'!$AP$52:$AS$52))</f>
        <v>0.62831435556733173</v>
      </c>
      <c r="AT67" s="37">
        <f>IF(AP67*(100%-AT$161)&lt;0,0,AP67*(100%-AT$161))</f>
        <v>0.622972615410605</v>
      </c>
      <c r="AU67" s="37">
        <f>IF(AQ67*(100%-AU$161)&lt;0,0,AQ67*(100%-AU$161))</f>
        <v>0.622972615410605</v>
      </c>
      <c r="AV67" s="37">
        <f>IF(AR67*(100%-AV$161)&lt;0,0,AR67*(100%-AV$161))</f>
        <v>0.622972615410605</v>
      </c>
      <c r="AW67" s="37">
        <f>IF(AS67*(100%-AW$161)&lt;0,0,AS67*(100%-AW$161))</f>
        <v>0.622972615410605</v>
      </c>
      <c r="AX67" s="30"/>
    </row>
    <row r="68" spans="1:50" s="26" customFormat="1" hidden="1" x14ac:dyDescent="0.35">
      <c r="A68" s="103" t="s">
        <v>130</v>
      </c>
      <c r="B68" s="37"/>
      <c r="C68" s="12"/>
      <c r="D68" s="12"/>
      <c r="E68" s="12"/>
      <c r="F68" s="37"/>
      <c r="G68" s="12"/>
      <c r="H68" s="12"/>
      <c r="I68" s="13"/>
      <c r="J68" s="37"/>
      <c r="K68" s="12"/>
      <c r="L68" s="12"/>
      <c r="M68" s="13"/>
      <c r="N68" s="37"/>
      <c r="O68" s="12"/>
      <c r="P68" s="12"/>
      <c r="Q68" s="12"/>
      <c r="R68" s="37"/>
      <c r="S68" s="12"/>
      <c r="T68" s="12"/>
      <c r="U68" s="13"/>
      <c r="V68" s="37"/>
      <c r="W68" s="12"/>
      <c r="X68" s="12"/>
      <c r="Y68" s="13"/>
      <c r="Z68" s="37"/>
      <c r="AA68" s="12"/>
      <c r="AB68" s="12"/>
      <c r="AC68" s="12"/>
      <c r="AD68" s="37"/>
      <c r="AE68" s="12"/>
      <c r="AF68" s="12"/>
      <c r="AG68" s="13"/>
      <c r="AH68" s="37"/>
      <c r="AI68" s="12"/>
      <c r="AJ68" s="12"/>
      <c r="AK68" s="13"/>
      <c r="AL68" s="37"/>
      <c r="AM68" s="12"/>
      <c r="AN68" s="12"/>
      <c r="AO68" s="13"/>
      <c r="AP68" s="37"/>
      <c r="AQ68" s="12"/>
      <c r="AR68" s="12"/>
      <c r="AS68" s="13"/>
      <c r="AT68" s="107">
        <f>'Sample UI'!AT68*(SUM('FY20 - CoE_ESM UI'!$AT$52:$AW$52)/SUM('Sample UI'!$AT$52:$AW$52))</f>
        <v>0</v>
      </c>
      <c r="AU68" s="107">
        <f>'Sample UI'!AU68*(SUM('FY20 - CoE_ESM UI'!$AT$52:$AW$52)/SUM('Sample UI'!$AT$52:$AW$52))</f>
        <v>0</v>
      </c>
      <c r="AV68" s="107">
        <f>'Sample UI'!AV68*(SUM('FY20 - CoE_ESM UI'!$AT$52:$AW$52)/SUM('Sample UI'!$AT$52:$AW$52))</f>
        <v>0</v>
      </c>
      <c r="AW68" s="107">
        <f>'Sample UI'!AW68*(SUM('FY20 - CoE_ESM UI'!$AT$52:$AW$52)/SUM('Sample UI'!$AT$52:$AW$52))</f>
        <v>0</v>
      </c>
      <c r="AX68" s="30"/>
    </row>
    <row r="69" spans="1:50" s="26" customFormat="1" hidden="1" x14ac:dyDescent="0.35">
      <c r="A69" s="106" t="s">
        <v>20</v>
      </c>
      <c r="B69" s="105">
        <f>SUM(B70:B82)</f>
        <v>10.028958654081492</v>
      </c>
      <c r="C69" s="105">
        <f t="shared" ref="C69:AW69" si="2">SUM(C70:C82)</f>
        <v>10.028958654081489</v>
      </c>
      <c r="D69" s="105">
        <f t="shared" si="2"/>
        <v>10.028958654081489</v>
      </c>
      <c r="E69" s="105">
        <f t="shared" si="2"/>
        <v>10.028958654081489</v>
      </c>
      <c r="F69" s="105">
        <f t="shared" si="2"/>
        <v>10.993276987467873</v>
      </c>
      <c r="G69" s="105">
        <f t="shared" si="2"/>
        <v>10.993276987467873</v>
      </c>
      <c r="H69" s="105">
        <f t="shared" si="2"/>
        <v>10.993276987467873</v>
      </c>
      <c r="I69" s="105">
        <f t="shared" si="2"/>
        <v>10.993276987467873</v>
      </c>
      <c r="J69" s="105">
        <f t="shared" si="2"/>
        <v>10.894337494580661</v>
      </c>
      <c r="K69" s="105">
        <f t="shared" si="2"/>
        <v>10.894337494580661</v>
      </c>
      <c r="L69" s="105">
        <f t="shared" si="2"/>
        <v>10.894337494580661</v>
      </c>
      <c r="M69" s="105">
        <f t="shared" si="2"/>
        <v>10.894337494580661</v>
      </c>
      <c r="N69" s="105">
        <f t="shared" si="2"/>
        <v>10.5332120724077</v>
      </c>
      <c r="O69" s="105">
        <f t="shared" si="2"/>
        <v>10.533212072407698</v>
      </c>
      <c r="P69" s="105">
        <f t="shared" si="2"/>
        <v>10.533212072407698</v>
      </c>
      <c r="Q69" s="105">
        <f t="shared" si="2"/>
        <v>10.533212072407698</v>
      </c>
      <c r="R69" s="105">
        <f t="shared" si="2"/>
        <v>10.7949111722035</v>
      </c>
      <c r="S69" s="105">
        <f t="shared" si="2"/>
        <v>10.794911172203497</v>
      </c>
      <c r="T69" s="105">
        <f t="shared" si="2"/>
        <v>10.794911172203497</v>
      </c>
      <c r="U69" s="105">
        <f t="shared" si="2"/>
        <v>10.794911172203497</v>
      </c>
      <c r="V69" s="105">
        <f t="shared" si="2"/>
        <v>10.093241946010275</v>
      </c>
      <c r="W69" s="105">
        <f t="shared" si="2"/>
        <v>10.09324194601027</v>
      </c>
      <c r="X69" s="105">
        <f t="shared" si="2"/>
        <v>10.09324194601027</v>
      </c>
      <c r="Y69" s="105">
        <f t="shared" si="2"/>
        <v>10.09324194601027</v>
      </c>
      <c r="Z69" s="105">
        <f t="shared" si="2"/>
        <v>11.020907110706011</v>
      </c>
      <c r="AA69" s="105">
        <f t="shared" si="2"/>
        <v>11.020907110706014</v>
      </c>
      <c r="AB69" s="105">
        <f t="shared" si="2"/>
        <v>11.020907110706014</v>
      </c>
      <c r="AC69" s="105">
        <f t="shared" si="2"/>
        <v>11.020907110706014</v>
      </c>
      <c r="AD69" s="105">
        <f t="shared" si="2"/>
        <v>12.869120920078476</v>
      </c>
      <c r="AE69" s="105">
        <f t="shared" si="2"/>
        <v>12.869120920078473</v>
      </c>
      <c r="AF69" s="105">
        <f t="shared" si="2"/>
        <v>12.869120920078473</v>
      </c>
      <c r="AG69" s="105">
        <f t="shared" si="2"/>
        <v>12.869120920078473</v>
      </c>
      <c r="AH69" s="105">
        <f t="shared" si="2"/>
        <v>13.414747592750938</v>
      </c>
      <c r="AI69" s="105">
        <f t="shared" si="2"/>
        <v>13.414747592750933</v>
      </c>
      <c r="AJ69" s="105">
        <f t="shared" si="2"/>
        <v>13.414747592750933</v>
      </c>
      <c r="AK69" s="105">
        <f t="shared" si="2"/>
        <v>13.414747592750933</v>
      </c>
      <c r="AL69" s="105">
        <f t="shared" si="2"/>
        <v>13.072671529135786</v>
      </c>
      <c r="AM69" s="105">
        <f t="shared" si="2"/>
        <v>13.072671529135784</v>
      </c>
      <c r="AN69" s="105">
        <f t="shared" si="2"/>
        <v>13.072671529135784</v>
      </c>
      <c r="AO69" s="105">
        <f t="shared" si="2"/>
        <v>13.072671529135784</v>
      </c>
      <c r="AP69" s="105">
        <f t="shared" si="2"/>
        <v>13.635851281141241</v>
      </c>
      <c r="AQ69" s="105">
        <f t="shared" si="2"/>
        <v>13.635851281141239</v>
      </c>
      <c r="AR69" s="105">
        <f t="shared" si="2"/>
        <v>13.635851281141239</v>
      </c>
      <c r="AS69" s="105">
        <f t="shared" si="2"/>
        <v>13.635851281141239</v>
      </c>
      <c r="AT69" s="105">
        <f t="shared" si="2"/>
        <v>13.519923364304365</v>
      </c>
      <c r="AU69" s="105">
        <f t="shared" si="2"/>
        <v>13.519923364304363</v>
      </c>
      <c r="AV69" s="105">
        <f t="shared" si="2"/>
        <v>13.519923364304363</v>
      </c>
      <c r="AW69" s="105">
        <f t="shared" si="2"/>
        <v>13.519923364304363</v>
      </c>
      <c r="AX69" s="30"/>
    </row>
    <row r="70" spans="1:50" s="26" customFormat="1" hidden="1" x14ac:dyDescent="0.35">
      <c r="A70" s="103" t="s">
        <v>24</v>
      </c>
      <c r="B70" s="37">
        <f>'Headcount Source'!$H$9</f>
        <v>3</v>
      </c>
      <c r="C70" s="37">
        <f>'Headcount Source'!$H$9</f>
        <v>3</v>
      </c>
      <c r="D70" s="37">
        <f>'Headcount Source'!$H$9</f>
        <v>3</v>
      </c>
      <c r="E70" s="37">
        <f>'Headcount Source'!$H$9</f>
        <v>3</v>
      </c>
      <c r="F70" s="37">
        <f>B70*(100%-F$161)</f>
        <v>2.9609999999999999</v>
      </c>
      <c r="G70" s="37">
        <f>C70*(100%-G$161)</f>
        <v>2.9609999999999999</v>
      </c>
      <c r="H70" s="37">
        <f>D70*(100%-H$161)</f>
        <v>2.9609999999999999</v>
      </c>
      <c r="I70" s="37">
        <f>E70*(100%-I$161)</f>
        <v>2.9609999999999999</v>
      </c>
      <c r="J70" s="37">
        <f>F70*(100%-J$161)</f>
        <v>2.9343509999999999</v>
      </c>
      <c r="K70" s="37">
        <f>G70*(100%-K$161)</f>
        <v>2.9343509999999999</v>
      </c>
      <c r="L70" s="37">
        <f>H70*(100%-L$161)</f>
        <v>2.9343509999999999</v>
      </c>
      <c r="M70" s="37">
        <f>I70*(100%-M$161)</f>
        <v>2.9343509999999999</v>
      </c>
      <c r="N70" s="37">
        <f>J70*(100%-N$161)</f>
        <v>2.831648715</v>
      </c>
      <c r="O70" s="37">
        <f>K70*(100%-O$161)</f>
        <v>2.831648715</v>
      </c>
      <c r="P70" s="37">
        <f>L70*(100%-P$161)</f>
        <v>2.831648715</v>
      </c>
      <c r="Q70" s="37">
        <f>M70*(100%-Q$161)</f>
        <v>2.831648715</v>
      </c>
      <c r="R70" s="37">
        <f>N70*(100%-R$161)</f>
        <v>2.7636891458399999</v>
      </c>
      <c r="S70" s="37">
        <f>O70*(100%-S$161)</f>
        <v>2.7636891458399999</v>
      </c>
      <c r="T70" s="37">
        <f>P70*(100%-T$161)</f>
        <v>2.7636891458399999</v>
      </c>
      <c r="U70" s="37">
        <f>Q70*(100%-U$161)</f>
        <v>2.7636891458399999</v>
      </c>
      <c r="V70" s="37">
        <f>IF(R70*(100%-V$161)&lt;0,0,R70*(100%-V$161))</f>
        <v>2.5840493513604001</v>
      </c>
      <c r="W70" s="37">
        <f>IF(S70*(100%-W$161)&lt;0,0,S70*(100%-W$161))</f>
        <v>2.5840493513604001</v>
      </c>
      <c r="X70" s="37">
        <f>IF(T70*(100%-X$161)&lt;0,0,T70*(100%-X$161))</f>
        <v>2.5840493513604001</v>
      </c>
      <c r="Y70" s="37">
        <f>IF(U70*(100%-Y$161)&lt;0,0,U70*(100%-Y$161))</f>
        <v>2.5840493513604001</v>
      </c>
      <c r="Z70" s="37">
        <f>IF(V70*(100%-Z$161)&lt;0,0,V70*(100%-Z$161))</f>
        <v>2.5272002656304715</v>
      </c>
      <c r="AA70" s="37">
        <f>IF(W70*(100%-AA$161)&lt;0,0,W70*(100%-AA$161))</f>
        <v>2.5272002656304715</v>
      </c>
      <c r="AB70" s="37">
        <f>IF(X70*(100%-AB$161)&lt;0,0,X70*(100%-AB$161))</f>
        <v>2.5272002656304715</v>
      </c>
      <c r="AC70" s="37">
        <f>IF(Y70*(100%-AC$161)&lt;0,0,Y70*(100%-AC$161))</f>
        <v>2.5272002656304715</v>
      </c>
      <c r="AD70" s="37">
        <f>Z70*(100%-AD$161)</f>
        <v>2.4286394552708832</v>
      </c>
      <c r="AE70" s="37">
        <f>AA70*(100%-AE$161)</f>
        <v>2.4286394552708832</v>
      </c>
      <c r="AF70" s="37">
        <f>AB70*(100%-AF$161)</f>
        <v>2.4286394552708832</v>
      </c>
      <c r="AG70" s="37">
        <f>AC70*(100%-AG$161)</f>
        <v>2.4286394552708832</v>
      </c>
      <c r="AH70" s="37">
        <f>AD70*(100%-AH$161)</f>
        <v>2.3630661899785692</v>
      </c>
      <c r="AI70" s="37">
        <f>AE70*(100%-AI$161)</f>
        <v>2.3630661899785692</v>
      </c>
      <c r="AJ70" s="37">
        <f>AF70*(100%-AJ$161)</f>
        <v>2.3630661899785692</v>
      </c>
      <c r="AK70" s="37">
        <f>AG70*(100%-AK$161)</f>
        <v>2.3630661899785692</v>
      </c>
      <c r="AL70" s="37">
        <f>AH70*(100%-AL$161)</f>
        <v>2.3028080021341157</v>
      </c>
      <c r="AM70" s="37">
        <f>AI70*(100%-AM$161)</f>
        <v>2.3028080021341157</v>
      </c>
      <c r="AN70" s="37">
        <f>AJ70*(100%-AN$161)</f>
        <v>2.3028080021341157</v>
      </c>
      <c r="AO70" s="37">
        <f>AK70*(100%-AO$161)</f>
        <v>2.3028080021341157</v>
      </c>
      <c r="AP70" s="37">
        <f>AL70*(100%-AP$161)</f>
        <v>2.2636641808714395</v>
      </c>
      <c r="AQ70" s="37">
        <f>AM70*(100%-AQ$161)</f>
        <v>2.2636641808714395</v>
      </c>
      <c r="AR70" s="37">
        <f>AN70*(100%-AR$161)</f>
        <v>2.2636641808714395</v>
      </c>
      <c r="AS70" s="37">
        <f>AO70*(100%-AS$161)</f>
        <v>2.2636641808714395</v>
      </c>
      <c r="AT70" s="37">
        <f>AP70*(100%-AT$161)</f>
        <v>2.2444191871049251</v>
      </c>
      <c r="AU70" s="37">
        <f>AQ70*(100%-AU$161)</f>
        <v>2.2444191871049251</v>
      </c>
      <c r="AV70" s="37">
        <f>AR70*(100%-AV$161)</f>
        <v>2.2444191871049251</v>
      </c>
      <c r="AW70" s="37">
        <f>AS70*(100%-AW$161)</f>
        <v>2.2444191871049251</v>
      </c>
      <c r="AX70" s="30"/>
    </row>
    <row r="71" spans="1:50" s="26" customFormat="1" hidden="1" x14ac:dyDescent="0.35">
      <c r="A71" s="103" t="s">
        <v>119</v>
      </c>
      <c r="B71" s="107">
        <f>'Sample UI'!B71*(SUM($B$52:$E$52)/SUM('Sample UI'!$B$52:$E$52))</f>
        <v>7.0289586540814915</v>
      </c>
      <c r="C71" s="107">
        <f>'Sample UI'!C71*(SUM($B$52:$E$52)/SUM('Sample UI'!$B$52:$E$52))</f>
        <v>7.0289586540814897</v>
      </c>
      <c r="D71" s="107">
        <f>'Sample UI'!D71*(SUM($B$52:$E$52)/SUM('Sample UI'!$B$52:$E$52))</f>
        <v>7.0289586540814897</v>
      </c>
      <c r="E71" s="107">
        <f>'Sample UI'!E71*(SUM($B$52:$E$52)/SUM('Sample UI'!$B$52:$E$52))</f>
        <v>7.0289586540814897</v>
      </c>
      <c r="F71" s="37">
        <f>IF(B71*(100%-F$161)&lt;0,0,B71*(100%-F$161))</f>
        <v>6.9375821915784321</v>
      </c>
      <c r="G71" s="37">
        <f>IF(C71*(100%-G$161)&lt;0,0,C71*(100%-G$161))</f>
        <v>6.9375821915784304</v>
      </c>
      <c r="H71" s="37">
        <f>IF(D71*(100%-H$161)&lt;0,0,D71*(100%-H$161))</f>
        <v>6.9375821915784304</v>
      </c>
      <c r="I71" s="37">
        <f>IF(E71*(100%-I$161)&lt;0,0,E71*(100%-I$161))</f>
        <v>6.9375821915784304</v>
      </c>
      <c r="J71" s="37">
        <f>IF(F71*(100%-J$161)&lt;0,0,F71*(100%-J$161))</f>
        <v>6.8751439518542261</v>
      </c>
      <c r="K71" s="37">
        <f>IF(G71*(100%-K$161)&lt;0,0,G71*(100%-K$161))</f>
        <v>6.8751439518542243</v>
      </c>
      <c r="L71" s="37">
        <f>IF(H71*(100%-L$161)&lt;0,0,H71*(100%-L$161))</f>
        <v>6.8751439518542243</v>
      </c>
      <c r="M71" s="37">
        <f>IF(I71*(100%-M$161)&lt;0,0,I71*(100%-M$161))</f>
        <v>6.8751439518542243</v>
      </c>
      <c r="N71" s="37">
        <f>IF(J71*(100%-N$161)&lt;0,0,J71*(100%-N$161))</f>
        <v>6.6345139135393278</v>
      </c>
      <c r="O71" s="37">
        <f>IF(K71*(100%-O$161)&lt;0,0,K71*(100%-O$161))</f>
        <v>6.6345139135393261</v>
      </c>
      <c r="P71" s="37">
        <f>IF(L71*(100%-P$161)&lt;0,0,L71*(100%-P$161))</f>
        <v>6.6345139135393261</v>
      </c>
      <c r="Q71" s="37">
        <f>IF(M71*(100%-Q$161)&lt;0,0,M71*(100%-Q$161))</f>
        <v>6.6345139135393261</v>
      </c>
      <c r="R71" s="37">
        <f>IF(N71*(100%-R$161)&lt;0,0,N71*(100%-R$161))</f>
        <v>6.4752855796143836</v>
      </c>
      <c r="S71" s="37">
        <f>IF(O71*(100%-S$161)&lt;0,0,O71*(100%-S$161))</f>
        <v>6.4752855796143818</v>
      </c>
      <c r="T71" s="37">
        <f>IF(P71*(100%-T$161)&lt;0,0,P71*(100%-T$161))</f>
        <v>6.4752855796143818</v>
      </c>
      <c r="U71" s="37">
        <f>IF(Q71*(100%-U$161)&lt;0,0,Q71*(100%-U$161))</f>
        <v>6.4752855796143818</v>
      </c>
      <c r="V71" s="37">
        <f>IF(R71*(100%-V$161)&lt;0,0,R71*(100%-V$161))</f>
        <v>6.054392016939449</v>
      </c>
      <c r="W71" s="37">
        <f>IF(S71*(100%-W$161)&lt;0,0,S71*(100%-W$161))</f>
        <v>6.0543920169394472</v>
      </c>
      <c r="X71" s="37">
        <f>IF(T71*(100%-X$161)&lt;0,0,T71*(100%-X$161))</f>
        <v>6.0543920169394472</v>
      </c>
      <c r="Y71" s="37">
        <f>IF(U71*(100%-Y$161)&lt;0,0,U71*(100%-Y$161))</f>
        <v>6.0543920169394472</v>
      </c>
      <c r="Z71" s="37">
        <f>IF(V71*(100%-Z$161)&lt;0,0,V71*(100%-Z$161))</f>
        <v>5.9211953925667808</v>
      </c>
      <c r="AA71" s="37">
        <f>IF(W71*(100%-AA$161)&lt;0,0,W71*(100%-AA$161))</f>
        <v>5.9211953925667791</v>
      </c>
      <c r="AB71" s="37">
        <f>IF(X71*(100%-AB$161)&lt;0,0,X71*(100%-AB$161))</f>
        <v>5.9211953925667791</v>
      </c>
      <c r="AC71" s="37">
        <f>IF(Y71*(100%-AC$161)&lt;0,0,Y71*(100%-AC$161))</f>
        <v>5.9211953925667791</v>
      </c>
      <c r="AD71" s="37">
        <f>IF(Z71*(100%-AD$161)&lt;0,0,Z71*(100%-AD$161))</f>
        <v>5.690268772256676</v>
      </c>
      <c r="AE71" s="37">
        <f>IF(AA71*(100%-AE$161)&lt;0,0,AA71*(100%-AE$161))</f>
        <v>5.6902687722566743</v>
      </c>
      <c r="AF71" s="37">
        <f>IF(AB71*(100%-AF$161)&lt;0,0,AB71*(100%-AF$161))</f>
        <v>5.6902687722566743</v>
      </c>
      <c r="AG71" s="37">
        <f>IF(AC71*(100%-AG$161)&lt;0,0,AC71*(100%-AG$161))</f>
        <v>5.6902687722566743</v>
      </c>
      <c r="AH71" s="37">
        <f>IF(AD71*(100%-AH$161)&lt;0,0,AD71*(100%-AH$161))</f>
        <v>5.5366315154057455</v>
      </c>
      <c r="AI71" s="37">
        <f>IF(AE71*(100%-AI$161)&lt;0,0,AE71*(100%-AI$161))</f>
        <v>5.5366315154057437</v>
      </c>
      <c r="AJ71" s="37">
        <f>IF(AF71*(100%-AJ$161)&lt;0,0,AF71*(100%-AJ$161))</f>
        <v>5.5366315154057437</v>
      </c>
      <c r="AK71" s="37">
        <f>IF(AG71*(100%-AK$161)&lt;0,0,AG71*(100%-AK$161))</f>
        <v>5.5366315154057437</v>
      </c>
      <c r="AL71" s="37">
        <f>IF(AH71*(100%-AL$161)&lt;0,0,AH71*(100%-AL$161))</f>
        <v>5.3954474117628992</v>
      </c>
      <c r="AM71" s="37">
        <f>IF(AI71*(100%-AM$161)&lt;0,0,AI71*(100%-AM$161))</f>
        <v>5.3954474117628974</v>
      </c>
      <c r="AN71" s="37">
        <f>IF(AJ71*(100%-AN$161)&lt;0,0,AJ71*(100%-AN$161))</f>
        <v>5.3954474117628974</v>
      </c>
      <c r="AO71" s="37">
        <f>IF(AK71*(100%-AO$161)&lt;0,0,AK71*(100%-AO$161))</f>
        <v>5.3954474117628974</v>
      </c>
      <c r="AP71" s="37">
        <f>IF(AL71*(100%-AP$161)&lt;0,0,AL71*(100%-AP$161))</f>
        <v>5.30373397802353</v>
      </c>
      <c r="AQ71" s="37">
        <f>IF(AM71*(100%-AQ$161)&lt;0,0,AM71*(100%-AQ$161))</f>
        <v>5.3037339780235282</v>
      </c>
      <c r="AR71" s="37">
        <f>IF(AN71*(100%-AR$161)&lt;0,0,AN71*(100%-AR$161))</f>
        <v>5.3037339780235282</v>
      </c>
      <c r="AS71" s="37">
        <f>IF(AO71*(100%-AS$161)&lt;0,0,AO71*(100%-AS$161))</f>
        <v>5.3037339780235282</v>
      </c>
      <c r="AT71" s="37">
        <f>IF(AP71*(100%-AT$161)&lt;0,0,AP71*(100%-AT$161))</f>
        <v>5.2586432228625677</v>
      </c>
      <c r="AU71" s="37">
        <f>IF(AQ71*(100%-AU$161)&lt;0,0,AQ71*(100%-AU$161))</f>
        <v>5.2586432228625659</v>
      </c>
      <c r="AV71" s="37">
        <f>IF(AR71*(100%-AV$161)&lt;0,0,AR71*(100%-AV$161))</f>
        <v>5.2586432228625659</v>
      </c>
      <c r="AW71" s="37">
        <f>IF(AS71*(100%-AW$161)&lt;0,0,AS71*(100%-AW$161))</f>
        <v>5.2586432228625659</v>
      </c>
      <c r="AX71" s="30"/>
    </row>
    <row r="72" spans="1:50" s="26" customFormat="1" hidden="1" x14ac:dyDescent="0.35">
      <c r="A72" s="103" t="s">
        <v>120</v>
      </c>
      <c r="B72" s="37"/>
      <c r="C72" s="12"/>
      <c r="D72" s="12"/>
      <c r="E72" s="12"/>
      <c r="F72" s="107">
        <f>'Sample UI'!F72*(SUM('FY20 - CoE_ESM UI'!$F$52:$I$52)/(SUM('Sample UI'!$F$52:$I$52)))</f>
        <v>1.09469479588944</v>
      </c>
      <c r="G72" s="107">
        <f>'Sample UI'!G72*(SUM('FY20 - CoE_ESM UI'!$F$52:$I$52)/(SUM('Sample UI'!$F$52:$I$52)))</f>
        <v>1.0946947958894417</v>
      </c>
      <c r="H72" s="107">
        <f>'Sample UI'!H72*(SUM('FY20 - CoE_ESM UI'!$F$52:$I$52)/(SUM('Sample UI'!$F$52:$I$52)))</f>
        <v>1.0946947958894417</v>
      </c>
      <c r="I72" s="107">
        <f>'Sample UI'!I72*(SUM('FY20 - CoE_ESM UI'!$F$52:$I$52)/(SUM('Sample UI'!$F$52:$I$52)))</f>
        <v>1.0946947958894417</v>
      </c>
      <c r="J72" s="37">
        <f>IF(F72*(100%-J$161)&lt;0,0,F72*(100%-J$161))</f>
        <v>1.084842542726435</v>
      </c>
      <c r="K72" s="37">
        <f>IF(G72*(100%-K$161)&lt;0,0,G72*(100%-K$161))</f>
        <v>1.0848425427264368</v>
      </c>
      <c r="L72" s="37">
        <f>IF(H72*(100%-L$161)&lt;0,0,H72*(100%-L$161))</f>
        <v>1.0848425427264368</v>
      </c>
      <c r="M72" s="37">
        <f>IF(I72*(100%-M$161)&lt;0,0,I72*(100%-M$161))</f>
        <v>1.0848425427264368</v>
      </c>
      <c r="N72" s="37">
        <f>IF(J72*(100%-N$161)&lt;0,0,J72*(100%-N$161))</f>
        <v>1.0468730537310098</v>
      </c>
      <c r="O72" s="37">
        <f>IF(K72*(100%-O$161)&lt;0,0,K72*(100%-O$161))</f>
        <v>1.0468730537310114</v>
      </c>
      <c r="P72" s="37">
        <f>IF(L72*(100%-P$161)&lt;0,0,L72*(100%-P$161))</f>
        <v>1.0468730537310114</v>
      </c>
      <c r="Q72" s="37">
        <f>IF(M72*(100%-Q$161)&lt;0,0,M72*(100%-Q$161))</f>
        <v>1.0468730537310114</v>
      </c>
      <c r="R72" s="37">
        <f>IF(N72*(100%-R$161)&lt;0,0,N72*(100%-R$161))</f>
        <v>1.0217481004414655</v>
      </c>
      <c r="S72" s="37">
        <f>IF(O72*(100%-S$161)&lt;0,0,O72*(100%-S$161))</f>
        <v>1.021748100441467</v>
      </c>
      <c r="T72" s="37">
        <f>IF(P72*(100%-T$161)&lt;0,0,P72*(100%-T$161))</f>
        <v>1.021748100441467</v>
      </c>
      <c r="U72" s="37">
        <f>IF(Q72*(100%-U$161)&lt;0,0,Q72*(100%-U$161))</f>
        <v>1.021748100441467</v>
      </c>
      <c r="V72" s="37">
        <f>IF(R72*(100%-V$161)&lt;0,0,R72*(100%-V$161))</f>
        <v>0.95533447391277027</v>
      </c>
      <c r="W72" s="37">
        <f>IF(S72*(100%-W$161)&lt;0,0,S72*(100%-W$161))</f>
        <v>0.95533447391277171</v>
      </c>
      <c r="X72" s="37">
        <f>IF(T72*(100%-X$161)&lt;0,0,T72*(100%-X$161))</f>
        <v>0.95533447391277171</v>
      </c>
      <c r="Y72" s="37">
        <f>IF(U72*(100%-Y$161)&lt;0,0,U72*(100%-Y$161))</f>
        <v>0.95533447391277171</v>
      </c>
      <c r="Z72" s="37">
        <f>IF(V72*(100%-Z$161)&lt;0,0,V72*(100%-Z$161))</f>
        <v>0.93431711548668928</v>
      </c>
      <c r="AA72" s="37">
        <f>IF(W72*(100%-AA$161)&lt;0,0,W72*(100%-AA$161))</f>
        <v>0.93431711548669072</v>
      </c>
      <c r="AB72" s="37">
        <f>IF(X72*(100%-AB$161)&lt;0,0,X72*(100%-AB$161))</f>
        <v>0.93431711548669072</v>
      </c>
      <c r="AC72" s="37">
        <f>IF(Y72*(100%-AC$161)&lt;0,0,Y72*(100%-AC$161))</f>
        <v>0.93431711548669072</v>
      </c>
      <c r="AD72" s="37">
        <f>IF(Z72*(100%-AD$161)&lt;0,0,Z72*(100%-AD$161))</f>
        <v>0.89787874798270839</v>
      </c>
      <c r="AE72" s="37">
        <f>IF(AA72*(100%-AE$161)&lt;0,0,AA72*(100%-AE$161))</f>
        <v>0.89787874798270972</v>
      </c>
      <c r="AF72" s="37">
        <f>IF(AB72*(100%-AF$161)&lt;0,0,AB72*(100%-AF$161))</f>
        <v>0.89787874798270972</v>
      </c>
      <c r="AG72" s="37">
        <f>IF(AC72*(100%-AG$161)&lt;0,0,AC72*(100%-AG$161))</f>
        <v>0.89787874798270972</v>
      </c>
      <c r="AH72" s="37">
        <f>IF(AD72*(100%-AH$161)&lt;0,0,AD72*(100%-AH$161))</f>
        <v>0.87363602178717525</v>
      </c>
      <c r="AI72" s="37">
        <f>IF(AE72*(100%-AI$161)&lt;0,0,AE72*(100%-AI$161))</f>
        <v>0.87363602178717659</v>
      </c>
      <c r="AJ72" s="37">
        <f>IF(AF72*(100%-AJ$161)&lt;0,0,AF72*(100%-AJ$161))</f>
        <v>0.87363602178717659</v>
      </c>
      <c r="AK72" s="37">
        <f>IF(AG72*(100%-AK$161)&lt;0,0,AG72*(100%-AK$161))</f>
        <v>0.87363602178717659</v>
      </c>
      <c r="AL72" s="37">
        <f>IF(AH72*(100%-AL$161)&lt;0,0,AH72*(100%-AL$161))</f>
        <v>0.85135830323160233</v>
      </c>
      <c r="AM72" s="37">
        <f>IF(AI72*(100%-AM$161)&lt;0,0,AI72*(100%-AM$161))</f>
        <v>0.85135830323160366</v>
      </c>
      <c r="AN72" s="37">
        <f>IF(AJ72*(100%-AN$161)&lt;0,0,AJ72*(100%-AN$161))</f>
        <v>0.85135830323160366</v>
      </c>
      <c r="AO72" s="37">
        <f>IF(AK72*(100%-AO$161)&lt;0,0,AK72*(100%-AO$161))</f>
        <v>0.85135830323160366</v>
      </c>
      <c r="AP72" s="37">
        <f>IF(AL72*(100%-AP$161)&lt;0,0,AL72*(100%-AP$161))</f>
        <v>0.83688665938578055</v>
      </c>
      <c r="AQ72" s="37">
        <f>IF(AM72*(100%-AQ$161)&lt;0,0,AM72*(100%-AQ$161))</f>
        <v>0.83688665938578188</v>
      </c>
      <c r="AR72" s="37">
        <f>IF(AN72*(100%-AR$161)&lt;0,0,AN72*(100%-AR$161))</f>
        <v>0.83688665938578188</v>
      </c>
      <c r="AS72" s="37">
        <f>IF(AO72*(100%-AS$161)&lt;0,0,AO72*(100%-AS$161))</f>
        <v>0.83688665938578188</v>
      </c>
      <c r="AT72" s="37">
        <f>IF(AP72*(100%-AT$161)&lt;0,0,AP72*(100%-AT$161))</f>
        <v>0.82977170007368051</v>
      </c>
      <c r="AU72" s="37">
        <f>IF(AQ72*(100%-AU$161)&lt;0,0,AQ72*(100%-AU$161))</f>
        <v>0.82977170007368184</v>
      </c>
      <c r="AV72" s="37">
        <f>IF(AR72*(100%-AV$161)&lt;0,0,AR72*(100%-AV$161))</f>
        <v>0.82977170007368184</v>
      </c>
      <c r="AW72" s="37">
        <f>IF(AS72*(100%-AW$161)&lt;0,0,AS72*(100%-AW$161))</f>
        <v>0.82977170007368184</v>
      </c>
      <c r="AX72" s="30"/>
    </row>
    <row r="73" spans="1:50" s="26" customFormat="1" hidden="1" x14ac:dyDescent="0.35">
      <c r="A73" s="103" t="s">
        <v>121</v>
      </c>
      <c r="B73" s="37"/>
      <c r="C73" s="12"/>
      <c r="D73" s="12"/>
      <c r="E73" s="12"/>
      <c r="F73" s="37"/>
      <c r="G73" s="12"/>
      <c r="H73" s="12"/>
      <c r="I73" s="13"/>
      <c r="J73" s="107">
        <f>'Sample UI'!J73*(SUM('FY20 - CoE_ESM UI'!$J$52:$M$52)/SUM('Sample UI'!$J$52:$M$52))</f>
        <v>0</v>
      </c>
      <c r="K73" s="107">
        <f>'Sample UI'!K73*(SUM('FY20 - CoE_ESM UI'!$J$52:$M$52)/SUM('Sample UI'!$J$52:$M$52))</f>
        <v>0</v>
      </c>
      <c r="L73" s="107">
        <f>'Sample UI'!L73*(SUM('FY20 - CoE_ESM UI'!$J$52:$M$52)/SUM('Sample UI'!$J$52:$M$52))</f>
        <v>0</v>
      </c>
      <c r="M73" s="107">
        <f>'Sample UI'!M73*(SUM('FY20 - CoE_ESM UI'!$J$52:$M$52)/SUM('Sample UI'!$J$52:$M$52))</f>
        <v>0</v>
      </c>
      <c r="N73" s="37">
        <f>IF(J73*(100%-N$161)&lt;0,0,J73*(100%-N$161))</f>
        <v>0</v>
      </c>
      <c r="O73" s="37">
        <f>IF(K73*(100%-O$161)&lt;0,0,K73*(100%-O$161))</f>
        <v>0</v>
      </c>
      <c r="P73" s="37">
        <f>IF(L73*(100%-P$161)&lt;0,0,L73*(100%-P$161))</f>
        <v>0</v>
      </c>
      <c r="Q73" s="37">
        <f>IF(M73*(100%-Q$161)&lt;0,0,M73*(100%-Q$161))</f>
        <v>0</v>
      </c>
      <c r="R73" s="37">
        <f>IF(N73*(100%-R$161)&lt;0,0,N73*(100%-R$161))</f>
        <v>0</v>
      </c>
      <c r="S73" s="37">
        <f>IF(O73*(100%-S$161)&lt;0,0,O73*(100%-S$161))</f>
        <v>0</v>
      </c>
      <c r="T73" s="37">
        <f>IF(P73*(100%-T$161)&lt;0,0,P73*(100%-T$161))</f>
        <v>0</v>
      </c>
      <c r="U73" s="37">
        <f>IF(Q73*(100%-U$161)&lt;0,0,Q73*(100%-U$161))</f>
        <v>0</v>
      </c>
      <c r="V73" s="37">
        <f>IF(R73*(100%-V$161)&lt;0,0,R73*(100%-V$161))</f>
        <v>0</v>
      </c>
      <c r="W73" s="37">
        <f>IF(S73*(100%-W$161)&lt;0,0,S73*(100%-W$161))</f>
        <v>0</v>
      </c>
      <c r="X73" s="37">
        <f>IF(T73*(100%-X$161)&lt;0,0,T73*(100%-X$161))</f>
        <v>0</v>
      </c>
      <c r="Y73" s="37">
        <f>IF(U73*(100%-Y$161)&lt;0,0,U73*(100%-Y$161))</f>
        <v>0</v>
      </c>
      <c r="Z73" s="37">
        <f>IF(V73*(100%-Z$161)&lt;0,0,V73*(100%-Z$161))</f>
        <v>0</v>
      </c>
      <c r="AA73" s="37">
        <f>IF(W73*(100%-AA$161)&lt;0,0,W73*(100%-AA$161))</f>
        <v>0</v>
      </c>
      <c r="AB73" s="37">
        <f>IF(X73*(100%-AB$161)&lt;0,0,X73*(100%-AB$161))</f>
        <v>0</v>
      </c>
      <c r="AC73" s="37">
        <f>IF(Y73*(100%-AC$161)&lt;0,0,Y73*(100%-AC$161))</f>
        <v>0</v>
      </c>
      <c r="AD73" s="37">
        <f>IF(Z73*(100%-AD$161)&lt;0,0,Z73*(100%-AD$161))</f>
        <v>0</v>
      </c>
      <c r="AE73" s="37">
        <f>IF(AA73*(100%-AE$161)&lt;0,0,AA73*(100%-AE$161))</f>
        <v>0</v>
      </c>
      <c r="AF73" s="37">
        <f>IF(AB73*(100%-AF$161)&lt;0,0,AB73*(100%-AF$161))</f>
        <v>0</v>
      </c>
      <c r="AG73" s="37">
        <f>IF(AC73*(100%-AG$161)&lt;0,0,AC73*(100%-AG$161))</f>
        <v>0</v>
      </c>
      <c r="AH73" s="37">
        <f>IF(AD73*(100%-AH$161)&lt;0,0,AD73*(100%-AH$161))</f>
        <v>0</v>
      </c>
      <c r="AI73" s="37">
        <f>IF(AE73*(100%-AI$161)&lt;0,0,AE73*(100%-AI$161))</f>
        <v>0</v>
      </c>
      <c r="AJ73" s="37">
        <f>IF(AF73*(100%-AJ$161)&lt;0,0,AF73*(100%-AJ$161))</f>
        <v>0</v>
      </c>
      <c r="AK73" s="37">
        <f>IF(AG73*(100%-AK$161)&lt;0,0,AG73*(100%-AK$161))</f>
        <v>0</v>
      </c>
      <c r="AL73" s="37">
        <f>IF(AH73*(100%-AL$161)&lt;0,0,AH73*(100%-AL$161))</f>
        <v>0</v>
      </c>
      <c r="AM73" s="37">
        <f>IF(AI73*(100%-AM$161)&lt;0,0,AI73*(100%-AM$161))</f>
        <v>0</v>
      </c>
      <c r="AN73" s="37">
        <f>IF(AJ73*(100%-AN$161)&lt;0,0,AJ73*(100%-AN$161))</f>
        <v>0</v>
      </c>
      <c r="AO73" s="37">
        <f>IF(AK73*(100%-AO$161)&lt;0,0,AK73*(100%-AO$161))</f>
        <v>0</v>
      </c>
      <c r="AP73" s="37">
        <f>IF(AL73*(100%-AP$161)&lt;0,0,AL73*(100%-AP$161))</f>
        <v>0</v>
      </c>
      <c r="AQ73" s="37">
        <f>IF(AM73*(100%-AQ$161)&lt;0,0,AM73*(100%-AQ$161))</f>
        <v>0</v>
      </c>
      <c r="AR73" s="37">
        <f>IF(AN73*(100%-AR$161)&lt;0,0,AN73*(100%-AR$161))</f>
        <v>0</v>
      </c>
      <c r="AS73" s="37">
        <f>IF(AO73*(100%-AS$161)&lt;0,0,AO73*(100%-AS$161))</f>
        <v>0</v>
      </c>
      <c r="AT73" s="37">
        <f>IF(AP73*(100%-AT$161)&lt;0,0,AP73*(100%-AT$161))</f>
        <v>0</v>
      </c>
      <c r="AU73" s="37">
        <f>IF(AQ73*(100%-AU$161)&lt;0,0,AQ73*(100%-AU$161))</f>
        <v>0</v>
      </c>
      <c r="AV73" s="37">
        <f>IF(AR73*(100%-AV$161)&lt;0,0,AR73*(100%-AV$161))</f>
        <v>0</v>
      </c>
      <c r="AW73" s="37">
        <f>IF(AS73*(100%-AW$161)&lt;0,0,AS73*(100%-AW$161))</f>
        <v>0</v>
      </c>
      <c r="AX73" s="30"/>
    </row>
    <row r="74" spans="1:50" s="26" customFormat="1" hidden="1" x14ac:dyDescent="0.35">
      <c r="A74" s="103" t="s">
        <v>122</v>
      </c>
      <c r="B74" s="37"/>
      <c r="C74" s="12"/>
      <c r="D74" s="12"/>
      <c r="E74" s="12"/>
      <c r="F74" s="37"/>
      <c r="G74" s="12"/>
      <c r="H74" s="12"/>
      <c r="I74" s="13"/>
      <c r="J74" s="37"/>
      <c r="K74" s="12"/>
      <c r="L74" s="12"/>
      <c r="M74" s="13"/>
      <c r="N74" s="107">
        <f>'Sample UI'!N74*(SUM('FY20 - CoE_ESM UI'!$N$52:$Q$52)/SUM('Sample UI'!$N$52:$Q$52))</f>
        <v>2.017639013736244E-2</v>
      </c>
      <c r="O74" s="107">
        <f>'Sample UI'!O74*(SUM('FY20 - CoE_ESM UI'!$N$52:$Q$52)/SUM('Sample UI'!$N$52:$Q$52))</f>
        <v>2.0176390137360379E-2</v>
      </c>
      <c r="P74" s="107">
        <f>'Sample UI'!P74*(SUM('FY20 - CoE_ESM UI'!$N$52:$Q$52)/SUM('Sample UI'!$N$52:$Q$52))</f>
        <v>2.0176390137360379E-2</v>
      </c>
      <c r="Q74" s="107">
        <f>'Sample UI'!Q74*(SUM('FY20 - CoE_ESM UI'!$N$52:$Q$52)/SUM('Sample UI'!$N$52:$Q$52))</f>
        <v>2.0176390137360379E-2</v>
      </c>
      <c r="R74" s="37">
        <f>IF(N74*(100%-R$161)&lt;0,0,N74*(100%-R$161))</f>
        <v>1.9692156774065741E-2</v>
      </c>
      <c r="S74" s="37">
        <f>IF(O74*(100%-S$161)&lt;0,0,O74*(100%-S$161))</f>
        <v>1.9692156774063729E-2</v>
      </c>
      <c r="T74" s="37">
        <f>IF(P74*(100%-T$161)&lt;0,0,P74*(100%-T$161))</f>
        <v>1.9692156774063729E-2</v>
      </c>
      <c r="U74" s="37">
        <f>IF(Q74*(100%-U$161)&lt;0,0,Q74*(100%-U$161))</f>
        <v>1.9692156774063729E-2</v>
      </c>
      <c r="V74" s="37">
        <f>IF(R74*(100%-V$161)&lt;0,0,R74*(100%-V$161))</f>
        <v>1.8412166583751468E-2</v>
      </c>
      <c r="W74" s="37">
        <f>IF(S74*(100%-W$161)&lt;0,0,S74*(100%-W$161))</f>
        <v>1.8412166583749588E-2</v>
      </c>
      <c r="X74" s="37">
        <f>IF(T74*(100%-X$161)&lt;0,0,T74*(100%-X$161))</f>
        <v>1.8412166583749588E-2</v>
      </c>
      <c r="Y74" s="37">
        <f>IF(U74*(100%-Y$161)&lt;0,0,U74*(100%-Y$161))</f>
        <v>1.8412166583749588E-2</v>
      </c>
      <c r="Z74" s="37">
        <f>IF(V74*(100%-Z$161)&lt;0,0,V74*(100%-Z$161))</f>
        <v>1.8007098918908934E-2</v>
      </c>
      <c r="AA74" s="37">
        <f>IF(W74*(100%-AA$161)&lt;0,0,W74*(100%-AA$161))</f>
        <v>1.8007098918907095E-2</v>
      </c>
      <c r="AB74" s="37">
        <f>IF(X74*(100%-AB$161)&lt;0,0,X74*(100%-AB$161))</f>
        <v>1.8007098918907095E-2</v>
      </c>
      <c r="AC74" s="37">
        <f>IF(Y74*(100%-AC$161)&lt;0,0,Y74*(100%-AC$161))</f>
        <v>1.8007098918907095E-2</v>
      </c>
      <c r="AD74" s="37">
        <f>IF(Z74*(100%-AD$161)&lt;0,0,Z74*(100%-AD$161))</f>
        <v>1.7304822061071486E-2</v>
      </c>
      <c r="AE74" s="37">
        <f>IF(AA74*(100%-AE$161)&lt;0,0,AA74*(100%-AE$161))</f>
        <v>1.730482206106972E-2</v>
      </c>
      <c r="AF74" s="37">
        <f>IF(AB74*(100%-AF$161)&lt;0,0,AB74*(100%-AF$161))</f>
        <v>1.730482206106972E-2</v>
      </c>
      <c r="AG74" s="37">
        <f>IF(AC74*(100%-AG$161)&lt;0,0,AC74*(100%-AG$161))</f>
        <v>1.730482206106972E-2</v>
      </c>
      <c r="AH74" s="37">
        <f>IF(AD74*(100%-AH$161)&lt;0,0,AD74*(100%-AH$161))</f>
        <v>1.6837591865422556E-2</v>
      </c>
      <c r="AI74" s="37">
        <f>IF(AE74*(100%-AI$161)&lt;0,0,AE74*(100%-AI$161))</f>
        <v>1.6837591865420838E-2</v>
      </c>
      <c r="AJ74" s="37">
        <f>IF(AF74*(100%-AJ$161)&lt;0,0,AF74*(100%-AJ$161))</f>
        <v>1.6837591865420838E-2</v>
      </c>
      <c r="AK74" s="37">
        <f>IF(AG74*(100%-AK$161)&lt;0,0,AG74*(100%-AK$161))</f>
        <v>1.6837591865420838E-2</v>
      </c>
      <c r="AL74" s="37">
        <f>IF(AH74*(100%-AL$161)&lt;0,0,AH74*(100%-AL$161))</f>
        <v>1.6408233272854282E-2</v>
      </c>
      <c r="AM74" s="37">
        <f>IF(AI74*(100%-AM$161)&lt;0,0,AI74*(100%-AM$161))</f>
        <v>1.6408233272852606E-2</v>
      </c>
      <c r="AN74" s="37">
        <f>IF(AJ74*(100%-AN$161)&lt;0,0,AJ74*(100%-AN$161))</f>
        <v>1.6408233272852606E-2</v>
      </c>
      <c r="AO74" s="37">
        <f>IF(AK74*(100%-AO$161)&lt;0,0,AK74*(100%-AO$161))</f>
        <v>1.6408233272852606E-2</v>
      </c>
      <c r="AP74" s="37">
        <f>IF(AL74*(100%-AP$161)&lt;0,0,AL74*(100%-AP$161))</f>
        <v>1.6129321201212323E-2</v>
      </c>
      <c r="AQ74" s="37">
        <f>IF(AM74*(100%-AQ$161)&lt;0,0,AM74*(100%-AQ$161))</f>
        <v>1.6129321201210675E-2</v>
      </c>
      <c r="AR74" s="37">
        <f>IF(AN74*(100%-AR$161)&lt;0,0,AN74*(100%-AR$161))</f>
        <v>1.6129321201210675E-2</v>
      </c>
      <c r="AS74" s="37">
        <f>IF(AO74*(100%-AS$161)&lt;0,0,AO74*(100%-AS$161))</f>
        <v>1.6129321201210675E-2</v>
      </c>
      <c r="AT74" s="37">
        <f>IF(AP74*(100%-AT$161)&lt;0,0,AP74*(100%-AT$161))</f>
        <v>1.5992194551155976E-2</v>
      </c>
      <c r="AU74" s="37">
        <f>IF(AQ74*(100%-AU$161)&lt;0,0,AQ74*(100%-AU$161))</f>
        <v>1.5992194551154342E-2</v>
      </c>
      <c r="AV74" s="37">
        <f>IF(AR74*(100%-AV$161)&lt;0,0,AR74*(100%-AV$161))</f>
        <v>1.5992194551154342E-2</v>
      </c>
      <c r="AW74" s="37">
        <f>IF(AS74*(100%-AW$161)&lt;0,0,AS74*(100%-AW$161))</f>
        <v>1.5992194551154342E-2</v>
      </c>
      <c r="AX74" s="30"/>
    </row>
    <row r="75" spans="1:50" s="26" customFormat="1" hidden="1" x14ac:dyDescent="0.35">
      <c r="A75" s="103" t="s">
        <v>123</v>
      </c>
      <c r="B75" s="37"/>
      <c r="C75" s="12"/>
      <c r="D75" s="12"/>
      <c r="E75" s="12"/>
      <c r="F75" s="37"/>
      <c r="G75" s="12"/>
      <c r="H75" s="12"/>
      <c r="I75" s="13"/>
      <c r="J75" s="37"/>
      <c r="K75" s="12"/>
      <c r="L75" s="12"/>
      <c r="M75" s="13"/>
      <c r="N75" s="37"/>
      <c r="O75" s="12"/>
      <c r="P75" s="12"/>
      <c r="Q75" s="12"/>
      <c r="R75" s="107">
        <f>'Sample UI'!R75*(SUM('FY20 - CoE_ESM UI'!$R$52:$U$52)/SUM('Sample UI'!$R$52:$U$52))</f>
        <v>0.51449618953358656</v>
      </c>
      <c r="S75" s="107">
        <f>'Sample UI'!S75*(SUM('FY20 - CoE_ESM UI'!$R$52:$U$52)/SUM('Sample UI'!$R$52:$U$52))</f>
        <v>0.51449618953358456</v>
      </c>
      <c r="T75" s="107">
        <f>'Sample UI'!T75*(SUM('FY20 - CoE_ESM UI'!$R$52:$U$52)/SUM('Sample UI'!$R$52:$U$52))</f>
        <v>0.51449618953358456</v>
      </c>
      <c r="U75" s="107">
        <f>'Sample UI'!U75*(SUM('FY20 - CoE_ESM UI'!$R$52:$U$52)/SUM('Sample UI'!$R$52:$U$52))</f>
        <v>0.51449618953358456</v>
      </c>
      <c r="V75" s="37">
        <f>IF(R75*(100%-V$161)&lt;0,0,R75*(100%-V$161))</f>
        <v>0.48105393721390344</v>
      </c>
      <c r="W75" s="37">
        <f>IF(S75*(100%-W$161)&lt;0,0,S75*(100%-W$161))</f>
        <v>0.48105393721390161</v>
      </c>
      <c r="X75" s="37">
        <f>IF(T75*(100%-X$161)&lt;0,0,T75*(100%-X$161))</f>
        <v>0.48105393721390161</v>
      </c>
      <c r="Y75" s="37">
        <f>IF(U75*(100%-Y$161)&lt;0,0,U75*(100%-Y$161))</f>
        <v>0.48105393721390161</v>
      </c>
      <c r="Z75" s="37">
        <f>IF(V75*(100%-Z$161)&lt;0,0,V75*(100%-Z$161))</f>
        <v>0.47047075059519755</v>
      </c>
      <c r="AA75" s="37">
        <f>IF(W75*(100%-AA$161)&lt;0,0,W75*(100%-AA$161))</f>
        <v>0.47047075059519577</v>
      </c>
      <c r="AB75" s="37">
        <f>IF(X75*(100%-AB$161)&lt;0,0,X75*(100%-AB$161))</f>
        <v>0.47047075059519577</v>
      </c>
      <c r="AC75" s="37">
        <f>IF(Y75*(100%-AC$161)&lt;0,0,Y75*(100%-AC$161))</f>
        <v>0.47047075059519577</v>
      </c>
      <c r="AD75" s="37">
        <f>IF(Z75*(100%-AD$161)&lt;0,0,Z75*(100%-AD$161))</f>
        <v>0.45212239132198484</v>
      </c>
      <c r="AE75" s="37">
        <f>IF(AA75*(100%-AE$161)&lt;0,0,AA75*(100%-AE$161))</f>
        <v>0.45212239132198312</v>
      </c>
      <c r="AF75" s="37">
        <f>IF(AB75*(100%-AF$161)&lt;0,0,AB75*(100%-AF$161))</f>
        <v>0.45212239132198312</v>
      </c>
      <c r="AG75" s="37">
        <f>IF(AC75*(100%-AG$161)&lt;0,0,AC75*(100%-AG$161))</f>
        <v>0.45212239132198312</v>
      </c>
      <c r="AH75" s="37">
        <f>IF(AD75*(100%-AH$161)&lt;0,0,AD75*(100%-AH$161))</f>
        <v>0.43991508675629126</v>
      </c>
      <c r="AI75" s="37">
        <f>IF(AE75*(100%-AI$161)&lt;0,0,AE75*(100%-AI$161))</f>
        <v>0.43991508675628954</v>
      </c>
      <c r="AJ75" s="37">
        <f>IF(AF75*(100%-AJ$161)&lt;0,0,AF75*(100%-AJ$161))</f>
        <v>0.43991508675628954</v>
      </c>
      <c r="AK75" s="37">
        <f>IF(AG75*(100%-AK$161)&lt;0,0,AG75*(100%-AK$161))</f>
        <v>0.43991508675628954</v>
      </c>
      <c r="AL75" s="37">
        <f>IF(AH75*(100%-AL$161)&lt;0,0,AH75*(100%-AL$161))</f>
        <v>0.42869725204400583</v>
      </c>
      <c r="AM75" s="37">
        <f>IF(AI75*(100%-AM$161)&lt;0,0,AI75*(100%-AM$161))</f>
        <v>0.42869725204400416</v>
      </c>
      <c r="AN75" s="37">
        <f>IF(AJ75*(100%-AN$161)&lt;0,0,AJ75*(100%-AN$161))</f>
        <v>0.42869725204400416</v>
      </c>
      <c r="AO75" s="37">
        <f>IF(AK75*(100%-AO$161)&lt;0,0,AK75*(100%-AO$161))</f>
        <v>0.42869725204400416</v>
      </c>
      <c r="AP75" s="37">
        <f>IF(AL75*(100%-AP$161)&lt;0,0,AL75*(100%-AP$161))</f>
        <v>0.42141012754458618</v>
      </c>
      <c r="AQ75" s="37">
        <f>IF(AM75*(100%-AQ$161)&lt;0,0,AM75*(100%-AQ$161))</f>
        <v>0.42141012754458457</v>
      </c>
      <c r="AR75" s="37">
        <f>IF(AN75*(100%-AR$161)&lt;0,0,AN75*(100%-AR$161))</f>
        <v>0.42141012754458457</v>
      </c>
      <c r="AS75" s="37">
        <f>IF(AO75*(100%-AS$161)&lt;0,0,AO75*(100%-AS$161))</f>
        <v>0.42141012754458457</v>
      </c>
      <c r="AT75" s="37">
        <f>IF(AP75*(100%-AT$161)&lt;0,0,AP75*(100%-AT$161))</f>
        <v>0.41782742506324039</v>
      </c>
      <c r="AU75" s="37">
        <f>IF(AQ75*(100%-AU$161)&lt;0,0,AQ75*(100%-AU$161))</f>
        <v>0.41782742506323878</v>
      </c>
      <c r="AV75" s="37">
        <f>IF(AR75*(100%-AV$161)&lt;0,0,AR75*(100%-AV$161))</f>
        <v>0.41782742506323878</v>
      </c>
      <c r="AW75" s="37">
        <f>IF(AS75*(100%-AW$161)&lt;0,0,AS75*(100%-AW$161))</f>
        <v>0.41782742506323878</v>
      </c>
      <c r="AX75" s="30"/>
    </row>
    <row r="76" spans="1:50" s="26" customFormat="1" hidden="1" x14ac:dyDescent="0.35">
      <c r="A76" s="103" t="s">
        <v>124</v>
      </c>
      <c r="B76" s="37"/>
      <c r="C76" s="12"/>
      <c r="D76" s="12"/>
      <c r="E76" s="12"/>
      <c r="F76" s="37"/>
      <c r="G76" s="12"/>
      <c r="H76" s="12"/>
      <c r="I76" s="13"/>
      <c r="J76" s="37"/>
      <c r="K76" s="12"/>
      <c r="L76" s="12"/>
      <c r="M76" s="13"/>
      <c r="N76" s="37"/>
      <c r="O76" s="12"/>
      <c r="P76" s="12"/>
      <c r="Q76" s="12"/>
      <c r="R76" s="37"/>
      <c r="S76" s="12"/>
      <c r="T76" s="12"/>
      <c r="U76" s="13"/>
      <c r="V76" s="107">
        <f>'Sample UI'!V76*(SUM('FY20 - CoE_ESM UI'!$V$52:$Y$52)/SUM('Sample UI'!$V$52:$Y$52))</f>
        <v>0</v>
      </c>
      <c r="W76" s="107">
        <f>'Sample UI'!W76*(SUM('FY20 - CoE_ESM UI'!$V$52:$Y$52)/SUM('Sample UI'!$V$52:$Y$52))</f>
        <v>0</v>
      </c>
      <c r="X76" s="107">
        <f>'Sample UI'!X76*(SUM('FY20 - CoE_ESM UI'!$V$52:$Y$52)/SUM('Sample UI'!$V$52:$Y$52))</f>
        <v>0</v>
      </c>
      <c r="Y76" s="107">
        <f>'Sample UI'!Y76*(SUM('FY20 - CoE_ESM UI'!$V$52:$Y$52)/SUM('Sample UI'!$V$52:$Y$52))</f>
        <v>0</v>
      </c>
      <c r="Z76" s="37">
        <f>IF(V76*(100%-Z$161)&lt;0,0,V76*(100%-Z$161))</f>
        <v>0</v>
      </c>
      <c r="AA76" s="37">
        <f>IF(W76*(100%-AA$161)&lt;0,0,W76*(100%-AA$161))</f>
        <v>0</v>
      </c>
      <c r="AB76" s="37">
        <f>IF(X76*(100%-AB$161)&lt;0,0,X76*(100%-AB$161))</f>
        <v>0</v>
      </c>
      <c r="AC76" s="37">
        <f>IF(Y76*(100%-AC$161)&lt;0,0,Y76*(100%-AC$161))</f>
        <v>0</v>
      </c>
      <c r="AD76" s="37">
        <f>IF(Z76*(100%-AD$161)&lt;0,0,Z76*(100%-AD$161))</f>
        <v>0</v>
      </c>
      <c r="AE76" s="37">
        <f>IF(AA76*(100%-AE$161)&lt;0,0,AA76*(100%-AE$161))</f>
        <v>0</v>
      </c>
      <c r="AF76" s="37">
        <f>IF(AB76*(100%-AF$161)&lt;0,0,AB76*(100%-AF$161))</f>
        <v>0</v>
      </c>
      <c r="AG76" s="37">
        <f>IF(AC76*(100%-AG$161)&lt;0,0,AC76*(100%-AG$161))</f>
        <v>0</v>
      </c>
      <c r="AH76" s="37">
        <f>IF(AD76*(100%-AH$161)&lt;0,0,AD76*(100%-AH$161))</f>
        <v>0</v>
      </c>
      <c r="AI76" s="37">
        <f>IF(AE76*(100%-AI$161)&lt;0,0,AE76*(100%-AI$161))</f>
        <v>0</v>
      </c>
      <c r="AJ76" s="37">
        <f>IF(AF76*(100%-AJ$161)&lt;0,0,AF76*(100%-AJ$161))</f>
        <v>0</v>
      </c>
      <c r="AK76" s="37">
        <f>IF(AG76*(100%-AK$161)&lt;0,0,AG76*(100%-AK$161))</f>
        <v>0</v>
      </c>
      <c r="AL76" s="37">
        <f>IF(AH76*(100%-AL$161)&lt;0,0,AH76*(100%-AL$161))</f>
        <v>0</v>
      </c>
      <c r="AM76" s="37">
        <f>IF(AI76*(100%-AM$161)&lt;0,0,AI76*(100%-AM$161))</f>
        <v>0</v>
      </c>
      <c r="AN76" s="37">
        <f>IF(AJ76*(100%-AN$161)&lt;0,0,AJ76*(100%-AN$161))</f>
        <v>0</v>
      </c>
      <c r="AO76" s="37">
        <f>IF(AK76*(100%-AO$161)&lt;0,0,AK76*(100%-AO$161))</f>
        <v>0</v>
      </c>
      <c r="AP76" s="37">
        <f>IF(AL76*(100%-AP$161)&lt;0,0,AL76*(100%-AP$161))</f>
        <v>0</v>
      </c>
      <c r="AQ76" s="37">
        <f>IF(AM76*(100%-AQ$161)&lt;0,0,AM76*(100%-AQ$161))</f>
        <v>0</v>
      </c>
      <c r="AR76" s="37">
        <f>IF(AN76*(100%-AR$161)&lt;0,0,AN76*(100%-AR$161))</f>
        <v>0</v>
      </c>
      <c r="AS76" s="37">
        <f>IF(AO76*(100%-AS$161)&lt;0,0,AO76*(100%-AS$161))</f>
        <v>0</v>
      </c>
      <c r="AT76" s="37">
        <f>IF(AP76*(100%-AT$161)&lt;0,0,AP76*(100%-AT$161))</f>
        <v>0</v>
      </c>
      <c r="AU76" s="37">
        <f>IF(AQ76*(100%-AU$161)&lt;0,0,AQ76*(100%-AU$161))</f>
        <v>0</v>
      </c>
      <c r="AV76" s="37">
        <f>IF(AR76*(100%-AV$161)&lt;0,0,AR76*(100%-AV$161))</f>
        <v>0</v>
      </c>
      <c r="AW76" s="37">
        <f>IF(AS76*(100%-AW$161)&lt;0,0,AS76*(100%-AW$161))</f>
        <v>0</v>
      </c>
      <c r="AX76" s="30"/>
    </row>
    <row r="77" spans="1:50" s="26" customFormat="1" hidden="1" x14ac:dyDescent="0.35">
      <c r="A77" s="103" t="s">
        <v>125</v>
      </c>
      <c r="B77" s="37"/>
      <c r="C77" s="12"/>
      <c r="D77" s="12"/>
      <c r="E77" s="12"/>
      <c r="F77" s="37"/>
      <c r="G77" s="12"/>
      <c r="H77" s="12"/>
      <c r="I77" s="13"/>
      <c r="J77" s="37"/>
      <c r="K77" s="12"/>
      <c r="L77" s="12"/>
      <c r="M77" s="13"/>
      <c r="N77" s="37"/>
      <c r="O77" s="12"/>
      <c r="P77" s="12"/>
      <c r="Q77" s="12"/>
      <c r="R77" s="37"/>
      <c r="S77" s="12"/>
      <c r="T77" s="12"/>
      <c r="U77" s="13"/>
      <c r="V77" s="37"/>
      <c r="W77" s="12"/>
      <c r="X77" s="12"/>
      <c r="Y77" s="13"/>
      <c r="Z77" s="107">
        <f>'Sample UI'!Z77*(SUM('FY20 - CoE_ESM UI'!$Z$52:$AC$52)/SUM('Sample UI'!$Z$52:$AC$52))</f>
        <v>1.1497164875079626</v>
      </c>
      <c r="AA77" s="107">
        <f>'Sample UI'!AA77*(SUM('FY20 - CoE_ESM UI'!$Z$52:$AC$52)/SUM('Sample UI'!$Z$52:$AC$52))</f>
        <v>1.1497164875079697</v>
      </c>
      <c r="AB77" s="107">
        <f>'Sample UI'!AB77*(SUM('FY20 - CoE_ESM UI'!$Z$52:$AC$52)/SUM('Sample UI'!$Z$52:$AC$52))</f>
        <v>1.1497164875079697</v>
      </c>
      <c r="AC77" s="107">
        <f>'Sample UI'!AC77*(SUM('FY20 - CoE_ESM UI'!$Z$52:$AC$52)/SUM('Sample UI'!$Z$52:$AC$52))</f>
        <v>1.1497164875079697</v>
      </c>
      <c r="AD77" s="37">
        <f>IF(Z77*(100%-AD$161)&lt;0,0,Z77*(100%-AD$161))</f>
        <v>1.104877544495152</v>
      </c>
      <c r="AE77" s="37">
        <f>IF(AA77*(100%-AE$161)&lt;0,0,AA77*(100%-AE$161))</f>
        <v>1.1048775444951588</v>
      </c>
      <c r="AF77" s="37">
        <f>IF(AB77*(100%-AF$161)&lt;0,0,AB77*(100%-AF$161))</f>
        <v>1.1048775444951588</v>
      </c>
      <c r="AG77" s="37">
        <f>IF(AC77*(100%-AG$161)&lt;0,0,AC77*(100%-AG$161))</f>
        <v>1.1048775444951588</v>
      </c>
      <c r="AH77" s="37">
        <f>IF(AD77*(100%-AH$161)&lt;0,0,AD77*(100%-AH$161))</f>
        <v>1.0750458507937828</v>
      </c>
      <c r="AI77" s="37">
        <f>IF(AE77*(100%-AI$161)&lt;0,0,AE77*(100%-AI$161))</f>
        <v>1.0750458507937894</v>
      </c>
      <c r="AJ77" s="37">
        <f>IF(AF77*(100%-AJ$161)&lt;0,0,AF77*(100%-AJ$161))</f>
        <v>1.0750458507937894</v>
      </c>
      <c r="AK77" s="37">
        <f>IF(AG77*(100%-AK$161)&lt;0,0,AG77*(100%-AK$161))</f>
        <v>1.0750458507937894</v>
      </c>
      <c r="AL77" s="37">
        <f>IF(AH77*(100%-AL$161)&lt;0,0,AH77*(100%-AL$161))</f>
        <v>1.0476321815985414</v>
      </c>
      <c r="AM77" s="37">
        <f>IF(AI77*(100%-AM$161)&lt;0,0,AI77*(100%-AM$161))</f>
        <v>1.0476321815985479</v>
      </c>
      <c r="AN77" s="37">
        <f>IF(AJ77*(100%-AN$161)&lt;0,0,AJ77*(100%-AN$161))</f>
        <v>1.0476321815985479</v>
      </c>
      <c r="AO77" s="37">
        <f>IF(AK77*(100%-AO$161)&lt;0,0,AK77*(100%-AO$161))</f>
        <v>1.0476321815985479</v>
      </c>
      <c r="AP77" s="37">
        <f>IF(AL77*(100%-AP$161)&lt;0,0,AL77*(100%-AP$161))</f>
        <v>1.0298242154860748</v>
      </c>
      <c r="AQ77" s="37">
        <f>IF(AM77*(100%-AQ$161)&lt;0,0,AM77*(100%-AQ$161))</f>
        <v>1.0298242154860813</v>
      </c>
      <c r="AR77" s="37">
        <f>IF(AN77*(100%-AR$161)&lt;0,0,AN77*(100%-AR$161))</f>
        <v>1.0298242154860813</v>
      </c>
      <c r="AS77" s="37">
        <f>IF(AO77*(100%-AS$161)&lt;0,0,AO77*(100%-AS$161))</f>
        <v>1.0298242154860813</v>
      </c>
      <c r="AT77" s="37">
        <f>IF(AP77*(100%-AT$161)&lt;0,0,AP77*(100%-AT$161))</f>
        <v>1.0210689589532769</v>
      </c>
      <c r="AU77" s="37">
        <f>IF(AQ77*(100%-AU$161)&lt;0,0,AQ77*(100%-AU$161))</f>
        <v>1.0210689589532833</v>
      </c>
      <c r="AV77" s="37">
        <f>IF(AR77*(100%-AV$161)&lt;0,0,AR77*(100%-AV$161))</f>
        <v>1.0210689589532833</v>
      </c>
      <c r="AW77" s="37">
        <f>IF(AS77*(100%-AW$161)&lt;0,0,AS77*(100%-AW$161))</f>
        <v>1.0210689589532833</v>
      </c>
      <c r="AX77" s="30"/>
    </row>
    <row r="78" spans="1:50" s="26" customFormat="1" hidden="1" x14ac:dyDescent="0.35">
      <c r="A78" s="103" t="s">
        <v>126</v>
      </c>
      <c r="B78" s="37"/>
      <c r="C78" s="12"/>
      <c r="D78" s="12"/>
      <c r="E78" s="12"/>
      <c r="F78" s="37"/>
      <c r="G78" s="12"/>
      <c r="H78" s="12"/>
      <c r="I78" s="13"/>
      <c r="J78" s="37"/>
      <c r="K78" s="12"/>
      <c r="L78" s="12"/>
      <c r="M78" s="13"/>
      <c r="N78" s="37"/>
      <c r="O78" s="12"/>
      <c r="P78" s="12"/>
      <c r="Q78" s="12"/>
      <c r="R78" s="37"/>
      <c r="S78" s="12"/>
      <c r="T78" s="12"/>
      <c r="U78" s="13"/>
      <c r="V78" s="37"/>
      <c r="W78" s="12"/>
      <c r="X78" s="12"/>
      <c r="Y78" s="13"/>
      <c r="Z78" s="37"/>
      <c r="AA78" s="12"/>
      <c r="AB78" s="12"/>
      <c r="AC78" s="12"/>
      <c r="AD78" s="107">
        <f>'Sample UI'!AD78*(SUM('FY20 - CoE_ESM UI'!$AD$52:$AG$52)/SUM('Sample UI'!$AD$52:$AG$53))</f>
        <v>2.2780291866900004</v>
      </c>
      <c r="AE78" s="107">
        <f>'Sample UI'!AE78*(SUM('FY20 - CoE_ESM UI'!$AD$52:$AG$52)/SUM('Sample UI'!$AD$52:$AG$53))</f>
        <v>2.278029186689996</v>
      </c>
      <c r="AF78" s="107">
        <f>'Sample UI'!AF78*(SUM('FY20 - CoE_ESM UI'!$AD$52:$AG$52)/SUM('Sample UI'!$AD$52:$AG$53))</f>
        <v>2.278029186689996</v>
      </c>
      <c r="AG78" s="107">
        <f>'Sample UI'!AG78*(SUM('FY20 - CoE_ESM UI'!$AD$52:$AG$52)/SUM('Sample UI'!$AD$52:$AG$53))</f>
        <v>2.278029186689996</v>
      </c>
      <c r="AH78" s="37">
        <f>IF(AD78*(100%-AH$161)&lt;0,0,AD78*(100%-AH$161))</f>
        <v>2.2165223986493703</v>
      </c>
      <c r="AI78" s="37">
        <f>IF(AE78*(100%-AI$161)&lt;0,0,AE78*(100%-AI$161))</f>
        <v>2.2165223986493658</v>
      </c>
      <c r="AJ78" s="37">
        <f>IF(AF78*(100%-AJ$161)&lt;0,0,AF78*(100%-AJ$161))</f>
        <v>2.2165223986493658</v>
      </c>
      <c r="AK78" s="37">
        <f>IF(AG78*(100%-AK$161)&lt;0,0,AG78*(100%-AK$161))</f>
        <v>2.2165223986493658</v>
      </c>
      <c r="AL78" s="37">
        <f>IF(AH78*(100%-AL$161)&lt;0,0,AH78*(100%-AL$161))</f>
        <v>2.1600010774838112</v>
      </c>
      <c r="AM78" s="37">
        <f>IF(AI78*(100%-AM$161)&lt;0,0,AI78*(100%-AM$161))</f>
        <v>2.1600010774838072</v>
      </c>
      <c r="AN78" s="37">
        <f>IF(AJ78*(100%-AN$161)&lt;0,0,AJ78*(100%-AN$161))</f>
        <v>2.1600010774838072</v>
      </c>
      <c r="AO78" s="37">
        <f>IF(AK78*(100%-AO$161)&lt;0,0,AK78*(100%-AO$161))</f>
        <v>2.1600010774838072</v>
      </c>
      <c r="AP78" s="37">
        <f>IF(AL78*(100%-AP$161)&lt;0,0,AL78*(100%-AP$161))</f>
        <v>2.1232847311684182</v>
      </c>
      <c r="AQ78" s="37">
        <f>IF(AM78*(100%-AQ$161)&lt;0,0,AM78*(100%-AQ$161))</f>
        <v>2.1232847311684142</v>
      </c>
      <c r="AR78" s="37">
        <f>IF(AN78*(100%-AR$161)&lt;0,0,AN78*(100%-AR$161))</f>
        <v>2.1232847311684142</v>
      </c>
      <c r="AS78" s="37">
        <f>IF(AO78*(100%-AS$161)&lt;0,0,AO78*(100%-AS$161))</f>
        <v>2.1232847311684142</v>
      </c>
      <c r="AT78" s="37">
        <f>IF(AP78*(100%-AT$161)&lt;0,0,AP78*(100%-AT$161))</f>
        <v>2.1052332013694439</v>
      </c>
      <c r="AU78" s="37">
        <f>IF(AQ78*(100%-AU$161)&lt;0,0,AQ78*(100%-AU$161))</f>
        <v>2.1052332013694399</v>
      </c>
      <c r="AV78" s="37">
        <f>IF(AR78*(100%-AV$161)&lt;0,0,AR78*(100%-AV$161))</f>
        <v>2.1052332013694399</v>
      </c>
      <c r="AW78" s="37">
        <f>IF(AS78*(100%-AW$161)&lt;0,0,AS78*(100%-AW$161))</f>
        <v>2.1052332013694399</v>
      </c>
      <c r="AX78" s="30"/>
    </row>
    <row r="79" spans="1:50" s="26" customFormat="1" hidden="1" x14ac:dyDescent="0.35">
      <c r="A79" s="103" t="s">
        <v>127</v>
      </c>
      <c r="B79" s="37"/>
      <c r="C79" s="12"/>
      <c r="D79" s="12"/>
      <c r="E79" s="12"/>
      <c r="F79" s="37"/>
      <c r="G79" s="12"/>
      <c r="H79" s="12"/>
      <c r="I79" s="13"/>
      <c r="J79" s="37"/>
      <c r="K79" s="12"/>
      <c r="L79" s="12"/>
      <c r="M79" s="13"/>
      <c r="N79" s="37"/>
      <c r="O79" s="12"/>
      <c r="P79" s="12"/>
      <c r="Q79" s="12"/>
      <c r="R79" s="37"/>
      <c r="S79" s="12"/>
      <c r="T79" s="12"/>
      <c r="U79" s="13"/>
      <c r="V79" s="37"/>
      <c r="W79" s="12"/>
      <c r="X79" s="12"/>
      <c r="Y79" s="13"/>
      <c r="Z79" s="37"/>
      <c r="AA79" s="12"/>
      <c r="AB79" s="12"/>
      <c r="AC79" s="12"/>
      <c r="AD79" s="37"/>
      <c r="AE79" s="12"/>
      <c r="AF79" s="12"/>
      <c r="AG79" s="12"/>
      <c r="AH79" s="107">
        <f>'Sample UI'!AH79*(SUM('FY20 - CoE_ESM UI'!$AH$52:$AK$52)/SUM('Sample UI'!$AH$52:$AK$52))</f>
        <v>0.89309293751457941</v>
      </c>
      <c r="AI79" s="107">
        <f>'Sample UI'!AI79*(SUM('FY20 - CoE_ESM UI'!$AH$52:$AK$52)/SUM('Sample UI'!$AH$52:$AK$52))</f>
        <v>0.89309293751457752</v>
      </c>
      <c r="AJ79" s="107">
        <f>'Sample UI'!AJ79*(SUM('FY20 - CoE_ESM UI'!$AH$52:$AK$52)/SUM('Sample UI'!$AH$52:$AK$52))</f>
        <v>0.89309293751457752</v>
      </c>
      <c r="AK79" s="107">
        <f>'Sample UI'!AK79*(SUM('FY20 - CoE_ESM UI'!$AH$52:$AK$52)/SUM('Sample UI'!$AH$52:$AK$52))</f>
        <v>0.89309293751457752</v>
      </c>
      <c r="AL79" s="37">
        <f>IF(AH79*(100%-AL$161)&lt;0,0,AH79*(100%-AL$161))</f>
        <v>0.87031906760795763</v>
      </c>
      <c r="AM79" s="37">
        <f>IF(AI79*(100%-AM$161)&lt;0,0,AI79*(100%-AM$161))</f>
        <v>0.87031906760795585</v>
      </c>
      <c r="AN79" s="37">
        <f>IF(AJ79*(100%-AN$161)&lt;0,0,AJ79*(100%-AN$161))</f>
        <v>0.87031906760795585</v>
      </c>
      <c r="AO79" s="37">
        <f>IF(AK79*(100%-AO$161)&lt;0,0,AK79*(100%-AO$161))</f>
        <v>0.87031906760795585</v>
      </c>
      <c r="AP79" s="37">
        <f>IF(AL79*(100%-AP$161)&lt;0,0,AL79*(100%-AP$161))</f>
        <v>0.85552512300103722</v>
      </c>
      <c r="AQ79" s="37">
        <f>IF(AM79*(100%-AQ$161)&lt;0,0,AM79*(100%-AQ$161))</f>
        <v>0.85552512300103556</v>
      </c>
      <c r="AR79" s="37">
        <f>IF(AN79*(100%-AR$161)&lt;0,0,AN79*(100%-AR$161))</f>
        <v>0.85552512300103556</v>
      </c>
      <c r="AS79" s="37">
        <f>IF(AO79*(100%-AS$161)&lt;0,0,AO79*(100%-AS$161))</f>
        <v>0.85552512300103556</v>
      </c>
      <c r="AT79" s="37">
        <f>IF(AP79*(100%-AT$161)&lt;0,0,AP79*(100%-AT$161))</f>
        <v>0.84825170506281933</v>
      </c>
      <c r="AU79" s="37">
        <f>IF(AQ79*(100%-AU$161)&lt;0,0,AQ79*(100%-AU$161))</f>
        <v>0.84825170506281766</v>
      </c>
      <c r="AV79" s="37">
        <f>IF(AR79*(100%-AV$161)&lt;0,0,AR79*(100%-AV$161))</f>
        <v>0.84825170506281766</v>
      </c>
      <c r="AW79" s="37">
        <f>IF(AS79*(100%-AW$161)&lt;0,0,AS79*(100%-AW$161))</f>
        <v>0.84825170506281766</v>
      </c>
      <c r="AX79" s="30"/>
    </row>
    <row r="80" spans="1:50" s="26" customFormat="1" hidden="1" x14ac:dyDescent="0.35">
      <c r="A80" s="103" t="s">
        <v>128</v>
      </c>
      <c r="B80" s="37"/>
      <c r="C80" s="12"/>
      <c r="D80" s="12"/>
      <c r="E80" s="12"/>
      <c r="F80" s="37"/>
      <c r="G80" s="12"/>
      <c r="H80" s="12"/>
      <c r="I80" s="13"/>
      <c r="J80" s="37"/>
      <c r="K80" s="12"/>
      <c r="L80" s="12"/>
      <c r="M80" s="13"/>
      <c r="N80" s="37"/>
      <c r="O80" s="12"/>
      <c r="P80" s="12"/>
      <c r="Q80" s="12"/>
      <c r="R80" s="37"/>
      <c r="S80" s="12"/>
      <c r="T80" s="12"/>
      <c r="U80" s="13"/>
      <c r="V80" s="37"/>
      <c r="W80" s="12"/>
      <c r="X80" s="12"/>
      <c r="Y80" s="13"/>
      <c r="Z80" s="37"/>
      <c r="AA80" s="12"/>
      <c r="AB80" s="12"/>
      <c r="AC80" s="12"/>
      <c r="AD80" s="37"/>
      <c r="AE80" s="12"/>
      <c r="AF80" s="12"/>
      <c r="AG80" s="12"/>
      <c r="AH80" s="37"/>
      <c r="AI80" s="12"/>
      <c r="AJ80" s="12"/>
      <c r="AK80" s="12"/>
      <c r="AL80" s="107">
        <f>'Sample UI'!AL80*(SUM('FY20 - CoE_ESM UI'!$AL$52:$AO$52)/SUM('Sample UI'!$AL$52:$AO$52))</f>
        <v>0</v>
      </c>
      <c r="AM80" s="107">
        <f>'Sample UI'!AM80*(SUM('FY20 - CoE_ESM UI'!$AL$52:$AO$52)/SUM('Sample UI'!$AL$52:$AO$52))</f>
        <v>0</v>
      </c>
      <c r="AN80" s="107">
        <f>'Sample UI'!AN80*(SUM('FY20 - CoE_ESM UI'!$AL$52:$AO$52)/SUM('Sample UI'!$AL$52:$AO$52))</f>
        <v>0</v>
      </c>
      <c r="AO80" s="107">
        <f>'Sample UI'!AO80*(SUM('FY20 - CoE_ESM UI'!$AL$52:$AO$52)/SUM('Sample UI'!$AL$52:$AO$52))</f>
        <v>0</v>
      </c>
      <c r="AP80" s="37">
        <f>IF(AL80*(100%-AP$161)&lt;0,0,AL80*(100%-AP$161))</f>
        <v>0</v>
      </c>
      <c r="AQ80" s="37">
        <f>IF(AM80*(100%-AQ$161)&lt;0,0,AM80*(100%-AQ$161))</f>
        <v>0</v>
      </c>
      <c r="AR80" s="37">
        <f>IF(AN80*(100%-AR$161)&lt;0,0,AN80*(100%-AR$161))</f>
        <v>0</v>
      </c>
      <c r="AS80" s="37">
        <f>IF(AO80*(100%-AS$161)&lt;0,0,AO80*(100%-AS$161))</f>
        <v>0</v>
      </c>
      <c r="AT80" s="37">
        <f>IF(AP80*(100%-AT$161)&lt;0,0,AP80*(100%-AT$161))</f>
        <v>0</v>
      </c>
      <c r="AU80" s="37">
        <f>IF(AQ80*(100%-AU$161)&lt;0,0,AQ80*(100%-AU$161))</f>
        <v>0</v>
      </c>
      <c r="AV80" s="37">
        <f>IF(AR80*(100%-AV$161)&lt;0,0,AR80*(100%-AV$161))</f>
        <v>0</v>
      </c>
      <c r="AW80" s="37">
        <f>IF(AS80*(100%-AW$161)&lt;0,0,AS80*(100%-AW$161))</f>
        <v>0</v>
      </c>
      <c r="AX80" s="30"/>
    </row>
    <row r="81" spans="1:50" s="26" customFormat="1" hidden="1" x14ac:dyDescent="0.35">
      <c r="A81" s="103" t="s">
        <v>129</v>
      </c>
      <c r="B81" s="37"/>
      <c r="C81" s="12"/>
      <c r="D81" s="12"/>
      <c r="E81" s="12"/>
      <c r="F81" s="37"/>
      <c r="G81" s="12"/>
      <c r="H81" s="12"/>
      <c r="I81" s="13"/>
      <c r="J81" s="37"/>
      <c r="K81" s="12"/>
      <c r="L81" s="12"/>
      <c r="M81" s="13"/>
      <c r="N81" s="37"/>
      <c r="O81" s="12"/>
      <c r="P81" s="12"/>
      <c r="Q81" s="12"/>
      <c r="R81" s="37"/>
      <c r="S81" s="12"/>
      <c r="T81" s="12"/>
      <c r="U81" s="13"/>
      <c r="V81" s="37"/>
      <c r="W81" s="12"/>
      <c r="X81" s="12"/>
      <c r="Y81" s="13"/>
      <c r="Z81" s="37"/>
      <c r="AA81" s="12"/>
      <c r="AB81" s="12"/>
      <c r="AC81" s="12"/>
      <c r="AD81" s="37"/>
      <c r="AE81" s="12"/>
      <c r="AF81" s="12"/>
      <c r="AG81" s="12"/>
      <c r="AH81" s="37"/>
      <c r="AI81" s="12"/>
      <c r="AJ81" s="12"/>
      <c r="AK81" s="12"/>
      <c r="AL81" s="37"/>
      <c r="AM81" s="12"/>
      <c r="AN81" s="12"/>
      <c r="AO81" s="12"/>
      <c r="AP81" s="107">
        <f>'Sample UI'!AP81*(SUM('FY20 - CoE_ESM UI'!$AP$52:$AS$52)/SUM('Sample UI'!$AP$52:$AS$52))</f>
        <v>0.78539294445916186</v>
      </c>
      <c r="AQ81" s="107">
        <f>'Sample UI'!AQ81*(SUM('FY20 - CoE_ESM UI'!$AP$52:$AS$52)/SUM('Sample UI'!$AP$52:$AS$52))</f>
        <v>0.78539294445916374</v>
      </c>
      <c r="AR81" s="107">
        <f>'Sample UI'!AR81*(SUM('FY20 - CoE_ESM UI'!$AP$52:$AS$52)/SUM('Sample UI'!$AP$52:$AS$52))</f>
        <v>0.78539294445916374</v>
      </c>
      <c r="AS81" s="107">
        <f>'Sample UI'!AS81*(SUM('FY20 - CoE_ESM UI'!$AP$52:$AS$52)/SUM('Sample UI'!$AP$52:$AS$52))</f>
        <v>0.78539294445916374</v>
      </c>
      <c r="AT81" s="37">
        <f>IF(AP81*(100%-AT$161)&lt;0,0,AP81*(100%-AT$161))</f>
        <v>0.77871576926325348</v>
      </c>
      <c r="AU81" s="37">
        <f>IF(AQ81*(100%-AU$161)&lt;0,0,AQ81*(100%-AU$161))</f>
        <v>0.77871576926325536</v>
      </c>
      <c r="AV81" s="37">
        <f>IF(AR81*(100%-AV$161)&lt;0,0,AR81*(100%-AV$161))</f>
        <v>0.77871576926325536</v>
      </c>
      <c r="AW81" s="37">
        <f>IF(AS81*(100%-AW$161)&lt;0,0,AS81*(100%-AW$161))</f>
        <v>0.77871576926325536</v>
      </c>
      <c r="AX81" s="30"/>
    </row>
    <row r="82" spans="1:50" s="26" customFormat="1" hidden="1" x14ac:dyDescent="0.35">
      <c r="A82" s="103" t="s">
        <v>130</v>
      </c>
      <c r="B82" s="37"/>
      <c r="C82" s="12"/>
      <c r="D82" s="12"/>
      <c r="E82" s="12"/>
      <c r="F82" s="37"/>
      <c r="G82" s="12"/>
      <c r="H82" s="12"/>
      <c r="I82" s="13"/>
      <c r="J82" s="37"/>
      <c r="K82" s="12"/>
      <c r="L82" s="12"/>
      <c r="M82" s="13"/>
      <c r="N82" s="37"/>
      <c r="O82" s="12"/>
      <c r="P82" s="12"/>
      <c r="Q82" s="12"/>
      <c r="R82" s="37"/>
      <c r="S82" s="12"/>
      <c r="T82" s="12"/>
      <c r="U82" s="13"/>
      <c r="V82" s="37"/>
      <c r="W82" s="12"/>
      <c r="X82" s="12"/>
      <c r="Y82" s="13"/>
      <c r="Z82" s="37"/>
      <c r="AA82" s="12"/>
      <c r="AB82" s="12"/>
      <c r="AC82" s="12"/>
      <c r="AD82" s="37"/>
      <c r="AE82" s="12"/>
      <c r="AF82" s="12"/>
      <c r="AG82" s="13"/>
      <c r="AH82" s="37"/>
      <c r="AI82" s="12"/>
      <c r="AJ82" s="12"/>
      <c r="AK82" s="13"/>
      <c r="AL82" s="37"/>
      <c r="AM82" s="12"/>
      <c r="AN82" s="12"/>
      <c r="AO82" s="13"/>
      <c r="AP82" s="37"/>
      <c r="AQ82" s="12"/>
      <c r="AR82" s="12"/>
      <c r="AS82" s="13"/>
      <c r="AT82" s="107">
        <f>'Sample UI'!AT82*(SUM('FY20 - CoE_ESM UI'!$AT$52:$AW$52)/SUM('Sample UI'!$AT$52:$AW$52))</f>
        <v>0</v>
      </c>
      <c r="AU82" s="107">
        <f>'Sample UI'!AU82*(SUM('FY20 - CoE_ESM UI'!$AT$52:$AW$52)/SUM('Sample UI'!$AT$52:$AW$52))</f>
        <v>0</v>
      </c>
      <c r="AV82" s="107">
        <f>'Sample UI'!AV82*(SUM('FY20 - CoE_ESM UI'!$AT$52:$AW$52)/SUM('Sample UI'!$AT$52:$AW$52))</f>
        <v>0</v>
      </c>
      <c r="AW82" s="107">
        <f>'Sample UI'!AW82*(SUM('FY20 - CoE_ESM UI'!$AT$52:$AW$52)/SUM('Sample UI'!$AT$52:$AW$52))</f>
        <v>0</v>
      </c>
      <c r="AX82" s="30"/>
    </row>
    <row r="83" spans="1:50" s="26" customFormat="1" hidden="1" x14ac:dyDescent="0.35">
      <c r="A83" s="106" t="s">
        <v>21</v>
      </c>
      <c r="B83" s="105">
        <f>SUM(B84:B96)</f>
        <v>10.261333291082071</v>
      </c>
      <c r="C83" s="105">
        <f t="shared" ref="C83:AW83" si="3">SUM(C84:C96)</f>
        <v>10.261333291082071</v>
      </c>
      <c r="D83" s="105">
        <f t="shared" si="3"/>
        <v>10.261333291082071</v>
      </c>
      <c r="E83" s="105">
        <f t="shared" si="3"/>
        <v>10.261333291082071</v>
      </c>
      <c r="F83" s="105">
        <f t="shared" si="3"/>
        <v>11.222630754187445</v>
      </c>
      <c r="G83" s="105">
        <f t="shared" si="3"/>
        <v>11.222630754187445</v>
      </c>
      <c r="H83" s="105">
        <f t="shared" si="3"/>
        <v>11.222630754187445</v>
      </c>
      <c r="I83" s="105">
        <f t="shared" si="3"/>
        <v>11.222630754187445</v>
      </c>
      <c r="J83" s="105">
        <f t="shared" si="3"/>
        <v>11.121627077399758</v>
      </c>
      <c r="K83" s="105">
        <f t="shared" si="3"/>
        <v>11.121627077399758</v>
      </c>
      <c r="L83" s="105">
        <f t="shared" si="3"/>
        <v>11.121627077399758</v>
      </c>
      <c r="M83" s="105">
        <f t="shared" si="3"/>
        <v>11.121627077399758</v>
      </c>
      <c r="N83" s="105">
        <f t="shared" si="3"/>
        <v>10.752546519828126</v>
      </c>
      <c r="O83" s="105">
        <f t="shared" si="3"/>
        <v>10.752546519828128</v>
      </c>
      <c r="P83" s="105">
        <f t="shared" si="3"/>
        <v>10.752546519828128</v>
      </c>
      <c r="Q83" s="105">
        <f t="shared" si="3"/>
        <v>10.752546519828128</v>
      </c>
      <c r="R83" s="105">
        <f t="shared" si="3"/>
        <v>11.008981592885837</v>
      </c>
      <c r="S83" s="105">
        <f t="shared" si="3"/>
        <v>11.008981592885835</v>
      </c>
      <c r="T83" s="105">
        <f t="shared" si="3"/>
        <v>11.008981592885835</v>
      </c>
      <c r="U83" s="105">
        <f t="shared" si="3"/>
        <v>11.008981592885835</v>
      </c>
      <c r="V83" s="105">
        <f t="shared" si="3"/>
        <v>10.29339778934826</v>
      </c>
      <c r="W83" s="105">
        <f t="shared" si="3"/>
        <v>10.293397789348257</v>
      </c>
      <c r="X83" s="105">
        <f t="shared" si="3"/>
        <v>10.293397789348257</v>
      </c>
      <c r="Y83" s="105">
        <f t="shared" si="3"/>
        <v>10.293397789348257</v>
      </c>
      <c r="Z83" s="105">
        <f t="shared" si="3"/>
        <v>11.216659525490559</v>
      </c>
      <c r="AA83" s="105">
        <f t="shared" si="3"/>
        <v>11.216659525490563</v>
      </c>
      <c r="AB83" s="105">
        <f t="shared" si="3"/>
        <v>11.216659525490563</v>
      </c>
      <c r="AC83" s="105">
        <f t="shared" si="3"/>
        <v>11.216659525490563</v>
      </c>
      <c r="AD83" s="105">
        <f t="shared" si="3"/>
        <v>13.057238990686429</v>
      </c>
      <c r="AE83" s="105">
        <f t="shared" si="3"/>
        <v>13.057238990686429</v>
      </c>
      <c r="AF83" s="105">
        <f t="shared" si="3"/>
        <v>13.057238990686429</v>
      </c>
      <c r="AG83" s="105">
        <f t="shared" si="3"/>
        <v>13.057238990686429</v>
      </c>
      <c r="AH83" s="105">
        <f t="shared" si="3"/>
        <v>13.597786475452477</v>
      </c>
      <c r="AI83" s="105">
        <f t="shared" si="3"/>
        <v>13.597786475452471</v>
      </c>
      <c r="AJ83" s="105">
        <f t="shared" si="3"/>
        <v>13.597786475452471</v>
      </c>
      <c r="AK83" s="105">
        <f t="shared" si="3"/>
        <v>13.597786475452471</v>
      </c>
      <c r="AL83" s="105">
        <f t="shared" si="3"/>
        <v>13.251042920328434</v>
      </c>
      <c r="AM83" s="105">
        <f t="shared" si="3"/>
        <v>13.251042920328432</v>
      </c>
      <c r="AN83" s="105">
        <f t="shared" si="3"/>
        <v>13.251042920328432</v>
      </c>
      <c r="AO83" s="105">
        <f t="shared" si="3"/>
        <v>13.251042920328432</v>
      </c>
      <c r="AP83" s="105">
        <f t="shared" si="3"/>
        <v>13.811190661914981</v>
      </c>
      <c r="AQ83" s="105">
        <f t="shared" si="3"/>
        <v>13.81119066191498</v>
      </c>
      <c r="AR83" s="105">
        <f t="shared" si="3"/>
        <v>13.81119066191498</v>
      </c>
      <c r="AS83" s="105">
        <f t="shared" si="3"/>
        <v>13.81119066191498</v>
      </c>
      <c r="AT83" s="105">
        <f t="shared" si="3"/>
        <v>13.69377206226458</v>
      </c>
      <c r="AU83" s="105">
        <f t="shared" si="3"/>
        <v>13.69377206226458</v>
      </c>
      <c r="AV83" s="105">
        <f t="shared" si="3"/>
        <v>13.69377206226458</v>
      </c>
      <c r="AW83" s="105">
        <f t="shared" si="3"/>
        <v>13.69377206226458</v>
      </c>
      <c r="AX83" s="30"/>
    </row>
    <row r="84" spans="1:50" s="26" customFormat="1" hidden="1" x14ac:dyDescent="0.35">
      <c r="A84" s="103" t="s">
        <v>24</v>
      </c>
      <c r="B84" s="37">
        <f>'Headcount Source'!$H$8</f>
        <v>7</v>
      </c>
      <c r="C84" s="37">
        <f>'Headcount Source'!$H$8</f>
        <v>7</v>
      </c>
      <c r="D84" s="37">
        <f>'Headcount Source'!$H$8</f>
        <v>7</v>
      </c>
      <c r="E84" s="37">
        <f>'Headcount Source'!$H$8</f>
        <v>7</v>
      </c>
      <c r="F84" s="37">
        <f>B84*(100%-F$161)</f>
        <v>6.9089999999999998</v>
      </c>
      <c r="G84" s="37">
        <f>C84*(100%-G$161)</f>
        <v>6.9089999999999998</v>
      </c>
      <c r="H84" s="37">
        <f>D84*(100%-H$161)</f>
        <v>6.9089999999999998</v>
      </c>
      <c r="I84" s="37">
        <f>E84*(100%-I$161)</f>
        <v>6.9089999999999998</v>
      </c>
      <c r="J84" s="37">
        <f>F84*(100%-J$161)</f>
        <v>6.846819</v>
      </c>
      <c r="K84" s="37">
        <f>G84*(100%-K$161)</f>
        <v>6.846819</v>
      </c>
      <c r="L84" s="37">
        <f>H84*(100%-L$161)</f>
        <v>6.846819</v>
      </c>
      <c r="M84" s="37">
        <f>I84*(100%-M$161)</f>
        <v>6.846819</v>
      </c>
      <c r="N84" s="37">
        <f>J84*(100%-N$161)</f>
        <v>6.6071803349999998</v>
      </c>
      <c r="O84" s="37">
        <f>K84*(100%-O$161)</f>
        <v>6.6071803349999998</v>
      </c>
      <c r="P84" s="37">
        <f>L84*(100%-P$161)</f>
        <v>6.6071803349999998</v>
      </c>
      <c r="Q84" s="37">
        <f>M84*(100%-Q$161)</f>
        <v>6.6071803349999998</v>
      </c>
      <c r="R84" s="37">
        <f>N84*(100%-R$161)</f>
        <v>6.4486080069599998</v>
      </c>
      <c r="S84" s="37">
        <f>O84*(100%-S$161)</f>
        <v>6.4486080069599998</v>
      </c>
      <c r="T84" s="37">
        <f>P84*(100%-T$161)</f>
        <v>6.4486080069599998</v>
      </c>
      <c r="U84" s="37">
        <f>Q84*(100%-U$161)</f>
        <v>6.4486080069599998</v>
      </c>
      <c r="V84" s="37">
        <f>IF(R84*(100%-V$161)&lt;0,0,R84*(100%-V$161))</f>
        <v>6.0294484865075999</v>
      </c>
      <c r="W84" s="37">
        <f>IF(S84*(100%-W$161)&lt;0,0,S84*(100%-W$161))</f>
        <v>6.0294484865075999</v>
      </c>
      <c r="X84" s="37">
        <f>IF(T84*(100%-X$161)&lt;0,0,T84*(100%-X$161))</f>
        <v>6.0294484865075999</v>
      </c>
      <c r="Y84" s="37">
        <f>IF(U84*(100%-Y$161)&lt;0,0,U84*(100%-Y$161))</f>
        <v>6.0294484865075999</v>
      </c>
      <c r="Z84" s="37">
        <f>IF(V84*(100%-Z$161)&lt;0,0,V84*(100%-Z$161))</f>
        <v>5.8968006198044325</v>
      </c>
      <c r="AA84" s="37">
        <f>IF(W84*(100%-AA$161)&lt;0,0,W84*(100%-AA$161))</f>
        <v>5.8968006198044325</v>
      </c>
      <c r="AB84" s="37">
        <f>IF(X84*(100%-AB$161)&lt;0,0,X84*(100%-AB$161))</f>
        <v>5.8968006198044325</v>
      </c>
      <c r="AC84" s="37">
        <f>IF(Y84*(100%-AC$161)&lt;0,0,Y84*(100%-AC$161))</f>
        <v>5.8968006198044325</v>
      </c>
      <c r="AD84" s="37">
        <f>Z84*(100%-AD$161)</f>
        <v>5.6668253956320598</v>
      </c>
      <c r="AE84" s="37">
        <f>AA84*(100%-AE$161)</f>
        <v>5.6668253956320598</v>
      </c>
      <c r="AF84" s="37">
        <f>AB84*(100%-AF$161)</f>
        <v>5.6668253956320598</v>
      </c>
      <c r="AG84" s="37">
        <f>AC84*(100%-AG$161)</f>
        <v>5.6668253956320598</v>
      </c>
      <c r="AH84" s="37">
        <f>AD84*(100%-AH$161)</f>
        <v>5.5138211099499941</v>
      </c>
      <c r="AI84" s="37">
        <f>AE84*(100%-AI$161)</f>
        <v>5.5138211099499941</v>
      </c>
      <c r="AJ84" s="37">
        <f>AF84*(100%-AJ$161)</f>
        <v>5.5138211099499941</v>
      </c>
      <c r="AK84" s="37">
        <f>AG84*(100%-AK$161)</f>
        <v>5.5138211099499941</v>
      </c>
      <c r="AL84" s="37">
        <f>AH84*(100%-AL$161)</f>
        <v>5.3732186716462698</v>
      </c>
      <c r="AM84" s="37">
        <f>AI84*(100%-AM$161)</f>
        <v>5.3732186716462698</v>
      </c>
      <c r="AN84" s="37">
        <f>AJ84*(100%-AN$161)</f>
        <v>5.3732186716462698</v>
      </c>
      <c r="AO84" s="37">
        <f>AK84*(100%-AO$161)</f>
        <v>5.3732186716462698</v>
      </c>
      <c r="AP84" s="37">
        <f>AL84*(100%-AP$161)</f>
        <v>5.2818830887000248</v>
      </c>
      <c r="AQ84" s="37">
        <f>AM84*(100%-AQ$161)</f>
        <v>5.2818830887000248</v>
      </c>
      <c r="AR84" s="37">
        <f>AN84*(100%-AR$161)</f>
        <v>5.2818830887000248</v>
      </c>
      <c r="AS84" s="37">
        <f>AO84*(100%-AS$161)</f>
        <v>5.2818830887000248</v>
      </c>
      <c r="AT84" s="37">
        <f>AP84*(100%-AT$161)</f>
        <v>5.2369781032448239</v>
      </c>
      <c r="AU84" s="37">
        <f>AQ84*(100%-AU$161)</f>
        <v>5.2369781032448239</v>
      </c>
      <c r="AV84" s="37">
        <f>AR84*(100%-AV$161)</f>
        <v>5.2369781032448239</v>
      </c>
      <c r="AW84" s="37">
        <f>AS84*(100%-AW$161)</f>
        <v>5.2369781032448239</v>
      </c>
      <c r="AX84" s="30"/>
    </row>
    <row r="85" spans="1:50" s="26" customFormat="1" hidden="1" x14ac:dyDescent="0.35">
      <c r="A85" s="103" t="s">
        <v>119</v>
      </c>
      <c r="B85" s="107">
        <f>'Sample UI'!B85*(SUM($B$52:$E$52)/SUM('Sample UI'!$B$52:$E$52))</f>
        <v>3.2613332910820718</v>
      </c>
      <c r="C85" s="107">
        <f>'Sample UI'!C85*(SUM($B$52:$E$52)/SUM('Sample UI'!$B$52:$E$52))</f>
        <v>3.26133329108207</v>
      </c>
      <c r="D85" s="107">
        <f>'Sample UI'!D85*(SUM($B$52:$E$52)/SUM('Sample UI'!$B$52:$E$52))</f>
        <v>3.26133329108207</v>
      </c>
      <c r="E85" s="107">
        <f>'Sample UI'!E85*(SUM($B$52:$E$52)/SUM('Sample UI'!$B$52:$E$52))</f>
        <v>3.26133329108207</v>
      </c>
      <c r="F85" s="37">
        <f>IF(B85*(100%-F$161)&lt;0,0,B85*(100%-F$161))</f>
        <v>3.2189359582980051</v>
      </c>
      <c r="G85" s="37">
        <f>IF(C85*(100%-G$161)&lt;0,0,C85*(100%-G$161))</f>
        <v>3.2189359582980033</v>
      </c>
      <c r="H85" s="37">
        <f>IF(D85*(100%-H$161)&lt;0,0,D85*(100%-H$161))</f>
        <v>3.2189359582980033</v>
      </c>
      <c r="I85" s="37">
        <f>IF(E85*(100%-I$161)&lt;0,0,E85*(100%-I$161))</f>
        <v>3.2189359582980033</v>
      </c>
      <c r="J85" s="37">
        <f>IF(F85*(100%-J$161)&lt;0,0,F85*(100%-J$161))</f>
        <v>3.1899655346733229</v>
      </c>
      <c r="K85" s="37">
        <f>IF(G85*(100%-K$161)&lt;0,0,G85*(100%-K$161))</f>
        <v>3.1899655346733211</v>
      </c>
      <c r="L85" s="37">
        <f>IF(H85*(100%-L$161)&lt;0,0,H85*(100%-L$161))</f>
        <v>3.1899655346733211</v>
      </c>
      <c r="M85" s="37">
        <f>IF(I85*(100%-M$161)&lt;0,0,I85*(100%-M$161))</f>
        <v>3.1899655346733211</v>
      </c>
      <c r="N85" s="37">
        <f>IF(J85*(100%-N$161)&lt;0,0,J85*(100%-N$161))</f>
        <v>3.0783167409597563</v>
      </c>
      <c r="O85" s="37">
        <f>IF(K85*(100%-O$161)&lt;0,0,K85*(100%-O$161))</f>
        <v>3.0783167409597549</v>
      </c>
      <c r="P85" s="37">
        <f>IF(L85*(100%-P$161)&lt;0,0,L85*(100%-P$161))</f>
        <v>3.0783167409597549</v>
      </c>
      <c r="Q85" s="37">
        <f>IF(M85*(100%-Q$161)&lt;0,0,M85*(100%-Q$161))</f>
        <v>3.0783167409597549</v>
      </c>
      <c r="R85" s="37">
        <f>IF(N85*(100%-R$161)&lt;0,0,N85*(100%-R$161))</f>
        <v>3.0044371391767219</v>
      </c>
      <c r="S85" s="37">
        <f>IF(O85*(100%-S$161)&lt;0,0,O85*(100%-S$161))</f>
        <v>3.0044371391767206</v>
      </c>
      <c r="T85" s="37">
        <f>IF(P85*(100%-T$161)&lt;0,0,P85*(100%-T$161))</f>
        <v>3.0044371391767206</v>
      </c>
      <c r="U85" s="37">
        <f>IF(Q85*(100%-U$161)&lt;0,0,Q85*(100%-U$161))</f>
        <v>3.0044371391767206</v>
      </c>
      <c r="V85" s="37">
        <f>IF(R85*(100%-V$161)&lt;0,0,R85*(100%-V$161))</f>
        <v>2.8091487251302354</v>
      </c>
      <c r="W85" s="37">
        <f>IF(S85*(100%-W$161)&lt;0,0,S85*(100%-W$161))</f>
        <v>2.8091487251302341</v>
      </c>
      <c r="X85" s="37">
        <f>IF(T85*(100%-X$161)&lt;0,0,T85*(100%-X$161))</f>
        <v>2.8091487251302341</v>
      </c>
      <c r="Y85" s="37">
        <f>IF(U85*(100%-Y$161)&lt;0,0,U85*(100%-Y$161))</f>
        <v>2.8091487251302341</v>
      </c>
      <c r="Z85" s="37">
        <f>IF(V85*(100%-Z$161)&lt;0,0,V85*(100%-Z$161))</f>
        <v>2.7473474531773703</v>
      </c>
      <c r="AA85" s="37">
        <f>IF(W85*(100%-AA$161)&lt;0,0,W85*(100%-AA$161))</f>
        <v>2.7473474531773689</v>
      </c>
      <c r="AB85" s="37">
        <f>IF(X85*(100%-AB$161)&lt;0,0,X85*(100%-AB$161))</f>
        <v>2.7473474531773689</v>
      </c>
      <c r="AC85" s="37">
        <f>IF(Y85*(100%-AC$161)&lt;0,0,Y85*(100%-AC$161))</f>
        <v>2.7473474531773689</v>
      </c>
      <c r="AD85" s="37">
        <f>IF(Z85*(100%-AD$161)&lt;0,0,Z85*(100%-AD$161))</f>
        <v>2.640200902503453</v>
      </c>
      <c r="AE85" s="37">
        <f>IF(AA85*(100%-AE$161)&lt;0,0,AA85*(100%-AE$161))</f>
        <v>2.6402009025034516</v>
      </c>
      <c r="AF85" s="37">
        <f>IF(AB85*(100%-AF$161)&lt;0,0,AB85*(100%-AF$161))</f>
        <v>2.6402009025034516</v>
      </c>
      <c r="AG85" s="37">
        <f>IF(AC85*(100%-AG$161)&lt;0,0,AC85*(100%-AG$161))</f>
        <v>2.6402009025034516</v>
      </c>
      <c r="AH85" s="37">
        <f>IF(AD85*(100%-AH$161)&lt;0,0,AD85*(100%-AH$161))</f>
        <v>2.5689154781358599</v>
      </c>
      <c r="AI85" s="37">
        <f>IF(AE85*(100%-AI$161)&lt;0,0,AE85*(100%-AI$161))</f>
        <v>2.5689154781358585</v>
      </c>
      <c r="AJ85" s="37">
        <f>IF(AF85*(100%-AJ$161)&lt;0,0,AF85*(100%-AJ$161))</f>
        <v>2.5689154781358585</v>
      </c>
      <c r="AK85" s="37">
        <f>IF(AG85*(100%-AK$161)&lt;0,0,AG85*(100%-AK$161))</f>
        <v>2.5689154781358585</v>
      </c>
      <c r="AL85" s="37">
        <f>IF(AH85*(100%-AL$161)&lt;0,0,AH85*(100%-AL$161))</f>
        <v>2.5034081334433953</v>
      </c>
      <c r="AM85" s="37">
        <f>IF(AI85*(100%-AM$161)&lt;0,0,AI85*(100%-AM$161))</f>
        <v>2.5034081334433944</v>
      </c>
      <c r="AN85" s="37">
        <f>IF(AJ85*(100%-AN$161)&lt;0,0,AJ85*(100%-AN$161))</f>
        <v>2.5034081334433944</v>
      </c>
      <c r="AO85" s="37">
        <f>IF(AK85*(100%-AO$161)&lt;0,0,AK85*(100%-AO$161))</f>
        <v>2.5034081334433944</v>
      </c>
      <c r="AP85" s="37">
        <f>IF(AL85*(100%-AP$161)&lt;0,0,AL85*(100%-AP$161))</f>
        <v>2.4608544509686845</v>
      </c>
      <c r="AQ85" s="37">
        <f>IF(AM85*(100%-AQ$161)&lt;0,0,AM85*(100%-AQ$161))</f>
        <v>2.4608544509686836</v>
      </c>
      <c r="AR85" s="37">
        <f>IF(AN85*(100%-AR$161)&lt;0,0,AN85*(100%-AR$161))</f>
        <v>2.4608544509686836</v>
      </c>
      <c r="AS85" s="37">
        <f>IF(AO85*(100%-AS$161)&lt;0,0,AO85*(100%-AS$161))</f>
        <v>2.4608544509686836</v>
      </c>
      <c r="AT85" s="37">
        <f>IF(AP85*(100%-AT$161)&lt;0,0,AP85*(100%-AT$161))</f>
        <v>2.4399330046828842</v>
      </c>
      <c r="AU85" s="37">
        <f>IF(AQ85*(100%-AU$161)&lt;0,0,AQ85*(100%-AU$161))</f>
        <v>2.4399330046828833</v>
      </c>
      <c r="AV85" s="37">
        <f>IF(AR85*(100%-AV$161)&lt;0,0,AR85*(100%-AV$161))</f>
        <v>2.4399330046828833</v>
      </c>
      <c r="AW85" s="37">
        <f>IF(AS85*(100%-AW$161)&lt;0,0,AS85*(100%-AW$161))</f>
        <v>2.4399330046828833</v>
      </c>
      <c r="AX85" s="30"/>
    </row>
    <row r="86" spans="1:50" s="26" customFormat="1" hidden="1" x14ac:dyDescent="0.35">
      <c r="A86" s="103" t="s">
        <v>120</v>
      </c>
      <c r="B86" s="37"/>
      <c r="C86" s="12"/>
      <c r="D86" s="12"/>
      <c r="E86" s="12"/>
      <c r="F86" s="107">
        <f>'Sample UI'!F86*(SUM('FY20 - CoE_ESM UI'!$F$52:$I$52)/(SUM('Sample UI'!$F$52:$I$52)))</f>
        <v>1.09469479588944</v>
      </c>
      <c r="G86" s="107">
        <f>'Sample UI'!G86*(SUM('FY20 - CoE_ESM UI'!$F$52:$I$52)/(SUM('Sample UI'!$F$52:$I$52)))</f>
        <v>1.0946947958894417</v>
      </c>
      <c r="H86" s="107">
        <f>'Sample UI'!H86*(SUM('FY20 - CoE_ESM UI'!$F$52:$I$52)/(SUM('Sample UI'!$F$52:$I$52)))</f>
        <v>1.0946947958894417</v>
      </c>
      <c r="I86" s="107">
        <f>'Sample UI'!I86*(SUM('FY20 - CoE_ESM UI'!$F$52:$I$52)/(SUM('Sample UI'!$F$52:$I$52)))</f>
        <v>1.0946947958894417</v>
      </c>
      <c r="J86" s="37">
        <f>IF(F86*(100%-J$161)&lt;0,0,F86*(100%-J$161))</f>
        <v>1.084842542726435</v>
      </c>
      <c r="K86" s="37">
        <f>IF(G86*(100%-K$161)&lt;0,0,G86*(100%-K$161))</f>
        <v>1.0848425427264368</v>
      </c>
      <c r="L86" s="37">
        <f>IF(H86*(100%-L$161)&lt;0,0,H86*(100%-L$161))</f>
        <v>1.0848425427264368</v>
      </c>
      <c r="M86" s="37">
        <f>IF(I86*(100%-M$161)&lt;0,0,I86*(100%-M$161))</f>
        <v>1.0848425427264368</v>
      </c>
      <c r="N86" s="37">
        <f>IF(J86*(100%-N$161)&lt;0,0,J86*(100%-N$161))</f>
        <v>1.0468730537310098</v>
      </c>
      <c r="O86" s="37">
        <f>IF(K86*(100%-O$161)&lt;0,0,K86*(100%-O$161))</f>
        <v>1.0468730537310114</v>
      </c>
      <c r="P86" s="37">
        <f>IF(L86*(100%-P$161)&lt;0,0,L86*(100%-P$161))</f>
        <v>1.0468730537310114</v>
      </c>
      <c r="Q86" s="37">
        <f>IF(M86*(100%-Q$161)&lt;0,0,M86*(100%-Q$161))</f>
        <v>1.0468730537310114</v>
      </c>
      <c r="R86" s="37">
        <f>IF(N86*(100%-R$161)&lt;0,0,N86*(100%-R$161))</f>
        <v>1.0217481004414655</v>
      </c>
      <c r="S86" s="37">
        <f>IF(O86*(100%-S$161)&lt;0,0,O86*(100%-S$161))</f>
        <v>1.021748100441467</v>
      </c>
      <c r="T86" s="37">
        <f>IF(P86*(100%-T$161)&lt;0,0,P86*(100%-T$161))</f>
        <v>1.021748100441467</v>
      </c>
      <c r="U86" s="37">
        <f>IF(Q86*(100%-U$161)&lt;0,0,Q86*(100%-U$161))</f>
        <v>1.021748100441467</v>
      </c>
      <c r="V86" s="37">
        <f>IF(R86*(100%-V$161)&lt;0,0,R86*(100%-V$161))</f>
        <v>0.95533447391277027</v>
      </c>
      <c r="W86" s="37">
        <f>IF(S86*(100%-W$161)&lt;0,0,S86*(100%-W$161))</f>
        <v>0.95533447391277171</v>
      </c>
      <c r="X86" s="37">
        <f>IF(T86*(100%-X$161)&lt;0,0,T86*(100%-X$161))</f>
        <v>0.95533447391277171</v>
      </c>
      <c r="Y86" s="37">
        <f>IF(U86*(100%-Y$161)&lt;0,0,U86*(100%-Y$161))</f>
        <v>0.95533447391277171</v>
      </c>
      <c r="Z86" s="37">
        <f>IF(V86*(100%-Z$161)&lt;0,0,V86*(100%-Z$161))</f>
        <v>0.93431711548668928</v>
      </c>
      <c r="AA86" s="37">
        <f>IF(W86*(100%-AA$161)&lt;0,0,W86*(100%-AA$161))</f>
        <v>0.93431711548669072</v>
      </c>
      <c r="AB86" s="37">
        <f>IF(X86*(100%-AB$161)&lt;0,0,X86*(100%-AB$161))</f>
        <v>0.93431711548669072</v>
      </c>
      <c r="AC86" s="37">
        <f>IF(Y86*(100%-AC$161)&lt;0,0,Y86*(100%-AC$161))</f>
        <v>0.93431711548669072</v>
      </c>
      <c r="AD86" s="37">
        <f>IF(Z86*(100%-AD$161)&lt;0,0,Z86*(100%-AD$161))</f>
        <v>0.89787874798270839</v>
      </c>
      <c r="AE86" s="37">
        <f>IF(AA86*(100%-AE$161)&lt;0,0,AA86*(100%-AE$161))</f>
        <v>0.89787874798270972</v>
      </c>
      <c r="AF86" s="37">
        <f>IF(AB86*(100%-AF$161)&lt;0,0,AB86*(100%-AF$161))</f>
        <v>0.89787874798270972</v>
      </c>
      <c r="AG86" s="37">
        <f>IF(AC86*(100%-AG$161)&lt;0,0,AC86*(100%-AG$161))</f>
        <v>0.89787874798270972</v>
      </c>
      <c r="AH86" s="37">
        <f>IF(AD86*(100%-AH$161)&lt;0,0,AD86*(100%-AH$161))</f>
        <v>0.87363602178717525</v>
      </c>
      <c r="AI86" s="37">
        <f>IF(AE86*(100%-AI$161)&lt;0,0,AE86*(100%-AI$161))</f>
        <v>0.87363602178717659</v>
      </c>
      <c r="AJ86" s="37">
        <f>IF(AF86*(100%-AJ$161)&lt;0,0,AF86*(100%-AJ$161))</f>
        <v>0.87363602178717659</v>
      </c>
      <c r="AK86" s="37">
        <f>IF(AG86*(100%-AK$161)&lt;0,0,AG86*(100%-AK$161))</f>
        <v>0.87363602178717659</v>
      </c>
      <c r="AL86" s="37">
        <f>IF(AH86*(100%-AL$161)&lt;0,0,AH86*(100%-AL$161))</f>
        <v>0.85135830323160233</v>
      </c>
      <c r="AM86" s="37">
        <f>IF(AI86*(100%-AM$161)&lt;0,0,AI86*(100%-AM$161))</f>
        <v>0.85135830323160366</v>
      </c>
      <c r="AN86" s="37">
        <f>IF(AJ86*(100%-AN$161)&lt;0,0,AJ86*(100%-AN$161))</f>
        <v>0.85135830323160366</v>
      </c>
      <c r="AO86" s="37">
        <f>IF(AK86*(100%-AO$161)&lt;0,0,AK86*(100%-AO$161))</f>
        <v>0.85135830323160366</v>
      </c>
      <c r="AP86" s="37">
        <f>IF(AL86*(100%-AP$161)&lt;0,0,AL86*(100%-AP$161))</f>
        <v>0.83688665938578055</v>
      </c>
      <c r="AQ86" s="37">
        <f>IF(AM86*(100%-AQ$161)&lt;0,0,AM86*(100%-AQ$161))</f>
        <v>0.83688665938578188</v>
      </c>
      <c r="AR86" s="37">
        <f>IF(AN86*(100%-AR$161)&lt;0,0,AN86*(100%-AR$161))</f>
        <v>0.83688665938578188</v>
      </c>
      <c r="AS86" s="37">
        <f>IF(AO86*(100%-AS$161)&lt;0,0,AO86*(100%-AS$161))</f>
        <v>0.83688665938578188</v>
      </c>
      <c r="AT86" s="37">
        <f>IF(AP86*(100%-AT$161)&lt;0,0,AP86*(100%-AT$161))</f>
        <v>0.82977170007368051</v>
      </c>
      <c r="AU86" s="37">
        <f>IF(AQ86*(100%-AU$161)&lt;0,0,AQ86*(100%-AU$161))</f>
        <v>0.82977170007368184</v>
      </c>
      <c r="AV86" s="37">
        <f>IF(AR86*(100%-AV$161)&lt;0,0,AR86*(100%-AV$161))</f>
        <v>0.82977170007368184</v>
      </c>
      <c r="AW86" s="37">
        <f>IF(AS86*(100%-AW$161)&lt;0,0,AS86*(100%-AW$161))</f>
        <v>0.82977170007368184</v>
      </c>
      <c r="AX86" s="30"/>
    </row>
    <row r="87" spans="1:50" s="26" customFormat="1" hidden="1" x14ac:dyDescent="0.35">
      <c r="A87" s="103" t="s">
        <v>121</v>
      </c>
      <c r="B87" s="37"/>
      <c r="C87" s="12"/>
      <c r="D87" s="12"/>
      <c r="E87" s="12"/>
      <c r="F87" s="37"/>
      <c r="G87" s="12"/>
      <c r="H87" s="12"/>
      <c r="I87" s="13"/>
      <c r="J87" s="107">
        <f>'Sample UI'!J87*(SUM('FY20 - CoE_ESM UI'!$J$52:$M$52)/SUM('Sample UI'!$J$52:$M$52))</f>
        <v>0</v>
      </c>
      <c r="K87" s="107">
        <f>'Sample UI'!K87*(SUM('FY20 - CoE_ESM UI'!$J$52:$M$52)/SUM('Sample UI'!$J$52:$M$52))</f>
        <v>0</v>
      </c>
      <c r="L87" s="107">
        <f>'Sample UI'!L87*(SUM('FY20 - CoE_ESM UI'!$J$52:$M$52)/SUM('Sample UI'!$J$52:$M$52))</f>
        <v>0</v>
      </c>
      <c r="M87" s="107">
        <f>'Sample UI'!M87*(SUM('FY20 - CoE_ESM UI'!$J$52:$M$52)/SUM('Sample UI'!$J$52:$M$52))</f>
        <v>0</v>
      </c>
      <c r="N87" s="37">
        <f>IF(J87*(100%-N$161)&lt;0,0,J87*(100%-N$161))</f>
        <v>0</v>
      </c>
      <c r="O87" s="37">
        <f>IF(K87*(100%-O$161)&lt;0,0,K87*(100%-O$161))</f>
        <v>0</v>
      </c>
      <c r="P87" s="37">
        <f>IF(L87*(100%-P$161)&lt;0,0,L87*(100%-P$161))</f>
        <v>0</v>
      </c>
      <c r="Q87" s="37">
        <f>IF(M87*(100%-Q$161)&lt;0,0,M87*(100%-Q$161))</f>
        <v>0</v>
      </c>
      <c r="R87" s="37">
        <f>IF(N87*(100%-R$161)&lt;0,0,N87*(100%-R$161))</f>
        <v>0</v>
      </c>
      <c r="S87" s="37">
        <f>IF(O87*(100%-S$161)&lt;0,0,O87*(100%-S$161))</f>
        <v>0</v>
      </c>
      <c r="T87" s="37">
        <f>IF(P87*(100%-T$161)&lt;0,0,P87*(100%-T$161))</f>
        <v>0</v>
      </c>
      <c r="U87" s="37">
        <f>IF(Q87*(100%-U$161)&lt;0,0,Q87*(100%-U$161))</f>
        <v>0</v>
      </c>
      <c r="V87" s="37">
        <f>IF(R87*(100%-V$161)&lt;0,0,R87*(100%-V$161))</f>
        <v>0</v>
      </c>
      <c r="W87" s="37">
        <f>IF(S87*(100%-W$161)&lt;0,0,S87*(100%-W$161))</f>
        <v>0</v>
      </c>
      <c r="X87" s="37">
        <f>IF(T87*(100%-X$161)&lt;0,0,T87*(100%-X$161))</f>
        <v>0</v>
      </c>
      <c r="Y87" s="37">
        <f>IF(U87*(100%-Y$161)&lt;0,0,U87*(100%-Y$161))</f>
        <v>0</v>
      </c>
      <c r="Z87" s="37">
        <f>IF(V87*(100%-Z$161)&lt;0,0,V87*(100%-Z$161))</f>
        <v>0</v>
      </c>
      <c r="AA87" s="37">
        <f>IF(W87*(100%-AA$161)&lt;0,0,W87*(100%-AA$161))</f>
        <v>0</v>
      </c>
      <c r="AB87" s="37">
        <f>IF(X87*(100%-AB$161)&lt;0,0,X87*(100%-AB$161))</f>
        <v>0</v>
      </c>
      <c r="AC87" s="37">
        <f>IF(Y87*(100%-AC$161)&lt;0,0,Y87*(100%-AC$161))</f>
        <v>0</v>
      </c>
      <c r="AD87" s="37">
        <f>IF(Z87*(100%-AD$161)&lt;0,0,Z87*(100%-AD$161))</f>
        <v>0</v>
      </c>
      <c r="AE87" s="37">
        <f>IF(AA87*(100%-AE$161)&lt;0,0,AA87*(100%-AE$161))</f>
        <v>0</v>
      </c>
      <c r="AF87" s="37">
        <f>IF(AB87*(100%-AF$161)&lt;0,0,AB87*(100%-AF$161))</f>
        <v>0</v>
      </c>
      <c r="AG87" s="37">
        <f>IF(AC87*(100%-AG$161)&lt;0,0,AC87*(100%-AG$161))</f>
        <v>0</v>
      </c>
      <c r="AH87" s="37">
        <f>IF(AD87*(100%-AH$161)&lt;0,0,AD87*(100%-AH$161))</f>
        <v>0</v>
      </c>
      <c r="AI87" s="37">
        <f>IF(AE87*(100%-AI$161)&lt;0,0,AE87*(100%-AI$161))</f>
        <v>0</v>
      </c>
      <c r="AJ87" s="37">
        <f>IF(AF87*(100%-AJ$161)&lt;0,0,AF87*(100%-AJ$161))</f>
        <v>0</v>
      </c>
      <c r="AK87" s="37">
        <f>IF(AG87*(100%-AK$161)&lt;0,0,AG87*(100%-AK$161))</f>
        <v>0</v>
      </c>
      <c r="AL87" s="37">
        <f>IF(AH87*(100%-AL$161)&lt;0,0,AH87*(100%-AL$161))</f>
        <v>0</v>
      </c>
      <c r="AM87" s="37">
        <f>IF(AI87*(100%-AM$161)&lt;0,0,AI87*(100%-AM$161))</f>
        <v>0</v>
      </c>
      <c r="AN87" s="37">
        <f>IF(AJ87*(100%-AN$161)&lt;0,0,AJ87*(100%-AN$161))</f>
        <v>0</v>
      </c>
      <c r="AO87" s="37">
        <f>IF(AK87*(100%-AO$161)&lt;0,0,AK87*(100%-AO$161))</f>
        <v>0</v>
      </c>
      <c r="AP87" s="37">
        <f>IF(AL87*(100%-AP$161)&lt;0,0,AL87*(100%-AP$161))</f>
        <v>0</v>
      </c>
      <c r="AQ87" s="37">
        <f>IF(AM87*(100%-AQ$161)&lt;0,0,AM87*(100%-AQ$161))</f>
        <v>0</v>
      </c>
      <c r="AR87" s="37">
        <f>IF(AN87*(100%-AR$161)&lt;0,0,AN87*(100%-AR$161))</f>
        <v>0</v>
      </c>
      <c r="AS87" s="37">
        <f>IF(AO87*(100%-AS$161)&lt;0,0,AO87*(100%-AS$161))</f>
        <v>0</v>
      </c>
      <c r="AT87" s="37">
        <f>IF(AP87*(100%-AT$161)&lt;0,0,AP87*(100%-AT$161))</f>
        <v>0</v>
      </c>
      <c r="AU87" s="37">
        <f>IF(AQ87*(100%-AU$161)&lt;0,0,AQ87*(100%-AU$161))</f>
        <v>0</v>
      </c>
      <c r="AV87" s="37">
        <f>IF(AR87*(100%-AV$161)&lt;0,0,AR87*(100%-AV$161))</f>
        <v>0</v>
      </c>
      <c r="AW87" s="37">
        <f>IF(AS87*(100%-AW$161)&lt;0,0,AS87*(100%-AW$161))</f>
        <v>0</v>
      </c>
      <c r="AX87" s="30"/>
    </row>
    <row r="88" spans="1:50" s="26" customFormat="1" hidden="1" x14ac:dyDescent="0.35">
      <c r="A88" s="103" t="s">
        <v>122</v>
      </c>
      <c r="B88" s="37"/>
      <c r="C88" s="12"/>
      <c r="D88" s="12"/>
      <c r="E88" s="12"/>
      <c r="F88" s="37"/>
      <c r="G88" s="12"/>
      <c r="H88" s="12"/>
      <c r="I88" s="13"/>
      <c r="J88" s="37"/>
      <c r="K88" s="12"/>
      <c r="L88" s="12"/>
      <c r="M88" s="13"/>
      <c r="N88" s="107">
        <f>'Sample UI'!N88*(SUM('FY20 - CoE_ESM UI'!$N$52:$Q$52)/SUM('Sample UI'!$N$52:$Q$52))</f>
        <v>2.0176390137360379E-2</v>
      </c>
      <c r="O88" s="107">
        <f>'Sample UI'!O88*(SUM('FY20 - CoE_ESM UI'!$N$52:$Q$52)/SUM('Sample UI'!$N$52:$Q$52))</f>
        <v>2.0176390137360379E-2</v>
      </c>
      <c r="P88" s="107">
        <f>'Sample UI'!P88*(SUM('FY20 - CoE_ESM UI'!$N$52:$Q$52)/SUM('Sample UI'!$N$52:$Q$52))</f>
        <v>2.0176390137360379E-2</v>
      </c>
      <c r="Q88" s="107">
        <f>'Sample UI'!Q88*(SUM('FY20 - CoE_ESM UI'!$N$52:$Q$52)/SUM('Sample UI'!$N$52:$Q$52))</f>
        <v>2.0176390137360379E-2</v>
      </c>
      <c r="R88" s="37">
        <f>IF(N88*(100%-R$161)&lt;0,0,N88*(100%-R$161))</f>
        <v>1.9692156774063729E-2</v>
      </c>
      <c r="S88" s="37">
        <f>IF(O88*(100%-S$161)&lt;0,0,O88*(100%-S$161))</f>
        <v>1.9692156774063729E-2</v>
      </c>
      <c r="T88" s="37">
        <f>IF(P88*(100%-T$161)&lt;0,0,P88*(100%-T$161))</f>
        <v>1.9692156774063729E-2</v>
      </c>
      <c r="U88" s="37">
        <f>IF(Q88*(100%-U$161)&lt;0,0,Q88*(100%-U$161))</f>
        <v>1.9692156774063729E-2</v>
      </c>
      <c r="V88" s="37">
        <f>IF(R88*(100%-V$161)&lt;0,0,R88*(100%-V$161))</f>
        <v>1.8412166583749588E-2</v>
      </c>
      <c r="W88" s="37">
        <f>IF(S88*(100%-W$161)&lt;0,0,S88*(100%-W$161))</f>
        <v>1.8412166583749588E-2</v>
      </c>
      <c r="X88" s="37">
        <f>IF(T88*(100%-X$161)&lt;0,0,T88*(100%-X$161))</f>
        <v>1.8412166583749588E-2</v>
      </c>
      <c r="Y88" s="37">
        <f>IF(U88*(100%-Y$161)&lt;0,0,U88*(100%-Y$161))</f>
        <v>1.8412166583749588E-2</v>
      </c>
      <c r="Z88" s="37">
        <f>IF(V88*(100%-Z$161)&lt;0,0,V88*(100%-Z$161))</f>
        <v>1.8007098918907095E-2</v>
      </c>
      <c r="AA88" s="37">
        <f>IF(W88*(100%-AA$161)&lt;0,0,W88*(100%-AA$161))</f>
        <v>1.8007098918907095E-2</v>
      </c>
      <c r="AB88" s="37">
        <f>IF(X88*(100%-AB$161)&lt;0,0,X88*(100%-AB$161))</f>
        <v>1.8007098918907095E-2</v>
      </c>
      <c r="AC88" s="37">
        <f>IF(Y88*(100%-AC$161)&lt;0,0,Y88*(100%-AC$161))</f>
        <v>1.8007098918907095E-2</v>
      </c>
      <c r="AD88" s="37">
        <f>IF(Z88*(100%-AD$161)&lt;0,0,Z88*(100%-AD$161))</f>
        <v>1.730482206106972E-2</v>
      </c>
      <c r="AE88" s="37">
        <f>IF(AA88*(100%-AE$161)&lt;0,0,AA88*(100%-AE$161))</f>
        <v>1.730482206106972E-2</v>
      </c>
      <c r="AF88" s="37">
        <f>IF(AB88*(100%-AF$161)&lt;0,0,AB88*(100%-AF$161))</f>
        <v>1.730482206106972E-2</v>
      </c>
      <c r="AG88" s="37">
        <f>IF(AC88*(100%-AG$161)&lt;0,0,AC88*(100%-AG$161))</f>
        <v>1.730482206106972E-2</v>
      </c>
      <c r="AH88" s="37">
        <f>IF(AD88*(100%-AH$161)&lt;0,0,AD88*(100%-AH$161))</f>
        <v>1.6837591865420838E-2</v>
      </c>
      <c r="AI88" s="37">
        <f>IF(AE88*(100%-AI$161)&lt;0,0,AE88*(100%-AI$161))</f>
        <v>1.6837591865420838E-2</v>
      </c>
      <c r="AJ88" s="37">
        <f>IF(AF88*(100%-AJ$161)&lt;0,0,AF88*(100%-AJ$161))</f>
        <v>1.6837591865420838E-2</v>
      </c>
      <c r="AK88" s="37">
        <f>IF(AG88*(100%-AK$161)&lt;0,0,AG88*(100%-AK$161))</f>
        <v>1.6837591865420838E-2</v>
      </c>
      <c r="AL88" s="37">
        <f>IF(AH88*(100%-AL$161)&lt;0,0,AH88*(100%-AL$161))</f>
        <v>1.6408233272852606E-2</v>
      </c>
      <c r="AM88" s="37">
        <f>IF(AI88*(100%-AM$161)&lt;0,0,AI88*(100%-AM$161))</f>
        <v>1.6408233272852606E-2</v>
      </c>
      <c r="AN88" s="37">
        <f>IF(AJ88*(100%-AN$161)&lt;0,0,AJ88*(100%-AN$161))</f>
        <v>1.6408233272852606E-2</v>
      </c>
      <c r="AO88" s="37">
        <f>IF(AK88*(100%-AO$161)&lt;0,0,AK88*(100%-AO$161))</f>
        <v>1.6408233272852606E-2</v>
      </c>
      <c r="AP88" s="37">
        <f>IF(AL88*(100%-AP$161)&lt;0,0,AL88*(100%-AP$161))</f>
        <v>1.6129321201210675E-2</v>
      </c>
      <c r="AQ88" s="37">
        <f>IF(AM88*(100%-AQ$161)&lt;0,0,AM88*(100%-AQ$161))</f>
        <v>1.6129321201210675E-2</v>
      </c>
      <c r="AR88" s="37">
        <f>IF(AN88*(100%-AR$161)&lt;0,0,AN88*(100%-AR$161))</f>
        <v>1.6129321201210675E-2</v>
      </c>
      <c r="AS88" s="37">
        <f>IF(AO88*(100%-AS$161)&lt;0,0,AO88*(100%-AS$161))</f>
        <v>1.6129321201210675E-2</v>
      </c>
      <c r="AT88" s="37">
        <f>IF(AP88*(100%-AT$161)&lt;0,0,AP88*(100%-AT$161))</f>
        <v>1.5992194551154342E-2</v>
      </c>
      <c r="AU88" s="37">
        <f>IF(AQ88*(100%-AU$161)&lt;0,0,AQ88*(100%-AU$161))</f>
        <v>1.5992194551154342E-2</v>
      </c>
      <c r="AV88" s="37">
        <f>IF(AR88*(100%-AV$161)&lt;0,0,AR88*(100%-AV$161))</f>
        <v>1.5992194551154342E-2</v>
      </c>
      <c r="AW88" s="37">
        <f>IF(AS88*(100%-AW$161)&lt;0,0,AS88*(100%-AW$161))</f>
        <v>1.5992194551154342E-2</v>
      </c>
      <c r="AX88" s="30"/>
    </row>
    <row r="89" spans="1:50" s="26" customFormat="1" hidden="1" x14ac:dyDescent="0.35">
      <c r="A89" s="103" t="s">
        <v>123</v>
      </c>
      <c r="B89" s="37"/>
      <c r="C89" s="12"/>
      <c r="D89" s="12"/>
      <c r="E89" s="12"/>
      <c r="F89" s="37"/>
      <c r="G89" s="12"/>
      <c r="H89" s="12"/>
      <c r="I89" s="13"/>
      <c r="J89" s="37"/>
      <c r="K89" s="12"/>
      <c r="L89" s="12"/>
      <c r="M89" s="13"/>
      <c r="N89" s="37"/>
      <c r="O89" s="12"/>
      <c r="P89" s="12"/>
      <c r="Q89" s="12"/>
      <c r="R89" s="107">
        <f>'Sample UI'!R89*(SUM('FY20 - CoE_ESM UI'!$R$52:$U$52)/SUM('Sample UI'!$R$52:$U$52))</f>
        <v>0.51449618953358656</v>
      </c>
      <c r="S89" s="107">
        <f>'Sample UI'!S89*(SUM('FY20 - CoE_ESM UI'!$R$52:$U$52)/SUM('Sample UI'!$R$52:$U$52))</f>
        <v>0.51449618953358456</v>
      </c>
      <c r="T89" s="107">
        <f>'Sample UI'!T89*(SUM('FY20 - CoE_ESM UI'!$R$52:$U$52)/SUM('Sample UI'!$R$52:$U$52))</f>
        <v>0.51449618953358456</v>
      </c>
      <c r="U89" s="107">
        <f>'Sample UI'!U89*(SUM('FY20 - CoE_ESM UI'!$R$52:$U$52)/SUM('Sample UI'!$R$52:$U$52))</f>
        <v>0.51449618953358456</v>
      </c>
      <c r="V89" s="37">
        <f>IF(R89*(100%-V$161)&lt;0,0,R89*(100%-V$161))</f>
        <v>0.48105393721390344</v>
      </c>
      <c r="W89" s="37">
        <f>IF(S89*(100%-W$161)&lt;0,0,S89*(100%-W$161))</f>
        <v>0.48105393721390161</v>
      </c>
      <c r="X89" s="37">
        <f>IF(T89*(100%-X$161)&lt;0,0,T89*(100%-X$161))</f>
        <v>0.48105393721390161</v>
      </c>
      <c r="Y89" s="37">
        <f>IF(U89*(100%-Y$161)&lt;0,0,U89*(100%-Y$161))</f>
        <v>0.48105393721390161</v>
      </c>
      <c r="Z89" s="37">
        <f>IF(V89*(100%-Z$161)&lt;0,0,V89*(100%-Z$161))</f>
        <v>0.47047075059519755</v>
      </c>
      <c r="AA89" s="37">
        <f>IF(W89*(100%-AA$161)&lt;0,0,W89*(100%-AA$161))</f>
        <v>0.47047075059519577</v>
      </c>
      <c r="AB89" s="37">
        <f>IF(X89*(100%-AB$161)&lt;0,0,X89*(100%-AB$161))</f>
        <v>0.47047075059519577</v>
      </c>
      <c r="AC89" s="37">
        <f>IF(Y89*(100%-AC$161)&lt;0,0,Y89*(100%-AC$161))</f>
        <v>0.47047075059519577</v>
      </c>
      <c r="AD89" s="37">
        <f>IF(Z89*(100%-AD$161)&lt;0,0,Z89*(100%-AD$161))</f>
        <v>0.45212239132198484</v>
      </c>
      <c r="AE89" s="37">
        <f>IF(AA89*(100%-AE$161)&lt;0,0,AA89*(100%-AE$161))</f>
        <v>0.45212239132198312</v>
      </c>
      <c r="AF89" s="37">
        <f>IF(AB89*(100%-AF$161)&lt;0,0,AB89*(100%-AF$161))</f>
        <v>0.45212239132198312</v>
      </c>
      <c r="AG89" s="37">
        <f>IF(AC89*(100%-AG$161)&lt;0,0,AC89*(100%-AG$161))</f>
        <v>0.45212239132198312</v>
      </c>
      <c r="AH89" s="37">
        <f>IF(AD89*(100%-AH$161)&lt;0,0,AD89*(100%-AH$161))</f>
        <v>0.43991508675629126</v>
      </c>
      <c r="AI89" s="37">
        <f>IF(AE89*(100%-AI$161)&lt;0,0,AE89*(100%-AI$161))</f>
        <v>0.43991508675628954</v>
      </c>
      <c r="AJ89" s="37">
        <f>IF(AF89*(100%-AJ$161)&lt;0,0,AF89*(100%-AJ$161))</f>
        <v>0.43991508675628954</v>
      </c>
      <c r="AK89" s="37">
        <f>IF(AG89*(100%-AK$161)&lt;0,0,AG89*(100%-AK$161))</f>
        <v>0.43991508675628954</v>
      </c>
      <c r="AL89" s="37">
        <f>IF(AH89*(100%-AL$161)&lt;0,0,AH89*(100%-AL$161))</f>
        <v>0.42869725204400583</v>
      </c>
      <c r="AM89" s="37">
        <f>IF(AI89*(100%-AM$161)&lt;0,0,AI89*(100%-AM$161))</f>
        <v>0.42869725204400416</v>
      </c>
      <c r="AN89" s="37">
        <f>IF(AJ89*(100%-AN$161)&lt;0,0,AJ89*(100%-AN$161))</f>
        <v>0.42869725204400416</v>
      </c>
      <c r="AO89" s="37">
        <f>IF(AK89*(100%-AO$161)&lt;0,0,AK89*(100%-AO$161))</f>
        <v>0.42869725204400416</v>
      </c>
      <c r="AP89" s="37">
        <f>IF(AL89*(100%-AP$161)&lt;0,0,AL89*(100%-AP$161))</f>
        <v>0.42141012754458618</v>
      </c>
      <c r="AQ89" s="37">
        <f>IF(AM89*(100%-AQ$161)&lt;0,0,AM89*(100%-AQ$161))</f>
        <v>0.42141012754458457</v>
      </c>
      <c r="AR89" s="37">
        <f>IF(AN89*(100%-AR$161)&lt;0,0,AN89*(100%-AR$161))</f>
        <v>0.42141012754458457</v>
      </c>
      <c r="AS89" s="37">
        <f>IF(AO89*(100%-AS$161)&lt;0,0,AO89*(100%-AS$161))</f>
        <v>0.42141012754458457</v>
      </c>
      <c r="AT89" s="37">
        <f>IF(AP89*(100%-AT$161)&lt;0,0,AP89*(100%-AT$161))</f>
        <v>0.41782742506324039</v>
      </c>
      <c r="AU89" s="37">
        <f>IF(AQ89*(100%-AU$161)&lt;0,0,AQ89*(100%-AU$161))</f>
        <v>0.41782742506323878</v>
      </c>
      <c r="AV89" s="37">
        <f>IF(AR89*(100%-AV$161)&lt;0,0,AR89*(100%-AV$161))</f>
        <v>0.41782742506323878</v>
      </c>
      <c r="AW89" s="37">
        <f>IF(AS89*(100%-AW$161)&lt;0,0,AS89*(100%-AW$161))</f>
        <v>0.41782742506323878</v>
      </c>
      <c r="AX89" s="30"/>
    </row>
    <row r="90" spans="1:50" s="26" customFormat="1" hidden="1" x14ac:dyDescent="0.35">
      <c r="A90" s="103" t="s">
        <v>124</v>
      </c>
      <c r="B90" s="37"/>
      <c r="C90" s="12"/>
      <c r="D90" s="12"/>
      <c r="E90" s="12"/>
      <c r="F90" s="37"/>
      <c r="G90" s="12"/>
      <c r="H90" s="12"/>
      <c r="I90" s="13"/>
      <c r="J90" s="37"/>
      <c r="K90" s="12"/>
      <c r="L90" s="12"/>
      <c r="M90" s="13"/>
      <c r="N90" s="37"/>
      <c r="O90" s="12"/>
      <c r="P90" s="12"/>
      <c r="Q90" s="12"/>
      <c r="R90" s="37"/>
      <c r="S90" s="12"/>
      <c r="T90" s="12"/>
      <c r="U90" s="13"/>
      <c r="V90" s="107">
        <f>'Sample UI'!V90*(SUM('FY20 - CoE_ESM UI'!$V$52:$Y$52)/SUM('Sample UI'!$V$52:$Y$52))</f>
        <v>0</v>
      </c>
      <c r="W90" s="107">
        <f>'Sample UI'!W90*(SUM('FY20 - CoE_ESM UI'!$V$52:$Y$52)/SUM('Sample UI'!$V$52:$Y$52))</f>
        <v>0</v>
      </c>
      <c r="X90" s="107">
        <f>'Sample UI'!X90*(SUM('FY20 - CoE_ESM UI'!$V$52:$Y$52)/SUM('Sample UI'!$V$52:$Y$52))</f>
        <v>0</v>
      </c>
      <c r="Y90" s="107">
        <f>'Sample UI'!Y90*(SUM('FY20 - CoE_ESM UI'!$V$52:$Y$52)/SUM('Sample UI'!$V$52:$Y$52))</f>
        <v>0</v>
      </c>
      <c r="Z90" s="37">
        <f>IF(V90*(100%-Z$161)&lt;0,0,V90*(100%-Z$161))</f>
        <v>0</v>
      </c>
      <c r="AA90" s="37">
        <f>IF(W90*(100%-AA$161)&lt;0,0,W90*(100%-AA$161))</f>
        <v>0</v>
      </c>
      <c r="AB90" s="37">
        <f>IF(X90*(100%-AB$161)&lt;0,0,X90*(100%-AB$161))</f>
        <v>0</v>
      </c>
      <c r="AC90" s="37">
        <f>IF(Y90*(100%-AC$161)&lt;0,0,Y90*(100%-AC$161))</f>
        <v>0</v>
      </c>
      <c r="AD90" s="37">
        <f>IF(Z90*(100%-AD$161)&lt;0,0,Z90*(100%-AD$161))</f>
        <v>0</v>
      </c>
      <c r="AE90" s="37">
        <f>IF(AA90*(100%-AE$161)&lt;0,0,AA90*(100%-AE$161))</f>
        <v>0</v>
      </c>
      <c r="AF90" s="37">
        <f>IF(AB90*(100%-AF$161)&lt;0,0,AB90*(100%-AF$161))</f>
        <v>0</v>
      </c>
      <c r="AG90" s="37">
        <f>IF(AC90*(100%-AG$161)&lt;0,0,AC90*(100%-AG$161))</f>
        <v>0</v>
      </c>
      <c r="AH90" s="37">
        <f>IF(AD90*(100%-AH$161)&lt;0,0,AD90*(100%-AH$161))</f>
        <v>0</v>
      </c>
      <c r="AI90" s="37">
        <f>IF(AE90*(100%-AI$161)&lt;0,0,AE90*(100%-AI$161))</f>
        <v>0</v>
      </c>
      <c r="AJ90" s="37">
        <f>IF(AF90*(100%-AJ$161)&lt;0,0,AF90*(100%-AJ$161))</f>
        <v>0</v>
      </c>
      <c r="AK90" s="37">
        <f>IF(AG90*(100%-AK$161)&lt;0,0,AG90*(100%-AK$161))</f>
        <v>0</v>
      </c>
      <c r="AL90" s="37">
        <f>IF(AH90*(100%-AL$161)&lt;0,0,AH90*(100%-AL$161))</f>
        <v>0</v>
      </c>
      <c r="AM90" s="37">
        <f>IF(AI90*(100%-AM$161)&lt;0,0,AI90*(100%-AM$161))</f>
        <v>0</v>
      </c>
      <c r="AN90" s="37">
        <f>IF(AJ90*(100%-AN$161)&lt;0,0,AJ90*(100%-AN$161))</f>
        <v>0</v>
      </c>
      <c r="AO90" s="37">
        <f>IF(AK90*(100%-AO$161)&lt;0,0,AK90*(100%-AO$161))</f>
        <v>0</v>
      </c>
      <c r="AP90" s="37">
        <f>IF(AL90*(100%-AP$161)&lt;0,0,AL90*(100%-AP$161))</f>
        <v>0</v>
      </c>
      <c r="AQ90" s="37">
        <f>IF(AM90*(100%-AQ$161)&lt;0,0,AM90*(100%-AQ$161))</f>
        <v>0</v>
      </c>
      <c r="AR90" s="37">
        <f>IF(AN90*(100%-AR$161)&lt;0,0,AN90*(100%-AR$161))</f>
        <v>0</v>
      </c>
      <c r="AS90" s="37">
        <f>IF(AO90*(100%-AS$161)&lt;0,0,AO90*(100%-AS$161))</f>
        <v>0</v>
      </c>
      <c r="AT90" s="37">
        <f>IF(AP90*(100%-AT$161)&lt;0,0,AP90*(100%-AT$161))</f>
        <v>0</v>
      </c>
      <c r="AU90" s="37">
        <f>IF(AQ90*(100%-AU$161)&lt;0,0,AQ90*(100%-AU$161))</f>
        <v>0</v>
      </c>
      <c r="AV90" s="37">
        <f>IF(AR90*(100%-AV$161)&lt;0,0,AR90*(100%-AV$161))</f>
        <v>0</v>
      </c>
      <c r="AW90" s="37">
        <f>IF(AS90*(100%-AW$161)&lt;0,0,AS90*(100%-AW$161))</f>
        <v>0</v>
      </c>
      <c r="AX90" s="30"/>
    </row>
    <row r="91" spans="1:50" s="26" customFormat="1" hidden="1" x14ac:dyDescent="0.35">
      <c r="A91" s="103" t="s">
        <v>125</v>
      </c>
      <c r="B91" s="37"/>
      <c r="C91" s="12"/>
      <c r="D91" s="12"/>
      <c r="E91" s="12"/>
      <c r="F91" s="37"/>
      <c r="G91" s="12"/>
      <c r="H91" s="12"/>
      <c r="I91" s="13"/>
      <c r="J91" s="37"/>
      <c r="K91" s="12"/>
      <c r="L91" s="12"/>
      <c r="M91" s="13"/>
      <c r="N91" s="37"/>
      <c r="O91" s="12"/>
      <c r="P91" s="12"/>
      <c r="Q91" s="12"/>
      <c r="R91" s="37"/>
      <c r="S91" s="12"/>
      <c r="T91" s="12"/>
      <c r="U91" s="13"/>
      <c r="V91" s="37"/>
      <c r="W91" s="12"/>
      <c r="X91" s="12"/>
      <c r="Y91" s="13"/>
      <c r="Z91" s="107">
        <f>'Sample UI'!Z91*(SUM('FY20 - CoE_ESM UI'!$Z$52:$AC$52)/SUM('Sample UI'!$Z$52:$AC$52))</f>
        <v>1.1497164875079626</v>
      </c>
      <c r="AA91" s="107">
        <f>'Sample UI'!AA91*(SUM('FY20 - CoE_ESM UI'!$Z$52:$AC$52)/SUM('Sample UI'!$Z$52:$AC$52))</f>
        <v>1.1497164875079673</v>
      </c>
      <c r="AB91" s="107">
        <f>'Sample UI'!AB91*(SUM('FY20 - CoE_ESM UI'!$Z$52:$AC$52)/SUM('Sample UI'!$Z$52:$AC$52))</f>
        <v>1.1497164875079673</v>
      </c>
      <c r="AC91" s="107">
        <f>'Sample UI'!AC91*(SUM('FY20 - CoE_ESM UI'!$Z$52:$AC$52)/SUM('Sample UI'!$Z$52:$AC$52))</f>
        <v>1.1497164875079673</v>
      </c>
      <c r="AD91" s="37">
        <f>IF(Z91*(100%-AD$161)&lt;0,0,Z91*(100%-AD$161))</f>
        <v>1.104877544495152</v>
      </c>
      <c r="AE91" s="37">
        <f>IF(AA91*(100%-AE$161)&lt;0,0,AA91*(100%-AE$161))</f>
        <v>1.1048775444951566</v>
      </c>
      <c r="AF91" s="37">
        <f>IF(AB91*(100%-AF$161)&lt;0,0,AB91*(100%-AF$161))</f>
        <v>1.1048775444951566</v>
      </c>
      <c r="AG91" s="37">
        <f>IF(AC91*(100%-AG$161)&lt;0,0,AC91*(100%-AG$161))</f>
        <v>1.1048775444951566</v>
      </c>
      <c r="AH91" s="37">
        <f>IF(AD91*(100%-AH$161)&lt;0,0,AD91*(100%-AH$161))</f>
        <v>1.0750458507937828</v>
      </c>
      <c r="AI91" s="37">
        <f>IF(AE91*(100%-AI$161)&lt;0,0,AE91*(100%-AI$161))</f>
        <v>1.0750458507937874</v>
      </c>
      <c r="AJ91" s="37">
        <f>IF(AF91*(100%-AJ$161)&lt;0,0,AF91*(100%-AJ$161))</f>
        <v>1.0750458507937874</v>
      </c>
      <c r="AK91" s="37">
        <f>IF(AG91*(100%-AK$161)&lt;0,0,AG91*(100%-AK$161))</f>
        <v>1.0750458507937874</v>
      </c>
      <c r="AL91" s="37">
        <f>IF(AH91*(100%-AL$161)&lt;0,0,AH91*(100%-AL$161))</f>
        <v>1.0476321815985414</v>
      </c>
      <c r="AM91" s="37">
        <f>IF(AI91*(100%-AM$161)&lt;0,0,AI91*(100%-AM$161))</f>
        <v>1.0476321815985459</v>
      </c>
      <c r="AN91" s="37">
        <f>IF(AJ91*(100%-AN$161)&lt;0,0,AJ91*(100%-AN$161))</f>
        <v>1.0476321815985459</v>
      </c>
      <c r="AO91" s="37">
        <f>IF(AK91*(100%-AO$161)&lt;0,0,AK91*(100%-AO$161))</f>
        <v>1.0476321815985459</v>
      </c>
      <c r="AP91" s="37">
        <f>IF(AL91*(100%-AP$161)&lt;0,0,AL91*(100%-AP$161))</f>
        <v>1.0298242154860748</v>
      </c>
      <c r="AQ91" s="37">
        <f>IF(AM91*(100%-AQ$161)&lt;0,0,AM91*(100%-AQ$161))</f>
        <v>1.0298242154860793</v>
      </c>
      <c r="AR91" s="37">
        <f>IF(AN91*(100%-AR$161)&lt;0,0,AN91*(100%-AR$161))</f>
        <v>1.0298242154860793</v>
      </c>
      <c r="AS91" s="37">
        <f>IF(AO91*(100%-AS$161)&lt;0,0,AO91*(100%-AS$161))</f>
        <v>1.0298242154860793</v>
      </c>
      <c r="AT91" s="37">
        <f>IF(AP91*(100%-AT$161)&lt;0,0,AP91*(100%-AT$161))</f>
        <v>1.0210689589532769</v>
      </c>
      <c r="AU91" s="37">
        <f>IF(AQ91*(100%-AU$161)&lt;0,0,AQ91*(100%-AU$161))</f>
        <v>1.0210689589532813</v>
      </c>
      <c r="AV91" s="37">
        <f>IF(AR91*(100%-AV$161)&lt;0,0,AR91*(100%-AV$161))</f>
        <v>1.0210689589532813</v>
      </c>
      <c r="AW91" s="37">
        <f>IF(AS91*(100%-AW$161)&lt;0,0,AS91*(100%-AW$161))</f>
        <v>1.0210689589532813</v>
      </c>
      <c r="AX91" s="30"/>
    </row>
    <row r="92" spans="1:50" s="26" customFormat="1" hidden="1" x14ac:dyDescent="0.35">
      <c r="A92" s="103" t="s">
        <v>126</v>
      </c>
      <c r="B92" s="37"/>
      <c r="C92" s="12"/>
      <c r="D92" s="12"/>
      <c r="E92" s="12"/>
      <c r="F92" s="37"/>
      <c r="G92" s="12"/>
      <c r="H92" s="12"/>
      <c r="I92" s="13"/>
      <c r="J92" s="37"/>
      <c r="K92" s="12"/>
      <c r="L92" s="12"/>
      <c r="M92" s="13"/>
      <c r="N92" s="37"/>
      <c r="O92" s="12"/>
      <c r="P92" s="12"/>
      <c r="Q92" s="12"/>
      <c r="R92" s="37"/>
      <c r="S92" s="12"/>
      <c r="T92" s="12"/>
      <c r="U92" s="13"/>
      <c r="V92" s="37"/>
      <c r="W92" s="12"/>
      <c r="X92" s="12"/>
      <c r="Y92" s="13"/>
      <c r="Z92" s="37"/>
      <c r="AA92" s="12"/>
      <c r="AB92" s="12"/>
      <c r="AC92" s="12"/>
      <c r="AD92" s="107">
        <f>'Sample UI'!AD92*(SUM('FY20 - CoE_ESM UI'!$AD$52:$AG$52)/SUM('Sample UI'!$AD$52:$AG$53))</f>
        <v>2.2780291866900004</v>
      </c>
      <c r="AE92" s="107">
        <f>'Sample UI'!AE92*(SUM('FY20 - CoE_ESM UI'!$AD$52:$AG$52)/SUM('Sample UI'!$AD$52:$AG$53))</f>
        <v>2.2780291866899982</v>
      </c>
      <c r="AF92" s="107">
        <f>'Sample UI'!AF92*(SUM('FY20 - CoE_ESM UI'!$AD$52:$AG$52)/SUM('Sample UI'!$AD$52:$AG$53))</f>
        <v>2.2780291866899982</v>
      </c>
      <c r="AG92" s="107">
        <f>'Sample UI'!AG92*(SUM('FY20 - CoE_ESM UI'!$AD$52:$AG$52)/SUM('Sample UI'!$AD$52:$AG$53))</f>
        <v>2.2780291866899982</v>
      </c>
      <c r="AH92" s="37">
        <f>IF(AD92*(100%-AH$161)&lt;0,0,AD92*(100%-AH$161))</f>
        <v>2.2165223986493703</v>
      </c>
      <c r="AI92" s="37">
        <f>IF(AE92*(100%-AI$161)&lt;0,0,AE92*(100%-AI$161))</f>
        <v>2.2165223986493681</v>
      </c>
      <c r="AJ92" s="37">
        <f>IF(AF92*(100%-AJ$161)&lt;0,0,AF92*(100%-AJ$161))</f>
        <v>2.2165223986493681</v>
      </c>
      <c r="AK92" s="37">
        <f>IF(AG92*(100%-AK$161)&lt;0,0,AG92*(100%-AK$161))</f>
        <v>2.2165223986493681</v>
      </c>
      <c r="AL92" s="37">
        <f>IF(AH92*(100%-AL$161)&lt;0,0,AH92*(100%-AL$161))</f>
        <v>2.1600010774838112</v>
      </c>
      <c r="AM92" s="37">
        <f>IF(AI92*(100%-AM$161)&lt;0,0,AI92*(100%-AM$161))</f>
        <v>2.1600010774838094</v>
      </c>
      <c r="AN92" s="37">
        <f>IF(AJ92*(100%-AN$161)&lt;0,0,AJ92*(100%-AN$161))</f>
        <v>2.1600010774838094</v>
      </c>
      <c r="AO92" s="37">
        <f>IF(AK92*(100%-AO$161)&lt;0,0,AK92*(100%-AO$161))</f>
        <v>2.1600010774838094</v>
      </c>
      <c r="AP92" s="37">
        <f>IF(AL92*(100%-AP$161)&lt;0,0,AL92*(100%-AP$161))</f>
        <v>2.1232847311684182</v>
      </c>
      <c r="AQ92" s="37">
        <f>IF(AM92*(100%-AQ$161)&lt;0,0,AM92*(100%-AQ$161))</f>
        <v>2.1232847311684164</v>
      </c>
      <c r="AR92" s="37">
        <f>IF(AN92*(100%-AR$161)&lt;0,0,AN92*(100%-AR$161))</f>
        <v>2.1232847311684164</v>
      </c>
      <c r="AS92" s="37">
        <f>IF(AO92*(100%-AS$161)&lt;0,0,AO92*(100%-AS$161))</f>
        <v>2.1232847311684164</v>
      </c>
      <c r="AT92" s="37">
        <f>IF(AP92*(100%-AT$161)&lt;0,0,AP92*(100%-AT$161))</f>
        <v>2.1052332013694439</v>
      </c>
      <c r="AU92" s="37">
        <f>IF(AQ92*(100%-AU$161)&lt;0,0,AQ92*(100%-AU$161))</f>
        <v>2.1052332013694421</v>
      </c>
      <c r="AV92" s="37">
        <f>IF(AR92*(100%-AV$161)&lt;0,0,AR92*(100%-AV$161))</f>
        <v>2.1052332013694421</v>
      </c>
      <c r="AW92" s="37">
        <f>IF(AS92*(100%-AW$161)&lt;0,0,AS92*(100%-AW$161))</f>
        <v>2.1052332013694421</v>
      </c>
      <c r="AX92" s="30"/>
    </row>
    <row r="93" spans="1:50" s="26" customFormat="1" hidden="1" x14ac:dyDescent="0.35">
      <c r="A93" s="103" t="s">
        <v>127</v>
      </c>
      <c r="B93" s="37"/>
      <c r="C93" s="12"/>
      <c r="D93" s="12"/>
      <c r="E93" s="12"/>
      <c r="F93" s="37"/>
      <c r="G93" s="12"/>
      <c r="H93" s="12"/>
      <c r="I93" s="13"/>
      <c r="J93" s="37"/>
      <c r="K93" s="12"/>
      <c r="L93" s="12"/>
      <c r="M93" s="13"/>
      <c r="N93" s="37"/>
      <c r="O93" s="12"/>
      <c r="P93" s="12"/>
      <c r="Q93" s="12"/>
      <c r="R93" s="37"/>
      <c r="S93" s="12"/>
      <c r="T93" s="12"/>
      <c r="U93" s="13"/>
      <c r="V93" s="37"/>
      <c r="W93" s="12"/>
      <c r="X93" s="12"/>
      <c r="Y93" s="13"/>
      <c r="Z93" s="37"/>
      <c r="AA93" s="12"/>
      <c r="AB93" s="12"/>
      <c r="AC93" s="12"/>
      <c r="AD93" s="37"/>
      <c r="AE93" s="12"/>
      <c r="AF93" s="12"/>
      <c r="AG93" s="12"/>
      <c r="AH93" s="107">
        <f>'Sample UI'!AH93*(SUM('FY20 - CoE_ESM UI'!$AH$52:$AK$52)/SUM('Sample UI'!$AH$52:$AK$52))</f>
        <v>0.89309293751457941</v>
      </c>
      <c r="AI93" s="107">
        <f>'Sample UI'!AI93*(SUM('FY20 - CoE_ESM UI'!$AH$52:$AK$52)/SUM('Sample UI'!$AH$52:$AK$52))</f>
        <v>0.89309293751457564</v>
      </c>
      <c r="AJ93" s="107">
        <f>'Sample UI'!AJ93*(SUM('FY20 - CoE_ESM UI'!$AH$52:$AK$52)/SUM('Sample UI'!$AH$52:$AK$52))</f>
        <v>0.89309293751457564</v>
      </c>
      <c r="AK93" s="107">
        <f>'Sample UI'!AK93*(SUM('FY20 - CoE_ESM UI'!$AH$52:$AK$52)/SUM('Sample UI'!$AH$52:$AK$52))</f>
        <v>0.89309293751457564</v>
      </c>
      <c r="AL93" s="37">
        <f>IF(AH93*(100%-AL$161)&lt;0,0,AH93*(100%-AL$161))</f>
        <v>0.87031906760795763</v>
      </c>
      <c r="AM93" s="37">
        <f>IF(AI93*(100%-AM$161)&lt;0,0,AI93*(100%-AM$161))</f>
        <v>0.87031906760795397</v>
      </c>
      <c r="AN93" s="37">
        <f>IF(AJ93*(100%-AN$161)&lt;0,0,AJ93*(100%-AN$161))</f>
        <v>0.87031906760795397</v>
      </c>
      <c r="AO93" s="37">
        <f>IF(AK93*(100%-AO$161)&lt;0,0,AK93*(100%-AO$161))</f>
        <v>0.87031906760795397</v>
      </c>
      <c r="AP93" s="37">
        <f>IF(AL93*(100%-AP$161)&lt;0,0,AL93*(100%-AP$161))</f>
        <v>0.85552512300103722</v>
      </c>
      <c r="AQ93" s="37">
        <f>IF(AM93*(100%-AQ$161)&lt;0,0,AM93*(100%-AQ$161))</f>
        <v>0.85552512300103367</v>
      </c>
      <c r="AR93" s="37">
        <f>IF(AN93*(100%-AR$161)&lt;0,0,AN93*(100%-AR$161))</f>
        <v>0.85552512300103367</v>
      </c>
      <c r="AS93" s="37">
        <f>IF(AO93*(100%-AS$161)&lt;0,0,AO93*(100%-AS$161))</f>
        <v>0.85552512300103367</v>
      </c>
      <c r="AT93" s="37">
        <f>IF(AP93*(100%-AT$161)&lt;0,0,AP93*(100%-AT$161))</f>
        <v>0.84825170506281933</v>
      </c>
      <c r="AU93" s="37">
        <f>IF(AQ93*(100%-AU$161)&lt;0,0,AQ93*(100%-AU$161))</f>
        <v>0.84825170506281578</v>
      </c>
      <c r="AV93" s="37">
        <f>IF(AR93*(100%-AV$161)&lt;0,0,AR93*(100%-AV$161))</f>
        <v>0.84825170506281578</v>
      </c>
      <c r="AW93" s="37">
        <f>IF(AS93*(100%-AW$161)&lt;0,0,AS93*(100%-AW$161))</f>
        <v>0.84825170506281578</v>
      </c>
      <c r="AX93" s="30"/>
    </row>
    <row r="94" spans="1:50" s="26" customFormat="1" hidden="1" x14ac:dyDescent="0.35">
      <c r="A94" s="103" t="s">
        <v>128</v>
      </c>
      <c r="B94" s="37"/>
      <c r="C94" s="12"/>
      <c r="D94" s="12"/>
      <c r="E94" s="12"/>
      <c r="F94" s="37"/>
      <c r="G94" s="12"/>
      <c r="H94" s="12"/>
      <c r="I94" s="13"/>
      <c r="J94" s="37"/>
      <c r="K94" s="12"/>
      <c r="L94" s="12"/>
      <c r="M94" s="13"/>
      <c r="N94" s="37"/>
      <c r="O94" s="12"/>
      <c r="P94" s="12"/>
      <c r="Q94" s="12"/>
      <c r="R94" s="37"/>
      <c r="S94" s="12"/>
      <c r="T94" s="12"/>
      <c r="U94" s="13"/>
      <c r="V94" s="37"/>
      <c r="W94" s="12"/>
      <c r="X94" s="12"/>
      <c r="Y94" s="13"/>
      <c r="Z94" s="37"/>
      <c r="AA94" s="12"/>
      <c r="AB94" s="12"/>
      <c r="AC94" s="12"/>
      <c r="AD94" s="37"/>
      <c r="AE94" s="12"/>
      <c r="AF94" s="12"/>
      <c r="AG94" s="12"/>
      <c r="AH94" s="37"/>
      <c r="AI94" s="12"/>
      <c r="AJ94" s="12"/>
      <c r="AK94" s="12"/>
      <c r="AL94" s="107">
        <f>'Sample UI'!AL94*(SUM('FY20 - CoE_ESM UI'!$AL$52:$AO$52)/SUM('Sample UI'!$AL$52:$AO$52))</f>
        <v>0</v>
      </c>
      <c r="AM94" s="107">
        <f>'Sample UI'!AM94*(SUM('FY20 - CoE_ESM UI'!$AL$52:$AO$52)/SUM('Sample UI'!$AL$52:$AO$52))</f>
        <v>0</v>
      </c>
      <c r="AN94" s="107">
        <f>'Sample UI'!AN94*(SUM('FY20 - CoE_ESM UI'!$AL$52:$AO$52)/SUM('Sample UI'!$AL$52:$AO$52))</f>
        <v>0</v>
      </c>
      <c r="AO94" s="107">
        <f>'Sample UI'!AO94*(SUM('FY20 - CoE_ESM UI'!$AL$52:$AO$52)/SUM('Sample UI'!$AL$52:$AO$52))</f>
        <v>0</v>
      </c>
      <c r="AP94" s="37">
        <f>IF(AL94*(100%-AP$161)&lt;0,0,AL94*(100%-AP$161))</f>
        <v>0</v>
      </c>
      <c r="AQ94" s="37">
        <f>IF(AM94*(100%-AQ$161)&lt;0,0,AM94*(100%-AQ$161))</f>
        <v>0</v>
      </c>
      <c r="AR94" s="37">
        <f>IF(AN94*(100%-AR$161)&lt;0,0,AN94*(100%-AR$161))</f>
        <v>0</v>
      </c>
      <c r="AS94" s="37">
        <f>IF(AO94*(100%-AS$161)&lt;0,0,AO94*(100%-AS$161))</f>
        <v>0</v>
      </c>
      <c r="AT94" s="37">
        <f>IF(AP94*(100%-AT$161)&lt;0,0,AP94*(100%-AT$161))</f>
        <v>0</v>
      </c>
      <c r="AU94" s="37">
        <f>IF(AQ94*(100%-AU$161)&lt;0,0,AQ94*(100%-AU$161))</f>
        <v>0</v>
      </c>
      <c r="AV94" s="37">
        <f>IF(AR94*(100%-AV$161)&lt;0,0,AR94*(100%-AV$161))</f>
        <v>0</v>
      </c>
      <c r="AW94" s="37">
        <f>IF(AS94*(100%-AW$161)&lt;0,0,AS94*(100%-AW$161))</f>
        <v>0</v>
      </c>
      <c r="AX94" s="30"/>
    </row>
    <row r="95" spans="1:50" s="26" customFormat="1" hidden="1" x14ac:dyDescent="0.35">
      <c r="A95" s="103" t="s">
        <v>129</v>
      </c>
      <c r="B95" s="37"/>
      <c r="C95" s="12"/>
      <c r="D95" s="12"/>
      <c r="E95" s="12"/>
      <c r="F95" s="37"/>
      <c r="G95" s="12"/>
      <c r="H95" s="12"/>
      <c r="I95" s="13"/>
      <c r="J95" s="37"/>
      <c r="K95" s="12"/>
      <c r="L95" s="12"/>
      <c r="M95" s="13"/>
      <c r="N95" s="37"/>
      <c r="O95" s="12"/>
      <c r="P95" s="12"/>
      <c r="Q95" s="12"/>
      <c r="R95" s="37"/>
      <c r="S95" s="12"/>
      <c r="T95" s="12"/>
      <c r="U95" s="13"/>
      <c r="V95" s="37"/>
      <c r="W95" s="12"/>
      <c r="X95" s="12"/>
      <c r="Y95" s="13"/>
      <c r="Z95" s="37"/>
      <c r="AA95" s="12"/>
      <c r="AB95" s="12"/>
      <c r="AC95" s="12"/>
      <c r="AD95" s="37"/>
      <c r="AE95" s="12"/>
      <c r="AF95" s="12"/>
      <c r="AG95" s="12"/>
      <c r="AH95" s="37"/>
      <c r="AI95" s="12"/>
      <c r="AJ95" s="12"/>
      <c r="AK95" s="12"/>
      <c r="AL95" s="37"/>
      <c r="AM95" s="12"/>
      <c r="AN95" s="12"/>
      <c r="AO95" s="12"/>
      <c r="AP95" s="107">
        <f>'Sample UI'!AP95*(SUM('FY20 - CoE_ESM UI'!$AP$52:$AS$52)/SUM('Sample UI'!$AP$52:$AS$52))</f>
        <v>0.78539294445916374</v>
      </c>
      <c r="AQ95" s="107">
        <f>'Sample UI'!AQ95*(SUM('FY20 - CoE_ESM UI'!$AP$52:$AS$52)/SUM('Sample UI'!$AP$52:$AS$52))</f>
        <v>0.78539294445916552</v>
      </c>
      <c r="AR95" s="107">
        <f>'Sample UI'!AR95*(SUM('FY20 - CoE_ESM UI'!$AP$52:$AS$52)/SUM('Sample UI'!$AP$52:$AS$52))</f>
        <v>0.78539294445916552</v>
      </c>
      <c r="AS95" s="107">
        <f>'Sample UI'!AS95*(SUM('FY20 - CoE_ESM UI'!$AP$52:$AS$52)/SUM('Sample UI'!$AP$52:$AS$52))</f>
        <v>0.78539294445916552</v>
      </c>
      <c r="AT95" s="37">
        <f>IF(AP95*(100%-AT$161)&lt;0,0,AP95*(100%-AT$161))</f>
        <v>0.77871576926325536</v>
      </c>
      <c r="AU95" s="37">
        <f>IF(AQ95*(100%-AU$161)&lt;0,0,AQ95*(100%-AU$161))</f>
        <v>0.77871576926325703</v>
      </c>
      <c r="AV95" s="37">
        <f>IF(AR95*(100%-AV$161)&lt;0,0,AR95*(100%-AV$161))</f>
        <v>0.77871576926325703</v>
      </c>
      <c r="AW95" s="37">
        <f>IF(AS95*(100%-AW$161)&lt;0,0,AS95*(100%-AW$161))</f>
        <v>0.77871576926325703</v>
      </c>
      <c r="AX95" s="30"/>
    </row>
    <row r="96" spans="1:50" s="26" customFormat="1" hidden="1" x14ac:dyDescent="0.35">
      <c r="A96" s="103" t="s">
        <v>130</v>
      </c>
      <c r="B96" s="37"/>
      <c r="C96" s="12"/>
      <c r="D96" s="12"/>
      <c r="E96" s="12"/>
      <c r="F96" s="37"/>
      <c r="G96" s="12"/>
      <c r="H96" s="12"/>
      <c r="I96" s="13"/>
      <c r="J96" s="37"/>
      <c r="K96" s="12"/>
      <c r="L96" s="12"/>
      <c r="M96" s="13"/>
      <c r="N96" s="37"/>
      <c r="O96" s="12"/>
      <c r="P96" s="12"/>
      <c r="Q96" s="12"/>
      <c r="R96" s="37"/>
      <c r="S96" s="12"/>
      <c r="T96" s="12"/>
      <c r="U96" s="13"/>
      <c r="V96" s="37"/>
      <c r="W96" s="12"/>
      <c r="X96" s="12"/>
      <c r="Y96" s="13"/>
      <c r="Z96" s="37"/>
      <c r="AA96" s="12"/>
      <c r="AB96" s="12"/>
      <c r="AC96" s="12"/>
      <c r="AD96" s="37"/>
      <c r="AE96" s="12"/>
      <c r="AF96" s="12"/>
      <c r="AG96" s="13"/>
      <c r="AH96" s="37"/>
      <c r="AI96" s="12"/>
      <c r="AJ96" s="12"/>
      <c r="AK96" s="13"/>
      <c r="AL96" s="37"/>
      <c r="AM96" s="12"/>
      <c r="AN96" s="12"/>
      <c r="AO96" s="13"/>
      <c r="AP96" s="37"/>
      <c r="AQ96" s="12"/>
      <c r="AR96" s="12"/>
      <c r="AS96" s="13"/>
      <c r="AT96" s="107">
        <f>'Sample UI'!AT96*(SUM('FY20 - CoE_ESM UI'!$AT$52:$AW$52)/SUM('Sample UI'!$AT$52:$AW$52))</f>
        <v>0</v>
      </c>
      <c r="AU96" s="107">
        <f>'Sample UI'!AU96*(SUM('FY20 - CoE_ESM UI'!$AT$52:$AW$52)/SUM('Sample UI'!$AT$52:$AW$52))</f>
        <v>0</v>
      </c>
      <c r="AV96" s="107">
        <f>'Sample UI'!AV96*(SUM('FY20 - CoE_ESM UI'!$AT$52:$AW$52)/SUM('Sample UI'!$AT$52:$AW$52))</f>
        <v>0</v>
      </c>
      <c r="AW96" s="107">
        <f>'Sample UI'!AW96*(SUM('FY20 - CoE_ESM UI'!$AT$52:$AW$52)/SUM('Sample UI'!$AT$52:$AW$52))</f>
        <v>0</v>
      </c>
      <c r="AX96" s="30"/>
    </row>
    <row r="97" spans="1:50" s="26" customFormat="1" hidden="1" x14ac:dyDescent="0.35">
      <c r="A97" s="106" t="s">
        <v>22</v>
      </c>
      <c r="B97" s="105">
        <f>SUM(B98:B110)</f>
        <v>7.465397117480963</v>
      </c>
      <c r="C97" s="105">
        <f t="shared" ref="C97:AW97" si="4">SUM(C98:C110)</f>
        <v>7.4653971174809612</v>
      </c>
      <c r="D97" s="105">
        <f t="shared" si="4"/>
        <v>7.4653971174809612</v>
      </c>
      <c r="E97" s="105">
        <f t="shared" si="4"/>
        <v>7.4653971174809612</v>
      </c>
      <c r="F97" s="105">
        <f t="shared" si="4"/>
        <v>8.2441027916652612</v>
      </c>
      <c r="G97" s="105">
        <f t="shared" si="4"/>
        <v>8.2441027916652612</v>
      </c>
      <c r="H97" s="105">
        <f t="shared" si="4"/>
        <v>8.2441027916652612</v>
      </c>
      <c r="I97" s="105">
        <f t="shared" si="4"/>
        <v>8.2441027916652612</v>
      </c>
      <c r="J97" s="105">
        <f t="shared" si="4"/>
        <v>8.1699058665402724</v>
      </c>
      <c r="K97" s="105">
        <f t="shared" si="4"/>
        <v>8.1699058665402724</v>
      </c>
      <c r="L97" s="105">
        <f t="shared" si="4"/>
        <v>8.1699058665402724</v>
      </c>
      <c r="M97" s="105">
        <f t="shared" si="4"/>
        <v>8.1699058665402724</v>
      </c>
      <c r="N97" s="105">
        <f t="shared" si="4"/>
        <v>7.900100273321252</v>
      </c>
      <c r="O97" s="105">
        <f t="shared" si="4"/>
        <v>7.900100273321252</v>
      </c>
      <c r="P97" s="105">
        <f t="shared" si="4"/>
        <v>7.900100273321252</v>
      </c>
      <c r="Q97" s="105">
        <f t="shared" si="4"/>
        <v>7.900100273321252</v>
      </c>
      <c r="R97" s="105">
        <f t="shared" si="4"/>
        <v>8.1220948183884119</v>
      </c>
      <c r="S97" s="105">
        <f t="shared" si="4"/>
        <v>8.1220948183884083</v>
      </c>
      <c r="T97" s="105">
        <f t="shared" si="4"/>
        <v>8.1220948183884083</v>
      </c>
      <c r="U97" s="105">
        <f t="shared" si="4"/>
        <v>8.1220948183884083</v>
      </c>
      <c r="V97" s="105">
        <f t="shared" si="4"/>
        <v>7.5941586551931666</v>
      </c>
      <c r="W97" s="105">
        <f t="shared" si="4"/>
        <v>7.5941586551931621</v>
      </c>
      <c r="X97" s="105">
        <f t="shared" si="4"/>
        <v>7.5941586551931621</v>
      </c>
      <c r="Y97" s="105">
        <f t="shared" si="4"/>
        <v>7.5941586551931621</v>
      </c>
      <c r="Z97" s="105">
        <f t="shared" si="4"/>
        <v>8.3468603547852904</v>
      </c>
      <c r="AA97" s="105">
        <f t="shared" si="4"/>
        <v>8.3468603547852904</v>
      </c>
      <c r="AB97" s="105">
        <f t="shared" si="4"/>
        <v>8.3468603547852904</v>
      </c>
      <c r="AC97" s="105">
        <f t="shared" si="4"/>
        <v>8.3468603547852904</v>
      </c>
      <c r="AD97" s="105">
        <f t="shared" si="4"/>
        <v>9.8437561503006599</v>
      </c>
      <c r="AE97" s="105">
        <f t="shared" si="4"/>
        <v>9.8437561503006616</v>
      </c>
      <c r="AF97" s="105">
        <f t="shared" si="4"/>
        <v>9.8437561503006616</v>
      </c>
      <c r="AG97" s="105">
        <f t="shared" si="4"/>
        <v>9.8437561503006616</v>
      </c>
      <c r="AH97" s="105">
        <f t="shared" si="4"/>
        <v>10.292449084254203</v>
      </c>
      <c r="AI97" s="105">
        <f t="shared" si="4"/>
        <v>10.292449084254203</v>
      </c>
      <c r="AJ97" s="105">
        <f t="shared" si="4"/>
        <v>10.292449084254203</v>
      </c>
      <c r="AK97" s="105">
        <f t="shared" si="4"/>
        <v>10.292449084254203</v>
      </c>
      <c r="AL97" s="105">
        <f t="shared" si="4"/>
        <v>10.029991632605723</v>
      </c>
      <c r="AM97" s="105">
        <f t="shared" si="4"/>
        <v>10.029991632605718</v>
      </c>
      <c r="AN97" s="105">
        <f t="shared" si="4"/>
        <v>10.029991632605718</v>
      </c>
      <c r="AO97" s="105">
        <f t="shared" si="4"/>
        <v>10.029991632605718</v>
      </c>
      <c r="AP97" s="105">
        <f t="shared" si="4"/>
        <v>10.48781318140453</v>
      </c>
      <c r="AQ97" s="105">
        <f t="shared" si="4"/>
        <v>10.487813181404531</v>
      </c>
      <c r="AR97" s="105">
        <f t="shared" si="4"/>
        <v>10.487813181404531</v>
      </c>
      <c r="AS97" s="105">
        <f t="shared" si="4"/>
        <v>10.487813181404531</v>
      </c>
      <c r="AT97" s="105">
        <f t="shared" si="4"/>
        <v>10.398648940080182</v>
      </c>
      <c r="AU97" s="105">
        <f t="shared" si="4"/>
        <v>10.398648940080186</v>
      </c>
      <c r="AV97" s="105">
        <f t="shared" si="4"/>
        <v>10.398648940080186</v>
      </c>
      <c r="AW97" s="105">
        <f t="shared" si="4"/>
        <v>10.398648940080186</v>
      </c>
      <c r="AX97" s="30"/>
    </row>
    <row r="98" spans="1:50" s="26" customFormat="1" hidden="1" x14ac:dyDescent="0.35">
      <c r="A98" s="103" t="s">
        <v>24</v>
      </c>
      <c r="B98" s="37">
        <f>'Headcount Source'!H7</f>
        <v>0</v>
      </c>
      <c r="C98" s="37">
        <f>'Headcount Source'!H7</f>
        <v>0</v>
      </c>
      <c r="D98" s="37">
        <f>'Headcount Source'!H7</f>
        <v>0</v>
      </c>
      <c r="E98" s="37">
        <f>'Headcount Source'!H7</f>
        <v>0</v>
      </c>
      <c r="F98" s="37">
        <f>B98*(100%-F$161)</f>
        <v>0</v>
      </c>
      <c r="G98" s="37">
        <f>C98*(100%-G$161)</f>
        <v>0</v>
      </c>
      <c r="H98" s="37">
        <f>D98*(100%-H$161)</f>
        <v>0</v>
      </c>
      <c r="I98" s="37">
        <f>E98*(100%-I$161)</f>
        <v>0</v>
      </c>
      <c r="J98" s="37">
        <f>F98*(100%-J$161)</f>
        <v>0</v>
      </c>
      <c r="K98" s="37">
        <f>G98*(100%-K$161)</f>
        <v>0</v>
      </c>
      <c r="L98" s="37">
        <f>H98*(100%-L$161)</f>
        <v>0</v>
      </c>
      <c r="M98" s="37">
        <f>I98*(100%-M$161)</f>
        <v>0</v>
      </c>
      <c r="N98" s="37">
        <f>J98*(100%-N$161)</f>
        <v>0</v>
      </c>
      <c r="O98" s="37">
        <f>K98*(100%-O$161)</f>
        <v>0</v>
      </c>
      <c r="P98" s="37">
        <f>L98*(100%-P$161)</f>
        <v>0</v>
      </c>
      <c r="Q98" s="37">
        <f>M98*(100%-Q$161)</f>
        <v>0</v>
      </c>
      <c r="R98" s="37">
        <f>N98*(100%-R$161)</f>
        <v>0</v>
      </c>
      <c r="S98" s="37">
        <f>O98*(100%-S$161)</f>
        <v>0</v>
      </c>
      <c r="T98" s="37">
        <f>P98*(100%-T$161)</f>
        <v>0</v>
      </c>
      <c r="U98" s="37">
        <f>Q98*(100%-U$161)</f>
        <v>0</v>
      </c>
      <c r="V98" s="37">
        <f>IF(R98*(100%-V$161)&lt;0,0,R98*(100%-V$161))</f>
        <v>0</v>
      </c>
      <c r="W98" s="37">
        <f>IF(S98*(100%-W$161)&lt;0,0,S98*(100%-W$161))</f>
        <v>0</v>
      </c>
      <c r="X98" s="37">
        <f>IF(T98*(100%-X$161)&lt;0,0,T98*(100%-X$161))</f>
        <v>0</v>
      </c>
      <c r="Y98" s="37">
        <f>IF(U98*(100%-Y$161)&lt;0,0,U98*(100%-Y$161))</f>
        <v>0</v>
      </c>
      <c r="Z98" s="37">
        <f>IF(V98*(100%-Z$161)&lt;0,0,V98*(100%-Z$161))</f>
        <v>0</v>
      </c>
      <c r="AA98" s="37">
        <f>IF(W98*(100%-AA$161)&lt;0,0,W98*(100%-AA$161))</f>
        <v>0</v>
      </c>
      <c r="AB98" s="37">
        <f>IF(X98*(100%-AB$161)&lt;0,0,X98*(100%-AB$161))</f>
        <v>0</v>
      </c>
      <c r="AC98" s="37">
        <f>IF(Y98*(100%-AC$161)&lt;0,0,Y98*(100%-AC$161))</f>
        <v>0</v>
      </c>
      <c r="AD98" s="37">
        <f>Z98*(100%-AD$161)</f>
        <v>0</v>
      </c>
      <c r="AE98" s="37">
        <f>AA98*(100%-AE$161)</f>
        <v>0</v>
      </c>
      <c r="AF98" s="37">
        <f>AB98*(100%-AF$161)</f>
        <v>0</v>
      </c>
      <c r="AG98" s="37">
        <f>AC98*(100%-AG$161)</f>
        <v>0</v>
      </c>
      <c r="AH98" s="37">
        <f>AD98*(100%-AH$161)</f>
        <v>0</v>
      </c>
      <c r="AI98" s="37">
        <f>AE98*(100%-AI$161)</f>
        <v>0</v>
      </c>
      <c r="AJ98" s="37">
        <f>AF98*(100%-AJ$161)</f>
        <v>0</v>
      </c>
      <c r="AK98" s="37">
        <f>AG98*(100%-AK$161)</f>
        <v>0</v>
      </c>
      <c r="AL98" s="37">
        <f>AH98*(100%-AL$161)</f>
        <v>0</v>
      </c>
      <c r="AM98" s="37">
        <f>AI98*(100%-AM$161)</f>
        <v>0</v>
      </c>
      <c r="AN98" s="37">
        <f>AJ98*(100%-AN$161)</f>
        <v>0</v>
      </c>
      <c r="AO98" s="37">
        <f>AK98*(100%-AO$161)</f>
        <v>0</v>
      </c>
      <c r="AP98" s="37">
        <f>AL98*(100%-AP$161)</f>
        <v>0</v>
      </c>
      <c r="AQ98" s="37">
        <f>AM98*(100%-AQ$161)</f>
        <v>0</v>
      </c>
      <c r="AR98" s="37">
        <f>AN98*(100%-AR$161)</f>
        <v>0</v>
      </c>
      <c r="AS98" s="37">
        <f>AO98*(100%-AS$161)</f>
        <v>0</v>
      </c>
      <c r="AT98" s="37">
        <f>AP98*(100%-AT$161)</f>
        <v>0</v>
      </c>
      <c r="AU98" s="37">
        <f>AQ98*(100%-AU$161)</f>
        <v>0</v>
      </c>
      <c r="AV98" s="37">
        <f>AR98*(100%-AV$161)</f>
        <v>0</v>
      </c>
      <c r="AW98" s="37">
        <f>AS98*(100%-AW$161)</f>
        <v>0</v>
      </c>
      <c r="AX98" s="30"/>
    </row>
    <row r="99" spans="1:50" s="26" customFormat="1" hidden="1" x14ac:dyDescent="0.35">
      <c r="A99" s="103" t="s">
        <v>119</v>
      </c>
      <c r="B99" s="107">
        <f>'Sample UI'!B99*(SUM($B$52:$E$52)/SUM('Sample UI'!$B$52:$E$52))</f>
        <v>7.465397117480963</v>
      </c>
      <c r="C99" s="107">
        <f>'Sample UI'!C99*(SUM($B$52:$E$52)/SUM('Sample UI'!$B$52:$E$52))</f>
        <v>7.4653971174809612</v>
      </c>
      <c r="D99" s="107">
        <f>'Sample UI'!D99*(SUM($B$52:$E$52)/SUM('Sample UI'!$B$52:$E$52))</f>
        <v>7.4653971174809612</v>
      </c>
      <c r="E99" s="107">
        <f>'Sample UI'!E99*(SUM($B$52:$E$52)/SUM('Sample UI'!$B$52:$E$52))</f>
        <v>7.4653971174809612</v>
      </c>
      <c r="F99" s="37">
        <f>IF(B99*(100%-F$161)&lt;0,0,B99*(100%-F$161))</f>
        <v>7.3683469549537106</v>
      </c>
      <c r="G99" s="37">
        <f>IF(C99*(100%-G$161)&lt;0,0,C99*(100%-G$161))</f>
        <v>7.3683469549537088</v>
      </c>
      <c r="H99" s="37">
        <f>IF(D99*(100%-H$161)&lt;0,0,D99*(100%-H$161))</f>
        <v>7.3683469549537088</v>
      </c>
      <c r="I99" s="37">
        <f>IF(E99*(100%-I$161)&lt;0,0,E99*(100%-I$161))</f>
        <v>7.3683469549537088</v>
      </c>
      <c r="J99" s="37">
        <f>IF(F99*(100%-J$161)&lt;0,0,F99*(100%-J$161))</f>
        <v>7.3020318323591269</v>
      </c>
      <c r="K99" s="37">
        <f>IF(G99*(100%-K$161)&lt;0,0,G99*(100%-K$161))</f>
        <v>7.3020318323591251</v>
      </c>
      <c r="L99" s="37">
        <f>IF(H99*(100%-L$161)&lt;0,0,H99*(100%-L$161))</f>
        <v>7.3020318323591251</v>
      </c>
      <c r="M99" s="37">
        <f>IF(I99*(100%-M$161)&lt;0,0,I99*(100%-M$161))</f>
        <v>7.3020318323591251</v>
      </c>
      <c r="N99" s="37">
        <f>IF(J99*(100%-N$161)&lt;0,0,J99*(100%-N$161))</f>
        <v>7.0464607182265571</v>
      </c>
      <c r="O99" s="37">
        <f>IF(K99*(100%-O$161)&lt;0,0,K99*(100%-O$161))</f>
        <v>7.0464607182265553</v>
      </c>
      <c r="P99" s="37">
        <f>IF(L99*(100%-P$161)&lt;0,0,L99*(100%-P$161))</f>
        <v>7.0464607182265553</v>
      </c>
      <c r="Q99" s="37">
        <f>IF(M99*(100%-Q$161)&lt;0,0,M99*(100%-Q$161))</f>
        <v>7.0464607182265553</v>
      </c>
      <c r="R99" s="37">
        <f>IF(N99*(100%-R$161)&lt;0,0,N99*(100%-R$161))</f>
        <v>6.8773456609891195</v>
      </c>
      <c r="S99" s="37">
        <f>IF(O99*(100%-S$161)&lt;0,0,O99*(100%-S$161))</f>
        <v>6.8773456609891177</v>
      </c>
      <c r="T99" s="37">
        <f>IF(P99*(100%-T$161)&lt;0,0,P99*(100%-T$161))</f>
        <v>6.8773456609891177</v>
      </c>
      <c r="U99" s="37">
        <f>IF(Q99*(100%-U$161)&lt;0,0,Q99*(100%-U$161))</f>
        <v>6.8773456609891177</v>
      </c>
      <c r="V99" s="37">
        <f>IF(R99*(100%-V$161)&lt;0,0,R99*(100%-V$161))</f>
        <v>6.430318193024827</v>
      </c>
      <c r="W99" s="37">
        <f>IF(S99*(100%-W$161)&lt;0,0,S99*(100%-W$161))</f>
        <v>6.4303181930248252</v>
      </c>
      <c r="X99" s="37">
        <f>IF(T99*(100%-X$161)&lt;0,0,T99*(100%-X$161))</f>
        <v>6.4303181930248252</v>
      </c>
      <c r="Y99" s="37">
        <f>IF(U99*(100%-Y$161)&lt;0,0,U99*(100%-Y$161))</f>
        <v>6.4303181930248252</v>
      </c>
      <c r="Z99" s="37">
        <f>IF(V99*(100%-Z$161)&lt;0,0,V99*(100%-Z$161))</f>
        <v>6.2888511927782806</v>
      </c>
      <c r="AA99" s="37">
        <f>IF(W99*(100%-AA$161)&lt;0,0,W99*(100%-AA$161))</f>
        <v>6.2888511927782789</v>
      </c>
      <c r="AB99" s="37">
        <f>IF(X99*(100%-AB$161)&lt;0,0,X99*(100%-AB$161))</f>
        <v>6.2888511927782789</v>
      </c>
      <c r="AC99" s="37">
        <f>IF(Y99*(100%-AC$161)&lt;0,0,Y99*(100%-AC$161))</f>
        <v>6.2888511927782789</v>
      </c>
      <c r="AD99" s="37">
        <f>IF(Z99*(100%-AD$161)&lt;0,0,Z99*(100%-AD$161))</f>
        <v>6.0435859962599272</v>
      </c>
      <c r="AE99" s="37">
        <f>IF(AA99*(100%-AE$161)&lt;0,0,AA99*(100%-AE$161))</f>
        <v>6.0435859962599254</v>
      </c>
      <c r="AF99" s="37">
        <f>IF(AB99*(100%-AF$161)&lt;0,0,AB99*(100%-AF$161))</f>
        <v>6.0435859962599254</v>
      </c>
      <c r="AG99" s="37">
        <f>IF(AC99*(100%-AG$161)&lt;0,0,AC99*(100%-AG$161))</f>
        <v>6.0435859962599254</v>
      </c>
      <c r="AH99" s="37">
        <f>IF(AD99*(100%-AH$161)&lt;0,0,AD99*(100%-AH$161))</f>
        <v>5.880409174360909</v>
      </c>
      <c r="AI99" s="37">
        <f>IF(AE99*(100%-AI$161)&lt;0,0,AE99*(100%-AI$161))</f>
        <v>5.8804091743609073</v>
      </c>
      <c r="AJ99" s="37">
        <f>IF(AF99*(100%-AJ$161)&lt;0,0,AF99*(100%-AJ$161))</f>
        <v>5.8804091743609073</v>
      </c>
      <c r="AK99" s="37">
        <f>IF(AG99*(100%-AK$161)&lt;0,0,AG99*(100%-AK$161))</f>
        <v>5.8804091743609073</v>
      </c>
      <c r="AL99" s="37">
        <f>IF(AH99*(100%-AL$161)&lt;0,0,AH99*(100%-AL$161))</f>
        <v>5.730458740414706</v>
      </c>
      <c r="AM99" s="37">
        <f>IF(AI99*(100%-AM$161)&lt;0,0,AI99*(100%-AM$161))</f>
        <v>5.7304587404147043</v>
      </c>
      <c r="AN99" s="37">
        <f>IF(AJ99*(100%-AN$161)&lt;0,0,AJ99*(100%-AN$161))</f>
        <v>5.7304587404147043</v>
      </c>
      <c r="AO99" s="37">
        <f>IF(AK99*(100%-AO$161)&lt;0,0,AK99*(100%-AO$161))</f>
        <v>5.7304587404147043</v>
      </c>
      <c r="AP99" s="37">
        <f>IF(AL99*(100%-AP$161)&lt;0,0,AL99*(100%-AP$161))</f>
        <v>5.6330506836075145</v>
      </c>
      <c r="AQ99" s="37">
        <f>IF(AM99*(100%-AQ$161)&lt;0,0,AM99*(100%-AQ$161))</f>
        <v>5.6330506836075127</v>
      </c>
      <c r="AR99" s="37">
        <f>IF(AN99*(100%-AR$161)&lt;0,0,AN99*(100%-AR$161))</f>
        <v>5.6330506836075127</v>
      </c>
      <c r="AS99" s="37">
        <f>IF(AO99*(100%-AS$161)&lt;0,0,AO99*(100%-AS$161))</f>
        <v>5.6330506836075127</v>
      </c>
      <c r="AT99" s="37">
        <f>IF(AP99*(100%-AT$161)&lt;0,0,AP99*(100%-AT$161))</f>
        <v>5.5851601766106889</v>
      </c>
      <c r="AU99" s="37">
        <f>IF(AQ99*(100%-AU$161)&lt;0,0,AQ99*(100%-AU$161))</f>
        <v>5.5851601766106871</v>
      </c>
      <c r="AV99" s="37">
        <f>IF(AR99*(100%-AV$161)&lt;0,0,AR99*(100%-AV$161))</f>
        <v>5.5851601766106871</v>
      </c>
      <c r="AW99" s="37">
        <f>IF(AS99*(100%-AW$161)&lt;0,0,AS99*(100%-AW$161))</f>
        <v>5.5851601766106871</v>
      </c>
      <c r="AX99" s="30"/>
    </row>
    <row r="100" spans="1:50" s="26" customFormat="1" hidden="1" x14ac:dyDescent="0.35">
      <c r="A100" s="103" t="s">
        <v>120</v>
      </c>
      <c r="B100" s="37"/>
      <c r="C100" s="12"/>
      <c r="D100" s="12"/>
      <c r="E100" s="12"/>
      <c r="F100" s="107">
        <f>'Sample UI'!F100*(SUM('FY20 - CoE_ESM UI'!$F$52:$I$52)/(SUM('Sample UI'!$F$52:$I$52)))</f>
        <v>0.87575583671155022</v>
      </c>
      <c r="G100" s="107">
        <f>'Sample UI'!G100*(SUM('FY20 - CoE_ESM UI'!$F$52:$I$52)/(SUM('Sample UI'!$F$52:$I$52)))</f>
        <v>0.87575583671155199</v>
      </c>
      <c r="H100" s="107">
        <f>'Sample UI'!H100*(SUM('FY20 - CoE_ESM UI'!$F$52:$I$52)/(SUM('Sample UI'!$F$52:$I$52)))</f>
        <v>0.87575583671155199</v>
      </c>
      <c r="I100" s="107">
        <f>'Sample UI'!I100*(SUM('FY20 - CoE_ESM UI'!$F$52:$I$52)/(SUM('Sample UI'!$F$52:$I$52)))</f>
        <v>0.87575583671155199</v>
      </c>
      <c r="J100" s="37">
        <f>IF(F100*(100%-J$161)&lt;0,0,F100*(100%-J$161))</f>
        <v>0.86787403418114628</v>
      </c>
      <c r="K100" s="37">
        <f>IF(G100*(100%-K$161)&lt;0,0,G100*(100%-K$161))</f>
        <v>0.86787403418114806</v>
      </c>
      <c r="L100" s="37">
        <f>IF(H100*(100%-L$161)&lt;0,0,H100*(100%-L$161))</f>
        <v>0.86787403418114806</v>
      </c>
      <c r="M100" s="37">
        <f>IF(I100*(100%-M$161)&lt;0,0,I100*(100%-M$161))</f>
        <v>0.86787403418114806</v>
      </c>
      <c r="N100" s="37">
        <f>IF(J100*(100%-N$161)&lt;0,0,J100*(100%-N$161))</f>
        <v>0.83749844298480614</v>
      </c>
      <c r="O100" s="37">
        <f>IF(K100*(100%-O$161)&lt;0,0,K100*(100%-O$161))</f>
        <v>0.8374984429848078</v>
      </c>
      <c r="P100" s="37">
        <f>IF(L100*(100%-P$161)&lt;0,0,L100*(100%-P$161))</f>
        <v>0.8374984429848078</v>
      </c>
      <c r="Q100" s="37">
        <f>IF(M100*(100%-Q$161)&lt;0,0,M100*(100%-Q$161))</f>
        <v>0.8374984429848078</v>
      </c>
      <c r="R100" s="37">
        <f>IF(N100*(100%-R$161)&lt;0,0,N100*(100%-R$161))</f>
        <v>0.81739848035317075</v>
      </c>
      <c r="S100" s="37">
        <f>IF(O100*(100%-S$161)&lt;0,0,O100*(100%-S$161))</f>
        <v>0.81739848035317242</v>
      </c>
      <c r="T100" s="37">
        <f>IF(P100*(100%-T$161)&lt;0,0,P100*(100%-T$161))</f>
        <v>0.81739848035317242</v>
      </c>
      <c r="U100" s="37">
        <f>IF(Q100*(100%-U$161)&lt;0,0,Q100*(100%-U$161))</f>
        <v>0.81739848035317242</v>
      </c>
      <c r="V100" s="37">
        <f>IF(R100*(100%-V$161)&lt;0,0,R100*(100%-V$161))</f>
        <v>0.7642675791302147</v>
      </c>
      <c r="W100" s="37">
        <f>IF(S100*(100%-W$161)&lt;0,0,S100*(100%-W$161))</f>
        <v>0.76426757913021626</v>
      </c>
      <c r="X100" s="37">
        <f>IF(T100*(100%-X$161)&lt;0,0,T100*(100%-X$161))</f>
        <v>0.76426757913021626</v>
      </c>
      <c r="Y100" s="37">
        <f>IF(U100*(100%-Y$161)&lt;0,0,U100*(100%-Y$161))</f>
        <v>0.76426757913021626</v>
      </c>
      <c r="Z100" s="37">
        <f>IF(V100*(100%-Z$161)&lt;0,0,V100*(100%-Z$161))</f>
        <v>0.74745369238935</v>
      </c>
      <c r="AA100" s="37">
        <f>IF(W100*(100%-AA$161)&lt;0,0,W100*(100%-AA$161))</f>
        <v>0.74745369238935144</v>
      </c>
      <c r="AB100" s="37">
        <f>IF(X100*(100%-AB$161)&lt;0,0,X100*(100%-AB$161))</f>
        <v>0.74745369238935144</v>
      </c>
      <c r="AC100" s="37">
        <f>IF(Y100*(100%-AC$161)&lt;0,0,Y100*(100%-AC$161))</f>
        <v>0.74745369238935144</v>
      </c>
      <c r="AD100" s="37">
        <f>IF(Z100*(100%-AD$161)&lt;0,0,Z100*(100%-AD$161))</f>
        <v>0.71830299838616529</v>
      </c>
      <c r="AE100" s="37">
        <f>IF(AA100*(100%-AE$161)&lt;0,0,AA100*(100%-AE$161))</f>
        <v>0.71830299838616674</v>
      </c>
      <c r="AF100" s="37">
        <f>IF(AB100*(100%-AF$161)&lt;0,0,AB100*(100%-AF$161))</f>
        <v>0.71830299838616674</v>
      </c>
      <c r="AG100" s="37">
        <f>IF(AC100*(100%-AG$161)&lt;0,0,AC100*(100%-AG$161))</f>
        <v>0.71830299838616674</v>
      </c>
      <c r="AH100" s="37">
        <f>IF(AD100*(100%-AH$161)&lt;0,0,AD100*(100%-AH$161))</f>
        <v>0.69890881742973876</v>
      </c>
      <c r="AI100" s="37">
        <f>IF(AE100*(100%-AI$161)&lt;0,0,AE100*(100%-AI$161))</f>
        <v>0.6989088174297402</v>
      </c>
      <c r="AJ100" s="37">
        <f>IF(AF100*(100%-AJ$161)&lt;0,0,AF100*(100%-AJ$161))</f>
        <v>0.6989088174297402</v>
      </c>
      <c r="AK100" s="37">
        <f>IF(AG100*(100%-AK$161)&lt;0,0,AG100*(100%-AK$161))</f>
        <v>0.6989088174297402</v>
      </c>
      <c r="AL100" s="37">
        <f>IF(AH100*(100%-AL$161)&lt;0,0,AH100*(100%-AL$161))</f>
        <v>0.6810866425852804</v>
      </c>
      <c r="AM100" s="37">
        <f>IF(AI100*(100%-AM$161)&lt;0,0,AI100*(100%-AM$161))</f>
        <v>0.68108664258528184</v>
      </c>
      <c r="AN100" s="37">
        <f>IF(AJ100*(100%-AN$161)&lt;0,0,AJ100*(100%-AN$161))</f>
        <v>0.68108664258528184</v>
      </c>
      <c r="AO100" s="37">
        <f>IF(AK100*(100%-AO$161)&lt;0,0,AK100*(100%-AO$161))</f>
        <v>0.68108664258528184</v>
      </c>
      <c r="AP100" s="37">
        <f>IF(AL100*(100%-AP$161)&lt;0,0,AL100*(100%-AP$161))</f>
        <v>0.66950932750862302</v>
      </c>
      <c r="AQ100" s="37">
        <f>IF(AM100*(100%-AQ$161)&lt;0,0,AM100*(100%-AQ$161))</f>
        <v>0.66950932750862446</v>
      </c>
      <c r="AR100" s="37">
        <f>IF(AN100*(100%-AR$161)&lt;0,0,AN100*(100%-AR$161))</f>
        <v>0.66950932750862446</v>
      </c>
      <c r="AS100" s="37">
        <f>IF(AO100*(100%-AS$161)&lt;0,0,AO100*(100%-AS$161))</f>
        <v>0.66950932750862446</v>
      </c>
      <c r="AT100" s="37">
        <f>IF(AP100*(100%-AT$161)&lt;0,0,AP100*(100%-AT$161))</f>
        <v>0.66381736005894298</v>
      </c>
      <c r="AU100" s="37">
        <f>IF(AQ100*(100%-AU$161)&lt;0,0,AQ100*(100%-AU$161))</f>
        <v>0.66381736005894443</v>
      </c>
      <c r="AV100" s="37">
        <f>IF(AR100*(100%-AV$161)&lt;0,0,AR100*(100%-AV$161))</f>
        <v>0.66381736005894443</v>
      </c>
      <c r="AW100" s="37">
        <f>IF(AS100*(100%-AW$161)&lt;0,0,AS100*(100%-AW$161))</f>
        <v>0.66381736005894443</v>
      </c>
      <c r="AX100" s="30"/>
    </row>
    <row r="101" spans="1:50" s="26" customFormat="1" hidden="1" x14ac:dyDescent="0.35">
      <c r="A101" s="103" t="s">
        <v>121</v>
      </c>
      <c r="B101" s="37"/>
      <c r="C101" s="12"/>
      <c r="D101" s="12"/>
      <c r="E101" s="12"/>
      <c r="F101" s="37"/>
      <c r="G101" s="12"/>
      <c r="H101" s="12"/>
      <c r="I101" s="13"/>
      <c r="J101" s="107">
        <f>'Sample UI'!J101*(SUM('FY20 - CoE_ESM UI'!$J$52:$M$52)/SUM('Sample UI'!$J$52:$M$52))</f>
        <v>0</v>
      </c>
      <c r="K101" s="107">
        <f>'Sample UI'!K101*(SUM('FY20 - CoE_ESM UI'!$J$52:$M$52)/SUM('Sample UI'!$J$52:$M$52))</f>
        <v>0</v>
      </c>
      <c r="L101" s="107">
        <f>'Sample UI'!L101*(SUM('FY20 - CoE_ESM UI'!$J$52:$M$52)/SUM('Sample UI'!$J$52:$M$52))</f>
        <v>0</v>
      </c>
      <c r="M101" s="107">
        <f>'Sample UI'!M101*(SUM('FY20 - CoE_ESM UI'!$J$52:$M$52)/SUM('Sample UI'!$J$52:$M$52))</f>
        <v>0</v>
      </c>
      <c r="N101" s="37">
        <f>IF(J101*(100%-N$161)&lt;0,0,J101*(100%-N$161))</f>
        <v>0</v>
      </c>
      <c r="O101" s="37">
        <f>IF(K101*(100%-O$161)&lt;0,0,K101*(100%-O$161))</f>
        <v>0</v>
      </c>
      <c r="P101" s="37">
        <f>IF(L101*(100%-P$161)&lt;0,0,L101*(100%-P$161))</f>
        <v>0</v>
      </c>
      <c r="Q101" s="37">
        <f>IF(M101*(100%-Q$161)&lt;0,0,M101*(100%-Q$161))</f>
        <v>0</v>
      </c>
      <c r="R101" s="37">
        <f>IF(N101*(100%-R$161)&lt;0,0,N101*(100%-R$161))</f>
        <v>0</v>
      </c>
      <c r="S101" s="37">
        <f>IF(O101*(100%-S$161)&lt;0,0,O101*(100%-S$161))</f>
        <v>0</v>
      </c>
      <c r="T101" s="37">
        <f>IF(P101*(100%-T$161)&lt;0,0,P101*(100%-T$161))</f>
        <v>0</v>
      </c>
      <c r="U101" s="37">
        <f>IF(Q101*(100%-U$161)&lt;0,0,Q101*(100%-U$161))</f>
        <v>0</v>
      </c>
      <c r="V101" s="37">
        <f>IF(R101*(100%-V$161)&lt;0,0,R101*(100%-V$161))</f>
        <v>0</v>
      </c>
      <c r="W101" s="37">
        <f>IF(S101*(100%-W$161)&lt;0,0,S101*(100%-W$161))</f>
        <v>0</v>
      </c>
      <c r="X101" s="37">
        <f>IF(T101*(100%-X$161)&lt;0,0,T101*(100%-X$161))</f>
        <v>0</v>
      </c>
      <c r="Y101" s="37">
        <f>IF(U101*(100%-Y$161)&lt;0,0,U101*(100%-Y$161))</f>
        <v>0</v>
      </c>
      <c r="Z101" s="37">
        <f>IF(V101*(100%-Z$161)&lt;0,0,V101*(100%-Z$161))</f>
        <v>0</v>
      </c>
      <c r="AA101" s="37">
        <f>IF(W101*(100%-AA$161)&lt;0,0,W101*(100%-AA$161))</f>
        <v>0</v>
      </c>
      <c r="AB101" s="37">
        <f>IF(X101*(100%-AB$161)&lt;0,0,X101*(100%-AB$161))</f>
        <v>0</v>
      </c>
      <c r="AC101" s="37">
        <f>IF(Y101*(100%-AC$161)&lt;0,0,Y101*(100%-AC$161))</f>
        <v>0</v>
      </c>
      <c r="AD101" s="37">
        <f>IF(Z101*(100%-AD$161)&lt;0,0,Z101*(100%-AD$161))</f>
        <v>0</v>
      </c>
      <c r="AE101" s="37">
        <f>IF(AA101*(100%-AE$161)&lt;0,0,AA101*(100%-AE$161))</f>
        <v>0</v>
      </c>
      <c r="AF101" s="37">
        <f>IF(AB101*(100%-AF$161)&lt;0,0,AB101*(100%-AF$161))</f>
        <v>0</v>
      </c>
      <c r="AG101" s="37">
        <f>IF(AC101*(100%-AG$161)&lt;0,0,AC101*(100%-AG$161))</f>
        <v>0</v>
      </c>
      <c r="AH101" s="37">
        <f>IF(AD101*(100%-AH$161)&lt;0,0,AD101*(100%-AH$161))</f>
        <v>0</v>
      </c>
      <c r="AI101" s="37">
        <f>IF(AE101*(100%-AI$161)&lt;0,0,AE101*(100%-AI$161))</f>
        <v>0</v>
      </c>
      <c r="AJ101" s="37">
        <f>IF(AF101*(100%-AJ$161)&lt;0,0,AF101*(100%-AJ$161))</f>
        <v>0</v>
      </c>
      <c r="AK101" s="37">
        <f>IF(AG101*(100%-AK$161)&lt;0,0,AG101*(100%-AK$161))</f>
        <v>0</v>
      </c>
      <c r="AL101" s="37">
        <f>IF(AH101*(100%-AL$161)&lt;0,0,AH101*(100%-AL$161))</f>
        <v>0</v>
      </c>
      <c r="AM101" s="37">
        <f>IF(AI101*(100%-AM$161)&lt;0,0,AI101*(100%-AM$161))</f>
        <v>0</v>
      </c>
      <c r="AN101" s="37">
        <f>IF(AJ101*(100%-AN$161)&lt;0,0,AJ101*(100%-AN$161))</f>
        <v>0</v>
      </c>
      <c r="AO101" s="37">
        <f>IF(AK101*(100%-AO$161)&lt;0,0,AK101*(100%-AO$161))</f>
        <v>0</v>
      </c>
      <c r="AP101" s="37">
        <f>IF(AL101*(100%-AP$161)&lt;0,0,AL101*(100%-AP$161))</f>
        <v>0</v>
      </c>
      <c r="AQ101" s="37">
        <f>IF(AM101*(100%-AQ$161)&lt;0,0,AM101*(100%-AQ$161))</f>
        <v>0</v>
      </c>
      <c r="AR101" s="37">
        <f>IF(AN101*(100%-AR$161)&lt;0,0,AN101*(100%-AR$161))</f>
        <v>0</v>
      </c>
      <c r="AS101" s="37">
        <f>IF(AO101*(100%-AS$161)&lt;0,0,AO101*(100%-AS$161))</f>
        <v>0</v>
      </c>
      <c r="AT101" s="37">
        <f>IF(AP101*(100%-AT$161)&lt;0,0,AP101*(100%-AT$161))</f>
        <v>0</v>
      </c>
      <c r="AU101" s="37">
        <f>IF(AQ101*(100%-AU$161)&lt;0,0,AQ101*(100%-AU$161))</f>
        <v>0</v>
      </c>
      <c r="AV101" s="37">
        <f>IF(AR101*(100%-AV$161)&lt;0,0,AR101*(100%-AV$161))</f>
        <v>0</v>
      </c>
      <c r="AW101" s="37">
        <f>IF(AS101*(100%-AW$161)&lt;0,0,AS101*(100%-AW$161))</f>
        <v>0</v>
      </c>
      <c r="AX101" s="30"/>
    </row>
    <row r="102" spans="1:50" s="26" customFormat="1" hidden="1" x14ac:dyDescent="0.35">
      <c r="A102" s="103" t="s">
        <v>122</v>
      </c>
      <c r="B102" s="37"/>
      <c r="C102" s="12"/>
      <c r="D102" s="12"/>
      <c r="E102" s="12"/>
      <c r="F102" s="37"/>
      <c r="G102" s="12"/>
      <c r="H102" s="12"/>
      <c r="I102" s="13"/>
      <c r="J102" s="37"/>
      <c r="K102" s="12"/>
      <c r="L102" s="12"/>
      <c r="M102" s="13"/>
      <c r="N102" s="107">
        <f>'Sample UI'!N102*(SUM('FY20 - CoE_ESM UI'!$N$52:$Q$52)/SUM('Sample UI'!$N$52:$Q$52))</f>
        <v>1.6141112109888715E-2</v>
      </c>
      <c r="O102" s="107">
        <f>'Sample UI'!O102*(SUM('FY20 - CoE_ESM UI'!$N$52:$Q$52)/SUM('Sample UI'!$N$52:$Q$52))</f>
        <v>1.6141112109888715E-2</v>
      </c>
      <c r="P102" s="107">
        <f>'Sample UI'!P102*(SUM('FY20 - CoE_ESM UI'!$N$52:$Q$52)/SUM('Sample UI'!$N$52:$Q$52))</f>
        <v>1.6141112109888715E-2</v>
      </c>
      <c r="Q102" s="107">
        <f>'Sample UI'!Q102*(SUM('FY20 - CoE_ESM UI'!$N$52:$Q$52)/SUM('Sample UI'!$N$52:$Q$52))</f>
        <v>1.6141112109888715E-2</v>
      </c>
      <c r="R102" s="37">
        <f>IF(N102*(100%-R$161)&lt;0,0,N102*(100%-R$161))</f>
        <v>1.5753725419251387E-2</v>
      </c>
      <c r="S102" s="37">
        <f>IF(O102*(100%-S$161)&lt;0,0,O102*(100%-S$161))</f>
        <v>1.5753725419251387E-2</v>
      </c>
      <c r="T102" s="37">
        <f>IF(P102*(100%-T$161)&lt;0,0,P102*(100%-T$161))</f>
        <v>1.5753725419251387E-2</v>
      </c>
      <c r="U102" s="37">
        <f>IF(Q102*(100%-U$161)&lt;0,0,Q102*(100%-U$161))</f>
        <v>1.5753725419251387E-2</v>
      </c>
      <c r="V102" s="37">
        <f>IF(R102*(100%-V$161)&lt;0,0,R102*(100%-V$161))</f>
        <v>1.4729733267000047E-2</v>
      </c>
      <c r="W102" s="37">
        <f>IF(S102*(100%-W$161)&lt;0,0,S102*(100%-W$161))</f>
        <v>1.4729733267000047E-2</v>
      </c>
      <c r="X102" s="37">
        <f>IF(T102*(100%-X$161)&lt;0,0,T102*(100%-X$161))</f>
        <v>1.4729733267000047E-2</v>
      </c>
      <c r="Y102" s="37">
        <f>IF(U102*(100%-Y$161)&lt;0,0,U102*(100%-Y$161))</f>
        <v>1.4729733267000047E-2</v>
      </c>
      <c r="Z102" s="37">
        <f>IF(V102*(100%-Z$161)&lt;0,0,V102*(100%-Z$161))</f>
        <v>1.4405679135126045E-2</v>
      </c>
      <c r="AA102" s="37">
        <f>IF(W102*(100%-AA$161)&lt;0,0,W102*(100%-AA$161))</f>
        <v>1.4405679135126045E-2</v>
      </c>
      <c r="AB102" s="37">
        <f>IF(X102*(100%-AB$161)&lt;0,0,X102*(100%-AB$161))</f>
        <v>1.4405679135126045E-2</v>
      </c>
      <c r="AC102" s="37">
        <f>IF(Y102*(100%-AC$161)&lt;0,0,Y102*(100%-AC$161))</f>
        <v>1.4405679135126045E-2</v>
      </c>
      <c r="AD102" s="37">
        <f>IF(Z102*(100%-AD$161)&lt;0,0,Z102*(100%-AD$161))</f>
        <v>1.384385764885613E-2</v>
      </c>
      <c r="AE102" s="37">
        <f>IF(AA102*(100%-AE$161)&lt;0,0,AA102*(100%-AE$161))</f>
        <v>1.384385764885613E-2</v>
      </c>
      <c r="AF102" s="37">
        <f>IF(AB102*(100%-AF$161)&lt;0,0,AB102*(100%-AF$161))</f>
        <v>1.384385764885613E-2</v>
      </c>
      <c r="AG102" s="37">
        <f>IF(AC102*(100%-AG$161)&lt;0,0,AC102*(100%-AG$161))</f>
        <v>1.384385764885613E-2</v>
      </c>
      <c r="AH102" s="37">
        <f>IF(AD102*(100%-AH$161)&lt;0,0,AD102*(100%-AH$161))</f>
        <v>1.3470073492337014E-2</v>
      </c>
      <c r="AI102" s="37">
        <f>IF(AE102*(100%-AI$161)&lt;0,0,AE102*(100%-AI$161))</f>
        <v>1.3470073492337014E-2</v>
      </c>
      <c r="AJ102" s="37">
        <f>IF(AF102*(100%-AJ$161)&lt;0,0,AF102*(100%-AJ$161))</f>
        <v>1.3470073492337014E-2</v>
      </c>
      <c r="AK102" s="37">
        <f>IF(AG102*(100%-AK$161)&lt;0,0,AG102*(100%-AK$161))</f>
        <v>1.3470073492337014E-2</v>
      </c>
      <c r="AL102" s="37">
        <f>IF(AH102*(100%-AL$161)&lt;0,0,AH102*(100%-AL$161))</f>
        <v>1.3126586618282421E-2</v>
      </c>
      <c r="AM102" s="37">
        <f>IF(AI102*(100%-AM$161)&lt;0,0,AI102*(100%-AM$161))</f>
        <v>1.3126586618282421E-2</v>
      </c>
      <c r="AN102" s="37">
        <f>IF(AJ102*(100%-AN$161)&lt;0,0,AJ102*(100%-AN$161))</f>
        <v>1.3126586618282421E-2</v>
      </c>
      <c r="AO102" s="37">
        <f>IF(AK102*(100%-AO$161)&lt;0,0,AK102*(100%-AO$161))</f>
        <v>1.3126586618282421E-2</v>
      </c>
      <c r="AP102" s="37">
        <f>IF(AL102*(100%-AP$161)&lt;0,0,AL102*(100%-AP$161))</f>
        <v>1.2903456960968871E-2</v>
      </c>
      <c r="AQ102" s="37">
        <f>IF(AM102*(100%-AQ$161)&lt;0,0,AM102*(100%-AQ$161))</f>
        <v>1.2903456960968871E-2</v>
      </c>
      <c r="AR102" s="37">
        <f>IF(AN102*(100%-AR$161)&lt;0,0,AN102*(100%-AR$161))</f>
        <v>1.2903456960968871E-2</v>
      </c>
      <c r="AS102" s="37">
        <f>IF(AO102*(100%-AS$161)&lt;0,0,AO102*(100%-AS$161))</f>
        <v>1.2903456960968871E-2</v>
      </c>
      <c r="AT102" s="37">
        <f>IF(AP102*(100%-AT$161)&lt;0,0,AP102*(100%-AT$161))</f>
        <v>1.2793755640923802E-2</v>
      </c>
      <c r="AU102" s="37">
        <f>IF(AQ102*(100%-AU$161)&lt;0,0,AQ102*(100%-AU$161))</f>
        <v>1.2793755640923802E-2</v>
      </c>
      <c r="AV102" s="37">
        <f>IF(AR102*(100%-AV$161)&lt;0,0,AR102*(100%-AV$161))</f>
        <v>1.2793755640923802E-2</v>
      </c>
      <c r="AW102" s="37">
        <f>IF(AS102*(100%-AW$161)&lt;0,0,AS102*(100%-AW$161))</f>
        <v>1.2793755640923802E-2</v>
      </c>
      <c r="AX102" s="30"/>
    </row>
    <row r="103" spans="1:50" s="26" customFormat="1" hidden="1" x14ac:dyDescent="0.35">
      <c r="A103" s="103" t="s">
        <v>123</v>
      </c>
      <c r="B103" s="37"/>
      <c r="C103" s="12"/>
      <c r="D103" s="12"/>
      <c r="E103" s="12"/>
      <c r="F103" s="37"/>
      <c r="G103" s="12"/>
      <c r="H103" s="12"/>
      <c r="I103" s="13"/>
      <c r="J103" s="37"/>
      <c r="K103" s="12"/>
      <c r="L103" s="12"/>
      <c r="M103" s="13"/>
      <c r="N103" s="37"/>
      <c r="O103" s="12"/>
      <c r="P103" s="12"/>
      <c r="Q103" s="12"/>
      <c r="R103" s="107">
        <f>'Sample UI'!R103*(SUM('FY20 - CoE_ESM UI'!$R$52:$U$52)/SUM('Sample UI'!$R$52:$U$52))</f>
        <v>0.41159695162687121</v>
      </c>
      <c r="S103" s="107">
        <f>'Sample UI'!S103*(SUM('FY20 - CoE_ESM UI'!$R$52:$U$52)/SUM('Sample UI'!$R$52:$U$52))</f>
        <v>0.41159695162686721</v>
      </c>
      <c r="T103" s="107">
        <f>'Sample UI'!T103*(SUM('FY20 - CoE_ESM UI'!$R$52:$U$52)/SUM('Sample UI'!$R$52:$U$52))</f>
        <v>0.41159695162686721</v>
      </c>
      <c r="U103" s="107">
        <f>'Sample UI'!U103*(SUM('FY20 - CoE_ESM UI'!$R$52:$U$52)/SUM('Sample UI'!$R$52:$U$52))</f>
        <v>0.41159695162686721</v>
      </c>
      <c r="V103" s="37">
        <f>IF(R103*(100%-V$161)&lt;0,0,R103*(100%-V$161))</f>
        <v>0.3848431497711246</v>
      </c>
      <c r="W103" s="37">
        <f>IF(S103*(100%-W$161)&lt;0,0,S103*(100%-W$161))</f>
        <v>0.38484314977112088</v>
      </c>
      <c r="X103" s="37">
        <f>IF(T103*(100%-X$161)&lt;0,0,T103*(100%-X$161))</f>
        <v>0.38484314977112088</v>
      </c>
      <c r="Y103" s="37">
        <f>IF(U103*(100%-Y$161)&lt;0,0,U103*(100%-Y$161))</f>
        <v>0.38484314977112088</v>
      </c>
      <c r="Z103" s="37">
        <f>IF(V103*(100%-Z$161)&lt;0,0,V103*(100%-Z$161))</f>
        <v>0.37637660047615984</v>
      </c>
      <c r="AA103" s="37">
        <f>IF(W103*(100%-AA$161)&lt;0,0,W103*(100%-AA$161))</f>
        <v>0.37637660047615623</v>
      </c>
      <c r="AB103" s="37">
        <f>IF(X103*(100%-AB$161)&lt;0,0,X103*(100%-AB$161))</f>
        <v>0.37637660047615623</v>
      </c>
      <c r="AC103" s="37">
        <f>IF(Y103*(100%-AC$161)&lt;0,0,Y103*(100%-AC$161))</f>
        <v>0.37637660047615623</v>
      </c>
      <c r="AD103" s="37">
        <f>IF(Z103*(100%-AD$161)&lt;0,0,Z103*(100%-AD$161))</f>
        <v>0.36169791305758958</v>
      </c>
      <c r="AE103" s="37">
        <f>IF(AA103*(100%-AE$161)&lt;0,0,AA103*(100%-AE$161))</f>
        <v>0.36169791305758614</v>
      </c>
      <c r="AF103" s="37">
        <f>IF(AB103*(100%-AF$161)&lt;0,0,AB103*(100%-AF$161))</f>
        <v>0.36169791305758614</v>
      </c>
      <c r="AG103" s="37">
        <f>IF(AC103*(100%-AG$161)&lt;0,0,AC103*(100%-AG$161))</f>
        <v>0.36169791305758614</v>
      </c>
      <c r="AH103" s="37">
        <f>IF(AD103*(100%-AH$161)&lt;0,0,AD103*(100%-AH$161))</f>
        <v>0.35193206940503463</v>
      </c>
      <c r="AI103" s="37">
        <f>IF(AE103*(100%-AI$161)&lt;0,0,AE103*(100%-AI$161))</f>
        <v>0.3519320694050313</v>
      </c>
      <c r="AJ103" s="37">
        <f>IF(AF103*(100%-AJ$161)&lt;0,0,AF103*(100%-AJ$161))</f>
        <v>0.3519320694050313</v>
      </c>
      <c r="AK103" s="37">
        <f>IF(AG103*(100%-AK$161)&lt;0,0,AG103*(100%-AK$161))</f>
        <v>0.3519320694050313</v>
      </c>
      <c r="AL103" s="37">
        <f>IF(AH103*(100%-AL$161)&lt;0,0,AH103*(100%-AL$161))</f>
        <v>0.34295780163520628</v>
      </c>
      <c r="AM103" s="37">
        <f>IF(AI103*(100%-AM$161)&lt;0,0,AI103*(100%-AM$161))</f>
        <v>0.34295780163520301</v>
      </c>
      <c r="AN103" s="37">
        <f>IF(AJ103*(100%-AN$161)&lt;0,0,AJ103*(100%-AN$161))</f>
        <v>0.34295780163520301</v>
      </c>
      <c r="AO103" s="37">
        <f>IF(AK103*(100%-AO$161)&lt;0,0,AK103*(100%-AO$161))</f>
        <v>0.34295780163520301</v>
      </c>
      <c r="AP103" s="37">
        <f>IF(AL103*(100%-AP$161)&lt;0,0,AL103*(100%-AP$161))</f>
        <v>0.33712810203567056</v>
      </c>
      <c r="AQ103" s="37">
        <f>IF(AM103*(100%-AQ$161)&lt;0,0,AM103*(100%-AQ$161))</f>
        <v>0.33712810203566734</v>
      </c>
      <c r="AR103" s="37">
        <f>IF(AN103*(100%-AR$161)&lt;0,0,AN103*(100%-AR$161))</f>
        <v>0.33712810203566734</v>
      </c>
      <c r="AS103" s="37">
        <f>IF(AO103*(100%-AS$161)&lt;0,0,AO103*(100%-AS$161))</f>
        <v>0.33712810203566734</v>
      </c>
      <c r="AT103" s="37">
        <f>IF(AP103*(100%-AT$161)&lt;0,0,AP103*(100%-AT$161))</f>
        <v>0.3342619400505939</v>
      </c>
      <c r="AU103" s="37">
        <f>IF(AQ103*(100%-AU$161)&lt;0,0,AQ103*(100%-AU$161))</f>
        <v>0.33426194005059073</v>
      </c>
      <c r="AV103" s="37">
        <f>IF(AR103*(100%-AV$161)&lt;0,0,AR103*(100%-AV$161))</f>
        <v>0.33426194005059073</v>
      </c>
      <c r="AW103" s="37">
        <f>IF(AS103*(100%-AW$161)&lt;0,0,AS103*(100%-AW$161))</f>
        <v>0.33426194005059073</v>
      </c>
      <c r="AX103" s="30"/>
    </row>
    <row r="104" spans="1:50" s="26" customFormat="1" hidden="1" x14ac:dyDescent="0.35">
      <c r="A104" s="103" t="s">
        <v>124</v>
      </c>
      <c r="B104" s="37"/>
      <c r="C104" s="12"/>
      <c r="D104" s="12"/>
      <c r="E104" s="12"/>
      <c r="F104" s="37"/>
      <c r="G104" s="12"/>
      <c r="H104" s="12"/>
      <c r="I104" s="13"/>
      <c r="J104" s="37"/>
      <c r="K104" s="12"/>
      <c r="L104" s="12"/>
      <c r="M104" s="13"/>
      <c r="N104" s="37"/>
      <c r="O104" s="12"/>
      <c r="P104" s="12"/>
      <c r="Q104" s="12"/>
      <c r="R104" s="37"/>
      <c r="S104" s="12"/>
      <c r="T104" s="12"/>
      <c r="U104" s="13"/>
      <c r="V104" s="107">
        <f>'Sample UI'!V104*(SUM('FY20 - CoE_ESM UI'!$V$52:$Y$52)/SUM('Sample UI'!$V$52:$Y$52))</f>
        <v>0</v>
      </c>
      <c r="W104" s="107">
        <f>'Sample UI'!W104*(SUM('FY20 - CoE_ESM UI'!$V$52:$Y$52)/SUM('Sample UI'!$V$52:$Y$52))</f>
        <v>0</v>
      </c>
      <c r="X104" s="107">
        <f>'Sample UI'!X104*(SUM('FY20 - CoE_ESM UI'!$V$52:$Y$52)/SUM('Sample UI'!$V$52:$Y$52))</f>
        <v>0</v>
      </c>
      <c r="Y104" s="107">
        <f>'Sample UI'!Y104*(SUM('FY20 - CoE_ESM UI'!$V$52:$Y$52)/SUM('Sample UI'!$V$52:$Y$52))</f>
        <v>0</v>
      </c>
      <c r="Z104" s="37">
        <f>IF(V104*(100%-Z$161)&lt;0,0,V104*(100%-Z$161))</f>
        <v>0</v>
      </c>
      <c r="AA104" s="37">
        <f>IF(W104*(100%-AA$161)&lt;0,0,W104*(100%-AA$161))</f>
        <v>0</v>
      </c>
      <c r="AB104" s="37">
        <f>IF(X104*(100%-AB$161)&lt;0,0,X104*(100%-AB$161))</f>
        <v>0</v>
      </c>
      <c r="AC104" s="37">
        <f>IF(Y104*(100%-AC$161)&lt;0,0,Y104*(100%-AC$161))</f>
        <v>0</v>
      </c>
      <c r="AD104" s="37">
        <f>IF(Z104*(100%-AD$161)&lt;0,0,Z104*(100%-AD$161))</f>
        <v>0</v>
      </c>
      <c r="AE104" s="37">
        <f>IF(AA104*(100%-AE$161)&lt;0,0,AA104*(100%-AE$161))</f>
        <v>0</v>
      </c>
      <c r="AF104" s="37">
        <f>IF(AB104*(100%-AF$161)&lt;0,0,AB104*(100%-AF$161))</f>
        <v>0</v>
      </c>
      <c r="AG104" s="37">
        <f>IF(AC104*(100%-AG$161)&lt;0,0,AC104*(100%-AG$161))</f>
        <v>0</v>
      </c>
      <c r="AH104" s="37">
        <f>IF(AD104*(100%-AH$161)&lt;0,0,AD104*(100%-AH$161))</f>
        <v>0</v>
      </c>
      <c r="AI104" s="37">
        <f>IF(AE104*(100%-AI$161)&lt;0,0,AE104*(100%-AI$161))</f>
        <v>0</v>
      </c>
      <c r="AJ104" s="37">
        <f>IF(AF104*(100%-AJ$161)&lt;0,0,AF104*(100%-AJ$161))</f>
        <v>0</v>
      </c>
      <c r="AK104" s="37">
        <f>IF(AG104*(100%-AK$161)&lt;0,0,AG104*(100%-AK$161))</f>
        <v>0</v>
      </c>
      <c r="AL104" s="37">
        <f>IF(AH104*(100%-AL$161)&lt;0,0,AH104*(100%-AL$161))</f>
        <v>0</v>
      </c>
      <c r="AM104" s="37">
        <f>IF(AI104*(100%-AM$161)&lt;0,0,AI104*(100%-AM$161))</f>
        <v>0</v>
      </c>
      <c r="AN104" s="37">
        <f>IF(AJ104*(100%-AN$161)&lt;0,0,AJ104*(100%-AN$161))</f>
        <v>0</v>
      </c>
      <c r="AO104" s="37">
        <f>IF(AK104*(100%-AO$161)&lt;0,0,AK104*(100%-AO$161))</f>
        <v>0</v>
      </c>
      <c r="AP104" s="37">
        <f>IF(AL104*(100%-AP$161)&lt;0,0,AL104*(100%-AP$161))</f>
        <v>0</v>
      </c>
      <c r="AQ104" s="37">
        <f>IF(AM104*(100%-AQ$161)&lt;0,0,AM104*(100%-AQ$161))</f>
        <v>0</v>
      </c>
      <c r="AR104" s="37">
        <f>IF(AN104*(100%-AR$161)&lt;0,0,AN104*(100%-AR$161))</f>
        <v>0</v>
      </c>
      <c r="AS104" s="37">
        <f>IF(AO104*(100%-AS$161)&lt;0,0,AO104*(100%-AS$161))</f>
        <v>0</v>
      </c>
      <c r="AT104" s="37">
        <f>IF(AP104*(100%-AT$161)&lt;0,0,AP104*(100%-AT$161))</f>
        <v>0</v>
      </c>
      <c r="AU104" s="37">
        <f>IF(AQ104*(100%-AU$161)&lt;0,0,AQ104*(100%-AU$161))</f>
        <v>0</v>
      </c>
      <c r="AV104" s="37">
        <f>IF(AR104*(100%-AV$161)&lt;0,0,AR104*(100%-AV$161))</f>
        <v>0</v>
      </c>
      <c r="AW104" s="37">
        <f>IF(AS104*(100%-AW$161)&lt;0,0,AS104*(100%-AW$161))</f>
        <v>0</v>
      </c>
      <c r="AX104" s="30"/>
    </row>
    <row r="105" spans="1:50" s="26" customFormat="1" hidden="1" x14ac:dyDescent="0.35">
      <c r="A105" s="103" t="s">
        <v>125</v>
      </c>
      <c r="B105" s="37"/>
      <c r="C105" s="12"/>
      <c r="D105" s="12"/>
      <c r="E105" s="12"/>
      <c r="F105" s="37"/>
      <c r="G105" s="12"/>
      <c r="H105" s="12"/>
      <c r="I105" s="13"/>
      <c r="J105" s="37"/>
      <c r="K105" s="12"/>
      <c r="L105" s="12"/>
      <c r="M105" s="13"/>
      <c r="N105" s="37"/>
      <c r="O105" s="12"/>
      <c r="P105" s="12"/>
      <c r="Q105" s="12"/>
      <c r="R105" s="37"/>
      <c r="S105" s="12"/>
      <c r="T105" s="12"/>
      <c r="U105" s="13"/>
      <c r="V105" s="37"/>
      <c r="W105" s="12"/>
      <c r="X105" s="12"/>
      <c r="Y105" s="13"/>
      <c r="Z105" s="107">
        <f>'Sample UI'!Z105*(SUM('FY20 - CoE_ESM UI'!$Z$52:$AC$52)/SUM('Sample UI'!$Z$52:$AC$52))</f>
        <v>0.91977319000637336</v>
      </c>
      <c r="AA105" s="107">
        <f>'Sample UI'!AA105*(SUM('FY20 - CoE_ESM UI'!$Z$52:$AC$52)/SUM('Sample UI'!$Z$52:$AC$52))</f>
        <v>0.91977319000637803</v>
      </c>
      <c r="AB105" s="107">
        <f>'Sample UI'!AB105*(SUM('FY20 - CoE_ESM UI'!$Z$52:$AC$52)/SUM('Sample UI'!$Z$52:$AC$52))</f>
        <v>0.91977319000637803</v>
      </c>
      <c r="AC105" s="107">
        <f>'Sample UI'!AC105*(SUM('FY20 - CoE_ESM UI'!$Z$52:$AC$52)/SUM('Sample UI'!$Z$52:$AC$52))</f>
        <v>0.91977319000637803</v>
      </c>
      <c r="AD105" s="37">
        <f>IF(Z105*(100%-AD$161)&lt;0,0,Z105*(100%-AD$161))</f>
        <v>0.88390203559612479</v>
      </c>
      <c r="AE105" s="37">
        <f>IF(AA105*(100%-AE$161)&lt;0,0,AA105*(100%-AE$161))</f>
        <v>0.88390203559612923</v>
      </c>
      <c r="AF105" s="37">
        <f>IF(AB105*(100%-AF$161)&lt;0,0,AB105*(100%-AF$161))</f>
        <v>0.88390203559612923</v>
      </c>
      <c r="AG105" s="37">
        <f>IF(AC105*(100%-AG$161)&lt;0,0,AC105*(100%-AG$161))</f>
        <v>0.88390203559612923</v>
      </c>
      <c r="AH105" s="37">
        <f>IF(AD105*(100%-AH$161)&lt;0,0,AD105*(100%-AH$161))</f>
        <v>0.86003668063502936</v>
      </c>
      <c r="AI105" s="37">
        <f>IF(AE105*(100%-AI$161)&lt;0,0,AE105*(100%-AI$161))</f>
        <v>0.86003668063503369</v>
      </c>
      <c r="AJ105" s="37">
        <f>IF(AF105*(100%-AJ$161)&lt;0,0,AF105*(100%-AJ$161))</f>
        <v>0.86003668063503369</v>
      </c>
      <c r="AK105" s="37">
        <f>IF(AG105*(100%-AK$161)&lt;0,0,AG105*(100%-AK$161))</f>
        <v>0.86003668063503369</v>
      </c>
      <c r="AL105" s="37">
        <f>IF(AH105*(100%-AL$161)&lt;0,0,AH105*(100%-AL$161))</f>
        <v>0.83810574527883619</v>
      </c>
      <c r="AM105" s="37">
        <f>IF(AI105*(100%-AM$161)&lt;0,0,AI105*(100%-AM$161))</f>
        <v>0.83810574527884041</v>
      </c>
      <c r="AN105" s="37">
        <f>IF(AJ105*(100%-AN$161)&lt;0,0,AJ105*(100%-AN$161))</f>
        <v>0.83810574527884041</v>
      </c>
      <c r="AO105" s="37">
        <f>IF(AK105*(100%-AO$161)&lt;0,0,AK105*(100%-AO$161))</f>
        <v>0.83810574527884041</v>
      </c>
      <c r="AP105" s="37">
        <f>IF(AL105*(100%-AP$161)&lt;0,0,AL105*(100%-AP$161))</f>
        <v>0.82385937238886298</v>
      </c>
      <c r="AQ105" s="37">
        <f>IF(AM105*(100%-AQ$161)&lt;0,0,AM105*(100%-AQ$161))</f>
        <v>0.82385937238886708</v>
      </c>
      <c r="AR105" s="37">
        <f>IF(AN105*(100%-AR$161)&lt;0,0,AN105*(100%-AR$161))</f>
        <v>0.82385937238886708</v>
      </c>
      <c r="AS105" s="37">
        <f>IF(AO105*(100%-AS$161)&lt;0,0,AO105*(100%-AS$161))</f>
        <v>0.82385937238886708</v>
      </c>
      <c r="AT105" s="37">
        <f>IF(AP105*(100%-AT$161)&lt;0,0,AP105*(100%-AT$161))</f>
        <v>0.81685516716262463</v>
      </c>
      <c r="AU105" s="37">
        <f>IF(AQ105*(100%-AU$161)&lt;0,0,AQ105*(100%-AU$161))</f>
        <v>0.81685516716262874</v>
      </c>
      <c r="AV105" s="37">
        <f>IF(AR105*(100%-AV$161)&lt;0,0,AR105*(100%-AV$161))</f>
        <v>0.81685516716262874</v>
      </c>
      <c r="AW105" s="37">
        <f>IF(AS105*(100%-AW$161)&lt;0,0,AS105*(100%-AW$161))</f>
        <v>0.81685516716262874</v>
      </c>
      <c r="AX105" s="30"/>
    </row>
    <row r="106" spans="1:50" s="26" customFormat="1" hidden="1" x14ac:dyDescent="0.35">
      <c r="A106" s="103" t="s">
        <v>126</v>
      </c>
      <c r="B106" s="37"/>
      <c r="C106" s="12"/>
      <c r="D106" s="12"/>
      <c r="E106" s="12"/>
      <c r="F106" s="37"/>
      <c r="G106" s="12"/>
      <c r="H106" s="12"/>
      <c r="I106" s="13"/>
      <c r="J106" s="37"/>
      <c r="K106" s="12"/>
      <c r="L106" s="12"/>
      <c r="M106" s="13"/>
      <c r="N106" s="37"/>
      <c r="O106" s="12"/>
      <c r="P106" s="12"/>
      <c r="Q106" s="12"/>
      <c r="R106" s="37"/>
      <c r="S106" s="12"/>
      <c r="T106" s="12"/>
      <c r="U106" s="13"/>
      <c r="V106" s="37"/>
      <c r="W106" s="12"/>
      <c r="X106" s="12"/>
      <c r="Y106" s="13"/>
      <c r="Z106" s="37"/>
      <c r="AA106" s="12"/>
      <c r="AB106" s="12"/>
      <c r="AC106" s="12"/>
      <c r="AD106" s="107">
        <f>'Sample UI'!AD106*(SUM('FY20 - CoE_ESM UI'!$AD$52:$AG$52)/SUM('Sample UI'!$AD$52:$AG$53))</f>
        <v>1.8224233493519968</v>
      </c>
      <c r="AE106" s="107">
        <f>'Sample UI'!AE106*(SUM('FY20 - CoE_ESM UI'!$AD$52:$AG$52)/SUM('Sample UI'!$AD$52:$AG$53))</f>
        <v>1.8224233493519968</v>
      </c>
      <c r="AF106" s="107">
        <f>'Sample UI'!AF106*(SUM('FY20 - CoE_ESM UI'!$AD$52:$AG$52)/SUM('Sample UI'!$AD$52:$AG$53))</f>
        <v>1.8224233493519968</v>
      </c>
      <c r="AG106" s="107">
        <f>'Sample UI'!AG106*(SUM('FY20 - CoE_ESM UI'!$AD$52:$AG$52)/SUM('Sample UI'!$AD$52:$AG$53))</f>
        <v>1.8224233493519968</v>
      </c>
      <c r="AH106" s="37">
        <f>IF(AD106*(100%-AH$161)&lt;0,0,AD106*(100%-AH$161))</f>
        <v>1.7732179189194928</v>
      </c>
      <c r="AI106" s="37">
        <f>IF(AE106*(100%-AI$161)&lt;0,0,AE106*(100%-AI$161))</f>
        <v>1.7732179189194928</v>
      </c>
      <c r="AJ106" s="37">
        <f>IF(AF106*(100%-AJ$161)&lt;0,0,AF106*(100%-AJ$161))</f>
        <v>1.7732179189194928</v>
      </c>
      <c r="AK106" s="37">
        <f>IF(AG106*(100%-AK$161)&lt;0,0,AG106*(100%-AK$161))</f>
        <v>1.7732179189194928</v>
      </c>
      <c r="AL106" s="37">
        <f>IF(AH106*(100%-AL$161)&lt;0,0,AH106*(100%-AL$161))</f>
        <v>1.7280008619870457</v>
      </c>
      <c r="AM106" s="37">
        <f>IF(AI106*(100%-AM$161)&lt;0,0,AI106*(100%-AM$161))</f>
        <v>1.7280008619870457</v>
      </c>
      <c r="AN106" s="37">
        <f>IF(AJ106*(100%-AN$161)&lt;0,0,AJ106*(100%-AN$161))</f>
        <v>1.7280008619870457</v>
      </c>
      <c r="AO106" s="37">
        <f>IF(AK106*(100%-AO$161)&lt;0,0,AK106*(100%-AO$161))</f>
        <v>1.7280008619870457</v>
      </c>
      <c r="AP106" s="37">
        <f>IF(AL106*(100%-AP$161)&lt;0,0,AL106*(100%-AP$161))</f>
        <v>1.6986277849347313</v>
      </c>
      <c r="AQ106" s="37">
        <f>IF(AM106*(100%-AQ$161)&lt;0,0,AM106*(100%-AQ$161))</f>
        <v>1.6986277849347313</v>
      </c>
      <c r="AR106" s="37">
        <f>IF(AN106*(100%-AR$161)&lt;0,0,AN106*(100%-AR$161))</f>
        <v>1.6986277849347313</v>
      </c>
      <c r="AS106" s="37">
        <f>IF(AO106*(100%-AS$161)&lt;0,0,AO106*(100%-AS$161))</f>
        <v>1.6986277849347313</v>
      </c>
      <c r="AT106" s="37">
        <f>IF(AP106*(100%-AT$161)&lt;0,0,AP106*(100%-AT$161))</f>
        <v>1.6841865610955518</v>
      </c>
      <c r="AU106" s="37">
        <f>IF(AQ106*(100%-AU$161)&lt;0,0,AQ106*(100%-AU$161))</f>
        <v>1.6841865610955518</v>
      </c>
      <c r="AV106" s="37">
        <f>IF(AR106*(100%-AV$161)&lt;0,0,AR106*(100%-AV$161))</f>
        <v>1.6841865610955518</v>
      </c>
      <c r="AW106" s="37">
        <f>IF(AS106*(100%-AW$161)&lt;0,0,AS106*(100%-AW$161))</f>
        <v>1.6841865610955518</v>
      </c>
      <c r="AX106" s="30"/>
    </row>
    <row r="107" spans="1:50" s="26" customFormat="1" hidden="1" x14ac:dyDescent="0.35">
      <c r="A107" s="103" t="s">
        <v>127</v>
      </c>
      <c r="B107" s="37"/>
      <c r="C107" s="12"/>
      <c r="D107" s="12"/>
      <c r="E107" s="12"/>
      <c r="F107" s="37"/>
      <c r="G107" s="12"/>
      <c r="H107" s="12"/>
      <c r="I107" s="13"/>
      <c r="J107" s="37"/>
      <c r="K107" s="12"/>
      <c r="L107" s="12"/>
      <c r="M107" s="13"/>
      <c r="N107" s="37"/>
      <c r="O107" s="12"/>
      <c r="P107" s="12"/>
      <c r="Q107" s="12"/>
      <c r="R107" s="37"/>
      <c r="S107" s="12"/>
      <c r="T107" s="12"/>
      <c r="U107" s="13"/>
      <c r="V107" s="37"/>
      <c r="W107" s="12"/>
      <c r="X107" s="12"/>
      <c r="Y107" s="13"/>
      <c r="Z107" s="37"/>
      <c r="AA107" s="12"/>
      <c r="AB107" s="12"/>
      <c r="AC107" s="12"/>
      <c r="AD107" s="37"/>
      <c r="AE107" s="12"/>
      <c r="AF107" s="12"/>
      <c r="AG107" s="12"/>
      <c r="AH107" s="107">
        <f>'Sample UI'!AH107*(SUM('FY20 - CoE_ESM UI'!$AH$52:$AK$52)/SUM('Sample UI'!$AH$52:$AK$52))</f>
        <v>0.71447435001166171</v>
      </c>
      <c r="AI107" s="107">
        <f>'Sample UI'!AI107*(SUM('FY20 - CoE_ESM UI'!$AH$52:$AK$52)/SUM('Sample UI'!$AH$52:$AK$52))</f>
        <v>0.71447435001165982</v>
      </c>
      <c r="AJ107" s="107">
        <f>'Sample UI'!AJ107*(SUM('FY20 - CoE_ESM UI'!$AH$52:$AK$52)/SUM('Sample UI'!$AH$52:$AK$52))</f>
        <v>0.71447435001165982</v>
      </c>
      <c r="AK107" s="107">
        <f>'Sample UI'!AK107*(SUM('FY20 - CoE_ESM UI'!$AH$52:$AK$52)/SUM('Sample UI'!$AH$52:$AK$52))</f>
        <v>0.71447435001165982</v>
      </c>
      <c r="AL107" s="37">
        <f>IF(AH107*(100%-AL$161)&lt;0,0,AH107*(100%-AL$161))</f>
        <v>0.69625525408636435</v>
      </c>
      <c r="AM107" s="37">
        <f>IF(AI107*(100%-AM$161)&lt;0,0,AI107*(100%-AM$161))</f>
        <v>0.69625525408636246</v>
      </c>
      <c r="AN107" s="37">
        <f>IF(AJ107*(100%-AN$161)&lt;0,0,AJ107*(100%-AN$161))</f>
        <v>0.69625525408636246</v>
      </c>
      <c r="AO107" s="37">
        <f>IF(AK107*(100%-AO$161)&lt;0,0,AK107*(100%-AO$161))</f>
        <v>0.69625525408636246</v>
      </c>
      <c r="AP107" s="37">
        <f>IF(AL107*(100%-AP$161)&lt;0,0,AL107*(100%-AP$161))</f>
        <v>0.68442009840082807</v>
      </c>
      <c r="AQ107" s="37">
        <f>IF(AM107*(100%-AQ$161)&lt;0,0,AM107*(100%-AQ$161))</f>
        <v>0.68442009840082618</v>
      </c>
      <c r="AR107" s="37">
        <f>IF(AN107*(100%-AR$161)&lt;0,0,AN107*(100%-AR$161))</f>
        <v>0.68442009840082618</v>
      </c>
      <c r="AS107" s="37">
        <f>IF(AO107*(100%-AS$161)&lt;0,0,AO107*(100%-AS$161))</f>
        <v>0.68442009840082618</v>
      </c>
      <c r="AT107" s="37">
        <f>IF(AP107*(100%-AT$161)&lt;0,0,AP107*(100%-AT$161))</f>
        <v>0.67860136405025384</v>
      </c>
      <c r="AU107" s="37">
        <f>IF(AQ107*(100%-AU$161)&lt;0,0,AQ107*(100%-AU$161))</f>
        <v>0.67860136405025195</v>
      </c>
      <c r="AV107" s="37">
        <f>IF(AR107*(100%-AV$161)&lt;0,0,AR107*(100%-AV$161))</f>
        <v>0.67860136405025195</v>
      </c>
      <c r="AW107" s="37">
        <f>IF(AS107*(100%-AW$161)&lt;0,0,AS107*(100%-AW$161))</f>
        <v>0.67860136405025195</v>
      </c>
      <c r="AX107" s="30"/>
    </row>
    <row r="108" spans="1:50" s="26" customFormat="1" hidden="1" x14ac:dyDescent="0.35">
      <c r="A108" s="103" t="s">
        <v>128</v>
      </c>
      <c r="B108" s="37"/>
      <c r="C108" s="12"/>
      <c r="D108" s="12"/>
      <c r="E108" s="12"/>
      <c r="F108" s="37"/>
      <c r="G108" s="12"/>
      <c r="H108" s="12"/>
      <c r="I108" s="13"/>
      <c r="J108" s="37"/>
      <c r="K108" s="12"/>
      <c r="L108" s="12"/>
      <c r="M108" s="13"/>
      <c r="N108" s="37"/>
      <c r="O108" s="12"/>
      <c r="P108" s="12"/>
      <c r="Q108" s="12"/>
      <c r="R108" s="37"/>
      <c r="S108" s="12"/>
      <c r="T108" s="12"/>
      <c r="U108" s="13"/>
      <c r="V108" s="37"/>
      <c r="W108" s="12"/>
      <c r="X108" s="12"/>
      <c r="Y108" s="13"/>
      <c r="Z108" s="37"/>
      <c r="AA108" s="12"/>
      <c r="AB108" s="12"/>
      <c r="AC108" s="12"/>
      <c r="AD108" s="37"/>
      <c r="AE108" s="12"/>
      <c r="AF108" s="12"/>
      <c r="AG108" s="12"/>
      <c r="AH108" s="37"/>
      <c r="AI108" s="12"/>
      <c r="AJ108" s="12"/>
      <c r="AK108" s="12"/>
      <c r="AL108" s="107">
        <f>'Sample UI'!AL108*(SUM('FY20 - CoE_ESM UI'!$AL$52:$AO$52)/SUM('Sample UI'!$AL$52:$AO$52))</f>
        <v>0</v>
      </c>
      <c r="AM108" s="107">
        <f>'Sample UI'!AM108*(SUM('FY20 - CoE_ESM UI'!$AL$52:$AO$52)/SUM('Sample UI'!$AL$52:$AO$52))</f>
        <v>0</v>
      </c>
      <c r="AN108" s="107">
        <f>'Sample UI'!AN108*(SUM('FY20 - CoE_ESM UI'!$AL$52:$AO$52)/SUM('Sample UI'!$AL$52:$AO$52))</f>
        <v>0</v>
      </c>
      <c r="AO108" s="107">
        <f>'Sample UI'!AO108*(SUM('FY20 - CoE_ESM UI'!$AL$52:$AO$52)/SUM('Sample UI'!$AL$52:$AO$52))</f>
        <v>0</v>
      </c>
      <c r="AP108" s="37">
        <f>IF(AL108*(100%-AP$161)&lt;0,0,AL108*(100%-AP$161))</f>
        <v>0</v>
      </c>
      <c r="AQ108" s="37">
        <f>IF(AM108*(100%-AQ$161)&lt;0,0,AM108*(100%-AQ$161))</f>
        <v>0</v>
      </c>
      <c r="AR108" s="37">
        <f>IF(AN108*(100%-AR$161)&lt;0,0,AN108*(100%-AR$161))</f>
        <v>0</v>
      </c>
      <c r="AS108" s="37">
        <f>IF(AO108*(100%-AS$161)&lt;0,0,AO108*(100%-AS$161))</f>
        <v>0</v>
      </c>
      <c r="AT108" s="37">
        <f>IF(AP108*(100%-AT$161)&lt;0,0,AP108*(100%-AT$161))</f>
        <v>0</v>
      </c>
      <c r="AU108" s="37">
        <f>IF(AQ108*(100%-AU$161)&lt;0,0,AQ108*(100%-AU$161))</f>
        <v>0</v>
      </c>
      <c r="AV108" s="37">
        <f>IF(AR108*(100%-AV$161)&lt;0,0,AR108*(100%-AV$161))</f>
        <v>0</v>
      </c>
      <c r="AW108" s="37">
        <f>IF(AS108*(100%-AW$161)&lt;0,0,AS108*(100%-AW$161))</f>
        <v>0</v>
      </c>
      <c r="AX108" s="30"/>
    </row>
    <row r="109" spans="1:50" s="26" customFormat="1" hidden="1" x14ac:dyDescent="0.35">
      <c r="A109" s="103" t="s">
        <v>129</v>
      </c>
      <c r="B109" s="37"/>
      <c r="C109" s="12"/>
      <c r="D109" s="12"/>
      <c r="E109" s="12"/>
      <c r="F109" s="37"/>
      <c r="G109" s="12"/>
      <c r="H109" s="12"/>
      <c r="I109" s="13"/>
      <c r="J109" s="37"/>
      <c r="K109" s="12"/>
      <c r="L109" s="12"/>
      <c r="M109" s="13"/>
      <c r="N109" s="37"/>
      <c r="O109" s="12"/>
      <c r="P109" s="12"/>
      <c r="Q109" s="12"/>
      <c r="R109" s="37"/>
      <c r="S109" s="12"/>
      <c r="T109" s="12"/>
      <c r="U109" s="13"/>
      <c r="V109" s="37"/>
      <c r="W109" s="12"/>
      <c r="X109" s="12"/>
      <c r="Y109" s="13"/>
      <c r="Z109" s="37"/>
      <c r="AA109" s="12"/>
      <c r="AB109" s="12"/>
      <c r="AC109" s="12"/>
      <c r="AD109" s="37"/>
      <c r="AE109" s="12"/>
      <c r="AF109" s="12"/>
      <c r="AG109" s="12"/>
      <c r="AH109" s="37"/>
      <c r="AI109" s="12"/>
      <c r="AJ109" s="12"/>
      <c r="AK109" s="12"/>
      <c r="AL109" s="37"/>
      <c r="AM109" s="12"/>
      <c r="AN109" s="12"/>
      <c r="AO109" s="12"/>
      <c r="AP109" s="107">
        <f>'Sample UI'!AP109*(SUM('FY20 - CoE_ESM UI'!$AP$52:$AS$52)/SUM('Sample UI'!$AP$52:$AS$52))</f>
        <v>0.62831435556733173</v>
      </c>
      <c r="AQ109" s="107">
        <f>'Sample UI'!AQ109*(SUM('FY20 - CoE_ESM UI'!$AP$52:$AS$52)/SUM('Sample UI'!$AP$52:$AS$52))</f>
        <v>0.6283143555673335</v>
      </c>
      <c r="AR109" s="107">
        <f>'Sample UI'!AR109*(SUM('FY20 - CoE_ESM UI'!$AP$52:$AS$52)/SUM('Sample UI'!$AP$52:$AS$52))</f>
        <v>0.6283143555673335</v>
      </c>
      <c r="AS109" s="107">
        <f>'Sample UI'!AS109*(SUM('FY20 - CoE_ESM UI'!$AP$52:$AS$52)/SUM('Sample UI'!$AP$52:$AS$52))</f>
        <v>0.6283143555673335</v>
      </c>
      <c r="AT109" s="37">
        <f>IF(AP109*(100%-AT$161)&lt;0,0,AP109*(100%-AT$161))</f>
        <v>0.622972615410605</v>
      </c>
      <c r="AU109" s="37">
        <f>IF(AQ109*(100%-AU$161)&lt;0,0,AQ109*(100%-AU$161))</f>
        <v>0.62297261541060678</v>
      </c>
      <c r="AV109" s="37">
        <f>IF(AR109*(100%-AV$161)&lt;0,0,AR109*(100%-AV$161))</f>
        <v>0.62297261541060678</v>
      </c>
      <c r="AW109" s="37">
        <f>IF(AS109*(100%-AW$161)&lt;0,0,AS109*(100%-AW$161))</f>
        <v>0.62297261541060678</v>
      </c>
      <c r="AX109" s="30"/>
    </row>
    <row r="110" spans="1:50" s="26" customFormat="1" hidden="1" x14ac:dyDescent="0.35">
      <c r="A110" s="103" t="s">
        <v>130</v>
      </c>
      <c r="B110" s="37"/>
      <c r="C110" s="12"/>
      <c r="D110" s="12"/>
      <c r="E110" s="12"/>
      <c r="F110" s="37"/>
      <c r="G110" s="12"/>
      <c r="H110" s="12"/>
      <c r="I110" s="13"/>
      <c r="J110" s="37"/>
      <c r="K110" s="12"/>
      <c r="L110" s="12"/>
      <c r="M110" s="13"/>
      <c r="N110" s="37"/>
      <c r="O110" s="12"/>
      <c r="P110" s="12"/>
      <c r="Q110" s="12"/>
      <c r="R110" s="37"/>
      <c r="S110" s="12"/>
      <c r="T110" s="12"/>
      <c r="U110" s="13"/>
      <c r="V110" s="37"/>
      <c r="W110" s="12"/>
      <c r="X110" s="12"/>
      <c r="Y110" s="13"/>
      <c r="Z110" s="37"/>
      <c r="AA110" s="12"/>
      <c r="AB110" s="12"/>
      <c r="AC110" s="12"/>
      <c r="AD110" s="37"/>
      <c r="AE110" s="12"/>
      <c r="AF110" s="12"/>
      <c r="AG110" s="13"/>
      <c r="AH110" s="37"/>
      <c r="AI110" s="12"/>
      <c r="AJ110" s="12"/>
      <c r="AK110" s="13"/>
      <c r="AL110" s="37"/>
      <c r="AM110" s="12"/>
      <c r="AN110" s="12"/>
      <c r="AO110" s="13"/>
      <c r="AP110" s="37"/>
      <c r="AQ110" s="12"/>
      <c r="AR110" s="12"/>
      <c r="AS110" s="13"/>
      <c r="AT110" s="107">
        <f>'Sample UI'!AT110*(SUM('FY20 - CoE_ESM UI'!$AT$52:$AW$52)/SUM('Sample UI'!$AT$52:$AW$52))</f>
        <v>0</v>
      </c>
      <c r="AU110" s="107">
        <f>'Sample UI'!AU110*(SUM('FY20 - CoE_ESM UI'!$AT$52:$AW$52)/SUM('Sample UI'!$AT$52:$AW$52))</f>
        <v>0</v>
      </c>
      <c r="AV110" s="107">
        <f>'Sample UI'!AV110*(SUM('FY20 - CoE_ESM UI'!$AT$52:$AW$52)/SUM('Sample UI'!$AT$52:$AW$52))</f>
        <v>0</v>
      </c>
      <c r="AW110" s="107">
        <f>'Sample UI'!AW110*(SUM('FY20 - CoE_ESM UI'!$AT$52:$AW$52)/SUM('Sample UI'!$AT$52:$AW$52))</f>
        <v>0</v>
      </c>
      <c r="AX110" s="30"/>
    </row>
    <row r="111" spans="1:50" s="26" customFormat="1" hidden="1" x14ac:dyDescent="0.35">
      <c r="A111" s="106" t="s">
        <v>23</v>
      </c>
      <c r="B111" s="105">
        <f>SUM(B112:B124)</f>
        <v>78.218081084637589</v>
      </c>
      <c r="C111" s="105">
        <f t="shared" ref="C111:AW111" si="5">SUM(C112:C124)</f>
        <v>78.218081084637575</v>
      </c>
      <c r="D111" s="105">
        <f t="shared" si="5"/>
        <v>78.218081084637575</v>
      </c>
      <c r="E111" s="105">
        <f t="shared" si="5"/>
        <v>78.218081084637575</v>
      </c>
      <c r="F111" s="105">
        <f t="shared" si="5"/>
        <v>90.337583581210566</v>
      </c>
      <c r="G111" s="105">
        <f t="shared" si="5"/>
        <v>90.337583581210581</v>
      </c>
      <c r="H111" s="105">
        <f t="shared" si="5"/>
        <v>90.337583581210581</v>
      </c>
      <c r="I111" s="105">
        <f t="shared" si="5"/>
        <v>90.337583581210581</v>
      </c>
      <c r="J111" s="105">
        <f t="shared" si="5"/>
        <v>89.524545328979684</v>
      </c>
      <c r="K111" s="105">
        <f t="shared" si="5"/>
        <v>89.524545328979684</v>
      </c>
      <c r="L111" s="105">
        <f t="shared" si="5"/>
        <v>89.524545328979684</v>
      </c>
      <c r="M111" s="105">
        <f t="shared" si="5"/>
        <v>89.524545328979684</v>
      </c>
      <c r="N111" s="105">
        <f t="shared" si="5"/>
        <v>86.633302924113721</v>
      </c>
      <c r="O111" s="105">
        <f t="shared" si="5"/>
        <v>86.633302924113707</v>
      </c>
      <c r="P111" s="105">
        <f t="shared" si="5"/>
        <v>86.633302924113707</v>
      </c>
      <c r="Q111" s="105">
        <f t="shared" si="5"/>
        <v>86.633302924113707</v>
      </c>
      <c r="R111" s="105">
        <f t="shared" si="5"/>
        <v>90.72805792833806</v>
      </c>
      <c r="S111" s="105">
        <f t="shared" si="5"/>
        <v>90.728057928338004</v>
      </c>
      <c r="T111" s="105">
        <f t="shared" si="5"/>
        <v>90.728057928338004</v>
      </c>
      <c r="U111" s="105">
        <f t="shared" si="5"/>
        <v>90.728057928338004</v>
      </c>
      <c r="V111" s="105">
        <f t="shared" si="5"/>
        <v>84.83073416299608</v>
      </c>
      <c r="W111" s="105">
        <f t="shared" si="5"/>
        <v>84.830734162996038</v>
      </c>
      <c r="X111" s="105">
        <f t="shared" si="5"/>
        <v>84.830734162996038</v>
      </c>
      <c r="Y111" s="105">
        <f t="shared" si="5"/>
        <v>84.830734162996038</v>
      </c>
      <c r="Z111" s="105">
        <f t="shared" si="5"/>
        <v>96.761055861505781</v>
      </c>
      <c r="AA111" s="105">
        <f t="shared" si="5"/>
        <v>96.761055861505753</v>
      </c>
      <c r="AB111" s="105">
        <f t="shared" si="5"/>
        <v>96.761055861505753</v>
      </c>
      <c r="AC111" s="105">
        <f t="shared" si="5"/>
        <v>96.761055861505753</v>
      </c>
      <c r="AD111" s="105">
        <f t="shared" si="5"/>
        <v>120.32372492318702</v>
      </c>
      <c r="AE111" s="105">
        <f t="shared" si="5"/>
        <v>120.32372492318697</v>
      </c>
      <c r="AF111" s="105">
        <f t="shared" si="5"/>
        <v>120.32372492318697</v>
      </c>
      <c r="AG111" s="105">
        <f t="shared" si="5"/>
        <v>120.32372492318697</v>
      </c>
      <c r="AH111" s="105">
        <f t="shared" si="5"/>
        <v>127.79209960043586</v>
      </c>
      <c r="AI111" s="105">
        <f t="shared" si="5"/>
        <v>127.79209960043586</v>
      </c>
      <c r="AJ111" s="105">
        <f t="shared" si="5"/>
        <v>127.79209960043586</v>
      </c>
      <c r="AK111" s="105">
        <f t="shared" si="5"/>
        <v>127.79209960043586</v>
      </c>
      <c r="AL111" s="105">
        <f t="shared" si="5"/>
        <v>124.53340106062477</v>
      </c>
      <c r="AM111" s="105">
        <f t="shared" si="5"/>
        <v>124.53340106062475</v>
      </c>
      <c r="AN111" s="105">
        <f t="shared" si="5"/>
        <v>124.53340106062475</v>
      </c>
      <c r="AO111" s="105">
        <f t="shared" si="5"/>
        <v>124.53340106062475</v>
      </c>
      <c r="AP111" s="105">
        <f t="shared" si="5"/>
        <v>131.84126028288591</v>
      </c>
      <c r="AQ111" s="105">
        <f t="shared" si="5"/>
        <v>131.84126028288588</v>
      </c>
      <c r="AR111" s="105">
        <f t="shared" si="5"/>
        <v>131.84126028288588</v>
      </c>
      <c r="AS111" s="105">
        <f t="shared" si="5"/>
        <v>131.84126028288588</v>
      </c>
      <c r="AT111" s="105">
        <f t="shared" si="5"/>
        <v>130.72038544033887</v>
      </c>
      <c r="AU111" s="105">
        <f t="shared" si="5"/>
        <v>130.72038544033887</v>
      </c>
      <c r="AV111" s="105">
        <f t="shared" si="5"/>
        <v>130.72038544033887</v>
      </c>
      <c r="AW111" s="105">
        <f t="shared" si="5"/>
        <v>130.72038544033887</v>
      </c>
      <c r="AX111" s="30"/>
    </row>
    <row r="112" spans="1:50" s="26" customFormat="1" hidden="1" x14ac:dyDescent="0.35">
      <c r="A112" s="103" t="s">
        <v>24</v>
      </c>
      <c r="B112" s="37">
        <f>'Headcount Source'!H6</f>
        <v>21</v>
      </c>
      <c r="C112" s="37">
        <f>'Headcount Source'!H6</f>
        <v>21</v>
      </c>
      <c r="D112" s="37">
        <f>'Headcount Source'!H6</f>
        <v>21</v>
      </c>
      <c r="E112" s="37">
        <f>'Headcount Source'!H6</f>
        <v>21</v>
      </c>
      <c r="F112" s="37">
        <f>B112*(100%-F$161)</f>
        <v>20.727</v>
      </c>
      <c r="G112" s="37">
        <f>C112*(100%-G$161)</f>
        <v>20.727</v>
      </c>
      <c r="H112" s="37">
        <f>D112*(100%-H$161)</f>
        <v>20.727</v>
      </c>
      <c r="I112" s="37">
        <f>E112*(100%-I$161)</f>
        <v>20.727</v>
      </c>
      <c r="J112" s="37">
        <f>F112*(100%-J$161)</f>
        <v>20.540457</v>
      </c>
      <c r="K112" s="37">
        <f>G112*(100%-K$161)</f>
        <v>20.540457</v>
      </c>
      <c r="L112" s="37">
        <f>H112*(100%-L$161)</f>
        <v>20.540457</v>
      </c>
      <c r="M112" s="37">
        <f>I112*(100%-M$161)</f>
        <v>20.540457</v>
      </c>
      <c r="N112" s="37">
        <f>J112*(100%-N$161)</f>
        <v>19.821541005</v>
      </c>
      <c r="O112" s="37">
        <f>K112*(100%-O$161)</f>
        <v>19.821541005</v>
      </c>
      <c r="P112" s="37">
        <f>L112*(100%-P$161)</f>
        <v>19.821541005</v>
      </c>
      <c r="Q112" s="37">
        <f>M112*(100%-Q$161)</f>
        <v>19.821541005</v>
      </c>
      <c r="R112" s="37">
        <f>N112*(100%-R$161)</f>
        <v>19.345824020879999</v>
      </c>
      <c r="S112" s="37">
        <f>O112*(100%-S$161)</f>
        <v>19.345824020879999</v>
      </c>
      <c r="T112" s="37">
        <f>P112*(100%-T$161)</f>
        <v>19.345824020879999</v>
      </c>
      <c r="U112" s="37">
        <f>Q112*(100%-U$161)</f>
        <v>19.345824020879999</v>
      </c>
      <c r="V112" s="37">
        <f>IF(R112*(100%-V$161)&lt;0,0,R112*(100%-V$161))</f>
        <v>18.088345459522799</v>
      </c>
      <c r="W112" s="37">
        <f>IF(S112*(100%-W$161)&lt;0,0,S112*(100%-W$161))</f>
        <v>18.088345459522799</v>
      </c>
      <c r="X112" s="37">
        <f>IF(T112*(100%-X$161)&lt;0,0,T112*(100%-X$161))</f>
        <v>18.088345459522799</v>
      </c>
      <c r="Y112" s="37">
        <f>IF(U112*(100%-Y$161)&lt;0,0,U112*(100%-Y$161))</f>
        <v>18.088345459522799</v>
      </c>
      <c r="Z112" s="37">
        <f>IF(V112*(100%-Z$161)&lt;0,0,V112*(100%-Z$161))</f>
        <v>17.690401859413296</v>
      </c>
      <c r="AA112" s="37">
        <f>IF(W112*(100%-AA$161)&lt;0,0,W112*(100%-AA$161))</f>
        <v>17.690401859413296</v>
      </c>
      <c r="AB112" s="37">
        <f>IF(X112*(100%-AB$161)&lt;0,0,X112*(100%-AB$161))</f>
        <v>17.690401859413296</v>
      </c>
      <c r="AC112" s="37">
        <f>IF(Y112*(100%-AC$161)&lt;0,0,Y112*(100%-AC$161))</f>
        <v>17.690401859413296</v>
      </c>
      <c r="AD112" s="37">
        <f>Z112*(100%-AD$161)</f>
        <v>17.000476186896176</v>
      </c>
      <c r="AE112" s="37">
        <f>AA112*(100%-AE$161)</f>
        <v>17.000476186896176</v>
      </c>
      <c r="AF112" s="37">
        <f>AB112*(100%-AF$161)</f>
        <v>17.000476186896176</v>
      </c>
      <c r="AG112" s="37">
        <f>AC112*(100%-AG$161)</f>
        <v>17.000476186896176</v>
      </c>
      <c r="AH112" s="37">
        <f>AD112*(100%-AH$161)</f>
        <v>16.541463329849979</v>
      </c>
      <c r="AI112" s="37">
        <f>AE112*(100%-AI$161)</f>
        <v>16.541463329849979</v>
      </c>
      <c r="AJ112" s="37">
        <f>AF112*(100%-AJ$161)</f>
        <v>16.541463329849979</v>
      </c>
      <c r="AK112" s="37">
        <f>AG112*(100%-AK$161)</f>
        <v>16.541463329849979</v>
      </c>
      <c r="AL112" s="37">
        <f>AH112*(100%-AL$161)</f>
        <v>16.119656014938805</v>
      </c>
      <c r="AM112" s="37">
        <f>AI112*(100%-AM$161)</f>
        <v>16.119656014938805</v>
      </c>
      <c r="AN112" s="37">
        <f>AJ112*(100%-AN$161)</f>
        <v>16.119656014938805</v>
      </c>
      <c r="AO112" s="37">
        <f>AK112*(100%-AO$161)</f>
        <v>16.119656014938805</v>
      </c>
      <c r="AP112" s="37">
        <f>AL112*(100%-AP$161)</f>
        <v>15.84564926610007</v>
      </c>
      <c r="AQ112" s="37">
        <f>AM112*(100%-AQ$161)</f>
        <v>15.84564926610007</v>
      </c>
      <c r="AR112" s="37">
        <f>AN112*(100%-AR$161)</f>
        <v>15.84564926610007</v>
      </c>
      <c r="AS112" s="37">
        <f>AO112*(100%-AS$161)</f>
        <v>15.84564926610007</v>
      </c>
      <c r="AT112" s="37">
        <f>AP112*(100%-AT$161)</f>
        <v>15.710934309734467</v>
      </c>
      <c r="AU112" s="37">
        <f>AQ112*(100%-AU$161)</f>
        <v>15.710934309734467</v>
      </c>
      <c r="AV112" s="37">
        <f>AR112*(100%-AV$161)</f>
        <v>15.710934309734467</v>
      </c>
      <c r="AW112" s="37">
        <f>AS112*(100%-AW$161)</f>
        <v>15.710934309734467</v>
      </c>
      <c r="AX112" s="30"/>
    </row>
    <row r="113" spans="1:50" s="26" customFormat="1" hidden="1" x14ac:dyDescent="0.35">
      <c r="A113" s="103" t="s">
        <v>119</v>
      </c>
      <c r="B113" s="107">
        <f>'Sample UI'!B113*(SUM($B$52:$E$52)/SUM('Sample UI'!$B$52:$E$52))</f>
        <v>57.218081084637589</v>
      </c>
      <c r="C113" s="107">
        <f>'Sample UI'!C113*(SUM($B$52:$E$52)/SUM('Sample UI'!$B$52:$E$52))</f>
        <v>57.218081084637575</v>
      </c>
      <c r="D113" s="107">
        <f>'Sample UI'!D113*(SUM($B$52:$E$52)/SUM('Sample UI'!$B$52:$E$52))</f>
        <v>57.218081084637575</v>
      </c>
      <c r="E113" s="107">
        <f>'Sample UI'!E113*(SUM($B$52:$E$52)/SUM('Sample UI'!$B$52:$E$52))</f>
        <v>57.218081084637575</v>
      </c>
      <c r="F113" s="37">
        <f>IF(B113*(100%-F$161)&lt;0,0,B113*(100%-F$161))</f>
        <v>56.474246030537302</v>
      </c>
      <c r="G113" s="37">
        <f>IF(C113*(100%-G$161)&lt;0,0,C113*(100%-G$161))</f>
        <v>56.474246030537287</v>
      </c>
      <c r="H113" s="37">
        <f>IF(D113*(100%-H$161)&lt;0,0,D113*(100%-H$161))</f>
        <v>56.474246030537287</v>
      </c>
      <c r="I113" s="37">
        <f>IF(E113*(100%-I$161)&lt;0,0,E113*(100%-I$161))</f>
        <v>56.474246030537287</v>
      </c>
      <c r="J113" s="37">
        <f>IF(F113*(100%-J$161)&lt;0,0,F113*(100%-J$161))</f>
        <v>55.965977816262466</v>
      </c>
      <c r="K113" s="37">
        <f>IF(G113*(100%-K$161)&lt;0,0,G113*(100%-K$161))</f>
        <v>55.965977816262452</v>
      </c>
      <c r="L113" s="37">
        <f>IF(H113*(100%-L$161)&lt;0,0,H113*(100%-L$161))</f>
        <v>55.965977816262452</v>
      </c>
      <c r="M113" s="37">
        <f>IF(I113*(100%-M$161)&lt;0,0,I113*(100%-M$161))</f>
        <v>55.965977816262452</v>
      </c>
      <c r="N113" s="37">
        <f>IF(J113*(100%-N$161)&lt;0,0,J113*(100%-N$161))</f>
        <v>54.007168592693276</v>
      </c>
      <c r="O113" s="37">
        <f>IF(K113*(100%-O$161)&lt;0,0,K113*(100%-O$161))</f>
        <v>54.007168592693262</v>
      </c>
      <c r="P113" s="37">
        <f>IF(L113*(100%-P$161)&lt;0,0,L113*(100%-P$161))</f>
        <v>54.007168592693262</v>
      </c>
      <c r="Q113" s="37">
        <f>IF(M113*(100%-Q$161)&lt;0,0,M113*(100%-Q$161))</f>
        <v>54.007168592693262</v>
      </c>
      <c r="R113" s="37">
        <f>IF(N113*(100%-R$161)&lt;0,0,N113*(100%-R$161))</f>
        <v>52.710996546468635</v>
      </c>
      <c r="S113" s="37">
        <f>IF(O113*(100%-S$161)&lt;0,0,O113*(100%-S$161))</f>
        <v>52.710996546468621</v>
      </c>
      <c r="T113" s="37">
        <f>IF(P113*(100%-T$161)&lt;0,0,P113*(100%-T$161))</f>
        <v>52.710996546468621</v>
      </c>
      <c r="U113" s="37">
        <f>IF(Q113*(100%-U$161)&lt;0,0,Q113*(100%-U$161))</f>
        <v>52.710996546468621</v>
      </c>
      <c r="V113" s="37">
        <f>IF(R113*(100%-V$161)&lt;0,0,R113*(100%-V$161))</f>
        <v>49.284781770948179</v>
      </c>
      <c r="W113" s="37">
        <f>IF(S113*(100%-W$161)&lt;0,0,S113*(100%-W$161))</f>
        <v>49.284781770948165</v>
      </c>
      <c r="X113" s="37">
        <f>IF(T113*(100%-X$161)&lt;0,0,T113*(100%-X$161))</f>
        <v>49.284781770948165</v>
      </c>
      <c r="Y113" s="37">
        <f>IF(U113*(100%-Y$161)&lt;0,0,U113*(100%-Y$161))</f>
        <v>49.284781770948165</v>
      </c>
      <c r="Z113" s="37">
        <f>IF(V113*(100%-Z$161)&lt;0,0,V113*(100%-Z$161))</f>
        <v>48.200516571987315</v>
      </c>
      <c r="AA113" s="37">
        <f>IF(W113*(100%-AA$161)&lt;0,0,W113*(100%-AA$161))</f>
        <v>48.200516571987301</v>
      </c>
      <c r="AB113" s="37">
        <f>IF(X113*(100%-AB$161)&lt;0,0,X113*(100%-AB$161))</f>
        <v>48.200516571987301</v>
      </c>
      <c r="AC113" s="37">
        <f>IF(Y113*(100%-AC$161)&lt;0,0,Y113*(100%-AC$161))</f>
        <v>48.200516571987301</v>
      </c>
      <c r="AD113" s="37">
        <f>IF(Z113*(100%-AD$161)&lt;0,0,Z113*(100%-AD$161))</f>
        <v>46.320696425679806</v>
      </c>
      <c r="AE113" s="37">
        <f>IF(AA113*(100%-AE$161)&lt;0,0,AA113*(100%-AE$161))</f>
        <v>46.320696425679792</v>
      </c>
      <c r="AF113" s="37">
        <f>IF(AB113*(100%-AF$161)&lt;0,0,AB113*(100%-AF$161))</f>
        <v>46.320696425679792</v>
      </c>
      <c r="AG113" s="37">
        <f>IF(AC113*(100%-AG$161)&lt;0,0,AC113*(100%-AG$161))</f>
        <v>46.320696425679792</v>
      </c>
      <c r="AH113" s="37">
        <f>IF(AD113*(100%-AH$161)&lt;0,0,AD113*(100%-AH$161))</f>
        <v>45.070037622186447</v>
      </c>
      <c r="AI113" s="37">
        <f>IF(AE113*(100%-AI$161)&lt;0,0,AE113*(100%-AI$161))</f>
        <v>45.070037622186433</v>
      </c>
      <c r="AJ113" s="37">
        <f>IF(AF113*(100%-AJ$161)&lt;0,0,AF113*(100%-AJ$161))</f>
        <v>45.070037622186433</v>
      </c>
      <c r="AK113" s="37">
        <f>IF(AG113*(100%-AK$161)&lt;0,0,AG113*(100%-AK$161))</f>
        <v>45.070037622186433</v>
      </c>
      <c r="AL113" s="37">
        <f>IF(AH113*(100%-AL$161)&lt;0,0,AH113*(100%-AL$161))</f>
        <v>43.920751662820692</v>
      </c>
      <c r="AM113" s="37">
        <f>IF(AI113*(100%-AM$161)&lt;0,0,AI113*(100%-AM$161))</f>
        <v>43.920751662820678</v>
      </c>
      <c r="AN113" s="37">
        <f>IF(AJ113*(100%-AN$161)&lt;0,0,AJ113*(100%-AN$161))</f>
        <v>43.920751662820678</v>
      </c>
      <c r="AO113" s="37">
        <f>IF(AK113*(100%-AO$161)&lt;0,0,AK113*(100%-AO$161))</f>
        <v>43.920751662820678</v>
      </c>
      <c r="AP113" s="37">
        <f>IF(AL113*(100%-AP$161)&lt;0,0,AL113*(100%-AP$161))</f>
        <v>43.174173549830563</v>
      </c>
      <c r="AQ113" s="37">
        <f>IF(AM113*(100%-AQ$161)&lt;0,0,AM113*(100%-AQ$161))</f>
        <v>43.174173549830549</v>
      </c>
      <c r="AR113" s="37">
        <f>IF(AN113*(100%-AR$161)&lt;0,0,AN113*(100%-AR$161))</f>
        <v>43.174173549830549</v>
      </c>
      <c r="AS113" s="37">
        <f>IF(AO113*(100%-AS$161)&lt;0,0,AO113*(100%-AS$161))</f>
        <v>43.174173549830549</v>
      </c>
      <c r="AT113" s="37">
        <f>IF(AP113*(100%-AT$161)&lt;0,0,AP113*(100%-AT$161))</f>
        <v>42.807119678561968</v>
      </c>
      <c r="AU113" s="37">
        <f>IF(AQ113*(100%-AU$161)&lt;0,0,AQ113*(100%-AU$161))</f>
        <v>42.807119678561953</v>
      </c>
      <c r="AV113" s="37">
        <f>IF(AR113*(100%-AV$161)&lt;0,0,AR113*(100%-AV$161))</f>
        <v>42.807119678561953</v>
      </c>
      <c r="AW113" s="37">
        <f>IF(AS113*(100%-AW$161)&lt;0,0,AS113*(100%-AW$161))</f>
        <v>42.807119678561953</v>
      </c>
      <c r="AX113" s="30"/>
    </row>
    <row r="114" spans="1:50" s="26" customFormat="1" hidden="1" x14ac:dyDescent="0.35">
      <c r="A114" s="103" t="s">
        <v>120</v>
      </c>
      <c r="B114" s="37"/>
      <c r="C114" s="12"/>
      <c r="D114" s="12"/>
      <c r="E114" s="12"/>
      <c r="F114" s="107">
        <f>'Sample UI'!F114*(SUM('FY20 - CoE_ESM UI'!$F$52:$I$52)/(SUM('Sample UI'!$F$52:$I$52)))</f>
        <v>13.136337550673266</v>
      </c>
      <c r="G114" s="107">
        <f>'Sample UI'!G114*(SUM('FY20 - CoE_ESM UI'!$F$52:$I$52)/(SUM('Sample UI'!$F$52:$I$52)))</f>
        <v>13.136337550673293</v>
      </c>
      <c r="H114" s="107">
        <f>'Sample UI'!H114*(SUM('FY20 - CoE_ESM UI'!$F$52:$I$52)/(SUM('Sample UI'!$F$52:$I$52)))</f>
        <v>13.136337550673293</v>
      </c>
      <c r="I114" s="107">
        <f>'Sample UI'!I114*(SUM('FY20 - CoE_ESM UI'!$F$52:$I$52)/(SUM('Sample UI'!$F$52:$I$52)))</f>
        <v>13.136337550673293</v>
      </c>
      <c r="J114" s="37">
        <f>IF(F114*(100%-J$161)&lt;0,0,F114*(100%-J$161))</f>
        <v>13.018110512717207</v>
      </c>
      <c r="K114" s="37">
        <f>IF(G114*(100%-K$161)&lt;0,0,G114*(100%-K$161))</f>
        <v>13.018110512717232</v>
      </c>
      <c r="L114" s="37">
        <f>IF(H114*(100%-L$161)&lt;0,0,H114*(100%-L$161))</f>
        <v>13.018110512717232</v>
      </c>
      <c r="M114" s="37">
        <f>IF(I114*(100%-M$161)&lt;0,0,I114*(100%-M$161))</f>
        <v>13.018110512717232</v>
      </c>
      <c r="N114" s="37">
        <f>IF(J114*(100%-N$161)&lt;0,0,J114*(100%-N$161))</f>
        <v>12.562476644772104</v>
      </c>
      <c r="O114" s="37">
        <f>IF(K114*(100%-O$161)&lt;0,0,K114*(100%-O$161))</f>
        <v>12.562476644772129</v>
      </c>
      <c r="P114" s="37">
        <f>IF(L114*(100%-P$161)&lt;0,0,L114*(100%-P$161))</f>
        <v>12.562476644772129</v>
      </c>
      <c r="Q114" s="37">
        <f>IF(M114*(100%-Q$161)&lt;0,0,M114*(100%-Q$161))</f>
        <v>12.562476644772129</v>
      </c>
      <c r="R114" s="37">
        <f>IF(N114*(100%-R$161)&lt;0,0,N114*(100%-R$161))</f>
        <v>12.260977205297573</v>
      </c>
      <c r="S114" s="37">
        <f>IF(O114*(100%-S$161)&lt;0,0,O114*(100%-S$161))</f>
        <v>12.260977205297598</v>
      </c>
      <c r="T114" s="37">
        <f>IF(P114*(100%-T$161)&lt;0,0,P114*(100%-T$161))</f>
        <v>12.260977205297598</v>
      </c>
      <c r="U114" s="37">
        <f>IF(Q114*(100%-U$161)&lt;0,0,Q114*(100%-U$161))</f>
        <v>12.260977205297598</v>
      </c>
      <c r="V114" s="37">
        <f>IF(R114*(100%-V$161)&lt;0,0,R114*(100%-V$161))</f>
        <v>11.464013686953232</v>
      </c>
      <c r="W114" s="37">
        <f>IF(S114*(100%-W$161)&lt;0,0,S114*(100%-W$161))</f>
        <v>11.464013686953255</v>
      </c>
      <c r="X114" s="37">
        <f>IF(T114*(100%-X$161)&lt;0,0,T114*(100%-X$161))</f>
        <v>11.464013686953255</v>
      </c>
      <c r="Y114" s="37">
        <f>IF(U114*(100%-Y$161)&lt;0,0,U114*(100%-Y$161))</f>
        <v>11.464013686953255</v>
      </c>
      <c r="Z114" s="37">
        <f>IF(V114*(100%-Z$161)&lt;0,0,V114*(100%-Z$161))</f>
        <v>11.211805385840261</v>
      </c>
      <c r="AA114" s="37">
        <f>IF(W114*(100%-AA$161)&lt;0,0,W114*(100%-AA$161))</f>
        <v>11.211805385840282</v>
      </c>
      <c r="AB114" s="37">
        <f>IF(X114*(100%-AB$161)&lt;0,0,X114*(100%-AB$161))</f>
        <v>11.211805385840282</v>
      </c>
      <c r="AC114" s="37">
        <f>IF(Y114*(100%-AC$161)&lt;0,0,Y114*(100%-AC$161))</f>
        <v>11.211805385840282</v>
      </c>
      <c r="AD114" s="37">
        <f>IF(Z114*(100%-AD$161)&lt;0,0,Z114*(100%-AD$161))</f>
        <v>10.774544975792491</v>
      </c>
      <c r="AE114" s="37">
        <f>IF(AA114*(100%-AE$161)&lt;0,0,AA114*(100%-AE$161))</f>
        <v>10.77454497579251</v>
      </c>
      <c r="AF114" s="37">
        <f>IF(AB114*(100%-AF$161)&lt;0,0,AB114*(100%-AF$161))</f>
        <v>10.77454497579251</v>
      </c>
      <c r="AG114" s="37">
        <f>IF(AC114*(100%-AG$161)&lt;0,0,AC114*(100%-AG$161))</f>
        <v>10.77454497579251</v>
      </c>
      <c r="AH114" s="37">
        <f>IF(AD114*(100%-AH$161)&lt;0,0,AD114*(100%-AH$161))</f>
        <v>10.483632261446093</v>
      </c>
      <c r="AI114" s="37">
        <f>IF(AE114*(100%-AI$161)&lt;0,0,AE114*(100%-AI$161))</f>
        <v>10.483632261446113</v>
      </c>
      <c r="AJ114" s="37">
        <f>IF(AF114*(100%-AJ$161)&lt;0,0,AF114*(100%-AJ$161))</f>
        <v>10.483632261446113</v>
      </c>
      <c r="AK114" s="37">
        <f>IF(AG114*(100%-AK$161)&lt;0,0,AG114*(100%-AK$161))</f>
        <v>10.483632261446113</v>
      </c>
      <c r="AL114" s="37">
        <f>IF(AH114*(100%-AL$161)&lt;0,0,AH114*(100%-AL$161))</f>
        <v>10.216299638779219</v>
      </c>
      <c r="AM114" s="37">
        <f>IF(AI114*(100%-AM$161)&lt;0,0,AI114*(100%-AM$161))</f>
        <v>10.216299638779237</v>
      </c>
      <c r="AN114" s="37">
        <f>IF(AJ114*(100%-AN$161)&lt;0,0,AJ114*(100%-AN$161))</f>
        <v>10.216299638779237</v>
      </c>
      <c r="AO114" s="37">
        <f>IF(AK114*(100%-AO$161)&lt;0,0,AK114*(100%-AO$161))</f>
        <v>10.216299638779237</v>
      </c>
      <c r="AP114" s="37">
        <f>IF(AL114*(100%-AP$161)&lt;0,0,AL114*(100%-AP$161))</f>
        <v>10.042639912629358</v>
      </c>
      <c r="AQ114" s="37">
        <f>IF(AM114*(100%-AQ$161)&lt;0,0,AM114*(100%-AQ$161))</f>
        <v>10.042639912629376</v>
      </c>
      <c r="AR114" s="37">
        <f>IF(AN114*(100%-AR$161)&lt;0,0,AN114*(100%-AR$161))</f>
        <v>10.042639912629376</v>
      </c>
      <c r="AS114" s="37">
        <f>IF(AO114*(100%-AS$161)&lt;0,0,AO114*(100%-AS$161))</f>
        <v>10.042639912629376</v>
      </c>
      <c r="AT114" s="37">
        <f>IF(AP114*(100%-AT$161)&lt;0,0,AP114*(100%-AT$161))</f>
        <v>9.9572604008841576</v>
      </c>
      <c r="AU114" s="37">
        <f>IF(AQ114*(100%-AU$161)&lt;0,0,AQ114*(100%-AU$161))</f>
        <v>9.9572604008841754</v>
      </c>
      <c r="AV114" s="37">
        <f>IF(AR114*(100%-AV$161)&lt;0,0,AR114*(100%-AV$161))</f>
        <v>9.9572604008841754</v>
      </c>
      <c r="AW114" s="37">
        <f>IF(AS114*(100%-AW$161)&lt;0,0,AS114*(100%-AW$161))</f>
        <v>9.9572604008841754</v>
      </c>
      <c r="AX114" s="30"/>
    </row>
    <row r="115" spans="1:50" s="26" customFormat="1" hidden="1" x14ac:dyDescent="0.35">
      <c r="A115" s="103" t="s">
        <v>121</v>
      </c>
      <c r="B115" s="37"/>
      <c r="C115" s="12"/>
      <c r="D115" s="12"/>
      <c r="E115" s="12"/>
      <c r="F115" s="37"/>
      <c r="G115" s="12"/>
      <c r="H115" s="12"/>
      <c r="I115" s="13"/>
      <c r="J115" s="107">
        <f>'Sample UI'!J115*(SUM('FY20 - CoE_ESM UI'!$J$52:$M$52)/SUM('Sample UI'!$J$52:$M$52))</f>
        <v>0</v>
      </c>
      <c r="K115" s="107">
        <f>'Sample UI'!K115*(SUM('FY20 - CoE_ESM UI'!$J$52:$M$52)/SUM('Sample UI'!$J$52:$M$52))</f>
        <v>0</v>
      </c>
      <c r="L115" s="107">
        <f>'Sample UI'!L115*(SUM('FY20 - CoE_ESM UI'!$J$52:$M$52)/SUM('Sample UI'!$J$52:$M$52))</f>
        <v>0</v>
      </c>
      <c r="M115" s="107">
        <f>'Sample UI'!M115*(SUM('FY20 - CoE_ESM UI'!$J$52:$M$52)/SUM('Sample UI'!$J$52:$M$52))</f>
        <v>0</v>
      </c>
      <c r="N115" s="37">
        <f>IF(J115*(100%-N$161)&lt;0,0,J115*(100%-N$161))</f>
        <v>0</v>
      </c>
      <c r="O115" s="37">
        <f>IF(K115*(100%-O$161)&lt;0,0,K115*(100%-O$161))</f>
        <v>0</v>
      </c>
      <c r="P115" s="37">
        <f>IF(L115*(100%-P$161)&lt;0,0,L115*(100%-P$161))</f>
        <v>0</v>
      </c>
      <c r="Q115" s="37">
        <f>IF(M115*(100%-Q$161)&lt;0,0,M115*(100%-Q$161))</f>
        <v>0</v>
      </c>
      <c r="R115" s="37">
        <f>IF(N115*(100%-R$161)&lt;0,0,N115*(100%-R$161))</f>
        <v>0</v>
      </c>
      <c r="S115" s="37">
        <f>IF(O115*(100%-S$161)&lt;0,0,O115*(100%-S$161))</f>
        <v>0</v>
      </c>
      <c r="T115" s="37">
        <f>IF(P115*(100%-T$161)&lt;0,0,P115*(100%-T$161))</f>
        <v>0</v>
      </c>
      <c r="U115" s="37">
        <f>IF(Q115*(100%-U$161)&lt;0,0,Q115*(100%-U$161))</f>
        <v>0</v>
      </c>
      <c r="V115" s="37">
        <f>IF(R115*(100%-V$161)&lt;0,0,R115*(100%-V$161))</f>
        <v>0</v>
      </c>
      <c r="W115" s="37">
        <f>IF(S115*(100%-W$161)&lt;0,0,S115*(100%-W$161))</f>
        <v>0</v>
      </c>
      <c r="X115" s="37">
        <f>IF(T115*(100%-X$161)&lt;0,0,T115*(100%-X$161))</f>
        <v>0</v>
      </c>
      <c r="Y115" s="37">
        <f>IF(U115*(100%-Y$161)&lt;0,0,U115*(100%-Y$161))</f>
        <v>0</v>
      </c>
      <c r="Z115" s="37">
        <f>IF(V115*(100%-Z$161)&lt;0,0,V115*(100%-Z$161))</f>
        <v>0</v>
      </c>
      <c r="AA115" s="37">
        <f>IF(W115*(100%-AA$161)&lt;0,0,W115*(100%-AA$161))</f>
        <v>0</v>
      </c>
      <c r="AB115" s="37">
        <f>IF(X115*(100%-AB$161)&lt;0,0,X115*(100%-AB$161))</f>
        <v>0</v>
      </c>
      <c r="AC115" s="37">
        <f>IF(Y115*(100%-AC$161)&lt;0,0,Y115*(100%-AC$161))</f>
        <v>0</v>
      </c>
      <c r="AD115" s="37">
        <f>IF(Z115*(100%-AD$161)&lt;0,0,Z115*(100%-AD$161))</f>
        <v>0</v>
      </c>
      <c r="AE115" s="37">
        <f>IF(AA115*(100%-AE$161)&lt;0,0,AA115*(100%-AE$161))</f>
        <v>0</v>
      </c>
      <c r="AF115" s="37">
        <f>IF(AB115*(100%-AF$161)&lt;0,0,AB115*(100%-AF$161))</f>
        <v>0</v>
      </c>
      <c r="AG115" s="37">
        <f>IF(AC115*(100%-AG$161)&lt;0,0,AC115*(100%-AG$161))</f>
        <v>0</v>
      </c>
      <c r="AH115" s="37">
        <f>IF(AD115*(100%-AH$161)&lt;0,0,AD115*(100%-AH$161))</f>
        <v>0</v>
      </c>
      <c r="AI115" s="37">
        <f>IF(AE115*(100%-AI$161)&lt;0,0,AE115*(100%-AI$161))</f>
        <v>0</v>
      </c>
      <c r="AJ115" s="37">
        <f>IF(AF115*(100%-AJ$161)&lt;0,0,AF115*(100%-AJ$161))</f>
        <v>0</v>
      </c>
      <c r="AK115" s="37">
        <f>IF(AG115*(100%-AK$161)&lt;0,0,AG115*(100%-AK$161))</f>
        <v>0</v>
      </c>
      <c r="AL115" s="37">
        <f>IF(AH115*(100%-AL$161)&lt;0,0,AH115*(100%-AL$161))</f>
        <v>0</v>
      </c>
      <c r="AM115" s="37">
        <f>IF(AI115*(100%-AM$161)&lt;0,0,AI115*(100%-AM$161))</f>
        <v>0</v>
      </c>
      <c r="AN115" s="37">
        <f>IF(AJ115*(100%-AN$161)&lt;0,0,AJ115*(100%-AN$161))</f>
        <v>0</v>
      </c>
      <c r="AO115" s="37">
        <f>IF(AK115*(100%-AO$161)&lt;0,0,AK115*(100%-AO$161))</f>
        <v>0</v>
      </c>
      <c r="AP115" s="37">
        <f>IF(AL115*(100%-AP$161)&lt;0,0,AL115*(100%-AP$161))</f>
        <v>0</v>
      </c>
      <c r="AQ115" s="37">
        <f>IF(AM115*(100%-AQ$161)&lt;0,0,AM115*(100%-AQ$161))</f>
        <v>0</v>
      </c>
      <c r="AR115" s="37">
        <f>IF(AN115*(100%-AR$161)&lt;0,0,AN115*(100%-AR$161))</f>
        <v>0</v>
      </c>
      <c r="AS115" s="37">
        <f>IF(AO115*(100%-AS$161)&lt;0,0,AO115*(100%-AS$161))</f>
        <v>0</v>
      </c>
      <c r="AT115" s="37">
        <f>IF(AP115*(100%-AT$161)&lt;0,0,AP115*(100%-AT$161))</f>
        <v>0</v>
      </c>
      <c r="AU115" s="37">
        <f>IF(AQ115*(100%-AU$161)&lt;0,0,AQ115*(100%-AU$161))</f>
        <v>0</v>
      </c>
      <c r="AV115" s="37">
        <f>IF(AR115*(100%-AV$161)&lt;0,0,AR115*(100%-AV$161))</f>
        <v>0</v>
      </c>
      <c r="AW115" s="37">
        <f>IF(AS115*(100%-AW$161)&lt;0,0,AS115*(100%-AW$161))</f>
        <v>0</v>
      </c>
      <c r="AX115" s="30"/>
    </row>
    <row r="116" spans="1:50" s="26" customFormat="1" hidden="1" x14ac:dyDescent="0.35">
      <c r="A116" s="103" t="s">
        <v>122</v>
      </c>
      <c r="C116" s="12"/>
      <c r="D116" s="12"/>
      <c r="E116" s="12"/>
      <c r="F116" s="37"/>
      <c r="H116" s="12"/>
      <c r="I116" s="13"/>
      <c r="J116" s="37"/>
      <c r="K116" s="12"/>
      <c r="L116" s="12"/>
      <c r="M116" s="13"/>
      <c r="N116" s="107">
        <f>'Sample UI'!N116*(SUM('FY20 - CoE_ESM UI'!$N$52:$Q$52)/SUM('Sample UI'!$N$52:$Q$52))</f>
        <v>0.24211668164834102</v>
      </c>
      <c r="O116" s="107">
        <f>'Sample UI'!O116*(SUM('FY20 - CoE_ESM UI'!$N$52:$Q$52)/SUM('Sample UI'!$N$52:$Q$52))</f>
        <v>0.24211668164830805</v>
      </c>
      <c r="P116" s="107">
        <f>'Sample UI'!P116*(SUM('FY20 - CoE_ESM UI'!$N$52:$Q$52)/SUM('Sample UI'!$N$52:$Q$52))</f>
        <v>0.24211668164830805</v>
      </c>
      <c r="Q116" s="107">
        <f>'Sample UI'!Q116*(SUM('FY20 - CoE_ESM UI'!$N$52:$Q$52)/SUM('Sample UI'!$N$52:$Q$52))</f>
        <v>0.24211668164830805</v>
      </c>
      <c r="R116" s="37">
        <f>IF(N116*(100%-R$161)&lt;0,0,N116*(100%-R$161))</f>
        <v>0.23630588128878083</v>
      </c>
      <c r="S116" s="37">
        <f>IF(O116*(100%-S$161)&lt;0,0,O116*(100%-S$161))</f>
        <v>0.23630588128874866</v>
      </c>
      <c r="T116" s="37">
        <f>IF(P116*(100%-T$161)&lt;0,0,P116*(100%-T$161))</f>
        <v>0.23630588128874866</v>
      </c>
      <c r="U116" s="37">
        <f>IF(Q116*(100%-U$161)&lt;0,0,Q116*(100%-U$161))</f>
        <v>0.23630588128874866</v>
      </c>
      <c r="V116" s="37">
        <f>IF(R116*(100%-V$161)&lt;0,0,R116*(100%-V$161))</f>
        <v>0.22094599900501008</v>
      </c>
      <c r="W116" s="37">
        <f>IF(S116*(100%-W$161)&lt;0,0,S116*(100%-W$161))</f>
        <v>0.22094599900498002</v>
      </c>
      <c r="X116" s="37">
        <f>IF(T116*(100%-X$161)&lt;0,0,T116*(100%-X$161))</f>
        <v>0.22094599900498002</v>
      </c>
      <c r="Y116" s="37">
        <f>IF(U116*(100%-Y$161)&lt;0,0,U116*(100%-Y$161))</f>
        <v>0.22094599900498002</v>
      </c>
      <c r="Z116" s="37">
        <f>IF(V116*(100%-Z$161)&lt;0,0,V116*(100%-Z$161))</f>
        <v>0.21608518702689986</v>
      </c>
      <c r="AA116" s="37">
        <f>IF(W116*(100%-AA$161)&lt;0,0,W116*(100%-AA$161))</f>
        <v>0.21608518702687046</v>
      </c>
      <c r="AB116" s="37">
        <f>IF(X116*(100%-AB$161)&lt;0,0,X116*(100%-AB$161))</f>
        <v>0.21608518702687046</v>
      </c>
      <c r="AC116" s="37">
        <f>IF(Y116*(100%-AC$161)&lt;0,0,Y116*(100%-AC$161))</f>
        <v>0.21608518702687046</v>
      </c>
      <c r="AD116" s="37">
        <f>IF(Z116*(100%-AD$161)&lt;0,0,Z116*(100%-AD$161))</f>
        <v>0.20765786473285075</v>
      </c>
      <c r="AE116" s="37">
        <f>IF(AA116*(100%-AE$161)&lt;0,0,AA116*(100%-AE$161))</f>
        <v>0.20765786473282249</v>
      </c>
      <c r="AF116" s="37">
        <f>IF(AB116*(100%-AF$161)&lt;0,0,AB116*(100%-AF$161))</f>
        <v>0.20765786473282249</v>
      </c>
      <c r="AG116" s="37">
        <f>IF(AC116*(100%-AG$161)&lt;0,0,AC116*(100%-AG$161))</f>
        <v>0.20765786473282249</v>
      </c>
      <c r="AH116" s="37">
        <f>IF(AD116*(100%-AH$161)&lt;0,0,AD116*(100%-AH$161))</f>
        <v>0.20205110238506377</v>
      </c>
      <c r="AI116" s="37">
        <f>IF(AE116*(100%-AI$161)&lt;0,0,AE116*(100%-AI$161))</f>
        <v>0.20205110238503629</v>
      </c>
      <c r="AJ116" s="37">
        <f>IF(AF116*(100%-AJ$161)&lt;0,0,AF116*(100%-AJ$161))</f>
        <v>0.20205110238503629</v>
      </c>
      <c r="AK116" s="37">
        <f>IF(AG116*(100%-AK$161)&lt;0,0,AG116*(100%-AK$161))</f>
        <v>0.20205110238503629</v>
      </c>
      <c r="AL116" s="37">
        <f>IF(AH116*(100%-AL$161)&lt;0,0,AH116*(100%-AL$161))</f>
        <v>0.19689879927424464</v>
      </c>
      <c r="AM116" s="37">
        <f>IF(AI116*(100%-AM$161)&lt;0,0,AI116*(100%-AM$161))</f>
        <v>0.19689879927421788</v>
      </c>
      <c r="AN116" s="37">
        <f>IF(AJ116*(100%-AN$161)&lt;0,0,AJ116*(100%-AN$161))</f>
        <v>0.19689879927421788</v>
      </c>
      <c r="AO116" s="37">
        <f>IF(AK116*(100%-AO$161)&lt;0,0,AK116*(100%-AO$161))</f>
        <v>0.19689879927421788</v>
      </c>
      <c r="AP116" s="37">
        <f>IF(AL116*(100%-AP$161)&lt;0,0,AL116*(100%-AP$161))</f>
        <v>0.19355185441454123</v>
      </c>
      <c r="AQ116" s="37">
        <f>IF(AM116*(100%-AQ$161)&lt;0,0,AM116*(100%-AQ$161))</f>
        <v>0.19355185441451495</v>
      </c>
      <c r="AR116" s="37">
        <f>IF(AN116*(100%-AR$161)&lt;0,0,AN116*(100%-AR$161))</f>
        <v>0.19355185441451495</v>
      </c>
      <c r="AS116" s="37">
        <f>IF(AO116*(100%-AS$161)&lt;0,0,AO116*(100%-AS$161))</f>
        <v>0.19355185441451495</v>
      </c>
      <c r="AT116" s="37">
        <f>IF(AP116*(100%-AT$161)&lt;0,0,AP116*(100%-AT$161))</f>
        <v>0.19190633461386514</v>
      </c>
      <c r="AU116" s="37">
        <f>IF(AQ116*(100%-AU$161)&lt;0,0,AQ116*(100%-AU$161))</f>
        <v>0.19190633461383907</v>
      </c>
      <c r="AV116" s="37">
        <f>IF(AR116*(100%-AV$161)&lt;0,0,AR116*(100%-AV$161))</f>
        <v>0.19190633461383907</v>
      </c>
      <c r="AW116" s="37">
        <f>IF(AS116*(100%-AW$161)&lt;0,0,AS116*(100%-AW$161))</f>
        <v>0.19190633461383907</v>
      </c>
      <c r="AX116" s="30"/>
    </row>
    <row r="117" spans="1:50" s="26" customFormat="1" hidden="1" x14ac:dyDescent="0.35">
      <c r="A117" s="103" t="s">
        <v>123</v>
      </c>
      <c r="B117" s="37"/>
      <c r="C117" s="12"/>
      <c r="D117" s="12"/>
      <c r="E117" s="12"/>
      <c r="F117" s="37"/>
      <c r="G117" s="12"/>
      <c r="H117" s="12"/>
      <c r="I117" s="13"/>
      <c r="J117" s="37"/>
      <c r="K117" s="12"/>
      <c r="L117" s="12"/>
      <c r="M117" s="13"/>
      <c r="N117" s="37"/>
      <c r="O117" s="12"/>
      <c r="P117" s="12"/>
      <c r="Q117" s="12"/>
      <c r="R117" s="107">
        <f>'Sample UI'!R117*(SUM('FY20 - CoE_ESM UI'!$R$52:$U$52)/SUM('Sample UI'!$R$52:$U$52))</f>
        <v>6.1739542744030542</v>
      </c>
      <c r="S117" s="107">
        <f>'Sample UI'!S117*(SUM('FY20 - CoE_ESM UI'!$R$52:$U$52)/SUM('Sample UI'!$R$52:$U$52))</f>
        <v>6.1739542744030382</v>
      </c>
      <c r="T117" s="107">
        <f>'Sample UI'!T117*(SUM('FY20 - CoE_ESM UI'!$R$52:$U$52)/SUM('Sample UI'!$R$52:$U$52))</f>
        <v>6.1739542744030382</v>
      </c>
      <c r="U117" s="107">
        <f>'Sample UI'!U117*(SUM('FY20 - CoE_ESM UI'!$R$52:$U$52)/SUM('Sample UI'!$R$52:$U$52))</f>
        <v>6.1739542744030382</v>
      </c>
      <c r="V117" s="37">
        <f>IF(R117*(100%-V$161)&lt;0,0,R117*(100%-V$161))</f>
        <v>5.7726472465668559</v>
      </c>
      <c r="W117" s="37">
        <f>IF(S117*(100%-W$161)&lt;0,0,S117*(100%-W$161))</f>
        <v>5.7726472465668408</v>
      </c>
      <c r="X117" s="37">
        <f>IF(T117*(100%-X$161)&lt;0,0,T117*(100%-X$161))</f>
        <v>5.7726472465668408</v>
      </c>
      <c r="Y117" s="37">
        <f>IF(U117*(100%-Y$161)&lt;0,0,U117*(100%-Y$161))</f>
        <v>5.7726472465668408</v>
      </c>
      <c r="Z117" s="37">
        <f>IF(V117*(100%-Z$161)&lt;0,0,V117*(100%-Z$161))</f>
        <v>5.645649007142385</v>
      </c>
      <c r="AA117" s="37">
        <f>IF(W117*(100%-AA$161)&lt;0,0,W117*(100%-AA$161))</f>
        <v>5.6456490071423699</v>
      </c>
      <c r="AB117" s="37">
        <f>IF(X117*(100%-AB$161)&lt;0,0,X117*(100%-AB$161))</f>
        <v>5.6456490071423699</v>
      </c>
      <c r="AC117" s="37">
        <f>IF(Y117*(100%-AC$161)&lt;0,0,Y117*(100%-AC$161))</f>
        <v>5.6456490071423699</v>
      </c>
      <c r="AD117" s="37">
        <f>IF(Z117*(100%-AD$161)&lt;0,0,Z117*(100%-AD$161))</f>
        <v>5.4254686958638318</v>
      </c>
      <c r="AE117" s="37">
        <f>IF(AA117*(100%-AE$161)&lt;0,0,AA117*(100%-AE$161))</f>
        <v>5.4254686958638176</v>
      </c>
      <c r="AF117" s="37">
        <f>IF(AB117*(100%-AF$161)&lt;0,0,AB117*(100%-AF$161))</f>
        <v>5.4254686958638176</v>
      </c>
      <c r="AG117" s="37">
        <f>IF(AC117*(100%-AG$161)&lt;0,0,AC117*(100%-AG$161))</f>
        <v>5.4254686958638176</v>
      </c>
      <c r="AH117" s="37">
        <f>IF(AD117*(100%-AH$161)&lt;0,0,AD117*(100%-AH$161))</f>
        <v>5.2789810410755083</v>
      </c>
      <c r="AI117" s="37">
        <f>IF(AE117*(100%-AI$161)&lt;0,0,AE117*(100%-AI$161))</f>
        <v>5.278981041075494</v>
      </c>
      <c r="AJ117" s="37">
        <f>IF(AF117*(100%-AJ$161)&lt;0,0,AF117*(100%-AJ$161))</f>
        <v>5.278981041075494</v>
      </c>
      <c r="AK117" s="37">
        <f>IF(AG117*(100%-AK$161)&lt;0,0,AG117*(100%-AK$161))</f>
        <v>5.278981041075494</v>
      </c>
      <c r="AL117" s="37">
        <f>IF(AH117*(100%-AL$161)&lt;0,0,AH117*(100%-AL$161))</f>
        <v>5.1443670245280826</v>
      </c>
      <c r="AM117" s="37">
        <f>IF(AI117*(100%-AM$161)&lt;0,0,AI117*(100%-AM$161))</f>
        <v>5.1443670245280693</v>
      </c>
      <c r="AN117" s="37">
        <f>IF(AJ117*(100%-AN$161)&lt;0,0,AJ117*(100%-AN$161))</f>
        <v>5.1443670245280693</v>
      </c>
      <c r="AO117" s="37">
        <f>IF(AK117*(100%-AO$161)&lt;0,0,AK117*(100%-AO$161))</f>
        <v>5.1443670245280693</v>
      </c>
      <c r="AP117" s="37">
        <f>IF(AL117*(100%-AP$161)&lt;0,0,AL117*(100%-AP$161))</f>
        <v>5.056921530535047</v>
      </c>
      <c r="AQ117" s="37">
        <f>IF(AM117*(100%-AQ$161)&lt;0,0,AM117*(100%-AQ$161))</f>
        <v>5.0569215305350337</v>
      </c>
      <c r="AR117" s="37">
        <f>IF(AN117*(100%-AR$161)&lt;0,0,AN117*(100%-AR$161))</f>
        <v>5.0569215305350337</v>
      </c>
      <c r="AS117" s="37">
        <f>IF(AO117*(100%-AS$161)&lt;0,0,AO117*(100%-AS$161))</f>
        <v>5.0569215305350337</v>
      </c>
      <c r="AT117" s="37">
        <f>IF(AP117*(100%-AT$161)&lt;0,0,AP117*(100%-AT$161))</f>
        <v>5.0139291007588973</v>
      </c>
      <c r="AU117" s="37">
        <f>IF(AQ117*(100%-AU$161)&lt;0,0,AQ117*(100%-AU$161))</f>
        <v>5.013929100758884</v>
      </c>
      <c r="AV117" s="37">
        <f>IF(AR117*(100%-AV$161)&lt;0,0,AR117*(100%-AV$161))</f>
        <v>5.013929100758884</v>
      </c>
      <c r="AW117" s="37">
        <f>IF(AS117*(100%-AW$161)&lt;0,0,AS117*(100%-AW$161))</f>
        <v>5.013929100758884</v>
      </c>
      <c r="AX117" s="30"/>
    </row>
    <row r="118" spans="1:50" s="26" customFormat="1" hidden="1" x14ac:dyDescent="0.35">
      <c r="A118" s="103" t="s">
        <v>124</v>
      </c>
      <c r="B118" s="37"/>
      <c r="C118" s="12"/>
      <c r="D118" s="12"/>
      <c r="E118" s="12"/>
      <c r="F118" s="37"/>
      <c r="G118" s="12"/>
      <c r="H118" s="12"/>
      <c r="I118" s="13"/>
      <c r="J118" s="37"/>
      <c r="K118" s="12"/>
      <c r="L118" s="12"/>
      <c r="M118" s="13"/>
      <c r="N118" s="37"/>
      <c r="O118" s="12"/>
      <c r="P118" s="12"/>
      <c r="Q118" s="12"/>
      <c r="R118" s="37"/>
      <c r="S118" s="12"/>
      <c r="T118" s="12"/>
      <c r="U118" s="13"/>
      <c r="V118" s="107">
        <f>'Sample UI'!V118*(SUM('FY20 - CoE_ESM UI'!$V$52:$Y$52)/SUM('Sample UI'!$V$52:$Y$52))</f>
        <v>0</v>
      </c>
      <c r="W118" s="107">
        <f>'Sample UI'!W118*(SUM('FY20 - CoE_ESM UI'!$V$52:$Y$52)/SUM('Sample UI'!$V$52:$Y$52))</f>
        <v>0</v>
      </c>
      <c r="X118" s="107">
        <f>'Sample UI'!X118*(SUM('FY20 - CoE_ESM UI'!$V$52:$Y$52)/SUM('Sample UI'!$V$52:$Y$52))</f>
        <v>0</v>
      </c>
      <c r="Y118" s="107">
        <f>'Sample UI'!Y118*(SUM('FY20 - CoE_ESM UI'!$V$52:$Y$52)/SUM('Sample UI'!$V$52:$Y$52))</f>
        <v>0</v>
      </c>
      <c r="Z118" s="37">
        <f>IF(V118*(100%-Z$161)&lt;0,0,V118*(100%-Z$161))</f>
        <v>0</v>
      </c>
      <c r="AA118" s="37">
        <f>IF(W118*(100%-AA$161)&lt;0,0,W118*(100%-AA$161))</f>
        <v>0</v>
      </c>
      <c r="AB118" s="37">
        <f>IF(X118*(100%-AB$161)&lt;0,0,X118*(100%-AB$161))</f>
        <v>0</v>
      </c>
      <c r="AC118" s="37">
        <f>IF(Y118*(100%-AC$161)&lt;0,0,Y118*(100%-AC$161))</f>
        <v>0</v>
      </c>
      <c r="AD118" s="37">
        <f>IF(Z118*(100%-AD$161)&lt;0,0,Z118*(100%-AD$161))</f>
        <v>0</v>
      </c>
      <c r="AE118" s="37">
        <f>IF(AA118*(100%-AE$161)&lt;0,0,AA118*(100%-AE$161))</f>
        <v>0</v>
      </c>
      <c r="AF118" s="37">
        <f>IF(AB118*(100%-AF$161)&lt;0,0,AB118*(100%-AF$161))</f>
        <v>0</v>
      </c>
      <c r="AG118" s="37">
        <f>IF(AC118*(100%-AG$161)&lt;0,0,AC118*(100%-AG$161))</f>
        <v>0</v>
      </c>
      <c r="AH118" s="37">
        <f>IF(AD118*(100%-AH$161)&lt;0,0,AD118*(100%-AH$161))</f>
        <v>0</v>
      </c>
      <c r="AI118" s="37">
        <f>IF(AE118*(100%-AI$161)&lt;0,0,AE118*(100%-AI$161))</f>
        <v>0</v>
      </c>
      <c r="AJ118" s="37">
        <f>IF(AF118*(100%-AJ$161)&lt;0,0,AF118*(100%-AJ$161))</f>
        <v>0</v>
      </c>
      <c r="AK118" s="37">
        <f>IF(AG118*(100%-AK$161)&lt;0,0,AG118*(100%-AK$161))</f>
        <v>0</v>
      </c>
      <c r="AL118" s="37">
        <f>IF(AH118*(100%-AL$161)&lt;0,0,AH118*(100%-AL$161))</f>
        <v>0</v>
      </c>
      <c r="AM118" s="37">
        <f>IF(AI118*(100%-AM$161)&lt;0,0,AI118*(100%-AM$161))</f>
        <v>0</v>
      </c>
      <c r="AN118" s="37">
        <f>IF(AJ118*(100%-AN$161)&lt;0,0,AJ118*(100%-AN$161))</f>
        <v>0</v>
      </c>
      <c r="AO118" s="37">
        <f>IF(AK118*(100%-AO$161)&lt;0,0,AK118*(100%-AO$161))</f>
        <v>0</v>
      </c>
      <c r="AP118" s="37">
        <f>IF(AL118*(100%-AP$161)&lt;0,0,AL118*(100%-AP$161))</f>
        <v>0</v>
      </c>
      <c r="AQ118" s="37">
        <f>IF(AM118*(100%-AQ$161)&lt;0,0,AM118*(100%-AQ$161))</f>
        <v>0</v>
      </c>
      <c r="AR118" s="37">
        <f>IF(AN118*(100%-AR$161)&lt;0,0,AN118*(100%-AR$161))</f>
        <v>0</v>
      </c>
      <c r="AS118" s="37">
        <f>IF(AO118*(100%-AS$161)&lt;0,0,AO118*(100%-AS$161))</f>
        <v>0</v>
      </c>
      <c r="AT118" s="37">
        <f>IF(AP118*(100%-AT$161)&lt;0,0,AP118*(100%-AT$161))</f>
        <v>0</v>
      </c>
      <c r="AU118" s="37">
        <f>IF(AQ118*(100%-AU$161)&lt;0,0,AQ118*(100%-AU$161))</f>
        <v>0</v>
      </c>
      <c r="AV118" s="37">
        <f>IF(AR118*(100%-AV$161)&lt;0,0,AR118*(100%-AV$161))</f>
        <v>0</v>
      </c>
      <c r="AW118" s="37">
        <f>IF(AS118*(100%-AW$161)&lt;0,0,AS118*(100%-AW$161))</f>
        <v>0</v>
      </c>
      <c r="AX118" s="30"/>
    </row>
    <row r="119" spans="1:50" s="26" customFormat="1" hidden="1" x14ac:dyDescent="0.35">
      <c r="A119" s="103" t="s">
        <v>125</v>
      </c>
      <c r="B119" s="37"/>
      <c r="C119" s="12"/>
      <c r="D119" s="12"/>
      <c r="E119" s="12"/>
      <c r="F119" s="37"/>
      <c r="G119" s="12"/>
      <c r="H119" s="12"/>
      <c r="I119" s="13"/>
      <c r="J119" s="37"/>
      <c r="K119" s="12"/>
      <c r="L119" s="12"/>
      <c r="M119" s="13"/>
      <c r="N119" s="37"/>
      <c r="O119" s="12"/>
      <c r="P119" s="12"/>
      <c r="Q119" s="12"/>
      <c r="R119" s="37"/>
      <c r="S119" s="12"/>
      <c r="T119" s="12"/>
      <c r="U119" s="13"/>
      <c r="V119" s="37"/>
      <c r="W119" s="12"/>
      <c r="X119" s="12"/>
      <c r="Y119" s="13"/>
      <c r="Z119" s="107">
        <f>'Sample UI'!Z119*(SUM('FY20 - CoE_ESM UI'!$Z$52:$AC$52)/SUM('Sample UI'!$Z$52:$AC$52))</f>
        <v>13.796597850095617</v>
      </c>
      <c r="AA119" s="107">
        <f>'Sample UI'!AA119*(SUM('FY20 - CoE_ESM UI'!$Z$52:$AC$52)/SUM('Sample UI'!$Z$52:$AC$52))</f>
        <v>13.796597850095635</v>
      </c>
      <c r="AB119" s="107">
        <f>'Sample UI'!AB119*(SUM('FY20 - CoE_ESM UI'!$Z$52:$AC$52)/SUM('Sample UI'!$Z$52:$AC$52))</f>
        <v>13.796597850095635</v>
      </c>
      <c r="AC119" s="107">
        <f>'Sample UI'!AC119*(SUM('FY20 - CoE_ESM UI'!$Z$52:$AC$52)/SUM('Sample UI'!$Z$52:$AC$52))</f>
        <v>13.796597850095635</v>
      </c>
      <c r="AD119" s="37">
        <f>IF(Z119*(100%-AD$161)&lt;0,0,Z119*(100%-AD$161))</f>
        <v>13.258530533941888</v>
      </c>
      <c r="AE119" s="37">
        <f>IF(AA119*(100%-AE$161)&lt;0,0,AA119*(100%-AE$161))</f>
        <v>13.258530533941904</v>
      </c>
      <c r="AF119" s="37">
        <f>IF(AB119*(100%-AF$161)&lt;0,0,AB119*(100%-AF$161))</f>
        <v>13.258530533941904</v>
      </c>
      <c r="AG119" s="37">
        <f>IF(AC119*(100%-AG$161)&lt;0,0,AC119*(100%-AG$161))</f>
        <v>13.258530533941904</v>
      </c>
      <c r="AH119" s="37">
        <f>IF(AD119*(100%-AH$161)&lt;0,0,AD119*(100%-AH$161))</f>
        <v>12.900550209525457</v>
      </c>
      <c r="AI119" s="37">
        <f>IF(AE119*(100%-AI$161)&lt;0,0,AE119*(100%-AI$161))</f>
        <v>12.900550209525473</v>
      </c>
      <c r="AJ119" s="37">
        <f>IF(AF119*(100%-AJ$161)&lt;0,0,AF119*(100%-AJ$161))</f>
        <v>12.900550209525473</v>
      </c>
      <c r="AK119" s="37">
        <f>IF(AG119*(100%-AK$161)&lt;0,0,AG119*(100%-AK$161))</f>
        <v>12.900550209525473</v>
      </c>
      <c r="AL119" s="37">
        <f>IF(AH119*(100%-AL$161)&lt;0,0,AH119*(100%-AL$161))</f>
        <v>12.571586179182558</v>
      </c>
      <c r="AM119" s="37">
        <f>IF(AI119*(100%-AM$161)&lt;0,0,AI119*(100%-AM$161))</f>
        <v>12.571586179182574</v>
      </c>
      <c r="AN119" s="37">
        <f>IF(AJ119*(100%-AN$161)&lt;0,0,AJ119*(100%-AN$161))</f>
        <v>12.571586179182574</v>
      </c>
      <c r="AO119" s="37">
        <f>IF(AK119*(100%-AO$161)&lt;0,0,AK119*(100%-AO$161))</f>
        <v>12.571586179182574</v>
      </c>
      <c r="AP119" s="37">
        <f>IF(AL119*(100%-AP$161)&lt;0,0,AL119*(100%-AP$161))</f>
        <v>12.35789058583296</v>
      </c>
      <c r="AQ119" s="37">
        <f>IF(AM119*(100%-AQ$161)&lt;0,0,AM119*(100%-AQ$161))</f>
        <v>12.357890585832974</v>
      </c>
      <c r="AR119" s="37">
        <f>IF(AN119*(100%-AR$161)&lt;0,0,AN119*(100%-AR$161))</f>
        <v>12.357890585832974</v>
      </c>
      <c r="AS119" s="37">
        <f>IF(AO119*(100%-AS$161)&lt;0,0,AO119*(100%-AS$161))</f>
        <v>12.357890585832974</v>
      </c>
      <c r="AT119" s="37">
        <f>IF(AP119*(100%-AT$161)&lt;0,0,AP119*(100%-AT$161))</f>
        <v>12.252827507439385</v>
      </c>
      <c r="AU119" s="37">
        <f>IF(AQ119*(100%-AU$161)&lt;0,0,AQ119*(100%-AU$161))</f>
        <v>12.252827507439399</v>
      </c>
      <c r="AV119" s="37">
        <f>IF(AR119*(100%-AV$161)&lt;0,0,AR119*(100%-AV$161))</f>
        <v>12.252827507439399</v>
      </c>
      <c r="AW119" s="37">
        <f>IF(AS119*(100%-AW$161)&lt;0,0,AS119*(100%-AW$161))</f>
        <v>12.252827507439399</v>
      </c>
      <c r="AX119" s="30"/>
    </row>
    <row r="120" spans="1:50" s="26" customFormat="1" hidden="1" x14ac:dyDescent="0.35">
      <c r="A120" s="103" t="s">
        <v>126</v>
      </c>
      <c r="B120" s="37"/>
      <c r="C120" s="12"/>
      <c r="D120" s="12"/>
      <c r="E120" s="12"/>
      <c r="F120" s="37"/>
      <c r="G120" s="12"/>
      <c r="H120" s="12"/>
      <c r="I120" s="13"/>
      <c r="J120" s="37"/>
      <c r="K120" s="12"/>
      <c r="L120" s="12"/>
      <c r="M120" s="13"/>
      <c r="N120" s="37"/>
      <c r="O120" s="12"/>
      <c r="P120" s="12"/>
      <c r="Q120" s="12"/>
      <c r="R120" s="37"/>
      <c r="S120" s="12"/>
      <c r="T120" s="12"/>
      <c r="U120" s="13"/>
      <c r="V120" s="37"/>
      <c r="W120" s="12"/>
      <c r="X120" s="12"/>
      <c r="Y120" s="13"/>
      <c r="Z120" s="37"/>
      <c r="AA120" s="12"/>
      <c r="AB120" s="12"/>
      <c r="AC120" s="12"/>
      <c r="AD120" s="107">
        <f>'Sample UI'!AD120*(SUM('FY20 - CoE_ESM UI'!$AD$52:$AG$52)/SUM('Sample UI'!$AD$52:$AG$53))</f>
        <v>27.33635024027997</v>
      </c>
      <c r="AE120" s="107">
        <f>'Sample UI'!AE120*(SUM('FY20 - CoE_ESM UI'!$AD$52:$AG$52)/SUM('Sample UI'!$AD$52:$AG$53))</f>
        <v>27.336350240279952</v>
      </c>
      <c r="AF120" s="107">
        <f>'Sample UI'!AF120*(SUM('FY20 - CoE_ESM UI'!$AD$52:$AG$52)/SUM('Sample UI'!$AD$52:$AG$53))</f>
        <v>27.336350240279952</v>
      </c>
      <c r="AG120" s="107">
        <f>'Sample UI'!AG120*(SUM('FY20 - CoE_ESM UI'!$AD$52:$AG$52)/SUM('Sample UI'!$AD$52:$AG$53))</f>
        <v>27.336350240279952</v>
      </c>
      <c r="AH120" s="37">
        <f>IF(AD120*(100%-AH$161)&lt;0,0,AD120*(100%-AH$161))</f>
        <v>26.59826878379241</v>
      </c>
      <c r="AI120" s="37">
        <f>IF(AE120*(100%-AI$161)&lt;0,0,AE120*(100%-AI$161))</f>
        <v>26.598268783792392</v>
      </c>
      <c r="AJ120" s="37">
        <f>IF(AF120*(100%-AJ$161)&lt;0,0,AF120*(100%-AJ$161))</f>
        <v>26.598268783792392</v>
      </c>
      <c r="AK120" s="37">
        <f>IF(AG120*(100%-AK$161)&lt;0,0,AG120*(100%-AK$161))</f>
        <v>26.598268783792392</v>
      </c>
      <c r="AL120" s="37">
        <f>IF(AH120*(100%-AL$161)&lt;0,0,AH120*(100%-AL$161))</f>
        <v>25.920012929805704</v>
      </c>
      <c r="AM120" s="37">
        <f>IF(AI120*(100%-AM$161)&lt;0,0,AI120*(100%-AM$161))</f>
        <v>25.920012929805686</v>
      </c>
      <c r="AN120" s="37">
        <f>IF(AJ120*(100%-AN$161)&lt;0,0,AJ120*(100%-AN$161))</f>
        <v>25.920012929805686</v>
      </c>
      <c r="AO120" s="37">
        <f>IF(AK120*(100%-AO$161)&lt;0,0,AK120*(100%-AO$161))</f>
        <v>25.920012929805686</v>
      </c>
      <c r="AP120" s="37">
        <f>IF(AL120*(100%-AP$161)&lt;0,0,AL120*(100%-AP$161))</f>
        <v>25.479416774020986</v>
      </c>
      <c r="AQ120" s="37">
        <f>IF(AM120*(100%-AQ$161)&lt;0,0,AM120*(100%-AQ$161))</f>
        <v>25.479416774020969</v>
      </c>
      <c r="AR120" s="37">
        <f>IF(AN120*(100%-AR$161)&lt;0,0,AN120*(100%-AR$161))</f>
        <v>25.479416774020969</v>
      </c>
      <c r="AS120" s="37">
        <f>IF(AO120*(100%-AS$161)&lt;0,0,AO120*(100%-AS$161))</f>
        <v>25.479416774020969</v>
      </c>
      <c r="AT120" s="37">
        <f>IF(AP120*(100%-AT$161)&lt;0,0,AP120*(100%-AT$161))</f>
        <v>25.262798416433295</v>
      </c>
      <c r="AU120" s="37">
        <f>IF(AQ120*(100%-AU$161)&lt;0,0,AQ120*(100%-AU$161))</f>
        <v>25.262798416433277</v>
      </c>
      <c r="AV120" s="37">
        <f>IF(AR120*(100%-AV$161)&lt;0,0,AR120*(100%-AV$161))</f>
        <v>25.262798416433277</v>
      </c>
      <c r="AW120" s="37">
        <f>IF(AS120*(100%-AW$161)&lt;0,0,AS120*(100%-AW$161))</f>
        <v>25.262798416433277</v>
      </c>
      <c r="AX120" s="30"/>
    </row>
    <row r="121" spans="1:50" s="26" customFormat="1" hidden="1" x14ac:dyDescent="0.35">
      <c r="A121" s="103" t="s">
        <v>127</v>
      </c>
      <c r="B121" s="37"/>
      <c r="C121" s="12"/>
      <c r="D121" s="12"/>
      <c r="E121" s="12"/>
      <c r="F121" s="37"/>
      <c r="G121" s="12"/>
      <c r="H121" s="12"/>
      <c r="I121" s="13"/>
      <c r="J121" s="37"/>
      <c r="K121" s="12"/>
      <c r="L121" s="12"/>
      <c r="M121" s="13"/>
      <c r="N121" s="37"/>
      <c r="O121" s="12"/>
      <c r="P121" s="12"/>
      <c r="Q121" s="12"/>
      <c r="R121" s="37"/>
      <c r="S121" s="12"/>
      <c r="T121" s="12"/>
      <c r="U121" s="13"/>
      <c r="V121" s="37"/>
      <c r="W121" s="12"/>
      <c r="X121" s="12"/>
      <c r="Y121" s="13"/>
      <c r="Z121" s="37"/>
      <c r="AA121" s="12"/>
      <c r="AB121" s="12"/>
      <c r="AC121" s="12"/>
      <c r="AD121" s="37"/>
      <c r="AE121" s="12"/>
      <c r="AF121" s="12"/>
      <c r="AG121" s="12"/>
      <c r="AH121" s="107">
        <f>'Sample UI'!AH121*(SUM('FY20 - CoE_ESM UI'!$AH$52:$AK$52)/SUM('Sample UI'!$AH$52:$AK$52))</f>
        <v>10.717115250174901</v>
      </c>
      <c r="AI121" s="107">
        <f>'Sample UI'!AI121*(SUM('FY20 - CoE_ESM UI'!$AH$52:$AK$52)/SUM('Sample UI'!$AH$52:$AK$52))</f>
        <v>10.717115250174931</v>
      </c>
      <c r="AJ121" s="107">
        <f>'Sample UI'!AJ121*(SUM('FY20 - CoE_ESM UI'!$AH$52:$AK$52)/SUM('Sample UI'!$AH$52:$AK$52))</f>
        <v>10.717115250174931</v>
      </c>
      <c r="AK121" s="107">
        <f>'Sample UI'!AK121*(SUM('FY20 - CoE_ESM UI'!$AH$52:$AK$52)/SUM('Sample UI'!$AH$52:$AK$52))</f>
        <v>10.717115250174931</v>
      </c>
      <c r="AL121" s="37">
        <f>IF(AH121*(100%-AL$161)&lt;0,0,AH121*(100%-AL$161))</f>
        <v>10.443828811295441</v>
      </c>
      <c r="AM121" s="37">
        <f>IF(AI121*(100%-AM$161)&lt;0,0,AI121*(100%-AM$161))</f>
        <v>10.443828811295472</v>
      </c>
      <c r="AN121" s="37">
        <f>IF(AJ121*(100%-AN$161)&lt;0,0,AJ121*(100%-AN$161))</f>
        <v>10.443828811295472</v>
      </c>
      <c r="AO121" s="37">
        <f>IF(AK121*(100%-AO$161)&lt;0,0,AK121*(100%-AO$161))</f>
        <v>10.443828811295472</v>
      </c>
      <c r="AP121" s="37">
        <f>IF(AL121*(100%-AP$161)&lt;0,0,AL121*(100%-AP$161))</f>
        <v>10.266301476012398</v>
      </c>
      <c r="AQ121" s="37">
        <f>IF(AM121*(100%-AQ$161)&lt;0,0,AM121*(100%-AQ$161))</f>
        <v>10.266301476012428</v>
      </c>
      <c r="AR121" s="37">
        <f>IF(AN121*(100%-AR$161)&lt;0,0,AN121*(100%-AR$161))</f>
        <v>10.266301476012428</v>
      </c>
      <c r="AS121" s="37">
        <f>IF(AO121*(100%-AS$161)&lt;0,0,AO121*(100%-AS$161))</f>
        <v>10.266301476012428</v>
      </c>
      <c r="AT121" s="37">
        <f>IF(AP121*(100%-AT$161)&lt;0,0,AP121*(100%-AT$161))</f>
        <v>10.179020460753783</v>
      </c>
      <c r="AU121" s="37">
        <f>IF(AQ121*(100%-AU$161)&lt;0,0,AQ121*(100%-AU$161))</f>
        <v>10.179020460753813</v>
      </c>
      <c r="AV121" s="37">
        <f>IF(AR121*(100%-AV$161)&lt;0,0,AR121*(100%-AV$161))</f>
        <v>10.179020460753813</v>
      </c>
      <c r="AW121" s="37">
        <f>IF(AS121*(100%-AW$161)&lt;0,0,AS121*(100%-AW$161))</f>
        <v>10.179020460753813</v>
      </c>
      <c r="AX121" s="30"/>
    </row>
    <row r="122" spans="1:50" s="26" customFormat="1" hidden="1" x14ac:dyDescent="0.35">
      <c r="A122" s="103" t="s">
        <v>128</v>
      </c>
      <c r="B122" s="37"/>
      <c r="C122" s="12"/>
      <c r="D122" s="12"/>
      <c r="E122" s="12"/>
      <c r="F122" s="37"/>
      <c r="G122" s="12"/>
      <c r="H122" s="12"/>
      <c r="I122" s="13"/>
      <c r="J122" s="37"/>
      <c r="K122" s="12"/>
      <c r="L122" s="12"/>
      <c r="M122" s="13"/>
      <c r="N122" s="37"/>
      <c r="O122" s="12"/>
      <c r="P122" s="12"/>
      <c r="Q122" s="12"/>
      <c r="R122" s="37"/>
      <c r="S122" s="12"/>
      <c r="T122" s="12"/>
      <c r="U122" s="13"/>
      <c r="V122" s="37"/>
      <c r="W122" s="12"/>
      <c r="X122" s="12"/>
      <c r="Y122" s="13"/>
      <c r="Z122" s="37"/>
      <c r="AA122" s="12"/>
      <c r="AB122" s="12"/>
      <c r="AC122" s="12"/>
      <c r="AD122" s="37"/>
      <c r="AE122" s="12"/>
      <c r="AF122" s="12"/>
      <c r="AG122" s="12"/>
      <c r="AH122" s="37"/>
      <c r="AI122" s="12"/>
      <c r="AJ122" s="12"/>
      <c r="AK122" s="12"/>
      <c r="AL122" s="107">
        <f>'Sample UI'!AL122*(SUM('FY20 - CoE_ESM UI'!$AL$52:$AO$52)/SUM('Sample UI'!$AL$52:$AO$52))</f>
        <v>0</v>
      </c>
      <c r="AM122" s="107">
        <f>'Sample UI'!AM122*(SUM('FY20 - CoE_ESM UI'!$AL$52:$AO$52)/SUM('Sample UI'!$AL$52:$AO$52))</f>
        <v>0</v>
      </c>
      <c r="AN122" s="107">
        <f>'Sample UI'!AN122*(SUM('FY20 - CoE_ESM UI'!$AL$52:$AO$52)/SUM('Sample UI'!$AL$52:$AO$52))</f>
        <v>0</v>
      </c>
      <c r="AO122" s="107">
        <f>'Sample UI'!AO122*(SUM('FY20 - CoE_ESM UI'!$AL$52:$AO$52)/SUM('Sample UI'!$AL$52:$AO$52))</f>
        <v>0</v>
      </c>
      <c r="AP122" s="37">
        <f>IF(AL122*(100%-AP$161)&lt;0,0,AL122*(100%-AP$161))</f>
        <v>0</v>
      </c>
      <c r="AQ122" s="37">
        <f>IF(AM122*(100%-AQ$161)&lt;0,0,AM122*(100%-AQ$161))</f>
        <v>0</v>
      </c>
      <c r="AR122" s="37">
        <f>IF(AN122*(100%-AR$161)&lt;0,0,AN122*(100%-AR$161))</f>
        <v>0</v>
      </c>
      <c r="AS122" s="37">
        <f>IF(AO122*(100%-AS$161)&lt;0,0,AO122*(100%-AS$161))</f>
        <v>0</v>
      </c>
      <c r="AT122" s="37">
        <f>IF(AP122*(100%-AT$161)&lt;0,0,AP122*(100%-AT$161))</f>
        <v>0</v>
      </c>
      <c r="AU122" s="37">
        <f>IF(AQ122*(100%-AU$161)&lt;0,0,AQ122*(100%-AU$161))</f>
        <v>0</v>
      </c>
      <c r="AV122" s="37">
        <f>IF(AR122*(100%-AV$161)&lt;0,0,AR122*(100%-AV$161))</f>
        <v>0</v>
      </c>
      <c r="AW122" s="37">
        <f>IF(AS122*(100%-AW$161)&lt;0,0,AS122*(100%-AW$161))</f>
        <v>0</v>
      </c>
      <c r="AX122" s="30"/>
    </row>
    <row r="123" spans="1:50" s="26" customFormat="1" hidden="1" x14ac:dyDescent="0.35">
      <c r="A123" s="103" t="s">
        <v>129</v>
      </c>
      <c r="B123" s="37"/>
      <c r="C123" s="12"/>
      <c r="D123" s="12"/>
      <c r="E123" s="12"/>
      <c r="F123" s="37"/>
      <c r="G123" s="12"/>
      <c r="H123" s="12"/>
      <c r="I123" s="13"/>
      <c r="J123" s="37"/>
      <c r="K123" s="12"/>
      <c r="L123" s="12"/>
      <c r="M123" s="13"/>
      <c r="N123" s="37"/>
      <c r="O123" s="12"/>
      <c r="P123" s="12"/>
      <c r="Q123" s="12"/>
      <c r="R123" s="37"/>
      <c r="S123" s="12"/>
      <c r="T123" s="12"/>
      <c r="U123" s="13"/>
      <c r="V123" s="37"/>
      <c r="W123" s="12"/>
      <c r="X123" s="12"/>
      <c r="Y123" s="13"/>
      <c r="Z123" s="37"/>
      <c r="AA123" s="12"/>
      <c r="AB123" s="12"/>
      <c r="AC123" s="12"/>
      <c r="AD123" s="37"/>
      <c r="AE123" s="12"/>
      <c r="AF123" s="12"/>
      <c r="AG123" s="12"/>
      <c r="AH123" s="37"/>
      <c r="AI123" s="12"/>
      <c r="AJ123" s="12"/>
      <c r="AK123" s="12"/>
      <c r="AL123" s="37"/>
      <c r="AM123" s="12"/>
      <c r="AN123" s="12"/>
      <c r="AO123" s="12"/>
      <c r="AP123" s="107">
        <f>'Sample UI'!AP123*(SUM('FY20 - CoE_ESM UI'!$AP$52:$AS$52)/SUM('Sample UI'!$AP$52:$AS$52))</f>
        <v>9.4247153335099725</v>
      </c>
      <c r="AQ123" s="107">
        <f>'Sample UI'!AQ123*(SUM('FY20 - CoE_ESM UI'!$AP$52:$AS$52)/SUM('Sample UI'!$AP$52:$AS$52))</f>
        <v>9.4247153335099725</v>
      </c>
      <c r="AR123" s="107">
        <f>'Sample UI'!AR123*(SUM('FY20 - CoE_ESM UI'!$AP$52:$AS$52)/SUM('Sample UI'!$AP$52:$AS$52))</f>
        <v>9.4247153335099725</v>
      </c>
      <c r="AS123" s="107">
        <f>'Sample UI'!AS123*(SUM('FY20 - CoE_ESM UI'!$AP$52:$AS$52)/SUM('Sample UI'!$AP$52:$AS$52))</f>
        <v>9.4247153335099725</v>
      </c>
      <c r="AT123" s="37">
        <f>IF(AP123*(100%-AT$161)&lt;0,0,AP123*(100%-AT$161))</f>
        <v>9.3445892311590715</v>
      </c>
      <c r="AU123" s="37">
        <f>IF(AQ123*(100%-AU$161)&lt;0,0,AQ123*(100%-AU$161))</f>
        <v>9.3445892311590715</v>
      </c>
      <c r="AV123" s="37">
        <f>IF(AR123*(100%-AV$161)&lt;0,0,AR123*(100%-AV$161))</f>
        <v>9.3445892311590715</v>
      </c>
      <c r="AW123" s="37">
        <f>IF(AS123*(100%-AW$161)&lt;0,0,AS123*(100%-AW$161))</f>
        <v>9.3445892311590715</v>
      </c>
      <c r="AX123" s="30"/>
    </row>
    <row r="124" spans="1:50" s="26" customFormat="1" hidden="1" x14ac:dyDescent="0.35">
      <c r="A124" s="103" t="s">
        <v>130</v>
      </c>
      <c r="B124" s="37"/>
      <c r="C124" s="12"/>
      <c r="D124" s="12"/>
      <c r="E124" s="12"/>
      <c r="F124" s="37"/>
      <c r="G124" s="12"/>
      <c r="H124" s="12"/>
      <c r="I124" s="13"/>
      <c r="J124" s="37"/>
      <c r="K124" s="12"/>
      <c r="L124" s="12"/>
      <c r="M124" s="13"/>
      <c r="N124" s="37"/>
      <c r="O124" s="12"/>
      <c r="P124" s="12"/>
      <c r="Q124" s="12"/>
      <c r="R124" s="37"/>
      <c r="S124" s="12"/>
      <c r="T124" s="12"/>
      <c r="U124" s="13"/>
      <c r="V124" s="37"/>
      <c r="W124" s="12"/>
      <c r="X124" s="12"/>
      <c r="Y124" s="13"/>
      <c r="Z124" s="37"/>
      <c r="AA124" s="12"/>
      <c r="AB124" s="12"/>
      <c r="AC124" s="12"/>
      <c r="AD124" s="37"/>
      <c r="AE124" s="12"/>
      <c r="AF124" s="12"/>
      <c r="AG124" s="13"/>
      <c r="AH124" s="37"/>
      <c r="AI124" s="12"/>
      <c r="AJ124" s="12"/>
      <c r="AK124" s="13"/>
      <c r="AL124" s="37"/>
      <c r="AM124" s="12"/>
      <c r="AN124" s="12"/>
      <c r="AO124" s="13"/>
      <c r="AP124" s="37"/>
      <c r="AQ124" s="12"/>
      <c r="AR124" s="12"/>
      <c r="AS124" s="13"/>
      <c r="AT124" s="107">
        <f>'Sample UI'!AT124*(SUM('FY20 - CoE_ESM UI'!$AT$52:$AW$52)/SUM('Sample UI'!$AT$52:$AW$52))</f>
        <v>0</v>
      </c>
      <c r="AU124" s="107">
        <f>'Sample UI'!AU124*(SUM('FY20 - CoE_ESM UI'!$AT$52:$AW$52)/SUM('Sample UI'!$AT$52:$AW$52))</f>
        <v>0</v>
      </c>
      <c r="AV124" s="107">
        <f>'Sample UI'!AV124*(SUM('FY20 - CoE_ESM UI'!$AT$52:$AW$52)/SUM('Sample UI'!$AT$52:$AW$52))</f>
        <v>0</v>
      </c>
      <c r="AW124" s="107">
        <f>'Sample UI'!AW124*(SUM('FY20 - CoE_ESM UI'!$AT$52:$AW$52)/SUM('Sample UI'!$AT$52:$AW$52))</f>
        <v>0</v>
      </c>
      <c r="AX124" s="30"/>
    </row>
    <row r="125" spans="1:50" s="26" customFormat="1" hidden="1" x14ac:dyDescent="0.35">
      <c r="A125" s="106" t="s">
        <v>25</v>
      </c>
      <c r="B125" s="132">
        <f>SUM(B126:B138)</f>
        <v>0</v>
      </c>
      <c r="C125" s="132">
        <f t="shared" ref="C125:AW125" si="6">SUM(C126:C138)</f>
        <v>0</v>
      </c>
      <c r="D125" s="132">
        <f t="shared" si="6"/>
        <v>0</v>
      </c>
      <c r="E125" s="132">
        <f t="shared" si="6"/>
        <v>0</v>
      </c>
      <c r="F125" s="132">
        <f t="shared" si="6"/>
        <v>0</v>
      </c>
      <c r="G125" s="132">
        <f t="shared" si="6"/>
        <v>0</v>
      </c>
      <c r="H125" s="132">
        <f t="shared" si="6"/>
        <v>0</v>
      </c>
      <c r="I125" s="132">
        <f t="shared" si="6"/>
        <v>0</v>
      </c>
      <c r="J125" s="132">
        <f t="shared" si="6"/>
        <v>0</v>
      </c>
      <c r="K125" s="132">
        <f t="shared" si="6"/>
        <v>0</v>
      </c>
      <c r="L125" s="132">
        <f t="shared" si="6"/>
        <v>0</v>
      </c>
      <c r="M125" s="132">
        <f t="shared" si="6"/>
        <v>0</v>
      </c>
      <c r="N125" s="132">
        <f t="shared" si="6"/>
        <v>0</v>
      </c>
      <c r="O125" s="132">
        <f t="shared" si="6"/>
        <v>0</v>
      </c>
      <c r="P125" s="132">
        <f t="shared" si="6"/>
        <v>0</v>
      </c>
      <c r="Q125" s="132">
        <f t="shared" si="6"/>
        <v>0</v>
      </c>
      <c r="R125" s="132">
        <f t="shared" si="6"/>
        <v>0</v>
      </c>
      <c r="S125" s="132">
        <f t="shared" si="6"/>
        <v>0</v>
      </c>
      <c r="T125" s="132">
        <f t="shared" si="6"/>
        <v>0</v>
      </c>
      <c r="U125" s="132">
        <f t="shared" si="6"/>
        <v>0</v>
      </c>
      <c r="V125" s="132">
        <f t="shared" si="6"/>
        <v>0</v>
      </c>
      <c r="W125" s="132">
        <f t="shared" si="6"/>
        <v>0</v>
      </c>
      <c r="X125" s="132">
        <f t="shared" si="6"/>
        <v>0</v>
      </c>
      <c r="Y125" s="132">
        <f t="shared" si="6"/>
        <v>0</v>
      </c>
      <c r="Z125" s="132">
        <f t="shared" si="6"/>
        <v>0</v>
      </c>
      <c r="AA125" s="132">
        <f t="shared" si="6"/>
        <v>0</v>
      </c>
      <c r="AB125" s="132">
        <f t="shared" si="6"/>
        <v>0</v>
      </c>
      <c r="AC125" s="132">
        <f t="shared" si="6"/>
        <v>0</v>
      </c>
      <c r="AD125" s="132">
        <f t="shared" si="6"/>
        <v>0</v>
      </c>
      <c r="AE125" s="132">
        <f t="shared" si="6"/>
        <v>0</v>
      </c>
      <c r="AF125" s="132">
        <f t="shared" si="6"/>
        <v>0</v>
      </c>
      <c r="AG125" s="132">
        <f t="shared" si="6"/>
        <v>0</v>
      </c>
      <c r="AH125" s="132">
        <f t="shared" si="6"/>
        <v>0</v>
      </c>
      <c r="AI125" s="132">
        <f t="shared" si="6"/>
        <v>0</v>
      </c>
      <c r="AJ125" s="132">
        <f t="shared" si="6"/>
        <v>0</v>
      </c>
      <c r="AK125" s="132">
        <f t="shared" si="6"/>
        <v>0</v>
      </c>
      <c r="AL125" s="132">
        <f t="shared" si="6"/>
        <v>0</v>
      </c>
      <c r="AM125" s="132">
        <f t="shared" si="6"/>
        <v>0</v>
      </c>
      <c r="AN125" s="132">
        <f t="shared" si="6"/>
        <v>0</v>
      </c>
      <c r="AO125" s="132">
        <f t="shared" si="6"/>
        <v>0</v>
      </c>
      <c r="AP125" s="132">
        <f t="shared" si="6"/>
        <v>0</v>
      </c>
      <c r="AQ125" s="132">
        <f t="shared" si="6"/>
        <v>0</v>
      </c>
      <c r="AR125" s="132">
        <f t="shared" si="6"/>
        <v>0</v>
      </c>
      <c r="AS125" s="132">
        <f t="shared" si="6"/>
        <v>0</v>
      </c>
      <c r="AT125" s="132">
        <f t="shared" si="6"/>
        <v>0</v>
      </c>
      <c r="AU125" s="132">
        <f t="shared" si="6"/>
        <v>0</v>
      </c>
      <c r="AV125" s="132">
        <f t="shared" si="6"/>
        <v>0</v>
      </c>
      <c r="AW125" s="132">
        <f t="shared" si="6"/>
        <v>0</v>
      </c>
      <c r="AX125" s="30"/>
    </row>
    <row r="126" spans="1:50" s="26" customFormat="1" hidden="1" x14ac:dyDescent="0.35">
      <c r="A126" s="103" t="s">
        <v>24</v>
      </c>
      <c r="B126" s="25">
        <f>'Headcount Source'!$H$5</f>
        <v>0</v>
      </c>
      <c r="C126" s="25">
        <f>'Headcount Source'!$H$5</f>
        <v>0</v>
      </c>
      <c r="D126" s="25">
        <f>'Headcount Source'!$H$5</f>
        <v>0</v>
      </c>
      <c r="E126" s="25">
        <f>'Headcount Source'!$H$5</f>
        <v>0</v>
      </c>
      <c r="F126" s="37">
        <f>B126*(100%-F$161)</f>
        <v>0</v>
      </c>
      <c r="G126" s="37">
        <f>C126*(100%-G$161)</f>
        <v>0</v>
      </c>
      <c r="H126" s="37">
        <f>D126*(100%-H$161)</f>
        <v>0</v>
      </c>
      <c r="I126" s="37">
        <f>E126*(100%-I$161)</f>
        <v>0</v>
      </c>
      <c r="J126" s="37">
        <f>F126*(100%-J$161)</f>
        <v>0</v>
      </c>
      <c r="K126" s="37">
        <f>G126*(100%-K$161)</f>
        <v>0</v>
      </c>
      <c r="L126" s="37">
        <f>H126*(100%-L$161)</f>
        <v>0</v>
      </c>
      <c r="M126" s="37">
        <f>I126*(100%-M$161)</f>
        <v>0</v>
      </c>
      <c r="N126" s="37">
        <f>J126*(100%-N$161)</f>
        <v>0</v>
      </c>
      <c r="O126" s="37">
        <f>K126*(100%-O$161)</f>
        <v>0</v>
      </c>
      <c r="P126" s="37">
        <f>L126*(100%-P$161)</f>
        <v>0</v>
      </c>
      <c r="Q126" s="37">
        <f>M126*(100%-Q$161)</f>
        <v>0</v>
      </c>
      <c r="R126" s="37">
        <f>N126*(100%-R$161)</f>
        <v>0</v>
      </c>
      <c r="S126" s="37">
        <f>O126*(100%-S$161)</f>
        <v>0</v>
      </c>
      <c r="T126" s="37">
        <f>P126*(100%-T$161)</f>
        <v>0</v>
      </c>
      <c r="U126" s="37">
        <f>Q126*(100%-U$161)</f>
        <v>0</v>
      </c>
      <c r="V126" s="37">
        <f>IF(R126*(100%-V$161)&lt;0,0,R126*(100%-V$161))</f>
        <v>0</v>
      </c>
      <c r="W126" s="37">
        <f>IF(S126*(100%-W$161)&lt;0,0,S126*(100%-W$161))</f>
        <v>0</v>
      </c>
      <c r="X126" s="37">
        <f>IF(T126*(100%-X$161)&lt;0,0,T126*(100%-X$161))</f>
        <v>0</v>
      </c>
      <c r="Y126" s="37">
        <f>IF(U126*(100%-Y$161)&lt;0,0,U126*(100%-Y$161))</f>
        <v>0</v>
      </c>
      <c r="Z126" s="37">
        <f>IF(V126*(100%-Z$161)&lt;0,0,V126*(100%-Z$161))</f>
        <v>0</v>
      </c>
      <c r="AA126" s="37">
        <f>IF(W126*(100%-AA$161)&lt;0,0,W126*(100%-AA$161))</f>
        <v>0</v>
      </c>
      <c r="AB126" s="37">
        <f>IF(X126*(100%-AB$161)&lt;0,0,X126*(100%-AB$161))</f>
        <v>0</v>
      </c>
      <c r="AC126" s="37">
        <f>IF(Y126*(100%-AC$161)&lt;0,0,Y126*(100%-AC$161))</f>
        <v>0</v>
      </c>
      <c r="AD126" s="37">
        <f>Z126*(100%-AD$161)</f>
        <v>0</v>
      </c>
      <c r="AE126" s="37">
        <f>AA126*(100%-AE$161)</f>
        <v>0</v>
      </c>
      <c r="AF126" s="37">
        <f>AB126*(100%-AF$161)</f>
        <v>0</v>
      </c>
      <c r="AG126" s="37">
        <f>AC126*(100%-AG$161)</f>
        <v>0</v>
      </c>
      <c r="AH126" s="37">
        <f>AD126*(100%-AH$161)</f>
        <v>0</v>
      </c>
      <c r="AI126" s="37">
        <f>AE126*(100%-AI$161)</f>
        <v>0</v>
      </c>
      <c r="AJ126" s="37">
        <f>AF126*(100%-AJ$161)</f>
        <v>0</v>
      </c>
      <c r="AK126" s="37">
        <f>AG126*(100%-AK$161)</f>
        <v>0</v>
      </c>
      <c r="AL126" s="37">
        <f>AH126*(100%-AL$161)</f>
        <v>0</v>
      </c>
      <c r="AM126" s="37">
        <f>AI126*(100%-AM$161)</f>
        <v>0</v>
      </c>
      <c r="AN126" s="37">
        <f>AJ126*(100%-AN$161)</f>
        <v>0</v>
      </c>
      <c r="AO126" s="37">
        <f>AK126*(100%-AO$161)</f>
        <v>0</v>
      </c>
      <c r="AP126" s="37">
        <f>AL126*(100%-AP$161)</f>
        <v>0</v>
      </c>
      <c r="AQ126" s="37">
        <f>AM126*(100%-AQ$161)</f>
        <v>0</v>
      </c>
      <c r="AR126" s="37">
        <f>AN126*(100%-AR$161)</f>
        <v>0</v>
      </c>
      <c r="AS126" s="37">
        <f>AO126*(100%-AS$161)</f>
        <v>0</v>
      </c>
      <c r="AT126" s="37">
        <f>AP126*(100%-AT$161)</f>
        <v>0</v>
      </c>
      <c r="AU126" s="37">
        <f>AQ126*(100%-AU$161)</f>
        <v>0</v>
      </c>
      <c r="AV126" s="37">
        <f>AR126*(100%-AV$161)</f>
        <v>0</v>
      </c>
      <c r="AW126" s="37">
        <f>AS126*(100%-AW$161)</f>
        <v>0</v>
      </c>
      <c r="AX126" s="30"/>
    </row>
    <row r="127" spans="1:50" s="26" customFormat="1" hidden="1" x14ac:dyDescent="0.35">
      <c r="A127" s="103" t="s">
        <v>119</v>
      </c>
      <c r="B127" s="107">
        <f>'Sample UI'!B127*(SUM($B$52:$E$52)/SUM('Sample UI'!$B$52:$E$52))</f>
        <v>0</v>
      </c>
      <c r="C127" s="107">
        <f>'Sample UI'!C127*(SUM($B$52:$E$52)/SUM('Sample UI'!$B$52:$E$52))</f>
        <v>0</v>
      </c>
      <c r="D127" s="107">
        <f>'Sample UI'!D127*(SUM($B$52:$E$52)/SUM('Sample UI'!$B$52:$E$52))</f>
        <v>0</v>
      </c>
      <c r="E127" s="107">
        <f>'Sample UI'!E127*(SUM($B$52:$E$52)/SUM('Sample UI'!$B$52:$E$52))</f>
        <v>0</v>
      </c>
      <c r="F127" s="37">
        <f>IF(B127*(100%-F$161)&lt;0,0,B127*(100%-F$161))</f>
        <v>0</v>
      </c>
      <c r="G127" s="37">
        <f>IF(C127*(100%-G$161)&lt;0,0,C127*(100%-G$161))</f>
        <v>0</v>
      </c>
      <c r="H127" s="37">
        <f>IF(D127*(100%-H$161)&lt;0,0,D127*(100%-H$161))</f>
        <v>0</v>
      </c>
      <c r="I127" s="37">
        <f>IF(E127*(100%-I$161)&lt;0,0,E127*(100%-I$161))</f>
        <v>0</v>
      </c>
      <c r="J127" s="37">
        <f>IF(F127*(100%-J$161)&lt;0,0,F127*(100%-J$161))</f>
        <v>0</v>
      </c>
      <c r="K127" s="37">
        <f>IF(G127*(100%-K$161)&lt;0,0,G127*(100%-K$161))</f>
        <v>0</v>
      </c>
      <c r="L127" s="37">
        <f>IF(H127*(100%-L$161)&lt;0,0,H127*(100%-L$161))</f>
        <v>0</v>
      </c>
      <c r="M127" s="37">
        <f>IF(I127*(100%-M$161)&lt;0,0,I127*(100%-M$161))</f>
        <v>0</v>
      </c>
      <c r="N127" s="37">
        <f>IF(J127*(100%-N$161)&lt;0,0,J127*(100%-N$161))</f>
        <v>0</v>
      </c>
      <c r="O127" s="37">
        <f>IF(K127*(100%-O$161)&lt;0,0,K127*(100%-O$161))</f>
        <v>0</v>
      </c>
      <c r="P127" s="37">
        <f>IF(L127*(100%-P$161)&lt;0,0,L127*(100%-P$161))</f>
        <v>0</v>
      </c>
      <c r="Q127" s="37">
        <f>IF(M127*(100%-Q$161)&lt;0,0,M127*(100%-Q$161))</f>
        <v>0</v>
      </c>
      <c r="R127" s="37">
        <f>IF(N127*(100%-R$161)&lt;0,0,N127*(100%-R$161))</f>
        <v>0</v>
      </c>
      <c r="S127" s="37">
        <f>IF(O127*(100%-S$161)&lt;0,0,O127*(100%-S$161))</f>
        <v>0</v>
      </c>
      <c r="T127" s="37">
        <f>IF(P127*(100%-T$161)&lt;0,0,P127*(100%-T$161))</f>
        <v>0</v>
      </c>
      <c r="U127" s="37">
        <f>IF(Q127*(100%-U$161)&lt;0,0,Q127*(100%-U$161))</f>
        <v>0</v>
      </c>
      <c r="V127" s="37">
        <f>IF(R127*(100%-V$161)&lt;0,0,R127*(100%-V$161))</f>
        <v>0</v>
      </c>
      <c r="W127" s="37">
        <f>IF(S127*(100%-W$161)&lt;0,0,S127*(100%-W$161))</f>
        <v>0</v>
      </c>
      <c r="X127" s="37">
        <f>IF(T127*(100%-X$161)&lt;0,0,T127*(100%-X$161))</f>
        <v>0</v>
      </c>
      <c r="Y127" s="37">
        <f>IF(U127*(100%-Y$161)&lt;0,0,U127*(100%-Y$161))</f>
        <v>0</v>
      </c>
      <c r="Z127" s="37">
        <f>IF(V127*(100%-Z$161)&lt;0,0,V127*(100%-Z$161))</f>
        <v>0</v>
      </c>
      <c r="AA127" s="37">
        <f>IF(W127*(100%-AA$161)&lt;0,0,W127*(100%-AA$161))</f>
        <v>0</v>
      </c>
      <c r="AB127" s="37">
        <f>IF(X127*(100%-AB$161)&lt;0,0,X127*(100%-AB$161))</f>
        <v>0</v>
      </c>
      <c r="AC127" s="37">
        <f>IF(Y127*(100%-AC$161)&lt;0,0,Y127*(100%-AC$161))</f>
        <v>0</v>
      </c>
      <c r="AD127" s="37">
        <f>IF(Z127*(100%-AD$161)&lt;0,0,Z127*(100%-AD$161))</f>
        <v>0</v>
      </c>
      <c r="AE127" s="37">
        <f>IF(AA127*(100%-AE$161)&lt;0,0,AA127*(100%-AE$161))</f>
        <v>0</v>
      </c>
      <c r="AF127" s="37">
        <f>IF(AB127*(100%-AF$161)&lt;0,0,AB127*(100%-AF$161))</f>
        <v>0</v>
      </c>
      <c r="AG127" s="37">
        <f>IF(AC127*(100%-AG$161)&lt;0,0,AC127*(100%-AG$161))</f>
        <v>0</v>
      </c>
      <c r="AH127" s="37">
        <f>IF(AD127*(100%-AH$161)&lt;0,0,AD127*(100%-AH$161))</f>
        <v>0</v>
      </c>
      <c r="AI127" s="37">
        <f>IF(AE127*(100%-AI$161)&lt;0,0,AE127*(100%-AI$161))</f>
        <v>0</v>
      </c>
      <c r="AJ127" s="37">
        <f>IF(AF127*(100%-AJ$161)&lt;0,0,AF127*(100%-AJ$161))</f>
        <v>0</v>
      </c>
      <c r="AK127" s="37">
        <f>IF(AG127*(100%-AK$161)&lt;0,0,AG127*(100%-AK$161))</f>
        <v>0</v>
      </c>
      <c r="AL127" s="37">
        <f>IF(AH127*(100%-AL$161)&lt;0,0,AH127*(100%-AL$161))</f>
        <v>0</v>
      </c>
      <c r="AM127" s="37">
        <f>IF(AI127*(100%-AM$161)&lt;0,0,AI127*(100%-AM$161))</f>
        <v>0</v>
      </c>
      <c r="AN127" s="37">
        <f>IF(AJ127*(100%-AN$161)&lt;0,0,AJ127*(100%-AN$161))</f>
        <v>0</v>
      </c>
      <c r="AO127" s="37">
        <f>IF(AK127*(100%-AO$161)&lt;0,0,AK127*(100%-AO$161))</f>
        <v>0</v>
      </c>
      <c r="AP127" s="37">
        <f>IF(AL127*(100%-AP$161)&lt;0,0,AL127*(100%-AP$161))</f>
        <v>0</v>
      </c>
      <c r="AQ127" s="37">
        <f>IF(AM127*(100%-AQ$161)&lt;0,0,AM127*(100%-AQ$161))</f>
        <v>0</v>
      </c>
      <c r="AR127" s="37">
        <f>IF(AN127*(100%-AR$161)&lt;0,0,AN127*(100%-AR$161))</f>
        <v>0</v>
      </c>
      <c r="AS127" s="37">
        <f>IF(AO127*(100%-AS$161)&lt;0,0,AO127*(100%-AS$161))</f>
        <v>0</v>
      </c>
      <c r="AT127" s="37">
        <f>IF(AP127*(100%-AT$161)&lt;0,0,AP127*(100%-AT$161))</f>
        <v>0</v>
      </c>
      <c r="AU127" s="37">
        <f>IF(AQ127*(100%-AU$161)&lt;0,0,AQ127*(100%-AU$161))</f>
        <v>0</v>
      </c>
      <c r="AV127" s="37">
        <f>IF(AR127*(100%-AV$161)&lt;0,0,AR127*(100%-AV$161))</f>
        <v>0</v>
      </c>
      <c r="AW127" s="37">
        <f>IF(AS127*(100%-AW$161)&lt;0,0,AS127*(100%-AW$161))</f>
        <v>0</v>
      </c>
      <c r="AX127" s="30"/>
    </row>
    <row r="128" spans="1:50" s="26" customFormat="1" hidden="1" x14ac:dyDescent="0.35">
      <c r="A128" s="103" t="s">
        <v>120</v>
      </c>
      <c r="B128" s="25"/>
      <c r="C128" s="25"/>
      <c r="D128" s="25"/>
      <c r="E128" s="25"/>
      <c r="F128" s="107">
        <f>'Sample UI'!F128*(SUM('FY20 - CoE_ESM UI'!$F$52:$I$52)/(SUM('Sample UI'!$F$52:$I$52)))</f>
        <v>0</v>
      </c>
      <c r="G128" s="107">
        <f>'Sample UI'!G128*(SUM('FY20 - CoE_ESM UI'!$F$52:$I$52)/(SUM('Sample UI'!$F$52:$I$52)))</f>
        <v>0</v>
      </c>
      <c r="H128" s="107">
        <f>'Sample UI'!H128*(SUM('FY20 - CoE_ESM UI'!$F$52:$I$52)/(SUM('Sample UI'!$F$52:$I$52)))</f>
        <v>0</v>
      </c>
      <c r="I128" s="107">
        <f>'Sample UI'!I128*(SUM('FY20 - CoE_ESM UI'!$F$52:$I$52)/(SUM('Sample UI'!$F$52:$I$52)))</f>
        <v>0</v>
      </c>
      <c r="J128" s="37">
        <f>IF(F128*(100%-J$161)&lt;0,0,F128*(100%-J$161))</f>
        <v>0</v>
      </c>
      <c r="K128" s="37">
        <f>IF(G128*(100%-K$161)&lt;0,0,G128*(100%-K$161))</f>
        <v>0</v>
      </c>
      <c r="L128" s="37">
        <f>IF(H128*(100%-L$161)&lt;0,0,H128*(100%-L$161))</f>
        <v>0</v>
      </c>
      <c r="M128" s="37">
        <f>IF(I128*(100%-M$161)&lt;0,0,I128*(100%-M$161))</f>
        <v>0</v>
      </c>
      <c r="N128" s="37">
        <f>IF(J128*(100%-N$161)&lt;0,0,J128*(100%-N$161))</f>
        <v>0</v>
      </c>
      <c r="O128" s="37">
        <f>IF(K128*(100%-O$161)&lt;0,0,K128*(100%-O$161))</f>
        <v>0</v>
      </c>
      <c r="P128" s="37">
        <f>IF(L128*(100%-P$161)&lt;0,0,L128*(100%-P$161))</f>
        <v>0</v>
      </c>
      <c r="Q128" s="37">
        <f>IF(M128*(100%-Q$161)&lt;0,0,M128*(100%-Q$161))</f>
        <v>0</v>
      </c>
      <c r="R128" s="37">
        <f>IF(N128*(100%-R$161)&lt;0,0,N128*(100%-R$161))</f>
        <v>0</v>
      </c>
      <c r="S128" s="37">
        <f>IF(O128*(100%-S$161)&lt;0,0,O128*(100%-S$161))</f>
        <v>0</v>
      </c>
      <c r="T128" s="37">
        <f>IF(P128*(100%-T$161)&lt;0,0,P128*(100%-T$161))</f>
        <v>0</v>
      </c>
      <c r="U128" s="37">
        <f>IF(Q128*(100%-U$161)&lt;0,0,Q128*(100%-U$161))</f>
        <v>0</v>
      </c>
      <c r="V128" s="37">
        <f>IF(R128*(100%-V$161)&lt;0,0,R128*(100%-V$161))</f>
        <v>0</v>
      </c>
      <c r="W128" s="37">
        <f>IF(S128*(100%-W$161)&lt;0,0,S128*(100%-W$161))</f>
        <v>0</v>
      </c>
      <c r="X128" s="37">
        <f>IF(T128*(100%-X$161)&lt;0,0,T128*(100%-X$161))</f>
        <v>0</v>
      </c>
      <c r="Y128" s="37">
        <f>IF(U128*(100%-Y$161)&lt;0,0,U128*(100%-Y$161))</f>
        <v>0</v>
      </c>
      <c r="Z128" s="37">
        <f>IF(V128*(100%-Z$161)&lt;0,0,V128*(100%-Z$161))</f>
        <v>0</v>
      </c>
      <c r="AA128" s="37">
        <f>IF(W128*(100%-AA$161)&lt;0,0,W128*(100%-AA$161))</f>
        <v>0</v>
      </c>
      <c r="AB128" s="37">
        <f>IF(X128*(100%-AB$161)&lt;0,0,X128*(100%-AB$161))</f>
        <v>0</v>
      </c>
      <c r="AC128" s="37">
        <f>IF(Y128*(100%-AC$161)&lt;0,0,Y128*(100%-AC$161))</f>
        <v>0</v>
      </c>
      <c r="AD128" s="37">
        <f>IF(Z128*(100%-AD$161)&lt;0,0,Z128*(100%-AD$161))</f>
        <v>0</v>
      </c>
      <c r="AE128" s="37">
        <f>IF(AA128*(100%-AE$161)&lt;0,0,AA128*(100%-AE$161))</f>
        <v>0</v>
      </c>
      <c r="AF128" s="37">
        <f>IF(AB128*(100%-AF$161)&lt;0,0,AB128*(100%-AF$161))</f>
        <v>0</v>
      </c>
      <c r="AG128" s="37">
        <f>IF(AC128*(100%-AG$161)&lt;0,0,AC128*(100%-AG$161))</f>
        <v>0</v>
      </c>
      <c r="AH128" s="37">
        <f>IF(AD128*(100%-AH$161)&lt;0,0,AD128*(100%-AH$161))</f>
        <v>0</v>
      </c>
      <c r="AI128" s="37">
        <f>IF(AE128*(100%-AI$161)&lt;0,0,AE128*(100%-AI$161))</f>
        <v>0</v>
      </c>
      <c r="AJ128" s="37">
        <f>IF(AF128*(100%-AJ$161)&lt;0,0,AF128*(100%-AJ$161))</f>
        <v>0</v>
      </c>
      <c r="AK128" s="37">
        <f>IF(AG128*(100%-AK$161)&lt;0,0,AG128*(100%-AK$161))</f>
        <v>0</v>
      </c>
      <c r="AL128" s="37">
        <f>IF(AH128*(100%-AL$161)&lt;0,0,AH128*(100%-AL$161))</f>
        <v>0</v>
      </c>
      <c r="AM128" s="37">
        <f>IF(AI128*(100%-AM$161)&lt;0,0,AI128*(100%-AM$161))</f>
        <v>0</v>
      </c>
      <c r="AN128" s="37">
        <f>IF(AJ128*(100%-AN$161)&lt;0,0,AJ128*(100%-AN$161))</f>
        <v>0</v>
      </c>
      <c r="AO128" s="37">
        <f>IF(AK128*(100%-AO$161)&lt;0,0,AK128*(100%-AO$161))</f>
        <v>0</v>
      </c>
      <c r="AP128" s="37">
        <f>IF(AL128*(100%-AP$161)&lt;0,0,AL128*(100%-AP$161))</f>
        <v>0</v>
      </c>
      <c r="AQ128" s="37">
        <f>IF(AM128*(100%-AQ$161)&lt;0,0,AM128*(100%-AQ$161))</f>
        <v>0</v>
      </c>
      <c r="AR128" s="37">
        <f>IF(AN128*(100%-AR$161)&lt;0,0,AN128*(100%-AR$161))</f>
        <v>0</v>
      </c>
      <c r="AS128" s="37">
        <f>IF(AO128*(100%-AS$161)&lt;0,0,AO128*(100%-AS$161))</f>
        <v>0</v>
      </c>
      <c r="AT128" s="37">
        <f>IF(AP128*(100%-AT$161)&lt;0,0,AP128*(100%-AT$161))</f>
        <v>0</v>
      </c>
      <c r="AU128" s="37">
        <f>IF(AQ128*(100%-AU$161)&lt;0,0,AQ128*(100%-AU$161))</f>
        <v>0</v>
      </c>
      <c r="AV128" s="37">
        <f>IF(AR128*(100%-AV$161)&lt;0,0,AR128*(100%-AV$161))</f>
        <v>0</v>
      </c>
      <c r="AW128" s="37">
        <f>IF(AS128*(100%-AW$161)&lt;0,0,AS128*(100%-AW$161))</f>
        <v>0</v>
      </c>
      <c r="AX128" s="30"/>
    </row>
    <row r="129" spans="1:51" s="26" customFormat="1" hidden="1" x14ac:dyDescent="0.35">
      <c r="A129" s="103" t="s">
        <v>121</v>
      </c>
      <c r="B129" s="25"/>
      <c r="C129" s="25"/>
      <c r="D129" s="25"/>
      <c r="E129" s="25"/>
      <c r="F129" s="37"/>
      <c r="G129" s="12"/>
      <c r="H129" s="12"/>
      <c r="I129" s="13"/>
      <c r="J129" s="107">
        <f>'Sample UI'!J129*(SUM('FY20 - CoE_ESM UI'!$J$52:$M$52)/SUM('Sample UI'!$J$52:$M$52))</f>
        <v>0</v>
      </c>
      <c r="K129" s="107">
        <f>'Sample UI'!K129*(SUM('FY20 - CoE_ESM UI'!$J$52:$M$52)/SUM('Sample UI'!$J$52:$M$52))</f>
        <v>0</v>
      </c>
      <c r="L129" s="107">
        <f>'Sample UI'!L129*(SUM('FY20 - CoE_ESM UI'!$J$52:$M$52)/SUM('Sample UI'!$J$52:$M$52))</f>
        <v>0</v>
      </c>
      <c r="M129" s="107">
        <f>'Sample UI'!M129*(SUM('FY20 - CoE_ESM UI'!$J$52:$M$52)/SUM('Sample UI'!$J$52:$M$52))</f>
        <v>0</v>
      </c>
      <c r="N129" s="37">
        <f>IF(J129*(100%-N$161)&lt;0,0,J129*(100%-N$161))</f>
        <v>0</v>
      </c>
      <c r="O129" s="37">
        <f>IF(K129*(100%-O$161)&lt;0,0,K129*(100%-O$161))</f>
        <v>0</v>
      </c>
      <c r="P129" s="37">
        <f>IF(L129*(100%-P$161)&lt;0,0,L129*(100%-P$161))</f>
        <v>0</v>
      </c>
      <c r="Q129" s="37">
        <f>IF(M129*(100%-Q$161)&lt;0,0,M129*(100%-Q$161))</f>
        <v>0</v>
      </c>
      <c r="R129" s="37">
        <f>IF(N129*(100%-R$161)&lt;0,0,N129*(100%-R$161))</f>
        <v>0</v>
      </c>
      <c r="S129" s="37">
        <f>IF(O129*(100%-S$161)&lt;0,0,O129*(100%-S$161))</f>
        <v>0</v>
      </c>
      <c r="T129" s="37">
        <f>IF(P129*(100%-T$161)&lt;0,0,P129*(100%-T$161))</f>
        <v>0</v>
      </c>
      <c r="U129" s="37">
        <f>IF(Q129*(100%-U$161)&lt;0,0,Q129*(100%-U$161))</f>
        <v>0</v>
      </c>
      <c r="V129" s="37">
        <f>IF(R129*(100%-V$161)&lt;0,0,R129*(100%-V$161))</f>
        <v>0</v>
      </c>
      <c r="W129" s="37">
        <f>IF(S129*(100%-W$161)&lt;0,0,S129*(100%-W$161))</f>
        <v>0</v>
      </c>
      <c r="X129" s="37">
        <f>IF(T129*(100%-X$161)&lt;0,0,T129*(100%-X$161))</f>
        <v>0</v>
      </c>
      <c r="Y129" s="37">
        <f>IF(U129*(100%-Y$161)&lt;0,0,U129*(100%-Y$161))</f>
        <v>0</v>
      </c>
      <c r="Z129" s="37">
        <f>IF(V129*(100%-Z$161)&lt;0,0,V129*(100%-Z$161))</f>
        <v>0</v>
      </c>
      <c r="AA129" s="37">
        <f>IF(W129*(100%-AA$161)&lt;0,0,W129*(100%-AA$161))</f>
        <v>0</v>
      </c>
      <c r="AB129" s="37">
        <f>IF(X129*(100%-AB$161)&lt;0,0,X129*(100%-AB$161))</f>
        <v>0</v>
      </c>
      <c r="AC129" s="37">
        <f>IF(Y129*(100%-AC$161)&lt;0,0,Y129*(100%-AC$161))</f>
        <v>0</v>
      </c>
      <c r="AD129" s="37">
        <f>IF(Z129*(100%-AD$161)&lt;0,0,Z129*(100%-AD$161))</f>
        <v>0</v>
      </c>
      <c r="AE129" s="37">
        <f>IF(AA129*(100%-AE$161)&lt;0,0,AA129*(100%-AE$161))</f>
        <v>0</v>
      </c>
      <c r="AF129" s="37">
        <f>IF(AB129*(100%-AF$161)&lt;0,0,AB129*(100%-AF$161))</f>
        <v>0</v>
      </c>
      <c r="AG129" s="37">
        <f>IF(AC129*(100%-AG$161)&lt;0,0,AC129*(100%-AG$161))</f>
        <v>0</v>
      </c>
      <c r="AH129" s="37">
        <f>IF(AD129*(100%-AH$161)&lt;0,0,AD129*(100%-AH$161))</f>
        <v>0</v>
      </c>
      <c r="AI129" s="37">
        <f>IF(AE129*(100%-AI$161)&lt;0,0,AE129*(100%-AI$161))</f>
        <v>0</v>
      </c>
      <c r="AJ129" s="37">
        <f>IF(AF129*(100%-AJ$161)&lt;0,0,AF129*(100%-AJ$161))</f>
        <v>0</v>
      </c>
      <c r="AK129" s="37">
        <f>IF(AG129*(100%-AK$161)&lt;0,0,AG129*(100%-AK$161))</f>
        <v>0</v>
      </c>
      <c r="AL129" s="37">
        <f>IF(AH129*(100%-AL$161)&lt;0,0,AH129*(100%-AL$161))</f>
        <v>0</v>
      </c>
      <c r="AM129" s="37">
        <f>IF(AI129*(100%-AM$161)&lt;0,0,AI129*(100%-AM$161))</f>
        <v>0</v>
      </c>
      <c r="AN129" s="37">
        <f>IF(AJ129*(100%-AN$161)&lt;0,0,AJ129*(100%-AN$161))</f>
        <v>0</v>
      </c>
      <c r="AO129" s="37">
        <f>IF(AK129*(100%-AO$161)&lt;0,0,AK129*(100%-AO$161))</f>
        <v>0</v>
      </c>
      <c r="AP129" s="37">
        <f>IF(AL129*(100%-AP$161)&lt;0,0,AL129*(100%-AP$161))</f>
        <v>0</v>
      </c>
      <c r="AQ129" s="37">
        <f>IF(AM129*(100%-AQ$161)&lt;0,0,AM129*(100%-AQ$161))</f>
        <v>0</v>
      </c>
      <c r="AR129" s="37">
        <f>IF(AN129*(100%-AR$161)&lt;0,0,AN129*(100%-AR$161))</f>
        <v>0</v>
      </c>
      <c r="AS129" s="37">
        <f>IF(AO129*(100%-AS$161)&lt;0,0,AO129*(100%-AS$161))</f>
        <v>0</v>
      </c>
      <c r="AT129" s="37">
        <f>IF(AP129*(100%-AT$161)&lt;0,0,AP129*(100%-AT$161))</f>
        <v>0</v>
      </c>
      <c r="AU129" s="37">
        <f>IF(AQ129*(100%-AU$161)&lt;0,0,AQ129*(100%-AU$161))</f>
        <v>0</v>
      </c>
      <c r="AV129" s="37">
        <f>IF(AR129*(100%-AV$161)&lt;0,0,AR129*(100%-AV$161))</f>
        <v>0</v>
      </c>
      <c r="AW129" s="37">
        <f>IF(AS129*(100%-AW$161)&lt;0,0,AS129*(100%-AW$161))</f>
        <v>0</v>
      </c>
      <c r="AX129" s="30"/>
    </row>
    <row r="130" spans="1:51" s="26" customFormat="1" hidden="1" x14ac:dyDescent="0.35">
      <c r="A130" s="103" t="s">
        <v>122</v>
      </c>
      <c r="B130" s="25"/>
      <c r="C130" s="25"/>
      <c r="D130" s="25"/>
      <c r="E130" s="25"/>
      <c r="F130" s="37"/>
      <c r="G130" s="12"/>
      <c r="H130" s="12"/>
      <c r="I130" s="13"/>
      <c r="J130" s="37"/>
      <c r="K130" s="12"/>
      <c r="L130" s="12"/>
      <c r="M130" s="13"/>
      <c r="N130" s="107">
        <f>'Sample UI'!N130*(SUM('FY20 - CoE_ESM UI'!$N$52:$Q$52)/SUM('Sample UI'!$N$52:$Q$52))</f>
        <v>0</v>
      </c>
      <c r="O130" s="107">
        <f>'Sample UI'!O130*(SUM('FY20 - CoE_ESM UI'!$N$52:$Q$52)/SUM('Sample UI'!$N$52:$Q$52))</f>
        <v>0</v>
      </c>
      <c r="P130" s="107">
        <f>'Sample UI'!P130*(SUM('FY20 - CoE_ESM UI'!$N$52:$Q$52)/SUM('Sample UI'!$N$52:$Q$52))</f>
        <v>0</v>
      </c>
      <c r="Q130" s="107">
        <f>'Sample UI'!Q130*(SUM('FY20 - CoE_ESM UI'!$N$52:$Q$52)/SUM('Sample UI'!$N$52:$Q$52))</f>
        <v>0</v>
      </c>
      <c r="R130" s="37">
        <f>IF(N130*(100%-R$161)&lt;0,0,N130*(100%-R$161))</f>
        <v>0</v>
      </c>
      <c r="S130" s="37">
        <f>IF(O130*(100%-S$161)&lt;0,0,O130*(100%-S$161))</f>
        <v>0</v>
      </c>
      <c r="T130" s="37">
        <f>IF(P130*(100%-T$161)&lt;0,0,P130*(100%-T$161))</f>
        <v>0</v>
      </c>
      <c r="U130" s="37">
        <f>IF(Q130*(100%-U$161)&lt;0,0,Q130*(100%-U$161))</f>
        <v>0</v>
      </c>
      <c r="V130" s="37">
        <f>IF(R130*(100%-V$161)&lt;0,0,R130*(100%-V$161))</f>
        <v>0</v>
      </c>
      <c r="W130" s="37">
        <f>IF(S130*(100%-W$161)&lt;0,0,S130*(100%-W$161))</f>
        <v>0</v>
      </c>
      <c r="X130" s="37">
        <f>IF(T130*(100%-X$161)&lt;0,0,T130*(100%-X$161))</f>
        <v>0</v>
      </c>
      <c r="Y130" s="37">
        <f>IF(U130*(100%-Y$161)&lt;0,0,U130*(100%-Y$161))</f>
        <v>0</v>
      </c>
      <c r="Z130" s="37">
        <f>IF(V130*(100%-Z$161)&lt;0,0,V130*(100%-Z$161))</f>
        <v>0</v>
      </c>
      <c r="AA130" s="37">
        <f>IF(W130*(100%-AA$161)&lt;0,0,W130*(100%-AA$161))</f>
        <v>0</v>
      </c>
      <c r="AB130" s="37">
        <f>IF(X130*(100%-AB$161)&lt;0,0,X130*(100%-AB$161))</f>
        <v>0</v>
      </c>
      <c r="AC130" s="37">
        <f>IF(Y130*(100%-AC$161)&lt;0,0,Y130*(100%-AC$161))</f>
        <v>0</v>
      </c>
      <c r="AD130" s="37">
        <f>IF(Z130*(100%-AD$161)&lt;0,0,Z130*(100%-AD$161))</f>
        <v>0</v>
      </c>
      <c r="AE130" s="37">
        <f>IF(AA130*(100%-AE$161)&lt;0,0,AA130*(100%-AE$161))</f>
        <v>0</v>
      </c>
      <c r="AF130" s="37">
        <f>IF(AB130*(100%-AF$161)&lt;0,0,AB130*(100%-AF$161))</f>
        <v>0</v>
      </c>
      <c r="AG130" s="37">
        <f>IF(AC130*(100%-AG$161)&lt;0,0,AC130*(100%-AG$161))</f>
        <v>0</v>
      </c>
      <c r="AH130" s="37">
        <f>IF(AD130*(100%-AH$161)&lt;0,0,AD130*(100%-AH$161))</f>
        <v>0</v>
      </c>
      <c r="AI130" s="37">
        <f>IF(AE130*(100%-AI$161)&lt;0,0,AE130*(100%-AI$161))</f>
        <v>0</v>
      </c>
      <c r="AJ130" s="37">
        <f>IF(AF130*(100%-AJ$161)&lt;0,0,AF130*(100%-AJ$161))</f>
        <v>0</v>
      </c>
      <c r="AK130" s="37">
        <f>IF(AG130*(100%-AK$161)&lt;0,0,AG130*(100%-AK$161))</f>
        <v>0</v>
      </c>
      <c r="AL130" s="37">
        <f>IF(AH130*(100%-AL$161)&lt;0,0,AH130*(100%-AL$161))</f>
        <v>0</v>
      </c>
      <c r="AM130" s="37">
        <f>IF(AI130*(100%-AM$161)&lt;0,0,AI130*(100%-AM$161))</f>
        <v>0</v>
      </c>
      <c r="AN130" s="37">
        <f>IF(AJ130*(100%-AN$161)&lt;0,0,AJ130*(100%-AN$161))</f>
        <v>0</v>
      </c>
      <c r="AO130" s="37">
        <f>IF(AK130*(100%-AO$161)&lt;0,0,AK130*(100%-AO$161))</f>
        <v>0</v>
      </c>
      <c r="AP130" s="37">
        <f>IF(AL130*(100%-AP$161)&lt;0,0,AL130*(100%-AP$161))</f>
        <v>0</v>
      </c>
      <c r="AQ130" s="37">
        <f>IF(AM130*(100%-AQ$161)&lt;0,0,AM130*(100%-AQ$161))</f>
        <v>0</v>
      </c>
      <c r="AR130" s="37">
        <f>IF(AN130*(100%-AR$161)&lt;0,0,AN130*(100%-AR$161))</f>
        <v>0</v>
      </c>
      <c r="AS130" s="37">
        <f>IF(AO130*(100%-AS$161)&lt;0,0,AO130*(100%-AS$161))</f>
        <v>0</v>
      </c>
      <c r="AT130" s="37">
        <f>IF(AP130*(100%-AT$161)&lt;0,0,AP130*(100%-AT$161))</f>
        <v>0</v>
      </c>
      <c r="AU130" s="37">
        <f>IF(AQ130*(100%-AU$161)&lt;0,0,AQ130*(100%-AU$161))</f>
        <v>0</v>
      </c>
      <c r="AV130" s="37">
        <f>IF(AR130*(100%-AV$161)&lt;0,0,AR130*(100%-AV$161))</f>
        <v>0</v>
      </c>
      <c r="AW130" s="37">
        <f>IF(AS130*(100%-AW$161)&lt;0,0,AS130*(100%-AW$161))</f>
        <v>0</v>
      </c>
      <c r="AX130" s="30"/>
    </row>
    <row r="131" spans="1:51" s="26" customFormat="1" hidden="1" x14ac:dyDescent="0.35">
      <c r="A131" s="103" t="s">
        <v>123</v>
      </c>
      <c r="B131" s="25"/>
      <c r="C131" s="25"/>
      <c r="D131" s="25"/>
      <c r="E131" s="25"/>
      <c r="F131" s="37"/>
      <c r="G131" s="12"/>
      <c r="H131" s="12"/>
      <c r="I131" s="13"/>
      <c r="J131" s="37"/>
      <c r="K131" s="12"/>
      <c r="L131" s="12"/>
      <c r="M131" s="13"/>
      <c r="N131" s="37"/>
      <c r="O131" s="12"/>
      <c r="P131" s="12"/>
      <c r="Q131" s="12"/>
      <c r="R131" s="107">
        <f>'Sample UI'!R131*(SUM('FY20 - CoE_ESM UI'!$R$52:$U$52)/SUM('Sample UI'!$R$52:$U$52))</f>
        <v>0</v>
      </c>
      <c r="S131" s="107">
        <f>'Sample UI'!S131*(SUM('FY20 - CoE_ESM UI'!$R$52:$U$52)/SUM('Sample UI'!$R$52:$U$52))</f>
        <v>0</v>
      </c>
      <c r="T131" s="107">
        <f>'Sample UI'!T131*(SUM('FY20 - CoE_ESM UI'!$R$52:$U$52)/SUM('Sample UI'!$R$52:$U$52))</f>
        <v>0</v>
      </c>
      <c r="U131" s="107">
        <f>'Sample UI'!U131*(SUM('FY20 - CoE_ESM UI'!$R$52:$U$52)/SUM('Sample UI'!$R$52:$U$52))</f>
        <v>0</v>
      </c>
      <c r="V131" s="37">
        <f>IF(R131*(100%-V$161)&lt;0,0,R131*(100%-V$161))</f>
        <v>0</v>
      </c>
      <c r="W131" s="37">
        <f>IF(S131*(100%-W$161)&lt;0,0,S131*(100%-W$161))</f>
        <v>0</v>
      </c>
      <c r="X131" s="37">
        <f>IF(T131*(100%-X$161)&lt;0,0,T131*(100%-X$161))</f>
        <v>0</v>
      </c>
      <c r="Y131" s="37">
        <f>IF(U131*(100%-Y$161)&lt;0,0,U131*(100%-Y$161))</f>
        <v>0</v>
      </c>
      <c r="Z131" s="37">
        <f>IF(V131*(100%-Z$161)&lt;0,0,V131*(100%-Z$161))</f>
        <v>0</v>
      </c>
      <c r="AA131" s="37">
        <f>IF(W131*(100%-AA$161)&lt;0,0,W131*(100%-AA$161))</f>
        <v>0</v>
      </c>
      <c r="AB131" s="37">
        <f>IF(X131*(100%-AB$161)&lt;0,0,X131*(100%-AB$161))</f>
        <v>0</v>
      </c>
      <c r="AC131" s="37">
        <f>IF(Y131*(100%-AC$161)&lt;0,0,Y131*(100%-AC$161))</f>
        <v>0</v>
      </c>
      <c r="AD131" s="37">
        <f>IF(Z131*(100%-AD$161)&lt;0,0,Z131*(100%-AD$161))</f>
        <v>0</v>
      </c>
      <c r="AE131" s="37">
        <f>IF(AA131*(100%-AE$161)&lt;0,0,AA131*(100%-AE$161))</f>
        <v>0</v>
      </c>
      <c r="AF131" s="37">
        <f>IF(AB131*(100%-AF$161)&lt;0,0,AB131*(100%-AF$161))</f>
        <v>0</v>
      </c>
      <c r="AG131" s="37">
        <f>IF(AC131*(100%-AG$161)&lt;0,0,AC131*(100%-AG$161))</f>
        <v>0</v>
      </c>
      <c r="AH131" s="37">
        <f>IF(AD131*(100%-AH$161)&lt;0,0,AD131*(100%-AH$161))</f>
        <v>0</v>
      </c>
      <c r="AI131" s="37">
        <f>IF(AE131*(100%-AI$161)&lt;0,0,AE131*(100%-AI$161))</f>
        <v>0</v>
      </c>
      <c r="AJ131" s="37">
        <f>IF(AF131*(100%-AJ$161)&lt;0,0,AF131*(100%-AJ$161))</f>
        <v>0</v>
      </c>
      <c r="AK131" s="37">
        <f>IF(AG131*(100%-AK$161)&lt;0,0,AG131*(100%-AK$161))</f>
        <v>0</v>
      </c>
      <c r="AL131" s="37">
        <f>IF(AH131*(100%-AL$161)&lt;0,0,AH131*(100%-AL$161))</f>
        <v>0</v>
      </c>
      <c r="AM131" s="37">
        <f>IF(AI131*(100%-AM$161)&lt;0,0,AI131*(100%-AM$161))</f>
        <v>0</v>
      </c>
      <c r="AN131" s="37">
        <f>IF(AJ131*(100%-AN$161)&lt;0,0,AJ131*(100%-AN$161))</f>
        <v>0</v>
      </c>
      <c r="AO131" s="37">
        <f>IF(AK131*(100%-AO$161)&lt;0,0,AK131*(100%-AO$161))</f>
        <v>0</v>
      </c>
      <c r="AP131" s="37">
        <f>IF(AL131*(100%-AP$161)&lt;0,0,AL131*(100%-AP$161))</f>
        <v>0</v>
      </c>
      <c r="AQ131" s="37">
        <f>IF(AM131*(100%-AQ$161)&lt;0,0,AM131*(100%-AQ$161))</f>
        <v>0</v>
      </c>
      <c r="AR131" s="37">
        <f>IF(AN131*(100%-AR$161)&lt;0,0,AN131*(100%-AR$161))</f>
        <v>0</v>
      </c>
      <c r="AS131" s="37">
        <f>IF(AO131*(100%-AS$161)&lt;0,0,AO131*(100%-AS$161))</f>
        <v>0</v>
      </c>
      <c r="AT131" s="37">
        <f>IF(AP131*(100%-AT$161)&lt;0,0,AP131*(100%-AT$161))</f>
        <v>0</v>
      </c>
      <c r="AU131" s="37">
        <f>IF(AQ131*(100%-AU$161)&lt;0,0,AQ131*(100%-AU$161))</f>
        <v>0</v>
      </c>
      <c r="AV131" s="37">
        <f>IF(AR131*(100%-AV$161)&lt;0,0,AR131*(100%-AV$161))</f>
        <v>0</v>
      </c>
      <c r="AW131" s="37">
        <f>IF(AS131*(100%-AW$161)&lt;0,0,AS131*(100%-AW$161))</f>
        <v>0</v>
      </c>
      <c r="AX131" s="30"/>
    </row>
    <row r="132" spans="1:51" s="26" customFormat="1" hidden="1" x14ac:dyDescent="0.35">
      <c r="A132" s="103" t="s">
        <v>124</v>
      </c>
      <c r="B132" s="25"/>
      <c r="C132" s="25"/>
      <c r="D132" s="25"/>
      <c r="E132" s="25"/>
      <c r="F132" s="37"/>
      <c r="G132" s="12"/>
      <c r="H132" s="12"/>
      <c r="I132" s="13"/>
      <c r="J132" s="37"/>
      <c r="K132" s="12"/>
      <c r="L132" s="12"/>
      <c r="M132" s="13"/>
      <c r="N132" s="37"/>
      <c r="O132" s="12"/>
      <c r="P132" s="12"/>
      <c r="Q132" s="12"/>
      <c r="R132" s="37"/>
      <c r="S132" s="12"/>
      <c r="T132" s="12"/>
      <c r="U132" s="13"/>
      <c r="V132" s="107">
        <f>'Sample UI'!V132*(SUM('FY20 - CoE_ESM UI'!$V$52:$Y$52)/SUM('Sample UI'!$V$52:$Y$52))</f>
        <v>0</v>
      </c>
      <c r="W132" s="107">
        <f>'Sample UI'!W132*(SUM('FY20 - CoE_ESM UI'!$V$52:$Y$52)/SUM('Sample UI'!$V$52:$Y$52))</f>
        <v>0</v>
      </c>
      <c r="X132" s="107">
        <f>'Sample UI'!X132*(SUM('FY20 - CoE_ESM UI'!$V$52:$Y$52)/SUM('Sample UI'!$V$52:$Y$52))</f>
        <v>0</v>
      </c>
      <c r="Y132" s="107">
        <f>'Sample UI'!Y132*(SUM('FY20 - CoE_ESM UI'!$V$52:$Y$52)/SUM('Sample UI'!$V$52:$Y$52))</f>
        <v>0</v>
      </c>
      <c r="Z132" s="37">
        <f>IF(V132*(100%-Z$161)&lt;0,0,V132*(100%-Z$161))</f>
        <v>0</v>
      </c>
      <c r="AA132" s="37">
        <f>IF(W132*(100%-AA$161)&lt;0,0,W132*(100%-AA$161))</f>
        <v>0</v>
      </c>
      <c r="AB132" s="37">
        <f>IF(X132*(100%-AB$161)&lt;0,0,X132*(100%-AB$161))</f>
        <v>0</v>
      </c>
      <c r="AC132" s="37">
        <f>IF(Y132*(100%-AC$161)&lt;0,0,Y132*(100%-AC$161))</f>
        <v>0</v>
      </c>
      <c r="AD132" s="37">
        <f>IF(Z132*(100%-AD$161)&lt;0,0,Z132*(100%-AD$161))</f>
        <v>0</v>
      </c>
      <c r="AE132" s="37">
        <f>IF(AA132*(100%-AE$161)&lt;0,0,AA132*(100%-AE$161))</f>
        <v>0</v>
      </c>
      <c r="AF132" s="37">
        <f>IF(AB132*(100%-AF$161)&lt;0,0,AB132*(100%-AF$161))</f>
        <v>0</v>
      </c>
      <c r="AG132" s="37">
        <f>IF(AC132*(100%-AG$161)&lt;0,0,AC132*(100%-AG$161))</f>
        <v>0</v>
      </c>
      <c r="AH132" s="37">
        <f>IF(AD132*(100%-AH$161)&lt;0,0,AD132*(100%-AH$161))</f>
        <v>0</v>
      </c>
      <c r="AI132" s="37">
        <f>IF(AE132*(100%-AI$161)&lt;0,0,AE132*(100%-AI$161))</f>
        <v>0</v>
      </c>
      <c r="AJ132" s="37">
        <f>IF(AF132*(100%-AJ$161)&lt;0,0,AF132*(100%-AJ$161))</f>
        <v>0</v>
      </c>
      <c r="AK132" s="37">
        <f>IF(AG132*(100%-AK$161)&lt;0,0,AG132*(100%-AK$161))</f>
        <v>0</v>
      </c>
      <c r="AL132" s="37">
        <f>IF(AH132*(100%-AL$161)&lt;0,0,AH132*(100%-AL$161))</f>
        <v>0</v>
      </c>
      <c r="AM132" s="37">
        <f>IF(AI132*(100%-AM$161)&lt;0,0,AI132*(100%-AM$161))</f>
        <v>0</v>
      </c>
      <c r="AN132" s="37">
        <f>IF(AJ132*(100%-AN$161)&lt;0,0,AJ132*(100%-AN$161))</f>
        <v>0</v>
      </c>
      <c r="AO132" s="37">
        <f>IF(AK132*(100%-AO$161)&lt;0,0,AK132*(100%-AO$161))</f>
        <v>0</v>
      </c>
      <c r="AP132" s="37">
        <f>IF(AL132*(100%-AP$161)&lt;0,0,AL132*(100%-AP$161))</f>
        <v>0</v>
      </c>
      <c r="AQ132" s="37">
        <f>IF(AM132*(100%-AQ$161)&lt;0,0,AM132*(100%-AQ$161))</f>
        <v>0</v>
      </c>
      <c r="AR132" s="37">
        <f>IF(AN132*(100%-AR$161)&lt;0,0,AN132*(100%-AR$161))</f>
        <v>0</v>
      </c>
      <c r="AS132" s="37">
        <f>IF(AO132*(100%-AS$161)&lt;0,0,AO132*(100%-AS$161))</f>
        <v>0</v>
      </c>
      <c r="AT132" s="37">
        <f>IF(AP132*(100%-AT$161)&lt;0,0,AP132*(100%-AT$161))</f>
        <v>0</v>
      </c>
      <c r="AU132" s="37">
        <f>IF(AQ132*(100%-AU$161)&lt;0,0,AQ132*(100%-AU$161))</f>
        <v>0</v>
      </c>
      <c r="AV132" s="37">
        <f>IF(AR132*(100%-AV$161)&lt;0,0,AR132*(100%-AV$161))</f>
        <v>0</v>
      </c>
      <c r="AW132" s="37">
        <f>IF(AS132*(100%-AW$161)&lt;0,0,AS132*(100%-AW$161))</f>
        <v>0</v>
      </c>
      <c r="AX132" s="30"/>
    </row>
    <row r="133" spans="1:51" s="26" customFormat="1" hidden="1" x14ac:dyDescent="0.35">
      <c r="A133" s="103" t="s">
        <v>125</v>
      </c>
      <c r="B133" s="25"/>
      <c r="C133" s="25"/>
      <c r="D133" s="25"/>
      <c r="E133" s="25"/>
      <c r="F133" s="37"/>
      <c r="G133" s="12"/>
      <c r="H133" s="12"/>
      <c r="I133" s="13"/>
      <c r="J133" s="37"/>
      <c r="K133" s="12"/>
      <c r="L133" s="12"/>
      <c r="M133" s="13"/>
      <c r="N133" s="37"/>
      <c r="O133" s="12"/>
      <c r="P133" s="12"/>
      <c r="Q133" s="12"/>
      <c r="R133" s="37"/>
      <c r="S133" s="12"/>
      <c r="T133" s="12"/>
      <c r="U133" s="13"/>
      <c r="V133" s="37"/>
      <c r="W133" s="12"/>
      <c r="X133" s="12"/>
      <c r="Y133" s="13"/>
      <c r="Z133" s="107">
        <f>'Sample UI'!Z133*(SUM('FY20 - CoE_ESM UI'!$Z$52:$AC$52)/SUM('Sample UI'!$Z$52:$AC$52))</f>
        <v>0</v>
      </c>
      <c r="AA133" s="107">
        <f>'Sample UI'!AA133*(SUM('FY20 - CoE_ESM UI'!$Z$52:$AC$52)/SUM('Sample UI'!$Z$52:$AC$52))</f>
        <v>0</v>
      </c>
      <c r="AB133" s="107">
        <f>'Sample UI'!AB133*(SUM('FY20 - CoE_ESM UI'!$Z$52:$AC$52)/SUM('Sample UI'!$Z$52:$AC$52))</f>
        <v>0</v>
      </c>
      <c r="AC133" s="107">
        <f>'Sample UI'!AC133*(SUM('FY20 - CoE_ESM UI'!$Z$52:$AC$52)/SUM('Sample UI'!$Z$52:$AC$52))</f>
        <v>0</v>
      </c>
      <c r="AD133" s="37">
        <f>IF(Z133*(100%-AD$161)&lt;0,0,Z133*(100%-AD$161))</f>
        <v>0</v>
      </c>
      <c r="AE133" s="37">
        <f>IF(AA133*(100%-AE$161)&lt;0,0,AA133*(100%-AE$161))</f>
        <v>0</v>
      </c>
      <c r="AF133" s="37">
        <f>IF(AB133*(100%-AF$161)&lt;0,0,AB133*(100%-AF$161))</f>
        <v>0</v>
      </c>
      <c r="AG133" s="37">
        <f>IF(AC133*(100%-AG$161)&lt;0,0,AC133*(100%-AG$161))</f>
        <v>0</v>
      </c>
      <c r="AH133" s="37">
        <f>IF(AD133*(100%-AH$161)&lt;0,0,AD133*(100%-AH$161))</f>
        <v>0</v>
      </c>
      <c r="AI133" s="37">
        <f>IF(AE133*(100%-AI$161)&lt;0,0,AE133*(100%-AI$161))</f>
        <v>0</v>
      </c>
      <c r="AJ133" s="37">
        <f>IF(AF133*(100%-AJ$161)&lt;0,0,AF133*(100%-AJ$161))</f>
        <v>0</v>
      </c>
      <c r="AK133" s="37">
        <f>IF(AG133*(100%-AK$161)&lt;0,0,AG133*(100%-AK$161))</f>
        <v>0</v>
      </c>
      <c r="AL133" s="37">
        <f>IF(AH133*(100%-AL$161)&lt;0,0,AH133*(100%-AL$161))</f>
        <v>0</v>
      </c>
      <c r="AM133" s="37">
        <f>IF(AI133*(100%-AM$161)&lt;0,0,AI133*(100%-AM$161))</f>
        <v>0</v>
      </c>
      <c r="AN133" s="37">
        <f>IF(AJ133*(100%-AN$161)&lt;0,0,AJ133*(100%-AN$161))</f>
        <v>0</v>
      </c>
      <c r="AO133" s="37">
        <f>IF(AK133*(100%-AO$161)&lt;0,0,AK133*(100%-AO$161))</f>
        <v>0</v>
      </c>
      <c r="AP133" s="37">
        <f>IF(AL133*(100%-AP$161)&lt;0,0,AL133*(100%-AP$161))</f>
        <v>0</v>
      </c>
      <c r="AQ133" s="37">
        <f>IF(AM133*(100%-AQ$161)&lt;0,0,AM133*(100%-AQ$161))</f>
        <v>0</v>
      </c>
      <c r="AR133" s="37">
        <f>IF(AN133*(100%-AR$161)&lt;0,0,AN133*(100%-AR$161))</f>
        <v>0</v>
      </c>
      <c r="AS133" s="37">
        <f>IF(AO133*(100%-AS$161)&lt;0,0,AO133*(100%-AS$161))</f>
        <v>0</v>
      </c>
      <c r="AT133" s="37">
        <f>IF(AP133*(100%-AT$161)&lt;0,0,AP133*(100%-AT$161))</f>
        <v>0</v>
      </c>
      <c r="AU133" s="37">
        <f>IF(AQ133*(100%-AU$161)&lt;0,0,AQ133*(100%-AU$161))</f>
        <v>0</v>
      </c>
      <c r="AV133" s="37">
        <f>IF(AR133*(100%-AV$161)&lt;0,0,AR133*(100%-AV$161))</f>
        <v>0</v>
      </c>
      <c r="AW133" s="37">
        <f>IF(AS133*(100%-AW$161)&lt;0,0,AS133*(100%-AW$161))</f>
        <v>0</v>
      </c>
      <c r="AX133" s="30"/>
    </row>
    <row r="134" spans="1:51" s="26" customFormat="1" hidden="1" x14ac:dyDescent="0.35">
      <c r="A134" s="103" t="s">
        <v>126</v>
      </c>
      <c r="B134" s="25"/>
      <c r="C134" s="25"/>
      <c r="D134" s="25"/>
      <c r="E134" s="25"/>
      <c r="F134" s="37"/>
      <c r="G134" s="12"/>
      <c r="H134" s="12"/>
      <c r="I134" s="13"/>
      <c r="J134" s="37"/>
      <c r="K134" s="12"/>
      <c r="L134" s="12"/>
      <c r="M134" s="13"/>
      <c r="N134" s="37"/>
      <c r="O134" s="12"/>
      <c r="P134" s="12"/>
      <c r="Q134" s="12"/>
      <c r="R134" s="37"/>
      <c r="S134" s="12"/>
      <c r="T134" s="12"/>
      <c r="U134" s="13"/>
      <c r="V134" s="37"/>
      <c r="W134" s="12"/>
      <c r="X134" s="12"/>
      <c r="Y134" s="13"/>
      <c r="Z134" s="37"/>
      <c r="AA134" s="12"/>
      <c r="AB134" s="12"/>
      <c r="AC134" s="12"/>
      <c r="AD134" s="107">
        <f>'Sample UI'!AD134*(SUM('FY20 - CoE_ESM UI'!$AD$52:$AG$52)/SUM('Sample UI'!$AD$52:$AG$53))</f>
        <v>0</v>
      </c>
      <c r="AE134" s="107">
        <f>'Sample UI'!AE134*(SUM('FY20 - CoE_ESM UI'!$AD$52:$AG$52)/SUM('Sample UI'!$AD$52:$AG$53))</f>
        <v>0</v>
      </c>
      <c r="AF134" s="107">
        <f>'Sample UI'!AF134*(SUM('FY20 - CoE_ESM UI'!$AD$52:$AG$52)/SUM('Sample UI'!$AD$52:$AG$53))</f>
        <v>0</v>
      </c>
      <c r="AG134" s="107">
        <f>'Sample UI'!AG134*(SUM('FY20 - CoE_ESM UI'!$AD$52:$AG$52)/SUM('Sample UI'!$AD$52:$AG$53))</f>
        <v>0</v>
      </c>
      <c r="AH134" s="37">
        <f>IF(AD134*(100%-AH$161)&lt;0,0,AD134*(100%-AH$161))</f>
        <v>0</v>
      </c>
      <c r="AI134" s="37">
        <f>IF(AE134*(100%-AI$161)&lt;0,0,AE134*(100%-AI$161))</f>
        <v>0</v>
      </c>
      <c r="AJ134" s="37">
        <f>IF(AF134*(100%-AJ$161)&lt;0,0,AF134*(100%-AJ$161))</f>
        <v>0</v>
      </c>
      <c r="AK134" s="37">
        <f>IF(AG134*(100%-AK$161)&lt;0,0,AG134*(100%-AK$161))</f>
        <v>0</v>
      </c>
      <c r="AL134" s="37">
        <f>IF(AH134*(100%-AL$161)&lt;0,0,AH134*(100%-AL$161))</f>
        <v>0</v>
      </c>
      <c r="AM134" s="37">
        <f>IF(AI134*(100%-AM$161)&lt;0,0,AI134*(100%-AM$161))</f>
        <v>0</v>
      </c>
      <c r="AN134" s="37">
        <f>IF(AJ134*(100%-AN$161)&lt;0,0,AJ134*(100%-AN$161))</f>
        <v>0</v>
      </c>
      <c r="AO134" s="37">
        <f>IF(AK134*(100%-AO$161)&lt;0,0,AK134*(100%-AO$161))</f>
        <v>0</v>
      </c>
      <c r="AP134" s="37">
        <f>IF(AL134*(100%-AP$161)&lt;0,0,AL134*(100%-AP$161))</f>
        <v>0</v>
      </c>
      <c r="AQ134" s="37">
        <f>IF(AM134*(100%-AQ$161)&lt;0,0,AM134*(100%-AQ$161))</f>
        <v>0</v>
      </c>
      <c r="AR134" s="37">
        <f>IF(AN134*(100%-AR$161)&lt;0,0,AN134*(100%-AR$161))</f>
        <v>0</v>
      </c>
      <c r="AS134" s="37">
        <f>IF(AO134*(100%-AS$161)&lt;0,0,AO134*(100%-AS$161))</f>
        <v>0</v>
      </c>
      <c r="AT134" s="37">
        <f>IF(AP134*(100%-AT$161)&lt;0,0,AP134*(100%-AT$161))</f>
        <v>0</v>
      </c>
      <c r="AU134" s="37">
        <f>IF(AQ134*(100%-AU$161)&lt;0,0,AQ134*(100%-AU$161))</f>
        <v>0</v>
      </c>
      <c r="AV134" s="37">
        <f>IF(AR134*(100%-AV$161)&lt;0,0,AR134*(100%-AV$161))</f>
        <v>0</v>
      </c>
      <c r="AW134" s="37">
        <f>IF(AS134*(100%-AW$161)&lt;0,0,AS134*(100%-AW$161))</f>
        <v>0</v>
      </c>
      <c r="AX134" s="30"/>
    </row>
    <row r="135" spans="1:51" s="26" customFormat="1" hidden="1" x14ac:dyDescent="0.35">
      <c r="A135" s="103" t="s">
        <v>127</v>
      </c>
      <c r="B135" s="25"/>
      <c r="C135" s="25"/>
      <c r="D135" s="25"/>
      <c r="E135" s="25"/>
      <c r="F135" s="37"/>
      <c r="G135" s="12"/>
      <c r="H135" s="12"/>
      <c r="I135" s="13"/>
      <c r="J135" s="37"/>
      <c r="K135" s="12"/>
      <c r="L135" s="12"/>
      <c r="M135" s="13"/>
      <c r="N135" s="37"/>
      <c r="O135" s="12"/>
      <c r="P135" s="12"/>
      <c r="Q135" s="12"/>
      <c r="R135" s="37"/>
      <c r="S135" s="12"/>
      <c r="T135" s="12"/>
      <c r="U135" s="13"/>
      <c r="V135" s="37"/>
      <c r="W135" s="12"/>
      <c r="X135" s="12"/>
      <c r="Y135" s="13"/>
      <c r="Z135" s="37"/>
      <c r="AA135" s="12"/>
      <c r="AB135" s="12"/>
      <c r="AC135" s="12"/>
      <c r="AD135" s="37"/>
      <c r="AE135" s="12"/>
      <c r="AF135" s="12"/>
      <c r="AG135" s="12"/>
      <c r="AH135" s="107">
        <f>'Sample UI'!AH135*(SUM('FY20 - CoE_ESM UI'!$AH$52:$AK$52)/SUM('Sample UI'!$AH$52:$AK$52))</f>
        <v>0</v>
      </c>
      <c r="AI135" s="107">
        <f>'Sample UI'!AI135*(SUM('FY20 - CoE_ESM UI'!$AH$52:$AK$52)/SUM('Sample UI'!$AH$52:$AK$52))</f>
        <v>0</v>
      </c>
      <c r="AJ135" s="107">
        <f>'Sample UI'!AJ135*(SUM('FY20 - CoE_ESM UI'!$AH$52:$AK$52)/SUM('Sample UI'!$AH$52:$AK$52))</f>
        <v>0</v>
      </c>
      <c r="AK135" s="107">
        <f>'Sample UI'!AK135*(SUM('FY20 - CoE_ESM UI'!$AH$52:$AK$52)/SUM('Sample UI'!$AH$52:$AK$52))</f>
        <v>0</v>
      </c>
      <c r="AL135" s="37">
        <f>IF(AH135*(100%-AL$161)&lt;0,0,AH135*(100%-AL$161))</f>
        <v>0</v>
      </c>
      <c r="AM135" s="37">
        <f>IF(AI135*(100%-AM$161)&lt;0,0,AI135*(100%-AM$161))</f>
        <v>0</v>
      </c>
      <c r="AN135" s="37">
        <f>IF(AJ135*(100%-AN$161)&lt;0,0,AJ135*(100%-AN$161))</f>
        <v>0</v>
      </c>
      <c r="AO135" s="37">
        <f>IF(AK135*(100%-AO$161)&lt;0,0,AK135*(100%-AO$161))</f>
        <v>0</v>
      </c>
      <c r="AP135" s="37">
        <f>IF(AL135*(100%-AP$161)&lt;0,0,AL135*(100%-AP$161))</f>
        <v>0</v>
      </c>
      <c r="AQ135" s="37">
        <f>IF(AM135*(100%-AQ$161)&lt;0,0,AM135*(100%-AQ$161))</f>
        <v>0</v>
      </c>
      <c r="AR135" s="37">
        <f>IF(AN135*(100%-AR$161)&lt;0,0,AN135*(100%-AR$161))</f>
        <v>0</v>
      </c>
      <c r="AS135" s="37">
        <f>IF(AO135*(100%-AS$161)&lt;0,0,AO135*(100%-AS$161))</f>
        <v>0</v>
      </c>
      <c r="AT135" s="37">
        <f>IF(AP135*(100%-AT$161)&lt;0,0,AP135*(100%-AT$161))</f>
        <v>0</v>
      </c>
      <c r="AU135" s="37">
        <f>IF(AQ135*(100%-AU$161)&lt;0,0,AQ135*(100%-AU$161))</f>
        <v>0</v>
      </c>
      <c r="AV135" s="37">
        <f>IF(AR135*(100%-AV$161)&lt;0,0,AR135*(100%-AV$161))</f>
        <v>0</v>
      </c>
      <c r="AW135" s="37">
        <f>IF(AS135*(100%-AW$161)&lt;0,0,AS135*(100%-AW$161))</f>
        <v>0</v>
      </c>
      <c r="AX135" s="30"/>
    </row>
    <row r="136" spans="1:51" s="26" customFormat="1" hidden="1" x14ac:dyDescent="0.35">
      <c r="A136" s="103" t="s">
        <v>128</v>
      </c>
      <c r="B136" s="25"/>
      <c r="C136" s="25"/>
      <c r="D136" s="25"/>
      <c r="E136" s="25"/>
      <c r="F136" s="37"/>
      <c r="G136" s="12"/>
      <c r="H136" s="12"/>
      <c r="I136" s="13"/>
      <c r="J136" s="37"/>
      <c r="K136" s="12"/>
      <c r="L136" s="12"/>
      <c r="M136" s="13"/>
      <c r="N136" s="37"/>
      <c r="O136" s="12"/>
      <c r="P136" s="12"/>
      <c r="Q136" s="12"/>
      <c r="R136" s="37"/>
      <c r="S136" s="12"/>
      <c r="T136" s="12"/>
      <c r="U136" s="13"/>
      <c r="V136" s="37"/>
      <c r="W136" s="12"/>
      <c r="X136" s="12"/>
      <c r="Y136" s="13"/>
      <c r="Z136" s="37"/>
      <c r="AA136" s="12"/>
      <c r="AB136" s="12"/>
      <c r="AC136" s="12"/>
      <c r="AD136" s="37"/>
      <c r="AE136" s="12"/>
      <c r="AF136" s="12"/>
      <c r="AG136" s="12"/>
      <c r="AH136" s="37"/>
      <c r="AI136" s="12"/>
      <c r="AJ136" s="12"/>
      <c r="AK136" s="12"/>
      <c r="AL136" s="107">
        <f>'Sample UI'!AL136*(SUM('FY20 - CoE_ESM UI'!$AL$52:$AO$52)/SUM('Sample UI'!$AL$52:$AO$52))</f>
        <v>0</v>
      </c>
      <c r="AM136" s="107">
        <f>'Sample UI'!AM136*(SUM('FY20 - CoE_ESM UI'!$AL$52:$AO$52)/SUM('Sample UI'!$AL$52:$AO$52))</f>
        <v>0</v>
      </c>
      <c r="AN136" s="107">
        <f>'Sample UI'!AN136*(SUM('FY20 - CoE_ESM UI'!$AL$52:$AO$52)/SUM('Sample UI'!$AL$52:$AO$52))</f>
        <v>0</v>
      </c>
      <c r="AO136" s="107">
        <f>'Sample UI'!AO136*(SUM('FY20 - CoE_ESM UI'!$AL$52:$AO$52)/SUM('Sample UI'!$AL$52:$AO$52))</f>
        <v>0</v>
      </c>
      <c r="AP136" s="37">
        <f>IF(AL136*(100%-AP$161)&lt;0,0,AL136*(100%-AP$161))</f>
        <v>0</v>
      </c>
      <c r="AQ136" s="37">
        <f>IF(AM136*(100%-AQ$161)&lt;0,0,AM136*(100%-AQ$161))</f>
        <v>0</v>
      </c>
      <c r="AR136" s="37">
        <f>IF(AN136*(100%-AR$161)&lt;0,0,AN136*(100%-AR$161))</f>
        <v>0</v>
      </c>
      <c r="AS136" s="37">
        <f>IF(AO136*(100%-AS$161)&lt;0,0,AO136*(100%-AS$161))</f>
        <v>0</v>
      </c>
      <c r="AT136" s="37">
        <f>IF(AP136*(100%-AT$161)&lt;0,0,AP136*(100%-AT$161))</f>
        <v>0</v>
      </c>
      <c r="AU136" s="37">
        <f>IF(AQ136*(100%-AU$161)&lt;0,0,AQ136*(100%-AU$161))</f>
        <v>0</v>
      </c>
      <c r="AV136" s="37">
        <f>IF(AR136*(100%-AV$161)&lt;0,0,AR136*(100%-AV$161))</f>
        <v>0</v>
      </c>
      <c r="AW136" s="37">
        <f>IF(AS136*(100%-AW$161)&lt;0,0,AS136*(100%-AW$161))</f>
        <v>0</v>
      </c>
      <c r="AX136" s="30"/>
    </row>
    <row r="137" spans="1:51" s="26" customFormat="1" hidden="1" x14ac:dyDescent="0.35">
      <c r="A137" s="103" t="s">
        <v>129</v>
      </c>
      <c r="B137" s="25"/>
      <c r="C137" s="25"/>
      <c r="D137" s="25"/>
      <c r="E137" s="25"/>
      <c r="F137" s="37"/>
      <c r="G137" s="12"/>
      <c r="H137" s="12"/>
      <c r="I137" s="13"/>
      <c r="J137" s="37"/>
      <c r="K137" s="12"/>
      <c r="L137" s="12"/>
      <c r="M137" s="13"/>
      <c r="N137" s="37"/>
      <c r="O137" s="12"/>
      <c r="P137" s="12"/>
      <c r="Q137" s="12"/>
      <c r="R137" s="37"/>
      <c r="S137" s="12"/>
      <c r="T137" s="12"/>
      <c r="U137" s="13"/>
      <c r="V137" s="37"/>
      <c r="W137" s="12"/>
      <c r="X137" s="12"/>
      <c r="Y137" s="13"/>
      <c r="Z137" s="37"/>
      <c r="AA137" s="12"/>
      <c r="AB137" s="12"/>
      <c r="AC137" s="12"/>
      <c r="AD137" s="37"/>
      <c r="AE137" s="12"/>
      <c r="AF137" s="12"/>
      <c r="AG137" s="12"/>
      <c r="AH137" s="37"/>
      <c r="AI137" s="12"/>
      <c r="AJ137" s="12"/>
      <c r="AK137" s="12"/>
      <c r="AL137" s="37"/>
      <c r="AM137" s="12"/>
      <c r="AN137" s="12"/>
      <c r="AO137" s="12"/>
      <c r="AP137" s="107">
        <f>'Sample UI'!AP137*(SUM('FY20 - CoE_ESM UI'!$AP$52:$AS$52)/SUM('Sample UI'!$AP$52:$AS$52))</f>
        <v>0</v>
      </c>
      <c r="AQ137" s="107">
        <f>'Sample UI'!AQ137*(SUM('FY20 - CoE_ESM UI'!$AP$52:$AS$52)/SUM('Sample UI'!$AP$52:$AS$52))</f>
        <v>0</v>
      </c>
      <c r="AR137" s="107">
        <f>'Sample UI'!AR137*(SUM('FY20 - CoE_ESM UI'!$AP$52:$AS$52)/SUM('Sample UI'!$AP$52:$AS$52))</f>
        <v>0</v>
      </c>
      <c r="AS137" s="107">
        <f>'Sample UI'!AS137*(SUM('FY20 - CoE_ESM UI'!$AP$52:$AS$52)/SUM('Sample UI'!$AP$52:$AS$52))</f>
        <v>0</v>
      </c>
      <c r="AT137" s="37">
        <f>IF(AP137*(100%-AT$161)&lt;0,0,AP137*(100%-AT$161))</f>
        <v>0</v>
      </c>
      <c r="AU137" s="37">
        <f>IF(AQ137*(100%-AU$161)&lt;0,0,AQ137*(100%-AU$161))</f>
        <v>0</v>
      </c>
      <c r="AV137" s="37">
        <f>IF(AR137*(100%-AV$161)&lt;0,0,AR137*(100%-AV$161))</f>
        <v>0</v>
      </c>
      <c r="AW137" s="37">
        <f>IF(AS137*(100%-AW$161)&lt;0,0,AS137*(100%-AW$161))</f>
        <v>0</v>
      </c>
      <c r="AX137" s="30"/>
    </row>
    <row r="138" spans="1:51" s="26" customFormat="1" hidden="1" x14ac:dyDescent="0.35">
      <c r="A138" s="103" t="s">
        <v>130</v>
      </c>
      <c r="B138" s="25"/>
      <c r="C138" s="25"/>
      <c r="D138" s="25"/>
      <c r="E138" s="25"/>
      <c r="F138" s="37"/>
      <c r="G138" s="12"/>
      <c r="H138" s="12"/>
      <c r="I138" s="13"/>
      <c r="J138" s="37"/>
      <c r="K138" s="12"/>
      <c r="L138" s="12"/>
      <c r="M138" s="13"/>
      <c r="N138" s="37"/>
      <c r="O138" s="12"/>
      <c r="P138" s="12"/>
      <c r="Q138" s="12"/>
      <c r="R138" s="37"/>
      <c r="S138" s="12"/>
      <c r="T138" s="12"/>
      <c r="U138" s="13"/>
      <c r="V138" s="37"/>
      <c r="W138" s="12"/>
      <c r="X138" s="12"/>
      <c r="Y138" s="13"/>
      <c r="Z138" s="37"/>
      <c r="AA138" s="12"/>
      <c r="AB138" s="12"/>
      <c r="AC138" s="12"/>
      <c r="AD138" s="37"/>
      <c r="AE138" s="12"/>
      <c r="AF138" s="12"/>
      <c r="AG138" s="13"/>
      <c r="AH138" s="37"/>
      <c r="AI138" s="12"/>
      <c r="AJ138" s="12"/>
      <c r="AK138" s="13"/>
      <c r="AL138" s="37"/>
      <c r="AM138" s="12"/>
      <c r="AN138" s="12"/>
      <c r="AO138" s="13"/>
      <c r="AP138" s="37"/>
      <c r="AQ138" s="12"/>
      <c r="AR138" s="12"/>
      <c r="AS138" s="13"/>
      <c r="AT138" s="107">
        <f>'Sample UI'!AT138*(SUM('FY20 - CoE_ESM UI'!$AT$52:$AW$52)/SUM('Sample UI'!$AT$52:$AW$52))</f>
        <v>0</v>
      </c>
      <c r="AU138" s="107">
        <f>'Sample UI'!AU138*(SUM('FY20 - CoE_ESM UI'!$AT$52:$AW$52)/SUM('Sample UI'!$AT$52:$AW$52))</f>
        <v>0</v>
      </c>
      <c r="AV138" s="107">
        <f>'Sample UI'!AV138*(SUM('FY20 - CoE_ESM UI'!$AT$52:$AW$52)/SUM('Sample UI'!$AT$52:$AW$52))</f>
        <v>0</v>
      </c>
      <c r="AW138" s="107">
        <f>'Sample UI'!AW138*(SUM('FY20 - CoE_ESM UI'!$AT$52:$AW$52)/SUM('Sample UI'!$AT$52:$AW$52))</f>
        <v>0</v>
      </c>
      <c r="AX138" s="30"/>
    </row>
    <row r="139" spans="1:51" s="26" customFormat="1" hidden="1" x14ac:dyDescent="0.35">
      <c r="A139" s="106" t="s">
        <v>144</v>
      </c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30"/>
    </row>
    <row r="140" spans="1:51" s="26" customFormat="1" hidden="1" x14ac:dyDescent="0.35">
      <c r="A140" s="112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30"/>
    </row>
    <row r="141" spans="1:51" s="26" customFormat="1" ht="15.5" hidden="1" customHeight="1" x14ac:dyDescent="0.35">
      <c r="A141" s="36" t="s">
        <v>26</v>
      </c>
      <c r="B141" s="40">
        <v>5</v>
      </c>
      <c r="C141" s="15">
        <v>5</v>
      </c>
      <c r="D141" s="15">
        <v>5</v>
      </c>
      <c r="E141" s="15">
        <v>7</v>
      </c>
      <c r="F141" s="40">
        <v>7</v>
      </c>
      <c r="G141" s="15">
        <v>4</v>
      </c>
      <c r="H141" s="15">
        <v>4</v>
      </c>
      <c r="I141" s="16">
        <v>4</v>
      </c>
      <c r="J141" s="40">
        <v>5</v>
      </c>
      <c r="K141" s="15">
        <v>5</v>
      </c>
      <c r="L141" s="15">
        <v>5</v>
      </c>
      <c r="M141" s="16">
        <v>5</v>
      </c>
      <c r="N141" s="40">
        <v>4</v>
      </c>
      <c r="O141" s="15">
        <v>5</v>
      </c>
      <c r="P141" s="15">
        <v>5</v>
      </c>
      <c r="Q141" s="15">
        <v>8</v>
      </c>
      <c r="R141" s="40">
        <v>5</v>
      </c>
      <c r="S141" s="15">
        <v>5</v>
      </c>
      <c r="T141" s="15">
        <v>5</v>
      </c>
      <c r="U141" s="16">
        <v>5</v>
      </c>
      <c r="V141" s="40">
        <v>4</v>
      </c>
      <c r="W141" s="15">
        <v>5</v>
      </c>
      <c r="X141" s="15">
        <v>5</v>
      </c>
      <c r="Y141" s="16">
        <v>0</v>
      </c>
      <c r="Z141" s="40">
        <v>5</v>
      </c>
      <c r="AA141" s="15">
        <v>5</v>
      </c>
      <c r="AB141" s="15">
        <v>5</v>
      </c>
      <c r="AC141" s="15">
        <v>5</v>
      </c>
      <c r="AD141" s="40">
        <v>5</v>
      </c>
      <c r="AE141" s="15">
        <v>5</v>
      </c>
      <c r="AF141" s="15">
        <v>5</v>
      </c>
      <c r="AG141" s="16">
        <v>4</v>
      </c>
      <c r="AH141" s="40">
        <v>10</v>
      </c>
      <c r="AI141" s="15">
        <v>5</v>
      </c>
      <c r="AJ141" s="15">
        <v>5</v>
      </c>
      <c r="AK141" s="16">
        <v>2</v>
      </c>
      <c r="AL141" s="40">
        <v>3</v>
      </c>
      <c r="AM141" s="15">
        <v>3</v>
      </c>
      <c r="AN141" s="15">
        <v>5</v>
      </c>
      <c r="AO141" s="16">
        <v>9</v>
      </c>
      <c r="AP141" s="40">
        <v>5</v>
      </c>
      <c r="AQ141" s="15">
        <v>5</v>
      </c>
      <c r="AR141" s="15">
        <v>5</v>
      </c>
      <c r="AS141" s="16">
        <v>4</v>
      </c>
      <c r="AT141" s="40">
        <v>5</v>
      </c>
      <c r="AU141" s="15">
        <v>4</v>
      </c>
      <c r="AV141" s="15">
        <v>5</v>
      </c>
      <c r="AW141" s="16">
        <v>7</v>
      </c>
      <c r="AX141" s="31"/>
    </row>
    <row r="142" spans="1:51" s="26" customFormat="1" x14ac:dyDescent="0.35">
      <c r="A142" s="47" t="s">
        <v>27</v>
      </c>
      <c r="B142" s="48"/>
      <c r="C142" s="49"/>
      <c r="D142" s="49"/>
      <c r="E142" s="49"/>
      <c r="F142" s="48"/>
      <c r="G142" s="49"/>
      <c r="H142" s="49"/>
      <c r="I142" s="50"/>
      <c r="J142" s="48"/>
      <c r="K142" s="49"/>
      <c r="L142" s="49"/>
      <c r="M142" s="50"/>
      <c r="N142" s="48"/>
      <c r="O142" s="49"/>
      <c r="P142" s="49"/>
      <c r="Q142" s="49"/>
      <c r="R142" s="48"/>
      <c r="S142" s="49"/>
      <c r="T142" s="49"/>
      <c r="U142" s="50"/>
      <c r="V142" s="48"/>
      <c r="W142" s="49"/>
      <c r="X142" s="49"/>
      <c r="Y142" s="50"/>
      <c r="Z142" s="48"/>
      <c r="AA142" s="49"/>
      <c r="AB142" s="49"/>
      <c r="AC142" s="49"/>
      <c r="AD142" s="48"/>
      <c r="AE142" s="49"/>
      <c r="AF142" s="49"/>
      <c r="AG142" s="50"/>
      <c r="AH142" s="48"/>
      <c r="AI142" s="49"/>
      <c r="AJ142" s="49"/>
      <c r="AK142" s="50"/>
      <c r="AL142" s="48"/>
      <c r="AM142" s="49"/>
      <c r="AN142" s="49"/>
      <c r="AO142" s="50"/>
      <c r="AP142" s="48"/>
      <c r="AQ142" s="49"/>
      <c r="AR142" s="49"/>
      <c r="AS142" s="50"/>
      <c r="AT142" s="48"/>
      <c r="AU142" s="49"/>
      <c r="AV142" s="49"/>
      <c r="AW142" s="50"/>
      <c r="AY142" s="26">
        <v>0</v>
      </c>
    </row>
    <row r="143" spans="1:51" s="26" customFormat="1" x14ac:dyDescent="0.35">
      <c r="A143" s="51" t="s">
        <v>19</v>
      </c>
      <c r="B143" s="52">
        <f>'Sample UI'!B143</f>
        <v>4</v>
      </c>
      <c r="C143" s="52">
        <f>'Sample UI'!C143</f>
        <v>4</v>
      </c>
      <c r="D143" s="52">
        <f>'Sample UI'!D143</f>
        <v>5</v>
      </c>
      <c r="E143" s="52">
        <f>'Sample UI'!E143</f>
        <v>5</v>
      </c>
      <c r="F143" s="52">
        <f>'Sample UI'!F143</f>
        <v>5</v>
      </c>
      <c r="G143" s="52">
        <f>'Sample UI'!G143</f>
        <v>5</v>
      </c>
      <c r="H143" s="52">
        <f>'Sample UI'!H143</f>
        <v>5</v>
      </c>
      <c r="I143" s="52">
        <f>'Sample UI'!I143</f>
        <v>5</v>
      </c>
      <c r="J143" s="52">
        <f>'Sample UI'!J143</f>
        <v>5</v>
      </c>
      <c r="K143" s="52">
        <f>'Sample UI'!K143</f>
        <v>5</v>
      </c>
      <c r="L143" s="52">
        <f>'Sample UI'!L143</f>
        <v>5</v>
      </c>
      <c r="M143" s="52">
        <f>'Sample UI'!M143</f>
        <v>5</v>
      </c>
      <c r="N143" s="52">
        <f>'Sample UI'!N143</f>
        <v>5</v>
      </c>
      <c r="O143" s="52">
        <f>'Sample UI'!O143</f>
        <v>5</v>
      </c>
      <c r="P143" s="52">
        <f>'Sample UI'!P143</f>
        <v>5</v>
      </c>
      <c r="Q143" s="52">
        <f>'Sample UI'!Q143</f>
        <v>5</v>
      </c>
      <c r="R143" s="52">
        <f>'Sample UI'!R143</f>
        <v>4</v>
      </c>
      <c r="S143" s="52">
        <f>'Sample UI'!S143</f>
        <v>4</v>
      </c>
      <c r="T143" s="52">
        <f>'Sample UI'!T143</f>
        <v>4</v>
      </c>
      <c r="U143" s="52">
        <f>'Sample UI'!U143</f>
        <v>4</v>
      </c>
      <c r="V143" s="52">
        <f>'Sample UI'!V143</f>
        <v>9</v>
      </c>
      <c r="W143" s="52">
        <f>'Sample UI'!W143</f>
        <v>4</v>
      </c>
      <c r="X143" s="52">
        <f>'Sample UI'!X143</f>
        <v>4</v>
      </c>
      <c r="Y143" s="52">
        <f>'Sample UI'!Y143</f>
        <v>0</v>
      </c>
      <c r="Z143" s="52">
        <f>'Sample UI'!Z143</f>
        <v>4</v>
      </c>
      <c r="AA143" s="52">
        <f>'Sample UI'!AA143</f>
        <v>4</v>
      </c>
      <c r="AB143" s="52">
        <f>'Sample UI'!AB143</f>
        <v>5</v>
      </c>
      <c r="AC143" s="52">
        <f>'Sample UI'!AC143</f>
        <v>5</v>
      </c>
      <c r="AD143" s="52">
        <f>'Sample UI'!AD143</f>
        <v>6</v>
      </c>
      <c r="AE143" s="52">
        <f>'Sample UI'!AE143</f>
        <v>6</v>
      </c>
      <c r="AF143" s="52">
        <f>'Sample UI'!AF143</f>
        <v>6</v>
      </c>
      <c r="AG143" s="52">
        <f>'Sample UI'!AG143</f>
        <v>6</v>
      </c>
      <c r="AH143" s="52">
        <f>'Sample UI'!AH143</f>
        <v>5</v>
      </c>
      <c r="AI143" s="52">
        <f>'Sample UI'!AI143</f>
        <v>5</v>
      </c>
      <c r="AJ143" s="52">
        <f>'Sample UI'!AJ143</f>
        <v>5</v>
      </c>
      <c r="AK143" s="52">
        <f>'Sample UI'!AK143</f>
        <v>5</v>
      </c>
      <c r="AL143" s="52">
        <f>'Sample UI'!AL143</f>
        <v>5</v>
      </c>
      <c r="AM143" s="52">
        <f>'Sample UI'!AM143</f>
        <v>5</v>
      </c>
      <c r="AN143" s="52">
        <f>'Sample UI'!AN143</f>
        <v>4</v>
      </c>
      <c r="AO143" s="52">
        <f>'Sample UI'!AO143</f>
        <v>5</v>
      </c>
      <c r="AP143" s="52">
        <f>'Sample UI'!AP143</f>
        <v>4</v>
      </c>
      <c r="AQ143" s="52">
        <f>'Sample UI'!AQ143</f>
        <v>4</v>
      </c>
      <c r="AR143" s="52">
        <f>'Sample UI'!AR143</f>
        <v>4</v>
      </c>
      <c r="AS143" s="52">
        <f>'Sample UI'!AS143</f>
        <v>4</v>
      </c>
      <c r="AT143" s="52">
        <f>'Sample UI'!AT143</f>
        <v>4</v>
      </c>
      <c r="AU143" s="52">
        <f>'Sample UI'!AU143</f>
        <v>4</v>
      </c>
      <c r="AV143" s="52">
        <f>'Sample UI'!AV143</f>
        <v>4</v>
      </c>
      <c r="AW143" s="52">
        <f>'Sample UI'!AW143</f>
        <v>4</v>
      </c>
      <c r="AX143" s="31"/>
      <c r="AY143" s="22"/>
    </row>
    <row r="144" spans="1:51" s="26" customFormat="1" x14ac:dyDescent="0.35">
      <c r="A144" s="48" t="s">
        <v>20</v>
      </c>
      <c r="B144" s="52">
        <f>'Sample UI'!B144</f>
        <v>4</v>
      </c>
      <c r="C144" s="52">
        <f>'Sample UI'!C144</f>
        <v>4</v>
      </c>
      <c r="D144" s="52">
        <f>'Sample UI'!D144</f>
        <v>5</v>
      </c>
      <c r="E144" s="52">
        <f>'Sample UI'!E144</f>
        <v>5</v>
      </c>
      <c r="F144" s="52">
        <f>'Sample UI'!F144</f>
        <v>5</v>
      </c>
      <c r="G144" s="52">
        <f>'Sample UI'!G144</f>
        <v>5</v>
      </c>
      <c r="H144" s="52">
        <f>'Sample UI'!H144</f>
        <v>5</v>
      </c>
      <c r="I144" s="52">
        <f>'Sample UI'!I144</f>
        <v>5</v>
      </c>
      <c r="J144" s="52">
        <f>'Sample UI'!J144</f>
        <v>5</v>
      </c>
      <c r="K144" s="52">
        <f>'Sample UI'!K144</f>
        <v>5</v>
      </c>
      <c r="L144" s="52">
        <f>'Sample UI'!L144</f>
        <v>5</v>
      </c>
      <c r="M144" s="52">
        <f>'Sample UI'!M144</f>
        <v>5</v>
      </c>
      <c r="N144" s="52">
        <f>'Sample UI'!N144</f>
        <v>5</v>
      </c>
      <c r="O144" s="52">
        <f>'Sample UI'!O144</f>
        <v>5</v>
      </c>
      <c r="P144" s="52">
        <f>'Sample UI'!P144</f>
        <v>5</v>
      </c>
      <c r="Q144" s="52">
        <f>'Sample UI'!Q144</f>
        <v>5</v>
      </c>
      <c r="R144" s="52">
        <f>'Sample UI'!R144</f>
        <v>8</v>
      </c>
      <c r="S144" s="52">
        <f>'Sample UI'!S144</f>
        <v>4</v>
      </c>
      <c r="T144" s="52">
        <f>'Sample UI'!T144</f>
        <v>4</v>
      </c>
      <c r="U144" s="52">
        <f>'Sample UI'!U144</f>
        <v>4</v>
      </c>
      <c r="V144" s="52">
        <f>'Sample UI'!V144</f>
        <v>5</v>
      </c>
      <c r="W144" s="52">
        <f>'Sample UI'!W144</f>
        <v>4</v>
      </c>
      <c r="X144" s="52">
        <f>'Sample UI'!X144</f>
        <v>4</v>
      </c>
      <c r="Y144" s="52">
        <f>'Sample UI'!Y144</f>
        <v>0</v>
      </c>
      <c r="Z144" s="52">
        <f>'Sample UI'!Z144</f>
        <v>8</v>
      </c>
      <c r="AA144" s="52">
        <f>'Sample UI'!AA144</f>
        <v>8</v>
      </c>
      <c r="AB144" s="52">
        <f>'Sample UI'!AB144</f>
        <v>8</v>
      </c>
      <c r="AC144" s="52">
        <f>'Sample UI'!AC144</f>
        <v>8</v>
      </c>
      <c r="AD144" s="52">
        <f>'Sample UI'!AD144</f>
        <v>6</v>
      </c>
      <c r="AE144" s="52">
        <f>'Sample UI'!AE144</f>
        <v>6</v>
      </c>
      <c r="AF144" s="52">
        <f>'Sample UI'!AF144</f>
        <v>6</v>
      </c>
      <c r="AG144" s="52">
        <f>'Sample UI'!AG144</f>
        <v>6</v>
      </c>
      <c r="AH144" s="52">
        <f>'Sample UI'!AH144</f>
        <v>5</v>
      </c>
      <c r="AI144" s="52">
        <f>'Sample UI'!AI144</f>
        <v>5</v>
      </c>
      <c r="AJ144" s="52">
        <f>'Sample UI'!AJ144</f>
        <v>5</v>
      </c>
      <c r="AK144" s="52">
        <f>'Sample UI'!AK144</f>
        <v>5</v>
      </c>
      <c r="AL144" s="52">
        <f>'Sample UI'!AL144</f>
        <v>5</v>
      </c>
      <c r="AM144" s="52">
        <f>'Sample UI'!AM144</f>
        <v>5</v>
      </c>
      <c r="AN144" s="52">
        <f>'Sample UI'!AN144</f>
        <v>4</v>
      </c>
      <c r="AO144" s="52">
        <f>'Sample UI'!AO144</f>
        <v>5</v>
      </c>
      <c r="AP144" s="52">
        <f>'Sample UI'!AP144</f>
        <v>4</v>
      </c>
      <c r="AQ144" s="52">
        <f>'Sample UI'!AQ144</f>
        <v>4</v>
      </c>
      <c r="AR144" s="52">
        <f>'Sample UI'!AR144</f>
        <v>4</v>
      </c>
      <c r="AS144" s="52">
        <f>'Sample UI'!AS144</f>
        <v>4</v>
      </c>
      <c r="AT144" s="52">
        <f>'Sample UI'!AT144</f>
        <v>4</v>
      </c>
      <c r="AU144" s="52">
        <f>'Sample UI'!AU144</f>
        <v>4</v>
      </c>
      <c r="AV144" s="52">
        <f>'Sample UI'!AV144</f>
        <v>4</v>
      </c>
      <c r="AW144" s="52">
        <f>'Sample UI'!AW144</f>
        <v>4</v>
      </c>
      <c r="AX144" s="31"/>
      <c r="AY144" s="22"/>
    </row>
    <row r="145" spans="1:51" s="26" customFormat="1" x14ac:dyDescent="0.35">
      <c r="A145" s="48" t="s">
        <v>21</v>
      </c>
      <c r="B145" s="52">
        <f>'Sample UI'!B145</f>
        <v>4</v>
      </c>
      <c r="C145" s="52">
        <f>'Sample UI'!C145</f>
        <v>4</v>
      </c>
      <c r="D145" s="52">
        <f>'Sample UI'!D145</f>
        <v>5</v>
      </c>
      <c r="E145" s="52">
        <f>'Sample UI'!E145</f>
        <v>5</v>
      </c>
      <c r="F145" s="52">
        <f>'Sample UI'!F145</f>
        <v>5</v>
      </c>
      <c r="G145" s="52">
        <f>'Sample UI'!G145</f>
        <v>5</v>
      </c>
      <c r="H145" s="52">
        <f>'Sample UI'!H145</f>
        <v>5</v>
      </c>
      <c r="I145" s="52">
        <f>'Sample UI'!I145</f>
        <v>9</v>
      </c>
      <c r="J145" s="52">
        <f>'Sample UI'!J145</f>
        <v>5</v>
      </c>
      <c r="K145" s="52">
        <f>'Sample UI'!K145</f>
        <v>5</v>
      </c>
      <c r="L145" s="52">
        <f>'Sample UI'!L145</f>
        <v>5</v>
      </c>
      <c r="M145" s="52">
        <f>'Sample UI'!M145</f>
        <v>5</v>
      </c>
      <c r="N145" s="52">
        <f>'Sample UI'!N145</f>
        <v>5</v>
      </c>
      <c r="O145" s="52">
        <f>'Sample UI'!O145</f>
        <v>5</v>
      </c>
      <c r="P145" s="52">
        <f>'Sample UI'!P145</f>
        <v>5</v>
      </c>
      <c r="Q145" s="52">
        <f>'Sample UI'!Q145</f>
        <v>6</v>
      </c>
      <c r="R145" s="52">
        <f>'Sample UI'!R145</f>
        <v>8</v>
      </c>
      <c r="S145" s="52">
        <f>'Sample UI'!S145</f>
        <v>4</v>
      </c>
      <c r="T145" s="52">
        <f>'Sample UI'!T145</f>
        <v>4</v>
      </c>
      <c r="U145" s="52">
        <f>'Sample UI'!U145</f>
        <v>4</v>
      </c>
      <c r="V145" s="52">
        <f>'Sample UI'!V145</f>
        <v>5</v>
      </c>
      <c r="W145" s="52">
        <f>'Sample UI'!W145</f>
        <v>6</v>
      </c>
      <c r="X145" s="52">
        <f>'Sample UI'!X145</f>
        <v>6</v>
      </c>
      <c r="Y145" s="52">
        <f>'Sample UI'!Y145</f>
        <v>0</v>
      </c>
      <c r="Z145" s="52">
        <f>'Sample UI'!Z145</f>
        <v>4</v>
      </c>
      <c r="AA145" s="52">
        <f>'Sample UI'!AA145</f>
        <v>4</v>
      </c>
      <c r="AB145" s="52">
        <f>'Sample UI'!AB145</f>
        <v>5</v>
      </c>
      <c r="AC145" s="52">
        <f>'Sample UI'!AC145</f>
        <v>5</v>
      </c>
      <c r="AD145" s="52">
        <f>'Sample UI'!AD145</f>
        <v>6</v>
      </c>
      <c r="AE145" s="52">
        <f>'Sample UI'!AE145</f>
        <v>6</v>
      </c>
      <c r="AF145" s="52">
        <f>'Sample UI'!AF145</f>
        <v>6</v>
      </c>
      <c r="AG145" s="52">
        <f>'Sample UI'!AG145</f>
        <v>6</v>
      </c>
      <c r="AH145" s="52">
        <f>'Sample UI'!AH145</f>
        <v>5</v>
      </c>
      <c r="AI145" s="52">
        <f>'Sample UI'!AI145</f>
        <v>5</v>
      </c>
      <c r="AJ145" s="52">
        <f>'Sample UI'!AJ145</f>
        <v>5</v>
      </c>
      <c r="AK145" s="52">
        <f>'Sample UI'!AK145</f>
        <v>5</v>
      </c>
      <c r="AL145" s="52">
        <f>'Sample UI'!AL145</f>
        <v>5</v>
      </c>
      <c r="AM145" s="52">
        <f>'Sample UI'!AM145</f>
        <v>5</v>
      </c>
      <c r="AN145" s="52">
        <f>'Sample UI'!AN145</f>
        <v>4</v>
      </c>
      <c r="AO145" s="52">
        <f>'Sample UI'!AO145</f>
        <v>5</v>
      </c>
      <c r="AP145" s="52">
        <f>'Sample UI'!AP145</f>
        <v>4</v>
      </c>
      <c r="AQ145" s="52">
        <f>'Sample UI'!AQ145</f>
        <v>4</v>
      </c>
      <c r="AR145" s="52">
        <f>'Sample UI'!AR145</f>
        <v>4</v>
      </c>
      <c r="AS145" s="52">
        <f>'Sample UI'!AS145</f>
        <v>4</v>
      </c>
      <c r="AT145" s="52">
        <f>'Sample UI'!AT145</f>
        <v>4</v>
      </c>
      <c r="AU145" s="52">
        <f>'Sample UI'!AU145</f>
        <v>4</v>
      </c>
      <c r="AV145" s="52">
        <f>'Sample UI'!AV145</f>
        <v>4</v>
      </c>
      <c r="AW145" s="52">
        <f>'Sample UI'!AW145</f>
        <v>4</v>
      </c>
      <c r="AX145" s="31"/>
      <c r="AY145" s="22"/>
    </row>
    <row r="146" spans="1:51" s="26" customFormat="1" x14ac:dyDescent="0.35">
      <c r="A146" s="48" t="s">
        <v>28</v>
      </c>
      <c r="B146" s="52">
        <f>'Sample UI'!B146</f>
        <v>5</v>
      </c>
      <c r="C146" s="52">
        <f>'Sample UI'!C146</f>
        <v>5</v>
      </c>
      <c r="D146" s="52">
        <f>'Sample UI'!D146</f>
        <v>5.5</v>
      </c>
      <c r="E146" s="52">
        <f>'Sample UI'!E146</f>
        <v>8</v>
      </c>
      <c r="F146" s="52">
        <f>'Sample UI'!F146</f>
        <v>5.5</v>
      </c>
      <c r="G146" s="52">
        <f>'Sample UI'!G146</f>
        <v>5.5</v>
      </c>
      <c r="H146" s="52">
        <f>'Sample UI'!H146</f>
        <v>5.5</v>
      </c>
      <c r="I146" s="52">
        <f>'Sample UI'!I146</f>
        <v>9</v>
      </c>
      <c r="J146" s="52">
        <f>'Sample UI'!J146</f>
        <v>5.5</v>
      </c>
      <c r="K146" s="52">
        <f>'Sample UI'!K146</f>
        <v>5.5</v>
      </c>
      <c r="L146" s="52">
        <f>'Sample UI'!L146</f>
        <v>5.5</v>
      </c>
      <c r="M146" s="52">
        <f>'Sample UI'!M146</f>
        <v>5.5</v>
      </c>
      <c r="N146" s="52">
        <f>'Sample UI'!N146</f>
        <v>5.5</v>
      </c>
      <c r="O146" s="52">
        <f>'Sample UI'!O146</f>
        <v>5.5</v>
      </c>
      <c r="P146" s="52">
        <f>'Sample UI'!P146</f>
        <v>5</v>
      </c>
      <c r="Q146" s="52">
        <f>'Sample UI'!Q146</f>
        <v>9</v>
      </c>
      <c r="R146" s="52">
        <f>'Sample UI'!R146</f>
        <v>8</v>
      </c>
      <c r="S146" s="52">
        <f>'Sample UI'!S146</f>
        <v>5</v>
      </c>
      <c r="T146" s="52">
        <f>'Sample UI'!T146</f>
        <v>5</v>
      </c>
      <c r="U146" s="52">
        <f>'Sample UI'!U146</f>
        <v>5</v>
      </c>
      <c r="V146" s="52">
        <f>'Sample UI'!V146</f>
        <v>5</v>
      </c>
      <c r="W146" s="52">
        <f>'Sample UI'!W146</f>
        <v>5</v>
      </c>
      <c r="X146" s="52">
        <f>'Sample UI'!X146</f>
        <v>5</v>
      </c>
      <c r="Y146" s="52">
        <f>'Sample UI'!Y146</f>
        <v>0</v>
      </c>
      <c r="Z146" s="52">
        <f>'Sample UI'!Z146</f>
        <v>5</v>
      </c>
      <c r="AA146" s="52">
        <f>'Sample UI'!AA146</f>
        <v>5</v>
      </c>
      <c r="AB146" s="52">
        <f>'Sample UI'!AB146</f>
        <v>5.5</v>
      </c>
      <c r="AC146" s="52">
        <f>'Sample UI'!AC146</f>
        <v>5.5</v>
      </c>
      <c r="AD146" s="52">
        <f>'Sample UI'!AD146</f>
        <v>5</v>
      </c>
      <c r="AE146" s="52">
        <f>'Sample UI'!AE146</f>
        <v>5</v>
      </c>
      <c r="AF146" s="52">
        <f>'Sample UI'!AF146</f>
        <v>5.5</v>
      </c>
      <c r="AG146" s="52">
        <f>'Sample UI'!AG146</f>
        <v>6</v>
      </c>
      <c r="AH146" s="52">
        <f>'Sample UI'!AH146</f>
        <v>9</v>
      </c>
      <c r="AI146" s="52">
        <f>'Sample UI'!AI146</f>
        <v>5.5</v>
      </c>
      <c r="AJ146" s="52">
        <f>'Sample UI'!AJ146</f>
        <v>5.5</v>
      </c>
      <c r="AK146" s="52">
        <f>'Sample UI'!AK146</f>
        <v>5.5</v>
      </c>
      <c r="AL146" s="52">
        <f>'Sample UI'!AL146</f>
        <v>5.5</v>
      </c>
      <c r="AM146" s="52">
        <f>'Sample UI'!AM146</f>
        <v>5</v>
      </c>
      <c r="AN146" s="52">
        <f>'Sample UI'!AN146</f>
        <v>5</v>
      </c>
      <c r="AO146" s="52">
        <f>'Sample UI'!AO146</f>
        <v>5.5</v>
      </c>
      <c r="AP146" s="52">
        <f>'Sample UI'!AP146</f>
        <v>5</v>
      </c>
      <c r="AQ146" s="52">
        <f>'Sample UI'!AQ146</f>
        <v>5</v>
      </c>
      <c r="AR146" s="52">
        <f>'Sample UI'!AR146</f>
        <v>5</v>
      </c>
      <c r="AS146" s="52">
        <f>'Sample UI'!AS146</f>
        <v>5</v>
      </c>
      <c r="AT146" s="52">
        <f>'Sample UI'!AT146</f>
        <v>5</v>
      </c>
      <c r="AU146" s="52">
        <f>'Sample UI'!AU146</f>
        <v>5</v>
      </c>
      <c r="AV146" s="52">
        <f>'Sample UI'!AV146</f>
        <v>5</v>
      </c>
      <c r="AW146" s="52">
        <f>'Sample UI'!AW146</f>
        <v>5</v>
      </c>
      <c r="AX146" s="31"/>
      <c r="AY146" s="22"/>
    </row>
    <row r="147" spans="1:51" s="26" customFormat="1" x14ac:dyDescent="0.35">
      <c r="A147" s="48" t="s">
        <v>23</v>
      </c>
      <c r="B147" s="52">
        <f>'Sample UI'!B147</f>
        <v>6</v>
      </c>
      <c r="C147" s="52">
        <f>'Sample UI'!C147</f>
        <v>6</v>
      </c>
      <c r="D147" s="52">
        <f>'Sample UI'!D147</f>
        <v>8</v>
      </c>
      <c r="E147" s="52">
        <f>'Sample UI'!E147</f>
        <v>9</v>
      </c>
      <c r="F147" s="52">
        <f>'Sample UI'!F147</f>
        <v>8</v>
      </c>
      <c r="G147" s="52">
        <f>'Sample UI'!G147</f>
        <v>7.5</v>
      </c>
      <c r="H147" s="52">
        <f>'Sample UI'!H147</f>
        <v>7.5</v>
      </c>
      <c r="I147" s="52">
        <f>'Sample UI'!I147</f>
        <v>10</v>
      </c>
      <c r="J147" s="52">
        <f>'Sample UI'!J147</f>
        <v>7</v>
      </c>
      <c r="K147" s="52">
        <f>'Sample UI'!K147</f>
        <v>7</v>
      </c>
      <c r="L147" s="52">
        <f>'Sample UI'!L147</f>
        <v>7</v>
      </c>
      <c r="M147" s="52">
        <f>'Sample UI'!M147</f>
        <v>7.5</v>
      </c>
      <c r="N147" s="52">
        <f>'Sample UI'!N147</f>
        <v>7</v>
      </c>
      <c r="O147" s="52">
        <f>'Sample UI'!O147</f>
        <v>7</v>
      </c>
      <c r="P147" s="52">
        <f>'Sample UI'!P147</f>
        <v>7</v>
      </c>
      <c r="Q147" s="52">
        <f>'Sample UI'!Q147</f>
        <v>9</v>
      </c>
      <c r="R147" s="52">
        <f>'Sample UI'!R147</f>
        <v>10</v>
      </c>
      <c r="S147" s="52">
        <f>'Sample UI'!S147</f>
        <v>8</v>
      </c>
      <c r="T147" s="52">
        <f>'Sample UI'!T147</f>
        <v>8</v>
      </c>
      <c r="U147" s="52">
        <f>'Sample UI'!U147</f>
        <v>8</v>
      </c>
      <c r="V147" s="52">
        <f>'Sample UI'!V147</f>
        <v>5</v>
      </c>
      <c r="W147" s="52">
        <f>'Sample UI'!W147</f>
        <v>8</v>
      </c>
      <c r="X147" s="52">
        <f>'Sample UI'!X147</f>
        <v>10</v>
      </c>
      <c r="Y147" s="52">
        <f>'Sample UI'!Y147</f>
        <v>0</v>
      </c>
      <c r="Z147" s="52">
        <f>'Sample UI'!Z147</f>
        <v>6.5</v>
      </c>
      <c r="AA147" s="52">
        <f>'Sample UI'!AA147</f>
        <v>7</v>
      </c>
      <c r="AB147" s="52">
        <f>'Sample UI'!AB147</f>
        <v>8</v>
      </c>
      <c r="AC147" s="52">
        <f>'Sample UI'!AC147</f>
        <v>8</v>
      </c>
      <c r="AD147" s="52">
        <f>'Sample UI'!AD147</f>
        <v>7</v>
      </c>
      <c r="AE147" s="52">
        <f>'Sample UI'!AE147</f>
        <v>7.5</v>
      </c>
      <c r="AF147" s="52">
        <f>'Sample UI'!AF147</f>
        <v>8</v>
      </c>
      <c r="AG147" s="52">
        <f>'Sample UI'!AG147</f>
        <v>9</v>
      </c>
      <c r="AH147" s="52">
        <f>'Sample UI'!AH147</f>
        <v>9</v>
      </c>
      <c r="AI147" s="52">
        <f>'Sample UI'!AI147</f>
        <v>9</v>
      </c>
      <c r="AJ147" s="52">
        <f>'Sample UI'!AJ147</f>
        <v>8</v>
      </c>
      <c r="AK147" s="52">
        <f>'Sample UI'!AK147</f>
        <v>8</v>
      </c>
      <c r="AL147" s="52">
        <f>'Sample UI'!AL147</f>
        <v>5</v>
      </c>
      <c r="AM147" s="52">
        <f>'Sample UI'!AM147</f>
        <v>5</v>
      </c>
      <c r="AN147" s="52">
        <f>'Sample UI'!AN147</f>
        <v>5</v>
      </c>
      <c r="AO147" s="52">
        <f>'Sample UI'!AO147</f>
        <v>5</v>
      </c>
      <c r="AP147" s="52">
        <f>'Sample UI'!AP147</f>
        <v>10</v>
      </c>
      <c r="AQ147" s="52">
        <f>'Sample UI'!AQ147</f>
        <v>10</v>
      </c>
      <c r="AR147" s="52">
        <f>'Sample UI'!AR147</f>
        <v>10</v>
      </c>
      <c r="AS147" s="52">
        <f>'Sample UI'!AS147</f>
        <v>10</v>
      </c>
      <c r="AT147" s="52">
        <f>'Sample UI'!AT147</f>
        <v>5</v>
      </c>
      <c r="AU147" s="52">
        <f>'Sample UI'!AU147</f>
        <v>5</v>
      </c>
      <c r="AV147" s="52">
        <f>'Sample UI'!AV147</f>
        <v>5</v>
      </c>
      <c r="AW147" s="52">
        <f>'Sample UI'!AW147</f>
        <v>5</v>
      </c>
      <c r="AX147" s="31"/>
      <c r="AY147" s="22"/>
    </row>
    <row r="148" spans="1:51" s="26" customFormat="1" x14ac:dyDescent="0.35">
      <c r="A148" s="58" t="s">
        <v>25</v>
      </c>
      <c r="B148" s="52">
        <f>'Sample UI'!B148</f>
        <v>6</v>
      </c>
      <c r="C148" s="52">
        <f>'Sample UI'!C148</f>
        <v>6</v>
      </c>
      <c r="D148" s="52">
        <f>'Sample UI'!D148</f>
        <v>6</v>
      </c>
      <c r="E148" s="52">
        <f>'Sample UI'!E148</f>
        <v>9</v>
      </c>
      <c r="F148" s="52">
        <f>'Sample UI'!F148</f>
        <v>7.5</v>
      </c>
      <c r="G148" s="52">
        <f>'Sample UI'!G148</f>
        <v>7.5</v>
      </c>
      <c r="H148" s="52">
        <f>'Sample UI'!H148</f>
        <v>7.5</v>
      </c>
      <c r="I148" s="52">
        <f>'Sample UI'!I148</f>
        <v>9</v>
      </c>
      <c r="J148" s="52">
        <f>'Sample UI'!J148</f>
        <v>7.5</v>
      </c>
      <c r="K148" s="52">
        <f>'Sample UI'!K148</f>
        <v>7.5</v>
      </c>
      <c r="L148" s="52">
        <f>'Sample UI'!L148</f>
        <v>7.5</v>
      </c>
      <c r="M148" s="52">
        <f>'Sample UI'!M148</f>
        <v>7.5</v>
      </c>
      <c r="N148" s="52">
        <f>'Sample UI'!N148</f>
        <v>7</v>
      </c>
      <c r="O148" s="52">
        <f>'Sample UI'!O148</f>
        <v>7</v>
      </c>
      <c r="P148" s="52">
        <f>'Sample UI'!P148</f>
        <v>7</v>
      </c>
      <c r="Q148" s="52">
        <f>'Sample UI'!Q148</f>
        <v>9</v>
      </c>
      <c r="R148" s="52">
        <f>'Sample UI'!R148</f>
        <v>10</v>
      </c>
      <c r="S148" s="52">
        <f>'Sample UI'!S148</f>
        <v>9</v>
      </c>
      <c r="T148" s="52">
        <f>'Sample UI'!T148</f>
        <v>9</v>
      </c>
      <c r="U148" s="52">
        <f>'Sample UI'!U148</f>
        <v>9</v>
      </c>
      <c r="V148" s="52">
        <f>'Sample UI'!V148</f>
        <v>5</v>
      </c>
      <c r="W148" s="52">
        <f>'Sample UI'!W148</f>
        <v>8</v>
      </c>
      <c r="X148" s="52">
        <f>'Sample UI'!X148</f>
        <v>8</v>
      </c>
      <c r="Y148" s="52">
        <f>'Sample UI'!Y148</f>
        <v>0</v>
      </c>
      <c r="Z148" s="52">
        <f>'Sample UI'!Z148</f>
        <v>6.5</v>
      </c>
      <c r="AA148" s="52">
        <f>'Sample UI'!AA148</f>
        <v>7</v>
      </c>
      <c r="AB148" s="52">
        <f>'Sample UI'!AB148</f>
        <v>8</v>
      </c>
      <c r="AC148" s="52">
        <f>'Sample UI'!AC148</f>
        <v>8</v>
      </c>
      <c r="AD148" s="52">
        <f>'Sample UI'!AD148</f>
        <v>7</v>
      </c>
      <c r="AE148" s="52">
        <f>'Sample UI'!AE148</f>
        <v>7.5</v>
      </c>
      <c r="AF148" s="52">
        <f>'Sample UI'!AF148</f>
        <v>8</v>
      </c>
      <c r="AG148" s="52">
        <f>'Sample UI'!AG148</f>
        <v>9</v>
      </c>
      <c r="AH148" s="52">
        <f>'Sample UI'!AH148</f>
        <v>9</v>
      </c>
      <c r="AI148" s="52">
        <f>'Sample UI'!AI148</f>
        <v>8</v>
      </c>
      <c r="AJ148" s="52">
        <f>'Sample UI'!AJ148</f>
        <v>7.5</v>
      </c>
      <c r="AK148" s="52">
        <f>'Sample UI'!AK148</f>
        <v>6.5</v>
      </c>
      <c r="AL148" s="52">
        <f>'Sample UI'!AL148</f>
        <v>6.5</v>
      </c>
      <c r="AM148" s="52">
        <f>'Sample UI'!AM148</f>
        <v>7</v>
      </c>
      <c r="AN148" s="52">
        <f>'Sample UI'!AN148</f>
        <v>6</v>
      </c>
      <c r="AO148" s="52">
        <f>'Sample UI'!AO148</f>
        <v>7.5</v>
      </c>
      <c r="AP148" s="52">
        <f>'Sample UI'!AP148</f>
        <v>6</v>
      </c>
      <c r="AQ148" s="52">
        <f>'Sample UI'!AQ148</f>
        <v>6</v>
      </c>
      <c r="AR148" s="52">
        <f>'Sample UI'!AR148</f>
        <v>6.5</v>
      </c>
      <c r="AS148" s="52">
        <f>'Sample UI'!AS148</f>
        <v>6.5</v>
      </c>
      <c r="AT148" s="52">
        <f>'Sample UI'!AT148</f>
        <v>6</v>
      </c>
      <c r="AU148" s="52">
        <f>'Sample UI'!AU148</f>
        <v>6</v>
      </c>
      <c r="AV148" s="52">
        <f>'Sample UI'!AV148</f>
        <v>6</v>
      </c>
      <c r="AW148" s="52">
        <f>'Sample UI'!AW148</f>
        <v>6</v>
      </c>
      <c r="AX148" s="31"/>
      <c r="AY148" s="22"/>
    </row>
    <row r="149" spans="1:51" s="26" customFormat="1" x14ac:dyDescent="0.35">
      <c r="A149" s="47" t="s">
        <v>29</v>
      </c>
      <c r="B149" s="62">
        <f>'Sample UI'!B149</f>
        <v>7.0000000000000007E-2</v>
      </c>
      <c r="C149" s="62">
        <f>'Sample UI'!C149</f>
        <v>0.01</v>
      </c>
      <c r="D149" s="62">
        <f>'Sample UI'!D149</f>
        <v>0.03</v>
      </c>
      <c r="E149" s="62">
        <f>'Sample UI'!E149</f>
        <v>0.06</v>
      </c>
      <c r="F149" s="62">
        <f>'Sample UI'!F149</f>
        <v>0.06</v>
      </c>
      <c r="G149" s="62">
        <f>'Sample UI'!G149</f>
        <v>0.04</v>
      </c>
      <c r="H149" s="62">
        <f>'Sample UI'!H149</f>
        <v>0.01</v>
      </c>
      <c r="I149" s="62">
        <f>'Sample UI'!I149</f>
        <v>0.04</v>
      </c>
      <c r="J149" s="62">
        <f>'Sample UI'!J149</f>
        <v>0.05</v>
      </c>
      <c r="K149" s="62">
        <f>'Sample UI'!K149</f>
        <v>0.05</v>
      </c>
      <c r="L149" s="62">
        <f>'Sample UI'!L149</f>
        <v>0.08</v>
      </c>
      <c r="M149" s="62">
        <f>'Sample UI'!M149</f>
        <v>0.08</v>
      </c>
      <c r="N149" s="62">
        <f>'Sample UI'!N149</f>
        <v>0.08</v>
      </c>
      <c r="O149" s="62">
        <f>'Sample UI'!O149</f>
        <v>7.0000000000000007E-2</v>
      </c>
      <c r="P149" s="62">
        <f>'Sample UI'!P149</f>
        <v>0.03</v>
      </c>
      <c r="Q149" s="62">
        <f>'Sample UI'!Q149</f>
        <v>0.05</v>
      </c>
      <c r="R149" s="62">
        <f>'Sample UI'!R149</f>
        <v>0.06</v>
      </c>
      <c r="S149" s="62">
        <f>'Sample UI'!S149</f>
        <v>0.06</v>
      </c>
      <c r="T149" s="62">
        <f>'Sample UI'!T149</f>
        <v>0.06</v>
      </c>
      <c r="U149" s="62">
        <f>'Sample UI'!U149</f>
        <v>7.0000000000000007E-2</v>
      </c>
      <c r="V149" s="62">
        <f>'Sample UI'!V149</f>
        <v>0</v>
      </c>
      <c r="W149" s="62">
        <f>'Sample UI'!W149</f>
        <v>0</v>
      </c>
      <c r="X149" s="62">
        <f>'Sample UI'!X149</f>
        <v>0</v>
      </c>
      <c r="Y149" s="62">
        <f>'Sample UI'!Y149</f>
        <v>0</v>
      </c>
      <c r="Z149" s="62">
        <f>'Sample UI'!Z149</f>
        <v>0.03</v>
      </c>
      <c r="AA149" s="62">
        <f>'Sample UI'!AA149</f>
        <v>7.0000000000000007E-2</v>
      </c>
      <c r="AB149" s="62">
        <f>'Sample UI'!AB149</f>
        <v>0.01</v>
      </c>
      <c r="AC149" s="62">
        <f>'Sample UI'!AC149</f>
        <v>0.03</v>
      </c>
      <c r="AD149" s="62">
        <f>'Sample UI'!AD149</f>
        <v>0.06</v>
      </c>
      <c r="AE149" s="62">
        <f>'Sample UI'!AE149</f>
        <v>0.06</v>
      </c>
      <c r="AF149" s="62">
        <f>'Sample UI'!AF149</f>
        <v>0.04</v>
      </c>
      <c r="AG149" s="62">
        <f>'Sample UI'!AG149</f>
        <v>0.01</v>
      </c>
      <c r="AH149" s="62">
        <f>'Sample UI'!AH149</f>
        <v>0.04</v>
      </c>
      <c r="AI149" s="62">
        <f>'Sample UI'!AI149</f>
        <v>0.05</v>
      </c>
      <c r="AJ149" s="62">
        <f>'Sample UI'!AJ149</f>
        <v>0.05</v>
      </c>
      <c r="AK149" s="62">
        <f>'Sample UI'!AK149</f>
        <v>0.08</v>
      </c>
      <c r="AL149" s="62">
        <f>'Sample UI'!AL149</f>
        <v>0.08</v>
      </c>
      <c r="AM149" s="62">
        <f>'Sample UI'!AM149</f>
        <v>0.08</v>
      </c>
      <c r="AN149" s="62">
        <f>'Sample UI'!AN149</f>
        <v>7.0000000000000007E-2</v>
      </c>
      <c r="AO149" s="62">
        <f>'Sample UI'!AO149</f>
        <v>0.03</v>
      </c>
      <c r="AP149" s="62">
        <f>'Sample UI'!AP149</f>
        <v>0.05</v>
      </c>
      <c r="AQ149" s="62">
        <f>'Sample UI'!AQ149</f>
        <v>0.06</v>
      </c>
      <c r="AR149" s="62">
        <f>'Sample UI'!AR149</f>
        <v>0.06</v>
      </c>
      <c r="AS149" s="62">
        <f>'Sample UI'!AS149</f>
        <v>0.06</v>
      </c>
      <c r="AT149" s="62">
        <f>'Sample UI'!AT149</f>
        <v>7.0000000000000007E-2</v>
      </c>
      <c r="AU149" s="62">
        <f>'Sample UI'!AU149</f>
        <v>0.1</v>
      </c>
      <c r="AV149" s="62">
        <f>'Sample UI'!AV149</f>
        <v>0.09</v>
      </c>
      <c r="AW149" s="62">
        <f>'Sample UI'!AW149</f>
        <v>0.05</v>
      </c>
      <c r="AX149" s="18"/>
    </row>
    <row r="150" spans="1:51" s="26" customFormat="1" hidden="1" x14ac:dyDescent="0.35">
      <c r="A150" s="26" t="s">
        <v>30</v>
      </c>
      <c r="B150" s="41">
        <f t="shared" ref="B150:AW150" si="7">(((B55*8)+(B69*8)+(B83*8)+(B97*8)+(B111*8)+(B125*8))*B141)*B149</f>
        <v>311.64442284607509</v>
      </c>
      <c r="C150" s="32">
        <f t="shared" si="7"/>
        <v>44.520631835153573</v>
      </c>
      <c r="D150" s="32">
        <f t="shared" si="7"/>
        <v>133.56189550546071</v>
      </c>
      <c r="E150" s="32">
        <f t="shared" si="7"/>
        <v>373.97330741529004</v>
      </c>
      <c r="F150" s="41">
        <f t="shared" si="7"/>
        <v>426.49117684023213</v>
      </c>
      <c r="G150" s="32">
        <f t="shared" si="7"/>
        <v>162.47282927246943</v>
      </c>
      <c r="H150" s="32">
        <f t="shared" si="7"/>
        <v>40.618207318117356</v>
      </c>
      <c r="I150" s="42">
        <f t="shared" si="7"/>
        <v>162.47282927246943</v>
      </c>
      <c r="J150" s="41">
        <f t="shared" si="7"/>
        <v>251.57902157658938</v>
      </c>
      <c r="K150" s="32">
        <f t="shared" si="7"/>
        <v>251.57902157658938</v>
      </c>
      <c r="L150" s="32">
        <f t="shared" si="7"/>
        <v>402.52643452254301</v>
      </c>
      <c r="M150" s="42">
        <f t="shared" si="7"/>
        <v>402.52643452254301</v>
      </c>
      <c r="N150" s="41">
        <f t="shared" si="7"/>
        <v>311.55617176792884</v>
      </c>
      <c r="O150" s="32">
        <f t="shared" si="7"/>
        <v>340.76456287117213</v>
      </c>
      <c r="P150" s="32">
        <f t="shared" si="7"/>
        <v>146.0419555162166</v>
      </c>
      <c r="Q150" s="32">
        <f t="shared" si="7"/>
        <v>389.44521470991094</v>
      </c>
      <c r="R150" s="41">
        <f t="shared" si="7"/>
        <v>304.33663450379237</v>
      </c>
      <c r="S150" s="32">
        <f t="shared" si="7"/>
        <v>304.33663450379225</v>
      </c>
      <c r="T150" s="32">
        <f t="shared" si="7"/>
        <v>304.33663450379225</v>
      </c>
      <c r="U150" s="42">
        <f t="shared" si="7"/>
        <v>355.05940692109101</v>
      </c>
      <c r="V150" s="41">
        <f t="shared" si="7"/>
        <v>0</v>
      </c>
      <c r="W150" s="32">
        <f t="shared" si="7"/>
        <v>0</v>
      </c>
      <c r="X150" s="32">
        <f t="shared" si="7"/>
        <v>0</v>
      </c>
      <c r="Y150" s="42">
        <f t="shared" si="7"/>
        <v>0</v>
      </c>
      <c r="Z150" s="41">
        <f t="shared" si="7"/>
        <v>160.66996699080059</v>
      </c>
      <c r="AA150" s="32">
        <f t="shared" si="7"/>
        <v>374.8965896452014</v>
      </c>
      <c r="AB150" s="32">
        <f t="shared" si="7"/>
        <v>53.556655663600196</v>
      </c>
      <c r="AC150" s="32">
        <f t="shared" si="7"/>
        <v>160.66996699080059</v>
      </c>
      <c r="AD150" s="41">
        <f t="shared" si="7"/>
        <v>394.09708930599226</v>
      </c>
      <c r="AE150" s="32">
        <f t="shared" si="7"/>
        <v>394.09708930599214</v>
      </c>
      <c r="AF150" s="32">
        <f t="shared" si="7"/>
        <v>262.73139287066147</v>
      </c>
      <c r="AG150" s="42">
        <f t="shared" si="7"/>
        <v>52.546278574132288</v>
      </c>
      <c r="AH150" s="41">
        <f t="shared" si="7"/>
        <v>555.85848996703487</v>
      </c>
      <c r="AI150" s="32">
        <f t="shared" si="7"/>
        <v>347.41155622939681</v>
      </c>
      <c r="AJ150" s="32">
        <f t="shared" si="7"/>
        <v>347.41155622939681</v>
      </c>
      <c r="AK150" s="42">
        <f t="shared" si="7"/>
        <v>222.34339598681393</v>
      </c>
      <c r="AL150" s="41">
        <f t="shared" si="7"/>
        <v>325.01045908372532</v>
      </c>
      <c r="AM150" s="32">
        <f t="shared" si="7"/>
        <v>325.01045908372532</v>
      </c>
      <c r="AN150" s="32">
        <f t="shared" si="7"/>
        <v>473.97358616376607</v>
      </c>
      <c r="AO150" s="42">
        <f t="shared" si="7"/>
        <v>365.63676646919095</v>
      </c>
      <c r="AP150" s="41">
        <f t="shared" si="7"/>
        <v>357.30200340575351</v>
      </c>
      <c r="AQ150" s="32">
        <f t="shared" si="7"/>
        <v>428.76240408690398</v>
      </c>
      <c r="AR150" s="32">
        <f t="shared" si="7"/>
        <v>428.76240408690398</v>
      </c>
      <c r="AS150" s="42">
        <f t="shared" si="7"/>
        <v>343.0099232695232</v>
      </c>
      <c r="AT150" s="41">
        <f t="shared" si="7"/>
        <v>495.97006054875828</v>
      </c>
      <c r="AU150" s="32">
        <f t="shared" si="7"/>
        <v>566.82292634143789</v>
      </c>
      <c r="AV150" s="32">
        <f t="shared" si="7"/>
        <v>637.67579213411761</v>
      </c>
      <c r="AW150" s="42">
        <f t="shared" si="7"/>
        <v>495.97006054875811</v>
      </c>
      <c r="AX150" s="30"/>
    </row>
    <row r="151" spans="1:51" s="26" customFormat="1" x14ac:dyDescent="0.35">
      <c r="A151" s="65" t="s">
        <v>31</v>
      </c>
      <c r="B151" s="66">
        <f>'Sample UI'!B151</f>
        <v>7.0000000000000007E-2</v>
      </c>
      <c r="C151" s="66">
        <f>'Sample UI'!C151</f>
        <v>0.04</v>
      </c>
      <c r="D151" s="66">
        <f>'Sample UI'!D151</f>
        <v>0.02</v>
      </c>
      <c r="E151" s="66">
        <f>'Sample UI'!E151</f>
        <v>0.02</v>
      </c>
      <c r="F151" s="66">
        <f>'Sample UI'!F151</f>
        <v>0.04</v>
      </c>
      <c r="G151" s="66">
        <f>'Sample UI'!G151</f>
        <v>0.01</v>
      </c>
      <c r="H151" s="66">
        <f>'Sample UI'!H151</f>
        <v>0.01</v>
      </c>
      <c r="I151" s="66">
        <f>'Sample UI'!I151</f>
        <v>0.01</v>
      </c>
      <c r="J151" s="66">
        <f>'Sample UI'!J151</f>
        <v>0.04</v>
      </c>
      <c r="K151" s="66">
        <f>'Sample UI'!K151</f>
        <v>0.06</v>
      </c>
      <c r="L151" s="66">
        <f>'Sample UI'!L151</f>
        <v>0.05</v>
      </c>
      <c r="M151" s="66">
        <f>'Sample UI'!M151</f>
        <v>0.01</v>
      </c>
      <c r="N151" s="66">
        <f>'Sample UI'!N151</f>
        <v>0.06</v>
      </c>
      <c r="O151" s="66">
        <f>'Sample UI'!O151</f>
        <v>0.05</v>
      </c>
      <c r="P151" s="66">
        <f>'Sample UI'!P151</f>
        <v>0.01</v>
      </c>
      <c r="Q151" s="66">
        <f>'Sample UI'!Q151</f>
        <v>0.06</v>
      </c>
      <c r="R151" s="66">
        <f>'Sample UI'!R151</f>
        <v>0</v>
      </c>
      <c r="S151" s="66">
        <f>'Sample UI'!S151</f>
        <v>0.02</v>
      </c>
      <c r="T151" s="66">
        <f>'Sample UI'!T151</f>
        <v>0.04</v>
      </c>
      <c r="U151" s="66">
        <f>'Sample UI'!U151</f>
        <v>0.05</v>
      </c>
      <c r="V151" s="66">
        <f>'Sample UI'!V151</f>
        <v>0</v>
      </c>
      <c r="W151" s="66">
        <f>'Sample UI'!W151</f>
        <v>0</v>
      </c>
      <c r="X151" s="66">
        <f>'Sample UI'!X151</f>
        <v>0</v>
      </c>
      <c r="Y151" s="66">
        <f>'Sample UI'!Y151</f>
        <v>0</v>
      </c>
      <c r="Z151" s="66">
        <f>'Sample UI'!Z151</f>
        <v>0</v>
      </c>
      <c r="AA151" s="66">
        <f>'Sample UI'!AA151</f>
        <v>0</v>
      </c>
      <c r="AB151" s="66">
        <f>'Sample UI'!AB151</f>
        <v>0</v>
      </c>
      <c r="AC151" s="66">
        <f>'Sample UI'!AC151</f>
        <v>0</v>
      </c>
      <c r="AD151" s="66">
        <f>'Sample UI'!AD151</f>
        <v>0.03</v>
      </c>
      <c r="AE151" s="66">
        <f>'Sample UI'!AE151</f>
        <v>0.03</v>
      </c>
      <c r="AF151" s="66">
        <f>'Sample UI'!AF151</f>
        <v>2.9999999999999995E-2</v>
      </c>
      <c r="AG151" s="66">
        <f>'Sample UI'!AG151</f>
        <v>0.03</v>
      </c>
      <c r="AH151" s="66">
        <f>'Sample UI'!AH151</f>
        <v>0.03</v>
      </c>
      <c r="AI151" s="66">
        <f>'Sample UI'!AI151</f>
        <v>0.03</v>
      </c>
      <c r="AJ151" s="66">
        <f>'Sample UI'!AJ151</f>
        <v>0.03</v>
      </c>
      <c r="AK151" s="66">
        <f>'Sample UI'!AK151</f>
        <v>0.03</v>
      </c>
      <c r="AL151" s="66">
        <f>'Sample UI'!AL151</f>
        <v>0.03</v>
      </c>
      <c r="AM151" s="66">
        <f>'Sample UI'!AM151</f>
        <v>2.9999999999999995E-2</v>
      </c>
      <c r="AN151" s="66">
        <f>'Sample UI'!AN151</f>
        <v>0.03</v>
      </c>
      <c r="AO151" s="66">
        <f>'Sample UI'!AO151</f>
        <v>2.9999999999999995E-2</v>
      </c>
      <c r="AP151" s="66">
        <f>'Sample UI'!AP151</f>
        <v>3.0000000000000002E-2</v>
      </c>
      <c r="AQ151" s="66">
        <f>'Sample UI'!AQ151</f>
        <v>0.03</v>
      </c>
      <c r="AR151" s="66">
        <f>'Sample UI'!AR151</f>
        <v>0.03</v>
      </c>
      <c r="AS151" s="66">
        <f>'Sample UI'!AS151</f>
        <v>2.9999999999999995E-2</v>
      </c>
      <c r="AT151" s="66">
        <f>'Sample UI'!AT151</f>
        <v>0.03</v>
      </c>
      <c r="AU151" s="66">
        <f>'Sample UI'!AU151</f>
        <v>0.03</v>
      </c>
      <c r="AV151" s="66">
        <f>'Sample UI'!AV151</f>
        <v>0.03</v>
      </c>
      <c r="AW151" s="66">
        <f>'Sample UI'!AW151</f>
        <v>0.03</v>
      </c>
      <c r="AX151" s="18"/>
      <c r="AY151" s="19"/>
    </row>
    <row r="152" spans="1:51" s="26" customFormat="1" hidden="1" x14ac:dyDescent="0.35">
      <c r="A152" s="5" t="s">
        <v>32</v>
      </c>
      <c r="B152" s="38">
        <f t="shared" ref="B152:AW152" si="8">(((B55*8)+(B69*8)+(B83*8)+(B97*8)+(B111*8)+(B125*8))*B141)*B151</f>
        <v>311.64442284607509</v>
      </c>
      <c r="C152" s="10">
        <f t="shared" si="8"/>
        <v>178.08252734061429</v>
      </c>
      <c r="D152" s="10">
        <f t="shared" si="8"/>
        <v>89.041263670307146</v>
      </c>
      <c r="E152" s="10">
        <f t="shared" si="8"/>
        <v>124.65776913843001</v>
      </c>
      <c r="F152" s="38">
        <f t="shared" si="8"/>
        <v>284.32745122682144</v>
      </c>
      <c r="G152" s="10">
        <f t="shared" si="8"/>
        <v>40.618207318117356</v>
      </c>
      <c r="H152" s="10">
        <f t="shared" si="8"/>
        <v>40.618207318117356</v>
      </c>
      <c r="I152" s="11">
        <f t="shared" si="8"/>
        <v>40.618207318117356</v>
      </c>
      <c r="J152" s="38">
        <f t="shared" si="8"/>
        <v>201.26321726127151</v>
      </c>
      <c r="K152" s="10">
        <f t="shared" si="8"/>
        <v>301.8948258919072</v>
      </c>
      <c r="L152" s="10">
        <f t="shared" si="8"/>
        <v>251.57902157658938</v>
      </c>
      <c r="M152" s="11">
        <f t="shared" si="8"/>
        <v>50.315804315317877</v>
      </c>
      <c r="N152" s="38">
        <f t="shared" si="8"/>
        <v>233.66712882594661</v>
      </c>
      <c r="O152" s="10">
        <f t="shared" si="8"/>
        <v>243.40325919369434</v>
      </c>
      <c r="P152" s="10">
        <f t="shared" si="8"/>
        <v>48.680651838738868</v>
      </c>
      <c r="Q152" s="10">
        <f t="shared" si="8"/>
        <v>467.3342576518931</v>
      </c>
      <c r="R152" s="38">
        <f t="shared" si="8"/>
        <v>0</v>
      </c>
      <c r="S152" s="10">
        <f t="shared" si="8"/>
        <v>101.44554483459743</v>
      </c>
      <c r="T152" s="10">
        <f t="shared" si="8"/>
        <v>202.89108966919486</v>
      </c>
      <c r="U152" s="11">
        <f t="shared" si="8"/>
        <v>253.61386208649355</v>
      </c>
      <c r="V152" s="38">
        <f t="shared" si="8"/>
        <v>0</v>
      </c>
      <c r="W152" s="10">
        <f t="shared" si="8"/>
        <v>0</v>
      </c>
      <c r="X152" s="10">
        <f t="shared" si="8"/>
        <v>0</v>
      </c>
      <c r="Y152" s="11">
        <f t="shared" si="8"/>
        <v>0</v>
      </c>
      <c r="Z152" s="38">
        <f t="shared" si="8"/>
        <v>0</v>
      </c>
      <c r="AA152" s="10">
        <f t="shared" si="8"/>
        <v>0</v>
      </c>
      <c r="AB152" s="10">
        <f t="shared" si="8"/>
        <v>0</v>
      </c>
      <c r="AC152" s="10">
        <f t="shared" si="8"/>
        <v>0</v>
      </c>
      <c r="AD152" s="38">
        <f t="shared" si="8"/>
        <v>197.04854465299613</v>
      </c>
      <c r="AE152" s="10">
        <f t="shared" si="8"/>
        <v>197.04854465299607</v>
      </c>
      <c r="AF152" s="10">
        <f t="shared" si="8"/>
        <v>197.04854465299604</v>
      </c>
      <c r="AG152" s="11">
        <f t="shared" si="8"/>
        <v>157.63883572239683</v>
      </c>
      <c r="AH152" s="38">
        <f t="shared" si="8"/>
        <v>416.89386747527612</v>
      </c>
      <c r="AI152" s="10">
        <f t="shared" si="8"/>
        <v>208.44693373763806</v>
      </c>
      <c r="AJ152" s="10">
        <f t="shared" si="8"/>
        <v>208.44693373763806</v>
      </c>
      <c r="AK152" s="11">
        <f t="shared" si="8"/>
        <v>83.378773495055214</v>
      </c>
      <c r="AL152" s="38">
        <f t="shared" si="8"/>
        <v>121.87892215639698</v>
      </c>
      <c r="AM152" s="10">
        <f t="shared" si="8"/>
        <v>121.87892215639697</v>
      </c>
      <c r="AN152" s="10">
        <f t="shared" si="8"/>
        <v>203.13153692732831</v>
      </c>
      <c r="AO152" s="11">
        <f t="shared" si="8"/>
        <v>365.63676646919089</v>
      </c>
      <c r="AP152" s="38">
        <f t="shared" si="8"/>
        <v>214.38120204345211</v>
      </c>
      <c r="AQ152" s="10">
        <f t="shared" si="8"/>
        <v>214.38120204345199</v>
      </c>
      <c r="AR152" s="10">
        <f t="shared" si="8"/>
        <v>214.38120204345199</v>
      </c>
      <c r="AS152" s="11">
        <f t="shared" si="8"/>
        <v>171.50496163476157</v>
      </c>
      <c r="AT152" s="38">
        <f t="shared" si="8"/>
        <v>212.55859737803925</v>
      </c>
      <c r="AU152" s="10">
        <f t="shared" si="8"/>
        <v>170.04687790243136</v>
      </c>
      <c r="AV152" s="10">
        <f t="shared" si="8"/>
        <v>212.5585973780392</v>
      </c>
      <c r="AW152" s="11">
        <f t="shared" si="8"/>
        <v>297.58203632925483</v>
      </c>
      <c r="AX152" s="30"/>
      <c r="AY152" s="33"/>
    </row>
    <row r="153" spans="1:51" s="26" customFormat="1" hidden="1" x14ac:dyDescent="0.35">
      <c r="A153" s="45" t="s">
        <v>33</v>
      </c>
      <c r="B153" s="46">
        <f>SUM(B113:B124)*2*B141</f>
        <v>572.18081084637583</v>
      </c>
      <c r="C153" s="46">
        <f t="shared" ref="C153:AW153" si="9">SUM(C113:C124)*2*C141</f>
        <v>572.18081084637572</v>
      </c>
      <c r="D153" s="46">
        <f t="shared" si="9"/>
        <v>572.18081084637572</v>
      </c>
      <c r="E153" s="46">
        <f t="shared" si="9"/>
        <v>801.05313518492608</v>
      </c>
      <c r="F153" s="46">
        <f t="shared" si="9"/>
        <v>974.54817013694787</v>
      </c>
      <c r="G153" s="46">
        <f t="shared" si="9"/>
        <v>556.88466864968461</v>
      </c>
      <c r="H153" s="46">
        <f t="shared" si="9"/>
        <v>556.88466864968461</v>
      </c>
      <c r="I153" s="46">
        <f t="shared" si="9"/>
        <v>556.88466864968461</v>
      </c>
      <c r="J153" s="46">
        <f t="shared" si="9"/>
        <v>689.84088328979681</v>
      </c>
      <c r="K153" s="46">
        <f t="shared" si="9"/>
        <v>689.84088328979681</v>
      </c>
      <c r="L153" s="46">
        <f t="shared" si="9"/>
        <v>689.84088328979681</v>
      </c>
      <c r="M153" s="46">
        <f t="shared" si="9"/>
        <v>689.84088328979681</v>
      </c>
      <c r="N153" s="46">
        <f t="shared" si="9"/>
        <v>534.49409535290977</v>
      </c>
      <c r="O153" s="46">
        <f t="shared" si="9"/>
        <v>668.11761919113701</v>
      </c>
      <c r="P153" s="46">
        <f t="shared" si="9"/>
        <v>668.11761919113701</v>
      </c>
      <c r="Q153" s="46">
        <f t="shared" si="9"/>
        <v>1068.9881907058193</v>
      </c>
      <c r="R153" s="46">
        <f t="shared" si="9"/>
        <v>713.82233907458055</v>
      </c>
      <c r="S153" s="46">
        <f t="shared" si="9"/>
        <v>713.82233907457999</v>
      </c>
      <c r="T153" s="46">
        <f t="shared" si="9"/>
        <v>713.82233907457999</v>
      </c>
      <c r="U153" s="46">
        <f t="shared" si="9"/>
        <v>713.82233907457999</v>
      </c>
      <c r="V153" s="46">
        <f t="shared" si="9"/>
        <v>533.93910962778625</v>
      </c>
      <c r="W153" s="46">
        <f t="shared" si="9"/>
        <v>667.42388703473239</v>
      </c>
      <c r="X153" s="46">
        <f t="shared" si="9"/>
        <v>667.42388703473239</v>
      </c>
      <c r="Y153" s="46">
        <f t="shared" si="9"/>
        <v>0</v>
      </c>
      <c r="Z153" s="46">
        <f t="shared" si="9"/>
        <v>790.70654002092488</v>
      </c>
      <c r="AA153" s="46">
        <f t="shared" si="9"/>
        <v>790.70654002092465</v>
      </c>
      <c r="AB153" s="46">
        <f t="shared" si="9"/>
        <v>790.70654002092465</v>
      </c>
      <c r="AC153" s="46">
        <f t="shared" si="9"/>
        <v>790.70654002092465</v>
      </c>
      <c r="AD153" s="46">
        <f t="shared" si="9"/>
        <v>1033.2324873629084</v>
      </c>
      <c r="AE153" s="46">
        <f t="shared" si="9"/>
        <v>1033.2324873629082</v>
      </c>
      <c r="AF153" s="46">
        <f t="shared" si="9"/>
        <v>1033.2324873629082</v>
      </c>
      <c r="AG153" s="46">
        <f t="shared" si="9"/>
        <v>826.58598989032646</v>
      </c>
      <c r="AH153" s="46">
        <f t="shared" si="9"/>
        <v>2225.0127254117174</v>
      </c>
      <c r="AI153" s="46">
        <f t="shared" si="9"/>
        <v>1112.5063627058587</v>
      </c>
      <c r="AJ153" s="46">
        <f t="shared" si="9"/>
        <v>1112.5063627058587</v>
      </c>
      <c r="AK153" s="46">
        <f t="shared" si="9"/>
        <v>445.00254508234349</v>
      </c>
      <c r="AL153" s="46">
        <f t="shared" si="9"/>
        <v>650.48247027411571</v>
      </c>
      <c r="AM153" s="46">
        <f t="shared" si="9"/>
        <v>650.48247027411571</v>
      </c>
      <c r="AN153" s="46">
        <f t="shared" si="9"/>
        <v>1084.1374504568594</v>
      </c>
      <c r="AO153" s="46">
        <f t="shared" si="9"/>
        <v>1951.4474108223469</v>
      </c>
      <c r="AP153" s="46">
        <f t="shared" si="9"/>
        <v>1159.9561101678582</v>
      </c>
      <c r="AQ153" s="46">
        <f t="shared" si="9"/>
        <v>1159.9561101678582</v>
      </c>
      <c r="AR153" s="46">
        <f t="shared" si="9"/>
        <v>1159.9561101678582</v>
      </c>
      <c r="AS153" s="46">
        <f>SUM(AS113:AS124)*2*AS141</f>
        <v>927.96488813428664</v>
      </c>
      <c r="AT153" s="46">
        <f t="shared" si="9"/>
        <v>1150.0945113060443</v>
      </c>
      <c r="AU153" s="46">
        <f t="shared" si="9"/>
        <v>920.07560904483535</v>
      </c>
      <c r="AV153" s="46">
        <f t="shared" si="9"/>
        <v>1150.0945113060443</v>
      </c>
      <c r="AW153" s="46">
        <f t="shared" si="9"/>
        <v>1610.1323158284617</v>
      </c>
      <c r="AX153" s="12"/>
      <c r="AY153" s="12"/>
    </row>
    <row r="154" spans="1:51" s="26" customFormat="1" x14ac:dyDescent="0.35">
      <c r="A154" s="65" t="s">
        <v>34</v>
      </c>
      <c r="B154" s="66">
        <f>'Sample UI'!B154</f>
        <v>7.0000000000000007E-2</v>
      </c>
      <c r="C154" s="66">
        <f>'Sample UI'!C154</f>
        <v>0.04</v>
      </c>
      <c r="D154" s="66">
        <f>'Sample UI'!D154</f>
        <v>0.02</v>
      </c>
      <c r="E154" s="66">
        <f>'Sample UI'!E154</f>
        <v>0.03</v>
      </c>
      <c r="F154" s="66">
        <f>'Sample UI'!F154</f>
        <v>0.04</v>
      </c>
      <c r="G154" s="66">
        <f>'Sample UI'!G154</f>
        <v>0.01</v>
      </c>
      <c r="H154" s="66">
        <f>'Sample UI'!H154</f>
        <v>0</v>
      </c>
      <c r="I154" s="66">
        <f>'Sample UI'!I154</f>
        <v>0.01</v>
      </c>
      <c r="J154" s="66">
        <f>'Sample UI'!J154</f>
        <v>0.03</v>
      </c>
      <c r="K154" s="66">
        <f>'Sample UI'!K154</f>
        <v>0.05</v>
      </c>
      <c r="L154" s="66">
        <f>'Sample UI'!L154</f>
        <v>0.02</v>
      </c>
      <c r="M154" s="66">
        <f>'Sample UI'!M154</f>
        <v>0</v>
      </c>
      <c r="N154" s="66">
        <f>'Sample UI'!N154</f>
        <v>0.05</v>
      </c>
      <c r="O154" s="66">
        <f>'Sample UI'!O154</f>
        <v>0.05</v>
      </c>
      <c r="P154" s="66">
        <f>'Sample UI'!P154</f>
        <v>0</v>
      </c>
      <c r="Q154" s="66">
        <f>'Sample UI'!Q154</f>
        <v>0</v>
      </c>
      <c r="R154" s="66">
        <f>'Sample UI'!R154</f>
        <v>0</v>
      </c>
      <c r="S154" s="66">
        <f>'Sample UI'!S154</f>
        <v>0</v>
      </c>
      <c r="T154" s="66">
        <f>'Sample UI'!T154</f>
        <v>0.04</v>
      </c>
      <c r="U154" s="66">
        <f>'Sample UI'!U154</f>
        <v>0.01</v>
      </c>
      <c r="V154" s="66">
        <f>'Sample UI'!V154</f>
        <v>0.05</v>
      </c>
      <c r="W154" s="66">
        <f>'Sample UI'!W154</f>
        <v>0.04</v>
      </c>
      <c r="X154" s="66">
        <f>'Sample UI'!X154</f>
        <v>0.01</v>
      </c>
      <c r="Y154" s="66">
        <f>'Sample UI'!Y154</f>
        <v>0</v>
      </c>
      <c r="Z154" s="66">
        <f>'Sample UI'!Z154</f>
        <v>0.08</v>
      </c>
      <c r="AA154" s="66">
        <f>'Sample UI'!AA154</f>
        <v>0.02</v>
      </c>
      <c r="AB154" s="66">
        <f>'Sample UI'!AB154</f>
        <v>0</v>
      </c>
      <c r="AC154" s="66">
        <f>'Sample UI'!AC154</f>
        <v>0</v>
      </c>
      <c r="AD154" s="66">
        <f>'Sample UI'!AD154</f>
        <v>0</v>
      </c>
      <c r="AE154" s="66">
        <f>'Sample UI'!AE154</f>
        <v>0</v>
      </c>
      <c r="AF154" s="66">
        <f>'Sample UI'!AF154</f>
        <v>0</v>
      </c>
      <c r="AG154" s="66">
        <f>'Sample UI'!AG154</f>
        <v>0</v>
      </c>
      <c r="AH154" s="66">
        <f>'Sample UI'!AH154</f>
        <v>0.1</v>
      </c>
      <c r="AI154" s="66">
        <f>'Sample UI'!AI154</f>
        <v>0</v>
      </c>
      <c r="AJ154" s="66">
        <f>'Sample UI'!AJ154</f>
        <v>0.03</v>
      </c>
      <c r="AK154" s="66">
        <f>'Sample UI'!AK154</f>
        <v>0.05</v>
      </c>
      <c r="AL154" s="66">
        <f>'Sample UI'!AL154</f>
        <v>7.0000000000000007E-2</v>
      </c>
      <c r="AM154" s="66">
        <f>'Sample UI'!AM154</f>
        <v>0.08</v>
      </c>
      <c r="AN154" s="66">
        <f>'Sample UI'!AN154</f>
        <v>0</v>
      </c>
      <c r="AO154" s="66">
        <f>'Sample UI'!AO154</f>
        <v>0.08</v>
      </c>
      <c r="AP154" s="66">
        <f>'Sample UI'!AP154</f>
        <v>0.08</v>
      </c>
      <c r="AQ154" s="66">
        <f>'Sample UI'!AQ154</f>
        <v>0.03</v>
      </c>
      <c r="AR154" s="66">
        <f>'Sample UI'!AR154</f>
        <v>0.02</v>
      </c>
      <c r="AS154" s="66">
        <f>'Sample UI'!AS154</f>
        <v>0</v>
      </c>
      <c r="AT154" s="66">
        <f>'Sample UI'!AT154</f>
        <v>0</v>
      </c>
      <c r="AU154" s="66">
        <f>'Sample UI'!AU154</f>
        <v>0.05</v>
      </c>
      <c r="AV154" s="66">
        <f>'Sample UI'!AV154</f>
        <v>0.05</v>
      </c>
      <c r="AW154" s="66">
        <f>'Sample UI'!AW154</f>
        <v>0.08</v>
      </c>
      <c r="AX154" s="18"/>
      <c r="AY154" s="22"/>
    </row>
    <row r="155" spans="1:51" s="26" customFormat="1" hidden="1" x14ac:dyDescent="0.35">
      <c r="A155" s="5" t="s">
        <v>35</v>
      </c>
      <c r="B155" s="38">
        <f t="shared" ref="B155:AW155" si="10">(((B55*8)+(B69*8)+(B83*8)+(B97*8)+(B111*8)+(B125*8))*B141)*B154</f>
        <v>311.64442284607509</v>
      </c>
      <c r="C155" s="10">
        <f t="shared" si="10"/>
        <v>178.08252734061429</v>
      </c>
      <c r="D155" s="10">
        <f t="shared" si="10"/>
        <v>89.041263670307146</v>
      </c>
      <c r="E155" s="10">
        <f t="shared" si="10"/>
        <v>186.98665370764502</v>
      </c>
      <c r="F155" s="38">
        <f t="shared" si="10"/>
        <v>284.32745122682144</v>
      </c>
      <c r="G155" s="10">
        <f t="shared" si="10"/>
        <v>40.618207318117356</v>
      </c>
      <c r="H155" s="10">
        <f t="shared" si="10"/>
        <v>0</v>
      </c>
      <c r="I155" s="11">
        <f t="shared" si="10"/>
        <v>40.618207318117356</v>
      </c>
      <c r="J155" s="38">
        <f t="shared" si="10"/>
        <v>150.9474129459536</v>
      </c>
      <c r="K155" s="10">
        <f t="shared" si="10"/>
        <v>251.57902157658938</v>
      </c>
      <c r="L155" s="10">
        <f t="shared" si="10"/>
        <v>100.63160863063575</v>
      </c>
      <c r="M155" s="11">
        <f t="shared" si="10"/>
        <v>0</v>
      </c>
      <c r="N155" s="38">
        <f t="shared" si="10"/>
        <v>194.72260735495553</v>
      </c>
      <c r="O155" s="10">
        <f t="shared" si="10"/>
        <v>243.40325919369434</v>
      </c>
      <c r="P155" s="10">
        <f t="shared" si="10"/>
        <v>0</v>
      </c>
      <c r="Q155" s="10">
        <f t="shared" si="10"/>
        <v>0</v>
      </c>
      <c r="R155" s="38">
        <f t="shared" si="10"/>
        <v>0</v>
      </c>
      <c r="S155" s="10">
        <f t="shared" si="10"/>
        <v>0</v>
      </c>
      <c r="T155" s="10">
        <f t="shared" si="10"/>
        <v>202.89108966919486</v>
      </c>
      <c r="U155" s="11">
        <f t="shared" si="10"/>
        <v>50.722772417298714</v>
      </c>
      <c r="V155" s="38">
        <f t="shared" si="10"/>
        <v>189.70316884069729</v>
      </c>
      <c r="W155" s="10">
        <f t="shared" si="10"/>
        <v>189.70316884069717</v>
      </c>
      <c r="X155" s="10">
        <f t="shared" si="10"/>
        <v>47.425792210174293</v>
      </c>
      <c r="Y155" s="11">
        <f t="shared" si="10"/>
        <v>0</v>
      </c>
      <c r="Z155" s="38">
        <f t="shared" si="10"/>
        <v>428.45324530880157</v>
      </c>
      <c r="AA155" s="10">
        <f t="shared" si="10"/>
        <v>107.11331132720039</v>
      </c>
      <c r="AB155" s="10">
        <f t="shared" si="10"/>
        <v>0</v>
      </c>
      <c r="AC155" s="10">
        <f t="shared" si="10"/>
        <v>0</v>
      </c>
      <c r="AD155" s="38">
        <f t="shared" si="10"/>
        <v>0</v>
      </c>
      <c r="AE155" s="10">
        <f t="shared" si="10"/>
        <v>0</v>
      </c>
      <c r="AF155" s="10">
        <f t="shared" si="10"/>
        <v>0</v>
      </c>
      <c r="AG155" s="11">
        <f t="shared" si="10"/>
        <v>0</v>
      </c>
      <c r="AH155" s="38">
        <f t="shared" si="10"/>
        <v>1389.6462249175872</v>
      </c>
      <c r="AI155" s="10">
        <f t="shared" si="10"/>
        <v>0</v>
      </c>
      <c r="AJ155" s="10">
        <f t="shared" si="10"/>
        <v>208.44693373763806</v>
      </c>
      <c r="AK155" s="11">
        <f t="shared" si="10"/>
        <v>138.96462249175872</v>
      </c>
      <c r="AL155" s="38">
        <f t="shared" si="10"/>
        <v>284.38415169825964</v>
      </c>
      <c r="AM155" s="10">
        <f t="shared" si="10"/>
        <v>325.01045908372532</v>
      </c>
      <c r="AN155" s="10">
        <f t="shared" si="10"/>
        <v>0</v>
      </c>
      <c r="AO155" s="11">
        <f t="shared" si="10"/>
        <v>975.03137725117585</v>
      </c>
      <c r="AP155" s="38">
        <f t="shared" si="10"/>
        <v>571.68320544920562</v>
      </c>
      <c r="AQ155" s="10">
        <f t="shared" si="10"/>
        <v>214.38120204345199</v>
      </c>
      <c r="AR155" s="10">
        <f t="shared" si="10"/>
        <v>142.92080136230135</v>
      </c>
      <c r="AS155" s="11">
        <f t="shared" si="10"/>
        <v>0</v>
      </c>
      <c r="AT155" s="38">
        <f t="shared" si="10"/>
        <v>0</v>
      </c>
      <c r="AU155" s="10">
        <f t="shared" si="10"/>
        <v>283.41146317071895</v>
      </c>
      <c r="AV155" s="10">
        <f t="shared" si="10"/>
        <v>354.26432896339867</v>
      </c>
      <c r="AW155" s="11">
        <f t="shared" si="10"/>
        <v>793.552096878013</v>
      </c>
      <c r="AX155" s="30"/>
    </row>
    <row r="156" spans="1:51" s="26" customFormat="1" hidden="1" x14ac:dyDescent="0.35">
      <c r="A156" s="36" t="s">
        <v>36</v>
      </c>
      <c r="B156" s="37">
        <f t="shared" ref="B156:AW156" si="11">(((B55*B143)+(B69*B144)+(B83*B145)+(B97*B146)+(B111*B147)+(B125*B148))*B141)-B150</f>
        <v>2733.8949653453847</v>
      </c>
      <c r="C156" s="12">
        <f t="shared" si="11"/>
        <v>3001.0187563563063</v>
      </c>
      <c r="D156" s="12">
        <f t="shared" si="11"/>
        <v>3840.9123032549041</v>
      </c>
      <c r="E156" s="12">
        <f t="shared" si="11"/>
        <v>5868.4615879976</v>
      </c>
      <c r="F156" s="37">
        <f t="shared" si="11"/>
        <v>5942.0688635551032</v>
      </c>
      <c r="G156" s="12">
        <f t="shared" si="11"/>
        <v>3296.029169505302</v>
      </c>
      <c r="H156" s="12">
        <f t="shared" si="11"/>
        <v>3417.8837914596543</v>
      </c>
      <c r="I156" s="13">
        <f t="shared" si="11"/>
        <v>4494.38453646772</v>
      </c>
      <c r="J156" s="37">
        <f t="shared" si="11"/>
        <v>3808.828966086925</v>
      </c>
      <c r="K156" s="12">
        <f t="shared" si="11"/>
        <v>3808.8289660869259</v>
      </c>
      <c r="L156" s="12">
        <f t="shared" si="11"/>
        <v>3657.8815531409718</v>
      </c>
      <c r="M156" s="13">
        <f t="shared" si="11"/>
        <v>3881.6929164634203</v>
      </c>
      <c r="N156" s="37">
        <f t="shared" si="11"/>
        <v>2831.343044108567</v>
      </c>
      <c r="O156" s="12">
        <f t="shared" si="11"/>
        <v>3587.8594569744478</v>
      </c>
      <c r="P156" s="12">
        <f t="shared" si="11"/>
        <v>3762.8318136461003</v>
      </c>
      <c r="Q156" s="12">
        <f t="shared" si="11"/>
        <v>7589.7092436405192</v>
      </c>
      <c r="R156" s="37">
        <f t="shared" si="11"/>
        <v>5552.1634758808414</v>
      </c>
      <c r="S156" s="12">
        <f t="shared" si="11"/>
        <v>4086.9736190198455</v>
      </c>
      <c r="T156" s="12">
        <f t="shared" si="11"/>
        <v>4086.9736190198455</v>
      </c>
      <c r="U156" s="13">
        <f t="shared" si="11"/>
        <v>4036.2508466025465</v>
      </c>
      <c r="V156" s="37">
        <f t="shared" si="11"/>
        <v>2463.3367780589242</v>
      </c>
      <c r="W156" s="12">
        <f t="shared" si="11"/>
        <v>4208.8090649380838</v>
      </c>
      <c r="X156" s="12">
        <f t="shared" si="11"/>
        <v>5057.1164065680441</v>
      </c>
      <c r="Y156" s="13">
        <f t="shared" si="11"/>
        <v>0</v>
      </c>
      <c r="Z156" s="37">
        <f t="shared" si="11"/>
        <v>3988.8284584460785</v>
      </c>
      <c r="AA156" s="12">
        <f t="shared" si="11"/>
        <v>4016.5044754454407</v>
      </c>
      <c r="AB156" s="12">
        <f t="shared" si="11"/>
        <v>4931.3309187815512</v>
      </c>
      <c r="AC156" s="12">
        <f t="shared" si="11"/>
        <v>4824.2176074543513</v>
      </c>
      <c r="AD156" s="37">
        <f t="shared" si="11"/>
        <v>5084.5163708833425</v>
      </c>
      <c r="AE156" s="12">
        <f t="shared" si="11"/>
        <v>5385.3256831913086</v>
      </c>
      <c r="AF156" s="12">
        <f t="shared" si="11"/>
        <v>5842.1100823103579</v>
      </c>
      <c r="AG156" s="13">
        <f t="shared" si="11"/>
        <v>5332.3093135640329</v>
      </c>
      <c r="AH156" s="37">
        <f t="shared" si="11"/>
        <v>13652.812363155486</v>
      </c>
      <c r="AI156" s="12">
        <f t="shared" si="11"/>
        <v>6576.8060113574156</v>
      </c>
      <c r="AJ156" s="12">
        <f t="shared" si="11"/>
        <v>5937.8455133552361</v>
      </c>
      <c r="AK156" s="13">
        <f t="shared" si="11"/>
        <v>2291.7594318470392</v>
      </c>
      <c r="AL156" s="37">
        <f t="shared" si="11"/>
        <v>2229.178739956787</v>
      </c>
      <c r="AM156" s="12">
        <f t="shared" si="11"/>
        <v>2214.1337525078784</v>
      </c>
      <c r="AN156" s="12">
        <f t="shared" si="11"/>
        <v>3584.3689927578585</v>
      </c>
      <c r="AO156" s="13">
        <f t="shared" si="11"/>
        <v>7296.9308306523462</v>
      </c>
      <c r="AP156" s="37">
        <f t="shared" si="11"/>
        <v>7223.3949050453812</v>
      </c>
      <c r="AQ156" s="12">
        <f t="shared" si="11"/>
        <v>7151.9345043642279</v>
      </c>
      <c r="AR156" s="12">
        <f t="shared" si="11"/>
        <v>7151.9345043642279</v>
      </c>
      <c r="AS156" s="13">
        <f t="shared" si="11"/>
        <v>5721.5476034913827</v>
      </c>
      <c r="AT156" s="37">
        <f t="shared" si="11"/>
        <v>3752.2684009873242</v>
      </c>
      <c r="AU156" s="12">
        <f t="shared" si="11"/>
        <v>2831.7678428874278</v>
      </c>
      <c r="AV156" s="12">
        <f t="shared" si="11"/>
        <v>3610.5626694019647</v>
      </c>
      <c r="AW156" s="13">
        <f t="shared" si="11"/>
        <v>5451.5637856017565</v>
      </c>
      <c r="AX156" s="30"/>
      <c r="AY156" s="26">
        <v>0</v>
      </c>
    </row>
    <row r="157" spans="1:51" s="26" customFormat="1" ht="15.5" x14ac:dyDescent="0.35">
      <c r="A157" s="36" t="s">
        <v>37</v>
      </c>
      <c r="B157" s="69">
        <f t="shared" ref="B157:AW157" si="12">(((B55*B143)+(B69*B144)+(B83*B145)+(B97*B146)+(B111*B147)+(B125*B148))*B141)-B150-B152-B153-B155</f>
        <v>1538.4253088068588</v>
      </c>
      <c r="C157" s="70">
        <f t="shared" si="12"/>
        <v>2072.6728908287018</v>
      </c>
      <c r="D157" s="70">
        <f t="shared" si="12"/>
        <v>3090.6489650679141</v>
      </c>
      <c r="E157" s="70">
        <f t="shared" si="12"/>
        <v>4755.7640299665991</v>
      </c>
      <c r="F157" s="69">
        <f t="shared" si="12"/>
        <v>4398.8657909645117</v>
      </c>
      <c r="G157" s="70">
        <f t="shared" si="12"/>
        <v>2657.9080862193832</v>
      </c>
      <c r="H157" s="70">
        <f t="shared" si="12"/>
        <v>2820.3809154918526</v>
      </c>
      <c r="I157" s="71">
        <f t="shared" si="12"/>
        <v>3856.2634531818012</v>
      </c>
      <c r="J157" s="69">
        <f t="shared" si="12"/>
        <v>2766.7774525899031</v>
      </c>
      <c r="K157" s="70">
        <f t="shared" si="12"/>
        <v>2565.5142353286328</v>
      </c>
      <c r="L157" s="70">
        <f t="shared" si="12"/>
        <v>2615.8300396439504</v>
      </c>
      <c r="M157" s="71">
        <f t="shared" si="12"/>
        <v>3141.5362288583055</v>
      </c>
      <c r="N157" s="69">
        <f t="shared" si="12"/>
        <v>1868.4592125747549</v>
      </c>
      <c r="O157" s="70">
        <f t="shared" si="12"/>
        <v>2432.9353193959219</v>
      </c>
      <c r="P157" s="70">
        <f t="shared" si="12"/>
        <v>3046.0335426162246</v>
      </c>
      <c r="Q157" s="70">
        <f t="shared" si="12"/>
        <v>6053.3867952828059</v>
      </c>
      <c r="R157" s="69">
        <f t="shared" si="12"/>
        <v>4838.3411368062607</v>
      </c>
      <c r="S157" s="70">
        <f t="shared" si="12"/>
        <v>3271.7057351106678</v>
      </c>
      <c r="T157" s="70">
        <f t="shared" si="12"/>
        <v>2967.3691006068757</v>
      </c>
      <c r="U157" s="71">
        <f t="shared" si="12"/>
        <v>3018.0918730241742</v>
      </c>
      <c r="V157" s="69">
        <f t="shared" si="12"/>
        <v>1739.6944995904405</v>
      </c>
      <c r="W157" s="70">
        <f t="shared" si="12"/>
        <v>3351.6820090626538</v>
      </c>
      <c r="X157" s="70">
        <f t="shared" si="12"/>
        <v>4342.2667273231373</v>
      </c>
      <c r="Y157" s="71">
        <f t="shared" si="12"/>
        <v>0</v>
      </c>
      <c r="Z157" s="69">
        <f t="shared" si="12"/>
        <v>2769.6686731163518</v>
      </c>
      <c r="AA157" s="70">
        <f t="shared" si="12"/>
        <v>3118.6846240973159</v>
      </c>
      <c r="AB157" s="70">
        <f t="shared" si="12"/>
        <v>4140.6243787606263</v>
      </c>
      <c r="AC157" s="70">
        <f t="shared" si="12"/>
        <v>4033.5110674334264</v>
      </c>
      <c r="AD157" s="69">
        <f t="shared" si="12"/>
        <v>3854.2353388674373</v>
      </c>
      <c r="AE157" s="70">
        <f t="shared" si="12"/>
        <v>4155.0446511754035</v>
      </c>
      <c r="AF157" s="70">
        <f t="shared" si="12"/>
        <v>4611.8290502944546</v>
      </c>
      <c r="AG157" s="71">
        <f t="shared" si="12"/>
        <v>4348.0844879513097</v>
      </c>
      <c r="AH157" s="69">
        <f t="shared" si="12"/>
        <v>9621.2595453509057</v>
      </c>
      <c r="AI157" s="70">
        <f t="shared" si="12"/>
        <v>5255.852714913919</v>
      </c>
      <c r="AJ157" s="70">
        <f t="shared" si="12"/>
        <v>4408.4452831741019</v>
      </c>
      <c r="AK157" s="71">
        <f t="shared" si="12"/>
        <v>1624.4134907778819</v>
      </c>
      <c r="AL157" s="69">
        <f t="shared" si="12"/>
        <v>1172.4331958280145</v>
      </c>
      <c r="AM157" s="70">
        <f t="shared" si="12"/>
        <v>1116.7619009936402</v>
      </c>
      <c r="AN157" s="70">
        <f t="shared" si="12"/>
        <v>2297.1000053736707</v>
      </c>
      <c r="AO157" s="71">
        <f t="shared" si="12"/>
        <v>4004.815276109633</v>
      </c>
      <c r="AP157" s="69">
        <f t="shared" si="12"/>
        <v>5277.3743873848653</v>
      </c>
      <c r="AQ157" s="70">
        <f t="shared" si="12"/>
        <v>5563.2159901094665</v>
      </c>
      <c r="AR157" s="70">
        <f t="shared" si="12"/>
        <v>5634.676390790617</v>
      </c>
      <c r="AS157" s="71">
        <f t="shared" si="12"/>
        <v>4622.0777537223348</v>
      </c>
      <c r="AT157" s="69">
        <f t="shared" si="12"/>
        <v>2389.6152923032405</v>
      </c>
      <c r="AU157" s="70">
        <f t="shared" si="12"/>
        <v>1458.2338927694423</v>
      </c>
      <c r="AV157" s="70">
        <f t="shared" si="12"/>
        <v>1893.6452317544824</v>
      </c>
      <c r="AW157" s="71">
        <f t="shared" si="12"/>
        <v>2750.2973365660268</v>
      </c>
      <c r="AX157" s="30">
        <f>SUM(B157:AW157)</f>
        <v>163332.45330796088</v>
      </c>
      <c r="AY157" s="78">
        <f>(AX157-AX52)/AX52</f>
        <v>-0.24847274422963056</v>
      </c>
    </row>
    <row r="158" spans="1:51" s="6" customFormat="1" x14ac:dyDescent="0.35">
      <c r="B158" s="3"/>
      <c r="F158" s="3"/>
      <c r="I158" s="14"/>
      <c r="J158" s="3"/>
      <c r="M158" s="14"/>
      <c r="N158" s="3"/>
      <c r="R158" s="3"/>
      <c r="U158" s="14"/>
      <c r="V158" s="3"/>
      <c r="Y158" s="14"/>
      <c r="Z158" s="3"/>
      <c r="AD158" s="44"/>
      <c r="AE158" s="20"/>
      <c r="AG158" s="14"/>
      <c r="AH158" s="3"/>
      <c r="AK158" s="14"/>
      <c r="AL158" s="3"/>
      <c r="AN158" s="20"/>
      <c r="AO158" s="21"/>
      <c r="AP158" s="3"/>
      <c r="AS158" s="14"/>
      <c r="AT158" s="3"/>
      <c r="AW158" s="14"/>
    </row>
    <row r="160" spans="1:51" s="394" customFormat="1" x14ac:dyDescent="0.35">
      <c r="A160" s="395" t="s">
        <v>107</v>
      </c>
      <c r="B160" s="395"/>
      <c r="C160" s="395"/>
      <c r="D160" s="395"/>
      <c r="E160" s="395">
        <v>1</v>
      </c>
      <c r="F160" s="395"/>
      <c r="G160" s="395">
        <v>1</v>
      </c>
      <c r="H160" s="395"/>
      <c r="I160" s="395">
        <v>2</v>
      </c>
      <c r="J160" s="395"/>
      <c r="K160" s="395"/>
      <c r="L160" s="395"/>
      <c r="M160" s="395">
        <v>1</v>
      </c>
      <c r="N160" s="395"/>
      <c r="O160" s="395"/>
      <c r="P160" s="395"/>
      <c r="Q160" s="395">
        <v>1</v>
      </c>
      <c r="R160" s="395">
        <v>2</v>
      </c>
      <c r="S160" s="395"/>
      <c r="T160" s="395"/>
      <c r="U160" s="395">
        <v>1</v>
      </c>
      <c r="V160" s="395"/>
      <c r="W160" s="395"/>
      <c r="X160" s="395"/>
      <c r="Y160" s="395">
        <v>7</v>
      </c>
      <c r="Z160" s="395">
        <v>3</v>
      </c>
      <c r="AA160" s="395"/>
      <c r="AB160" s="395"/>
      <c r="AC160" s="395"/>
      <c r="AD160" s="395"/>
      <c r="AE160" s="395"/>
      <c r="AF160" s="395"/>
      <c r="AG160" s="395">
        <v>1</v>
      </c>
      <c r="AH160" s="395"/>
      <c r="AI160" s="395"/>
      <c r="AJ160" s="395"/>
      <c r="AK160" s="395"/>
      <c r="AL160" s="395"/>
      <c r="AM160" s="395">
        <v>2</v>
      </c>
      <c r="AN160" s="395"/>
      <c r="AO160" s="395"/>
      <c r="AP160" s="395">
        <v>1</v>
      </c>
      <c r="AQ160" s="395"/>
      <c r="AR160" s="395"/>
      <c r="AS160" s="395">
        <v>1</v>
      </c>
      <c r="AT160" s="395"/>
      <c r="AU160" s="395">
        <v>2</v>
      </c>
      <c r="AV160" s="395"/>
      <c r="AW160" s="395"/>
    </row>
    <row r="161" spans="1:49" s="80" customFormat="1" x14ac:dyDescent="0.35">
      <c r="A161" s="395" t="s">
        <v>118</v>
      </c>
      <c r="B161" s="396">
        <v>1.4999999999999999E-2</v>
      </c>
      <c r="C161" s="396">
        <v>1.4999999999999999E-2</v>
      </c>
      <c r="D161" s="396">
        <v>1.4999999999999999E-2</v>
      </c>
      <c r="E161" s="396">
        <v>1.4999999999999999E-2</v>
      </c>
      <c r="F161" s="396">
        <v>1.2999999999999999E-2</v>
      </c>
      <c r="G161" s="396">
        <v>1.2999999999999999E-2</v>
      </c>
      <c r="H161" s="396">
        <v>1.2999999999999999E-2</v>
      </c>
      <c r="I161" s="396">
        <v>1.2999999999999999E-2</v>
      </c>
      <c r="J161" s="396">
        <v>8.9999999999999993E-3</v>
      </c>
      <c r="K161" s="396">
        <v>8.9999999999999993E-3</v>
      </c>
      <c r="L161" s="396">
        <v>8.9999999999999993E-3</v>
      </c>
      <c r="M161" s="396">
        <v>8.9999999999999993E-3</v>
      </c>
      <c r="N161" s="396">
        <v>3.5000000000000003E-2</v>
      </c>
      <c r="O161" s="396">
        <v>3.5000000000000003E-2</v>
      </c>
      <c r="P161" s="396">
        <v>3.5000000000000003E-2</v>
      </c>
      <c r="Q161" s="396">
        <v>3.5000000000000003E-2</v>
      </c>
      <c r="R161" s="396">
        <v>2.4E-2</v>
      </c>
      <c r="S161" s="396">
        <v>2.4E-2</v>
      </c>
      <c r="T161" s="396">
        <v>2.4E-2</v>
      </c>
      <c r="U161" s="396">
        <v>2.4E-2</v>
      </c>
      <c r="V161" s="396">
        <v>6.5000000000000002E-2</v>
      </c>
      <c r="W161" s="396">
        <v>6.5000000000000002E-2</v>
      </c>
      <c r="X161" s="396">
        <v>6.5000000000000002E-2</v>
      </c>
      <c r="Y161" s="396">
        <v>6.5000000000000002E-2</v>
      </c>
      <c r="Z161" s="396">
        <v>2.1999999999999999E-2</v>
      </c>
      <c r="AA161" s="396">
        <v>2.1999999999999999E-2</v>
      </c>
      <c r="AB161" s="396">
        <v>2.1999999999999999E-2</v>
      </c>
      <c r="AC161" s="396">
        <v>2.1999999999999999E-2</v>
      </c>
      <c r="AD161" s="396">
        <v>3.9E-2</v>
      </c>
      <c r="AE161" s="396">
        <v>3.9E-2</v>
      </c>
      <c r="AF161" s="396">
        <v>3.9E-2</v>
      </c>
      <c r="AG161" s="396">
        <v>3.9E-2</v>
      </c>
      <c r="AH161" s="396">
        <v>2.7E-2</v>
      </c>
      <c r="AI161" s="396">
        <v>2.7E-2</v>
      </c>
      <c r="AJ161" s="396">
        <v>2.7E-2</v>
      </c>
      <c r="AK161" s="396">
        <v>2.7E-2</v>
      </c>
      <c r="AL161" s="396">
        <v>2.5499999999999995E-2</v>
      </c>
      <c r="AM161" s="396">
        <v>2.5499999999999995E-2</v>
      </c>
      <c r="AN161" s="396">
        <v>2.5499999999999995E-2</v>
      </c>
      <c r="AO161" s="396">
        <v>2.5499999999999995E-2</v>
      </c>
      <c r="AP161" s="396">
        <v>1.6998299999999997E-2</v>
      </c>
      <c r="AQ161" s="396">
        <v>1.6998299999999997E-2</v>
      </c>
      <c r="AR161" s="396">
        <v>1.6998299999999997E-2</v>
      </c>
      <c r="AS161" s="396">
        <v>1.6998299999999997E-2</v>
      </c>
      <c r="AT161" s="396">
        <v>8.5016999999999992E-3</v>
      </c>
      <c r="AU161" s="396">
        <v>8.5016999999999992E-3</v>
      </c>
      <c r="AV161" s="396">
        <v>8.5016999999999992E-3</v>
      </c>
      <c r="AW161" s="396">
        <v>8.5016999999999992E-3</v>
      </c>
    </row>
  </sheetData>
  <mergeCells count="13">
    <mergeCell ref="AT21:AW21"/>
    <mergeCell ref="V21:Y21"/>
    <mergeCell ref="Z21:AC21"/>
    <mergeCell ref="AD21:AG21"/>
    <mergeCell ref="AH21:AK21"/>
    <mergeCell ref="AL21:AO21"/>
    <mergeCell ref="AP21:AS21"/>
    <mergeCell ref="R21:U21"/>
    <mergeCell ref="A21:A22"/>
    <mergeCell ref="B21:E21"/>
    <mergeCell ref="F21:I21"/>
    <mergeCell ref="J21:M21"/>
    <mergeCell ref="N21:Q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3973" r:id="rId4" name="OptionButton2">
          <controlPr defaultSize="0" autoLine="0" r:id="rId5">
            <anchor>
              <from>
                <xdr:col>0</xdr:col>
                <xdr:colOff>196850</xdr:colOff>
                <xdr:row>4</xdr:row>
                <xdr:rowOff>19050</xdr:rowOff>
              </from>
              <to>
                <xdr:col>0</xdr:col>
                <xdr:colOff>1504950</xdr:colOff>
                <xdr:row>5</xdr:row>
                <xdr:rowOff>184150</xdr:rowOff>
              </to>
            </anchor>
          </controlPr>
        </control>
      </mc:Choice>
      <mc:Fallback>
        <control shapeId="83973" r:id="rId4" name="OptionButton2"/>
      </mc:Fallback>
    </mc:AlternateContent>
    <mc:AlternateContent xmlns:mc="http://schemas.openxmlformats.org/markup-compatibility/2006">
      <mc:Choice Requires="x14">
        <control shapeId="83972" r:id="rId6" name="OptionButton1">
          <controlPr defaultSize="0" autoLine="0" r:id="rId7">
            <anchor>
              <from>
                <xdr:col>0</xdr:col>
                <xdr:colOff>196850</xdr:colOff>
                <xdr:row>6</xdr:row>
                <xdr:rowOff>19050</xdr:rowOff>
              </from>
              <to>
                <xdr:col>0</xdr:col>
                <xdr:colOff>1289050</xdr:colOff>
                <xdr:row>7</xdr:row>
                <xdr:rowOff>63500</xdr:rowOff>
              </to>
            </anchor>
          </controlPr>
        </control>
      </mc:Choice>
      <mc:Fallback>
        <control shapeId="83972" r:id="rId6" name="OptionButton1"/>
      </mc:Fallback>
    </mc:AlternateContent>
    <mc:AlternateContent xmlns:mc="http://schemas.openxmlformats.org/markup-compatibility/2006">
      <mc:Choice Requires="x14">
        <control shapeId="83971" r:id="rId8" name="ComboBox2">
          <controlPr defaultSize="0" autoLine="0" listFillRange="MonthAndBeyond" r:id="rId9">
            <anchor>
              <from>
                <xdr:col>0</xdr:col>
                <xdr:colOff>1898650</xdr:colOff>
                <xdr:row>4</xdr:row>
                <xdr:rowOff>88900</xdr:rowOff>
              </from>
              <to>
                <xdr:col>0</xdr:col>
                <xdr:colOff>3486150</xdr:colOff>
                <xdr:row>5</xdr:row>
                <xdr:rowOff>158750</xdr:rowOff>
              </to>
            </anchor>
          </controlPr>
        </control>
      </mc:Choice>
      <mc:Fallback>
        <control shapeId="83971" r:id="rId8" name="ComboBox2"/>
      </mc:Fallback>
    </mc:AlternateContent>
    <mc:AlternateContent xmlns:mc="http://schemas.openxmlformats.org/markup-compatibility/2006">
      <mc:Choice Requires="x14">
        <control shapeId="83970" r:id="rId10" name="ComboBox1">
          <controlPr defaultSize="0" disabled="1" autoLine="0" listFillRange="Months" r:id="rId11">
            <anchor>
              <from>
                <xdr:col>0</xdr:col>
                <xdr:colOff>1879600</xdr:colOff>
                <xdr:row>6</xdr:row>
                <xdr:rowOff>57150</xdr:rowOff>
              </from>
              <to>
                <xdr:col>0</xdr:col>
                <xdr:colOff>3486150</xdr:colOff>
                <xdr:row>7</xdr:row>
                <xdr:rowOff>165100</xdr:rowOff>
              </to>
            </anchor>
          </controlPr>
        </control>
      </mc:Choice>
      <mc:Fallback>
        <control shapeId="83970" r:id="rId10" name="ComboBox1"/>
      </mc:Fallback>
    </mc:AlternateContent>
    <mc:AlternateContent xmlns:mc="http://schemas.openxmlformats.org/markup-compatibility/2006">
      <mc:Choice Requires="x14">
        <control shapeId="83969" r:id="rId12" name="ComboBox3">
          <controlPr defaultSize="0" autoLine="0" listFillRange="RowOptions" r:id="rId13">
            <anchor>
              <from>
                <xdr:col>0</xdr:col>
                <xdr:colOff>1022350</xdr:colOff>
                <xdr:row>9</xdr:row>
                <xdr:rowOff>228600</xdr:rowOff>
              </from>
              <to>
                <xdr:col>0</xdr:col>
                <xdr:colOff>3473450</xdr:colOff>
                <xdr:row>10</xdr:row>
                <xdr:rowOff>215900</xdr:rowOff>
              </to>
            </anchor>
          </controlPr>
        </control>
      </mc:Choice>
      <mc:Fallback>
        <control shapeId="83969" r:id="rId12" name="ComboBox3"/>
      </mc:Fallback>
    </mc:AlternateContent>
    <mc:AlternateContent xmlns:mc="http://schemas.openxmlformats.org/markup-compatibility/2006">
      <mc:Choice Requires="x14">
        <control shapeId="83976" r:id="rId14" name="Button 8">
          <controlPr defaultSize="0" print="0" autoFill="0" autoPict="0" macro="[0]!GoToDashboard">
            <anchor moveWithCells="1" siz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1898650</xdr:colOff>
                <xdr:row>0</xdr:row>
                <xdr:rowOff>361950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B050"/>
  </sheetPr>
  <dimension ref="A1:DB136"/>
  <sheetViews>
    <sheetView topLeftCell="A19" zoomScale="85" zoomScaleNormal="85" workbookViewId="0">
      <selection activeCell="AA126" sqref="AA126"/>
    </sheetView>
  </sheetViews>
  <sheetFormatPr defaultColWidth="9.1796875" defaultRowHeight="14.5" x14ac:dyDescent="0.35"/>
  <cols>
    <col min="1" max="1" width="6" style="133" bestFit="1" customWidth="1"/>
    <col min="2" max="2" width="8.26953125" style="133" customWidth="1"/>
    <col min="3" max="3" width="4.1796875" style="133" bestFit="1" customWidth="1"/>
    <col min="4" max="5" width="2.453125" style="133" bestFit="1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 customWidth="1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10.54296875" style="133" bestFit="1" customWidth="1"/>
    <col min="20" max="20" width="9.54296875" style="133" customWidth="1"/>
    <col min="21" max="21" width="12.26953125" style="133" bestFit="1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11" style="133" customWidth="1"/>
    <col min="36" max="36" width="10.26953125" style="133" customWidth="1"/>
    <col min="37" max="37" width="11" style="133" customWidth="1"/>
    <col min="38" max="38" width="1.54296875" style="133" customWidth="1"/>
    <col min="39" max="40" width="8.7265625" style="133" customWidth="1"/>
    <col min="41" max="41" width="7.7265625" style="133" customWidth="1"/>
    <col min="42" max="42" width="10.54296875" style="133" customWidth="1"/>
    <col min="43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4" width="10.81640625" style="133" bestFit="1" customWidth="1"/>
    <col min="105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7341.787268</v>
      </c>
      <c r="S5" s="200">
        <f>SUM(O5:R5)</f>
        <v>29504.361985162483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12064.787554741901</v>
      </c>
      <c r="P6" s="200">
        <v>11358.783650023508</v>
      </c>
      <c r="Q6" s="200">
        <v>2250.1751110864702</v>
      </c>
      <c r="R6" s="200">
        <v>7341.787268</v>
      </c>
      <c r="S6" s="200">
        <f>SUM(O6:R6)</f>
        <v>33015.53358385188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2284.0625547419004</v>
      </c>
      <c r="P7" s="200">
        <f>P6-P5</f>
        <v>587.10904394749741</v>
      </c>
      <c r="Q7" s="200">
        <f>Q6-Q5</f>
        <v>640</v>
      </c>
      <c r="R7" s="202"/>
      <c r="S7" s="200">
        <f>S6-S5</f>
        <v>3511.1715986893978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0.23352691694551275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0.11900516948833326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0.13868731070947724</v>
      </c>
      <c r="S12" s="193">
        <f>(S11-S5)/S5</f>
        <v>5.8785816677200217E-2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6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6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6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6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6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6" x14ac:dyDescent="0.35">
      <c r="F22" s="170" t="s">
        <v>165</v>
      </c>
      <c r="G22" s="174">
        <f>SUM('FY20 Demand'!C14:C15)</f>
        <v>23173.130676556997</v>
      </c>
      <c r="H22" s="174">
        <f>'FY20 Demand'!C4+'FY20 Demand'!C6</f>
        <v>11695.800792890477</v>
      </c>
      <c r="I22" s="174">
        <f>'FY20 Demand'!C10</f>
        <v>1804.7812174693652</v>
      </c>
      <c r="J22" s="174">
        <f>SUM('FY20 Demand'!C18,'FY20 Demand'!C20)</f>
        <v>9111.3468346527243</v>
      </c>
      <c r="K22" s="174">
        <f>'FY20 Demand'!C23+'FY20 Demand'!C24</f>
        <v>23838.377733365469</v>
      </c>
      <c r="L22" s="174">
        <f>'FY20 Demand'!C30</f>
        <v>920.19766454678199</v>
      </c>
      <c r="M22" s="174">
        <f>SUM(G22:L22)</f>
        <v>70543.634919481818</v>
      </c>
      <c r="O22" s="174">
        <f>SUM('FY20 Demand'!D14:D15)</f>
        <v>28194.233590652839</v>
      </c>
      <c r="P22" s="174">
        <f>'FY20 Demand'!D4+'FY20 Demand'!D6</f>
        <v>19466.319092870064</v>
      </c>
      <c r="Q22" s="174">
        <f>'FY20 Demand'!D10</f>
        <v>2121.963760807479</v>
      </c>
      <c r="R22" s="174">
        <f>SUM('FY20 Demand'!D18,'FY20 Demand'!D20)</f>
        <v>12375.203919714128</v>
      </c>
      <c r="S22" s="174">
        <f>'FY20 Demand'!D23+'FY20 Demand'!D24</f>
        <v>28308.073558371496</v>
      </c>
      <c r="T22" s="174">
        <f>'FY20 Demand'!D30</f>
        <v>342.12039874415348</v>
      </c>
      <c r="U22" s="174">
        <f>SUM(O22:T22)</f>
        <v>90807.914321160162</v>
      </c>
      <c r="V22" s="174"/>
      <c r="W22" s="174">
        <f>SUM('FY20 Demand'!E14:E15)</f>
        <v>28589.945310374052</v>
      </c>
      <c r="X22" s="174">
        <f>'FY20 Demand'!E4+'FY20 Demand'!E6</f>
        <v>11045.480201917828</v>
      </c>
      <c r="Y22" s="174">
        <f>'FY20 Demand'!E10</f>
        <v>891.09932078413499</v>
      </c>
      <c r="Z22" s="174">
        <f>SUM('FY20 Demand'!E18,'FY20 Demand'!E20)</f>
        <v>10804.282051670556</v>
      </c>
      <c r="AA22" s="174">
        <f>'FY20 Demand'!E23+'FY20 Demand'!E24</f>
        <v>22774.164441697365</v>
      </c>
      <c r="AB22" s="174">
        <f>'FY20 Demand'!E30</f>
        <v>292.40125309209441</v>
      </c>
      <c r="AC22" s="174">
        <f>SUM(W22:AB22)</f>
        <v>74397.372579536037</v>
      </c>
      <c r="AD22" s="174"/>
      <c r="AE22" s="174">
        <f>SUM('FY20 Demand'!F14:F15)</f>
        <v>22009.384074529811</v>
      </c>
      <c r="AF22" s="174">
        <f>'FY20 Demand'!F4+'FY20 Demand'!F6</f>
        <v>10707.778391451013</v>
      </c>
      <c r="AG22" s="174">
        <f>'FY20 Demand'!F10</f>
        <v>579.61944812811646</v>
      </c>
      <c r="AH22" s="174">
        <f>SUM('FY20 Demand'!F18,'FY20 Demand'!F20)</f>
        <v>6155.5734557513206</v>
      </c>
      <c r="AI22" s="174">
        <f>'FY20 Demand'!F23+'FY20 Demand'!F24</f>
        <v>41504.318375055955</v>
      </c>
      <c r="AJ22" s="174">
        <f>'FY20 Demand'!F30</f>
        <v>3347.6346949114904</v>
      </c>
      <c r="AK22" s="174">
        <f>SUM(AE22:AJ22)</f>
        <v>84304.308439827713</v>
      </c>
      <c r="AL22" s="164"/>
      <c r="AM22" s="174">
        <f>SUM('FY20 Demand'!G14:G15)</f>
        <v>24724.307796085966</v>
      </c>
      <c r="AN22" s="174">
        <f>'FY20 Demand'!G4+'FY20 Demand'!G6</f>
        <v>10267.977789385932</v>
      </c>
      <c r="AO22" s="174">
        <f>'FY20 Demand'!G10</f>
        <v>689.11072522433687</v>
      </c>
      <c r="AP22" s="174">
        <f>SUM('FY20 Demand'!G18,'FY20 Demand'!G20)</f>
        <v>4671.5860988519071</v>
      </c>
      <c r="AQ22" s="174">
        <f>'FY20 Demand'!G23+'FY20 Demand'!G24</f>
        <v>40865.790400055092</v>
      </c>
      <c r="AR22" s="174">
        <f>'FY20 Demand'!G30</f>
        <v>3093.0470803921571</v>
      </c>
      <c r="AS22" s="174">
        <f>SUM(AM22:AR22)</f>
        <v>84311.819889995386</v>
      </c>
      <c r="AT22" s="164"/>
      <c r="AU22" s="174">
        <f>SUM('FY20 Demand'!H14:H15)</f>
        <v>16483.002044208071</v>
      </c>
      <c r="AV22" s="174">
        <f>'FY20 Demand'!H4+'FY20 Demand'!H6</f>
        <v>5764.1409153335189</v>
      </c>
      <c r="AW22" s="174">
        <f>'FY20 Demand'!H10</f>
        <v>242.47755740267132</v>
      </c>
      <c r="AX22" s="174">
        <f>SUM('FY20 Demand'!H18,'FY20 Demand'!H20)</f>
        <v>2643.1141721548665</v>
      </c>
      <c r="AY22" s="174">
        <f>'FY20 Demand'!H23+'FY20 Demand'!H24</f>
        <v>27669.545583370633</v>
      </c>
      <c r="AZ22" s="174">
        <f>'FY20 Demand'!H30</f>
        <v>810.14701905762706</v>
      </c>
      <c r="BA22" s="174">
        <f>SUM(AU22:AZ22)</f>
        <v>53612.42729152739</v>
      </c>
      <c r="BB22" s="164"/>
      <c r="BC22" s="174">
        <f>SUM('FY20 Demand'!I14:I15)</f>
        <v>23400.069109523931</v>
      </c>
      <c r="BD22" s="174">
        <f>'FY20 Demand'!I4+'FY20 Demand'!I6</f>
        <v>9619.4119955757378</v>
      </c>
      <c r="BE22" s="174">
        <f>'FY20 Demand'!I10</f>
        <v>1302.8761765323611</v>
      </c>
      <c r="BF22" s="174">
        <f>SUM('FY20 Demand'!I18,'FY20 Demand'!I20)</f>
        <v>15419.436976621866</v>
      </c>
      <c r="BG22" s="174">
        <f>'FY20 Demand'!I23+'FY20 Demand'!I24</f>
        <v>59595.944333413674</v>
      </c>
      <c r="BH22" s="174">
        <f>'FY20 Demand'!I30</f>
        <v>5379.7160002560777</v>
      </c>
      <c r="BI22" s="174">
        <f>SUM(BC22:BH22)</f>
        <v>114717.45459192363</v>
      </c>
      <c r="BJ22" s="164"/>
      <c r="BK22" s="174">
        <f>SUM('FY20 Demand'!J14:J15)</f>
        <v>28108.265649000321</v>
      </c>
      <c r="BL22" s="174">
        <f>'FY20 Demand'!J4+'FY20 Demand'!J6</f>
        <v>11756.941716622363</v>
      </c>
      <c r="BM22" s="174">
        <f>'FY20 Demand'!J10</f>
        <v>1304.1825364489005</v>
      </c>
      <c r="BN22" s="174">
        <f>SUM('FY20 Demand'!J18,'FY20 Demand'!J20)</f>
        <v>17855.128455520495</v>
      </c>
      <c r="BO22" s="174">
        <f>'FY20 Demand'!J23+'FY20 Demand'!J24</f>
        <v>59595.944333413674</v>
      </c>
      <c r="BP22" s="174">
        <f>'FY20 Demand'!J30</f>
        <v>3940.8027050730666</v>
      </c>
      <c r="BQ22" s="174">
        <f>SUM(BK22:BP22)</f>
        <v>122561.26539607882</v>
      </c>
      <c r="BR22" s="164"/>
      <c r="BS22" s="174">
        <f>SUM('FY20 Demand'!K14:K15)</f>
        <v>34965.701407451823</v>
      </c>
      <c r="BT22" s="174">
        <f>'FY20 Demand'!K4+'FY20 Demand'!K6</f>
        <v>12176.177168592152</v>
      </c>
      <c r="BU22" s="174">
        <f>'FY20 Demand'!K10</f>
        <v>956.09493961624241</v>
      </c>
      <c r="BV22" s="174">
        <f>SUM('FY20 Demand'!K18,'FY20 Demand'!K20)</f>
        <v>15244.042787471373</v>
      </c>
      <c r="BW22" s="174">
        <f>'FY20 Demand'!K23+'FY20 Demand'!K24</f>
        <v>41078.63305838871</v>
      </c>
      <c r="BX22" s="174">
        <f>'FY20 Demand'!K30</f>
        <v>1154.8375562329952</v>
      </c>
      <c r="BY22" s="174">
        <f>SUM(BS22:BX22)</f>
        <v>105575.4869177533</v>
      </c>
      <c r="BZ22" s="164"/>
      <c r="CA22" s="174">
        <f>SUM('FY20 Demand'!L14:L15)</f>
        <v>30632.114049911845</v>
      </c>
      <c r="CB22" s="174">
        <f>'FY20 Demand'!L4+'FY20 Demand'!L6</f>
        <v>9667.6952464103724</v>
      </c>
      <c r="CC22" s="174">
        <f>'FY20 Demand'!L10</f>
        <v>1883.5236942477304</v>
      </c>
      <c r="CD22" s="174">
        <f>SUM('FY20 Demand'!L18,'FY20 Demand'!L20)</f>
        <v>13572.459906524036</v>
      </c>
      <c r="CE22" s="174">
        <f>'FY20 Demand'!L23+'FY20 Demand'!L24</f>
        <v>31926.398750043038</v>
      </c>
      <c r="CF22" s="174">
        <f>'FY20 Demand'!L30</f>
        <v>4375.4625993889949</v>
      </c>
      <c r="CG22" s="174">
        <f>SUM(CA22:CF22)</f>
        <v>92057.654246526014</v>
      </c>
      <c r="CH22" s="164"/>
      <c r="CI22" s="174">
        <f>SUM('FY20 Demand'!M14:M15)</f>
        <v>27621.680377797195</v>
      </c>
      <c r="CJ22" s="174">
        <f>'FY20 Demand'!M4+'FY20 Demand'!M6</f>
        <v>8597.2311125083743</v>
      </c>
      <c r="CK22" s="174">
        <f>'FY20 Demand'!M10</f>
        <v>3122.9193296114877</v>
      </c>
      <c r="CL22" s="174">
        <f>SUM('FY20 Demand'!M18,'FY20 Demand'!M20)</f>
        <v>11658.375494490363</v>
      </c>
      <c r="CM22" s="174">
        <f>'FY20 Demand'!M23+'FY20 Demand'!M24</f>
        <v>25966.804316701673</v>
      </c>
      <c r="CN22" s="174">
        <f>'FY20 Demand'!M30</f>
        <v>2275.9459655254905</v>
      </c>
      <c r="CO22" s="174">
        <f>SUM(CI22:CN22)</f>
        <v>79242.956596634584</v>
      </c>
      <c r="CP22" s="164"/>
      <c r="CQ22" s="174">
        <f>SUM('FY20 Demand'!N14:N15)</f>
        <v>19129.805358513724</v>
      </c>
      <c r="CR22" s="174">
        <f>'FY20 Demand'!N4+'FY20 Demand'!N6</f>
        <v>8835.9136999582479</v>
      </c>
      <c r="CS22" s="174">
        <f>'FY20 Demand'!N10</f>
        <v>1524.6318175407757</v>
      </c>
      <c r="CT22" s="174">
        <f>SUM('FY20 Demand'!N18,'FY20 Demand'!N20)</f>
        <v>6019.8336050174594</v>
      </c>
      <c r="CU22" s="174">
        <f>'FY20 Demand'!N23+'FY20 Demand'!N24</f>
        <v>22561.321783363746</v>
      </c>
      <c r="CV22" s="174">
        <f>'FY20 Demand'!N30</f>
        <v>925.97686273564773</v>
      </c>
      <c r="CW22" s="174">
        <f>SUM(CQ22:CV22)</f>
        <v>58997.483127129599</v>
      </c>
      <c r="CY22" s="195">
        <f>SUM(CW22,CO22,CG22,BY22,BQ22,BI22,BA22,AS22,AK22,AC22,U22,M22)</f>
        <v>1031129.7783175745</v>
      </c>
      <c r="CZ22" s="195">
        <f>SUM('FY20 Demand'!O36,'FY20 Demand'!O38)</f>
        <v>1031129.7783175745</v>
      </c>
      <c r="DA22" s="182" t="str">
        <f>IF(CY22=CZ22,"","Check")</f>
        <v/>
      </c>
      <c r="DB22" s="134">
        <f>CY22-CZ22</f>
        <v>0</v>
      </c>
    </row>
    <row r="23" spans="6:106" x14ac:dyDescent="0.35">
      <c r="F23" s="170" t="s">
        <v>164</v>
      </c>
      <c r="G23" s="194">
        <f t="shared" ref="G23:L23" si="0">G22</f>
        <v>23173.130676556997</v>
      </c>
      <c r="H23" s="194">
        <f t="shared" si="0"/>
        <v>11695.800792890477</v>
      </c>
      <c r="I23" s="194">
        <f t="shared" si="0"/>
        <v>1804.7812174693652</v>
      </c>
      <c r="J23" s="194">
        <f t="shared" si="0"/>
        <v>9111.3468346527243</v>
      </c>
      <c r="K23" s="194">
        <f t="shared" si="0"/>
        <v>23838.377733365469</v>
      </c>
      <c r="L23" s="194">
        <f t="shared" si="0"/>
        <v>920.19766454678199</v>
      </c>
      <c r="M23" s="174">
        <f>SUM(G23:L23)</f>
        <v>70543.634919481818</v>
      </c>
      <c r="O23" s="194">
        <f t="shared" ref="O23:T23" si="1">O22</f>
        <v>28194.233590652839</v>
      </c>
      <c r="P23" s="194">
        <f t="shared" si="1"/>
        <v>19466.319092870064</v>
      </c>
      <c r="Q23" s="194">
        <f t="shared" si="1"/>
        <v>2121.963760807479</v>
      </c>
      <c r="R23" s="194">
        <f t="shared" si="1"/>
        <v>12375.203919714128</v>
      </c>
      <c r="S23" s="194">
        <f t="shared" si="1"/>
        <v>28308.073558371496</v>
      </c>
      <c r="T23" s="194">
        <f t="shared" si="1"/>
        <v>342.12039874415348</v>
      </c>
      <c r="U23" s="174">
        <f>SUM(O23:T23)</f>
        <v>90807.914321160162</v>
      </c>
      <c r="V23" s="174"/>
      <c r="W23" s="194">
        <f t="shared" ref="W23:AB23" si="2">W22</f>
        <v>28589.945310374052</v>
      </c>
      <c r="X23" s="194">
        <f t="shared" si="2"/>
        <v>11045.480201917828</v>
      </c>
      <c r="Y23" s="194">
        <f t="shared" si="2"/>
        <v>891.09932078413499</v>
      </c>
      <c r="Z23" s="194">
        <f t="shared" si="2"/>
        <v>10804.282051670556</v>
      </c>
      <c r="AA23" s="194">
        <f t="shared" si="2"/>
        <v>22774.164441697365</v>
      </c>
      <c r="AB23" s="194">
        <f t="shared" si="2"/>
        <v>292.40125309209441</v>
      </c>
      <c r="AC23" s="174">
        <f>SUM(W23:AB23)</f>
        <v>74397.372579536037</v>
      </c>
      <c r="AD23" s="174"/>
      <c r="AE23" s="194">
        <f t="shared" ref="AE23:AJ23" si="3">AE22</f>
        <v>22009.384074529811</v>
      </c>
      <c r="AF23" s="194">
        <f t="shared" si="3"/>
        <v>10707.778391451013</v>
      </c>
      <c r="AG23" s="194">
        <f t="shared" si="3"/>
        <v>579.61944812811646</v>
      </c>
      <c r="AH23" s="194">
        <f t="shared" si="3"/>
        <v>6155.5734557513206</v>
      </c>
      <c r="AI23" s="194">
        <f t="shared" si="3"/>
        <v>41504.318375055955</v>
      </c>
      <c r="AJ23" s="194">
        <f t="shared" si="3"/>
        <v>3347.6346949114904</v>
      </c>
      <c r="AK23" s="174">
        <f>SUM(AE23:AJ23)</f>
        <v>84304.308439827713</v>
      </c>
      <c r="AL23" s="164"/>
      <c r="AM23" s="194">
        <f t="shared" ref="AM23:AR23" si="4">AM22</f>
        <v>24724.307796085966</v>
      </c>
      <c r="AN23" s="194">
        <f t="shared" si="4"/>
        <v>10267.977789385932</v>
      </c>
      <c r="AO23" s="194">
        <f t="shared" si="4"/>
        <v>689.11072522433687</v>
      </c>
      <c r="AP23" s="194">
        <f t="shared" si="4"/>
        <v>4671.5860988519071</v>
      </c>
      <c r="AQ23" s="194">
        <f t="shared" si="4"/>
        <v>40865.790400055092</v>
      </c>
      <c r="AR23" s="194">
        <f t="shared" si="4"/>
        <v>3093.0470803921571</v>
      </c>
      <c r="AS23" s="174">
        <f>SUM(AM23:AR23)</f>
        <v>84311.819889995386</v>
      </c>
      <c r="AT23" s="164"/>
      <c r="AU23" s="194">
        <f t="shared" ref="AU23:AZ23" si="5">AU22</f>
        <v>16483.002044208071</v>
      </c>
      <c r="AV23" s="194">
        <f t="shared" si="5"/>
        <v>5764.1409153335189</v>
      </c>
      <c r="AW23" s="194">
        <f t="shared" si="5"/>
        <v>242.47755740267132</v>
      </c>
      <c r="AX23" s="194">
        <f t="shared" si="5"/>
        <v>2643.1141721548665</v>
      </c>
      <c r="AY23" s="194">
        <f t="shared" si="5"/>
        <v>27669.545583370633</v>
      </c>
      <c r="AZ23" s="194">
        <f t="shared" si="5"/>
        <v>810.14701905762706</v>
      </c>
      <c r="BA23" s="174">
        <f>SUM(AU23:AZ23)</f>
        <v>53612.42729152739</v>
      </c>
      <c r="BB23" s="164"/>
      <c r="BC23" s="194">
        <f t="shared" ref="BC23:BH23" si="6">BC22</f>
        <v>23400.069109523931</v>
      </c>
      <c r="BD23" s="194">
        <f t="shared" si="6"/>
        <v>9619.4119955757378</v>
      </c>
      <c r="BE23" s="194">
        <f t="shared" si="6"/>
        <v>1302.8761765323611</v>
      </c>
      <c r="BF23" s="194">
        <f t="shared" si="6"/>
        <v>15419.436976621866</v>
      </c>
      <c r="BG23" s="194">
        <f t="shared" si="6"/>
        <v>59595.944333413674</v>
      </c>
      <c r="BH23" s="194">
        <f t="shared" si="6"/>
        <v>5379.7160002560777</v>
      </c>
      <c r="BI23" s="174">
        <f>SUM(BC23:BH23)</f>
        <v>114717.45459192363</v>
      </c>
      <c r="BJ23" s="164"/>
      <c r="BK23" s="194">
        <f t="shared" ref="BK23:BP23" si="7">BK22</f>
        <v>28108.265649000321</v>
      </c>
      <c r="BL23" s="194">
        <f t="shared" si="7"/>
        <v>11756.941716622363</v>
      </c>
      <c r="BM23" s="194">
        <f t="shared" si="7"/>
        <v>1304.1825364489005</v>
      </c>
      <c r="BN23" s="194">
        <f t="shared" si="7"/>
        <v>17855.128455520495</v>
      </c>
      <c r="BO23" s="194">
        <f t="shared" si="7"/>
        <v>59595.944333413674</v>
      </c>
      <c r="BP23" s="194">
        <f t="shared" si="7"/>
        <v>3940.8027050730666</v>
      </c>
      <c r="BQ23" s="174">
        <f>SUM(BK23:BP23)</f>
        <v>122561.26539607882</v>
      </c>
      <c r="BR23" s="164"/>
      <c r="BS23" s="194">
        <f t="shared" ref="BS23:BX23" si="8">BS22</f>
        <v>34965.701407451823</v>
      </c>
      <c r="BT23" s="194">
        <f t="shared" si="8"/>
        <v>12176.177168592152</v>
      </c>
      <c r="BU23" s="194">
        <f t="shared" si="8"/>
        <v>956.09493961624241</v>
      </c>
      <c r="BV23" s="194">
        <f t="shared" si="8"/>
        <v>15244.042787471373</v>
      </c>
      <c r="BW23" s="194">
        <f t="shared" si="8"/>
        <v>41078.63305838871</v>
      </c>
      <c r="BX23" s="194">
        <f t="shared" si="8"/>
        <v>1154.8375562329952</v>
      </c>
      <c r="BY23" s="174">
        <f>SUM(BS23:BX23)</f>
        <v>105575.4869177533</v>
      </c>
      <c r="BZ23" s="164"/>
      <c r="CA23" s="194">
        <f t="shared" ref="CA23:CF23" si="9">CA22</f>
        <v>30632.114049911845</v>
      </c>
      <c r="CB23" s="194">
        <f t="shared" si="9"/>
        <v>9667.6952464103724</v>
      </c>
      <c r="CC23" s="194">
        <f t="shared" si="9"/>
        <v>1883.5236942477304</v>
      </c>
      <c r="CD23" s="194">
        <f t="shared" si="9"/>
        <v>13572.459906524036</v>
      </c>
      <c r="CE23" s="194">
        <f t="shared" si="9"/>
        <v>31926.398750043038</v>
      </c>
      <c r="CF23" s="194">
        <f t="shared" si="9"/>
        <v>4375.4625993889949</v>
      </c>
      <c r="CG23" s="174">
        <f>SUM(CA23:CF23)</f>
        <v>92057.654246526014</v>
      </c>
      <c r="CH23" s="164"/>
      <c r="CI23" s="194">
        <f t="shared" ref="CI23:CN23" si="10">CI22</f>
        <v>27621.680377797195</v>
      </c>
      <c r="CJ23" s="194">
        <f t="shared" si="10"/>
        <v>8597.2311125083743</v>
      </c>
      <c r="CK23" s="194">
        <f t="shared" si="10"/>
        <v>3122.9193296114877</v>
      </c>
      <c r="CL23" s="194">
        <f t="shared" si="10"/>
        <v>11658.375494490363</v>
      </c>
      <c r="CM23" s="194">
        <f t="shared" si="10"/>
        <v>25966.804316701673</v>
      </c>
      <c r="CN23" s="194">
        <f t="shared" si="10"/>
        <v>2275.9459655254905</v>
      </c>
      <c r="CO23" s="174">
        <f>SUM(CI23:CN23)</f>
        <v>79242.956596634584</v>
      </c>
      <c r="CP23" s="164"/>
      <c r="CQ23" s="194">
        <f t="shared" ref="CQ23:CV23" si="11">CQ22</f>
        <v>19129.805358513724</v>
      </c>
      <c r="CR23" s="194">
        <f t="shared" si="11"/>
        <v>8835.9136999582479</v>
      </c>
      <c r="CS23" s="194">
        <f t="shared" si="11"/>
        <v>1524.6318175407757</v>
      </c>
      <c r="CT23" s="194">
        <f t="shared" si="11"/>
        <v>6019.8336050174594</v>
      </c>
      <c r="CU23" s="194">
        <f t="shared" si="11"/>
        <v>22561.321783363746</v>
      </c>
      <c r="CV23" s="194">
        <f t="shared" si="11"/>
        <v>925.97686273564773</v>
      </c>
      <c r="CW23" s="174">
        <f>SUM(CQ23:CV23)</f>
        <v>58997.483127129599</v>
      </c>
    </row>
    <row r="24" spans="6:106" x14ac:dyDescent="0.35">
      <c r="F24" s="170" t="s">
        <v>167</v>
      </c>
      <c r="G24" s="174">
        <f t="shared" ref="G24:M24" si="12">G23-G22</f>
        <v>0</v>
      </c>
      <c r="H24" s="174">
        <f t="shared" si="12"/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6" x14ac:dyDescent="0.35">
      <c r="F25" s="170" t="s">
        <v>166</v>
      </c>
      <c r="G25" s="193">
        <f t="shared" ref="G25:M25" si="24">G24/G22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O24/O22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W24/W22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AE24/AE22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AM24/AM22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AU24/AU22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BC24/BC22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BK24/BK22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BS24/BS22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CA24/CA22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CI24/CI22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CQ24/CQ22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6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6" x14ac:dyDescent="0.35">
      <c r="F27" s="170" t="s">
        <v>165</v>
      </c>
      <c r="G27" s="172">
        <f>G22/$M22</f>
        <v>0.32849357285043085</v>
      </c>
      <c r="H27" s="172">
        <f t="shared" ref="H27:L28" si="36">H22/$M22</f>
        <v>0.16579526708880271</v>
      </c>
      <c r="I27" s="172">
        <f t="shared" si="36"/>
        <v>2.5583898809996595E-2</v>
      </c>
      <c r="J27" s="172">
        <f t="shared" si="36"/>
        <v>0.12915902115126862</v>
      </c>
      <c r="K27" s="172">
        <f t="shared" si="36"/>
        <v>0.33792386457792378</v>
      </c>
      <c r="L27" s="172">
        <f t="shared" si="36"/>
        <v>1.304437552157741E-2</v>
      </c>
      <c r="M27" s="172">
        <f>SUM(G27:L27)</f>
        <v>1</v>
      </c>
      <c r="O27" s="172">
        <f t="shared" ref="O27:T28" si="37">O22/$U22</f>
        <v>0.31048211823187954</v>
      </c>
      <c r="P27" s="172">
        <f t="shared" si="37"/>
        <v>0.21436808937185337</v>
      </c>
      <c r="Q27" s="172">
        <f t="shared" si="37"/>
        <v>2.3367608172375088E-2</v>
      </c>
      <c r="R27" s="172">
        <f t="shared" si="37"/>
        <v>0.13627891370730935</v>
      </c>
      <c r="S27" s="172">
        <f t="shared" si="37"/>
        <v>0.31173575310026824</v>
      </c>
      <c r="T27" s="172">
        <f t="shared" si="37"/>
        <v>3.7675174163143642E-3</v>
      </c>
      <c r="U27" s="172">
        <f>SUM(O27:T27)</f>
        <v>0.99999999999999989</v>
      </c>
      <c r="V27" s="173"/>
      <c r="W27" s="172">
        <f>W22/$AC22</f>
        <v>0.38428702948896998</v>
      </c>
      <c r="X27" s="172">
        <f t="shared" ref="X27:AB28" si="38">X22/$AC22</f>
        <v>0.14846599844785419</v>
      </c>
      <c r="Y27" s="172">
        <f t="shared" si="38"/>
        <v>1.1977564393574343E-2</v>
      </c>
      <c r="Z27" s="172">
        <f t="shared" si="38"/>
        <v>0.14522397333481121</v>
      </c>
      <c r="AA27" s="172">
        <f t="shared" si="38"/>
        <v>0.30611517116884979</v>
      </c>
      <c r="AB27" s="172">
        <f t="shared" si="38"/>
        <v>3.9302631659403949E-3</v>
      </c>
      <c r="AC27" s="172">
        <f>SUM(W27:AB27)</f>
        <v>0.99999999999999989</v>
      </c>
      <c r="AD27" s="173"/>
      <c r="AE27" s="172">
        <f t="shared" ref="AE27:AJ27" si="39">AE22/$AK$22</f>
        <v>0.26107069118820936</v>
      </c>
      <c r="AF27" s="172">
        <f t="shared" si="39"/>
        <v>0.12701341828921711</v>
      </c>
      <c r="AG27" s="172">
        <f t="shared" si="39"/>
        <v>6.8753241543025104E-3</v>
      </c>
      <c r="AH27" s="172">
        <f t="shared" si="39"/>
        <v>7.3016119456633319E-2</v>
      </c>
      <c r="AI27" s="172">
        <f t="shared" si="39"/>
        <v>0.49231550727540463</v>
      </c>
      <c r="AJ27" s="172">
        <f t="shared" si="39"/>
        <v>3.9708939636233044E-2</v>
      </c>
      <c r="AK27" s="172">
        <f>SUM(AE27:AJ27)</f>
        <v>0.99999999999999989</v>
      </c>
      <c r="AL27" s="164"/>
      <c r="AM27" s="172">
        <f t="shared" ref="AM27:AR28" si="40">AM22/$AS$22</f>
        <v>0.29324841793647255</v>
      </c>
      <c r="AN27" s="172">
        <f t="shared" si="40"/>
        <v>0.12178574490246949</v>
      </c>
      <c r="AO27" s="172">
        <f t="shared" si="40"/>
        <v>8.1733584463417348E-3</v>
      </c>
      <c r="AP27" s="172">
        <f t="shared" si="40"/>
        <v>5.5408436266078595E-2</v>
      </c>
      <c r="AQ27" s="172">
        <f t="shared" si="40"/>
        <v>0.48469823630155456</v>
      </c>
      <c r="AR27" s="172">
        <f t="shared" si="40"/>
        <v>3.6685806147083111E-2</v>
      </c>
      <c r="AS27" s="172">
        <f>SUM(AM27:AR27)</f>
        <v>1</v>
      </c>
      <c r="AT27" s="164"/>
      <c r="AU27" s="172">
        <f t="shared" ref="AU27:AZ27" si="41">AU22/$BA$22</f>
        <v>0.30744741241762341</v>
      </c>
      <c r="AV27" s="172">
        <f t="shared" si="41"/>
        <v>0.10751501483023604</v>
      </c>
      <c r="AW27" s="172">
        <f t="shared" si="41"/>
        <v>4.5227864070424423E-3</v>
      </c>
      <c r="AX27" s="172">
        <f t="shared" si="41"/>
        <v>4.9300401151069866E-2</v>
      </c>
      <c r="AY27" s="172">
        <f t="shared" si="41"/>
        <v>0.51610320556673195</v>
      </c>
      <c r="AZ27" s="172">
        <f t="shared" si="41"/>
        <v>1.5111179627296191E-2</v>
      </c>
      <c r="BA27" s="172">
        <f>SUM(AU27:AZ27)</f>
        <v>1</v>
      </c>
      <c r="BB27" s="164"/>
      <c r="BC27" s="172">
        <f t="shared" ref="BC27:BH27" si="42">BC22/$BI$22</f>
        <v>0.2039800237266714</v>
      </c>
      <c r="BD27" s="172">
        <f t="shared" si="42"/>
        <v>8.3853080856737969E-2</v>
      </c>
      <c r="BE27" s="172">
        <f t="shared" si="42"/>
        <v>1.1357261902009518E-2</v>
      </c>
      <c r="BF27" s="172">
        <f t="shared" si="42"/>
        <v>0.13441230047748487</v>
      </c>
      <c r="BG27" s="172">
        <f t="shared" si="42"/>
        <v>0.51950197592345604</v>
      </c>
      <c r="BH27" s="172">
        <f t="shared" si="42"/>
        <v>4.6895357113640332E-2</v>
      </c>
      <c r="BI27" s="172">
        <f>SUM(BC27:BH27)</f>
        <v>1.0000000000000002</v>
      </c>
      <c r="BJ27" s="164"/>
      <c r="BK27" s="172">
        <f t="shared" ref="BK27:BP27" si="43">BK22/$BQ$22</f>
        <v>0.22934053069836866</v>
      </c>
      <c r="BL27" s="172">
        <f t="shared" si="43"/>
        <v>9.5927058835658122E-2</v>
      </c>
      <c r="BM27" s="172">
        <f t="shared" si="43"/>
        <v>1.0641066182159589E-2</v>
      </c>
      <c r="BN27" s="172">
        <f t="shared" si="43"/>
        <v>0.14568329070215152</v>
      </c>
      <c r="BO27" s="172">
        <f t="shared" si="43"/>
        <v>0.486254316490766</v>
      </c>
      <c r="BP27" s="172">
        <f t="shared" si="43"/>
        <v>3.2153737090896153E-2</v>
      </c>
      <c r="BQ27" s="172">
        <f>SUM(BK27:BP27)</f>
        <v>1</v>
      </c>
      <c r="BR27" s="164"/>
      <c r="BS27" s="172">
        <f t="shared" ref="BS27:BX27" si="44">BS22/$BY$22</f>
        <v>0.33119147662270532</v>
      </c>
      <c r="BT27" s="172">
        <f t="shared" si="44"/>
        <v>0.11533148010084752</v>
      </c>
      <c r="BU27" s="172">
        <f t="shared" si="44"/>
        <v>9.0560315422563119E-3</v>
      </c>
      <c r="BV27" s="172">
        <f t="shared" si="44"/>
        <v>0.14438998324816607</v>
      </c>
      <c r="BW27" s="172">
        <f t="shared" si="44"/>
        <v>0.38909252760908686</v>
      </c>
      <c r="BX27" s="172">
        <f t="shared" si="44"/>
        <v>1.0938500876937948E-2</v>
      </c>
      <c r="BY27" s="172">
        <f>SUM(BS27:BX27)</f>
        <v>1</v>
      </c>
      <c r="BZ27" s="164"/>
      <c r="CA27" s="172">
        <f t="shared" ref="CA27:CF27" si="45">CA22/$CG$22</f>
        <v>0.33274923525512068</v>
      </c>
      <c r="CB27" s="172">
        <f t="shared" si="45"/>
        <v>0.10501783176574046</v>
      </c>
      <c r="CC27" s="172">
        <f t="shared" si="45"/>
        <v>2.0460261666061397E-2</v>
      </c>
      <c r="CD27" s="172">
        <f t="shared" si="45"/>
        <v>0.14743434446176126</v>
      </c>
      <c r="CE27" s="172">
        <f t="shared" si="45"/>
        <v>0.34680873645276322</v>
      </c>
      <c r="CF27" s="172">
        <f t="shared" si="45"/>
        <v>4.7529590398553007E-2</v>
      </c>
      <c r="CG27" s="172">
        <f>SUM(CA27:CF27)</f>
        <v>1</v>
      </c>
      <c r="CH27" s="164"/>
      <c r="CI27" s="172">
        <f t="shared" ref="CI27:CN27" si="46">CI22/$CO$22</f>
        <v>0.34856953304251492</v>
      </c>
      <c r="CJ27" s="172">
        <f t="shared" si="46"/>
        <v>0.10849205382719775</v>
      </c>
      <c r="CK27" s="172">
        <f t="shared" si="46"/>
        <v>3.9409424682472244E-2</v>
      </c>
      <c r="CL27" s="172">
        <f t="shared" si="46"/>
        <v>0.14712191461803042</v>
      </c>
      <c r="CM27" s="172">
        <f t="shared" si="46"/>
        <v>0.32768596014001417</v>
      </c>
      <c r="CN27" s="172">
        <f t="shared" si="46"/>
        <v>2.8721113689770494E-2</v>
      </c>
      <c r="CO27" s="172">
        <f>SUM(CI27:CN27)</f>
        <v>1</v>
      </c>
      <c r="CP27" s="164"/>
      <c r="CQ27" s="172">
        <f t="shared" ref="CQ27:CV27" si="47">CQ22/$CW$22</f>
        <v>0.32424782117047651</v>
      </c>
      <c r="CR27" s="172">
        <f t="shared" si="47"/>
        <v>0.14976763806887064</v>
      </c>
      <c r="CS27" s="172">
        <f t="shared" si="47"/>
        <v>2.5842319650406984E-2</v>
      </c>
      <c r="CT27" s="172">
        <f t="shared" si="47"/>
        <v>0.10203543076652501</v>
      </c>
      <c r="CU27" s="172">
        <f t="shared" si="47"/>
        <v>0.38241159770744648</v>
      </c>
      <c r="CV27" s="172">
        <f t="shared" si="47"/>
        <v>1.5695192636274401E-2</v>
      </c>
      <c r="CW27" s="172">
        <f>SUM(CQ27:CV27)</f>
        <v>1.0000000000000002</v>
      </c>
    </row>
    <row r="28" spans="6:106" x14ac:dyDescent="0.35">
      <c r="F28" s="170" t="s">
        <v>164</v>
      </c>
      <c r="G28" s="172">
        <f>G23/$M23</f>
        <v>0.32849357285043085</v>
      </c>
      <c r="H28" s="172">
        <f t="shared" si="36"/>
        <v>0.16579526708880271</v>
      </c>
      <c r="I28" s="172">
        <f t="shared" si="36"/>
        <v>2.5583898809996595E-2</v>
      </c>
      <c r="J28" s="172">
        <f t="shared" si="36"/>
        <v>0.12915902115126862</v>
      </c>
      <c r="K28" s="172">
        <f t="shared" si="36"/>
        <v>0.33792386457792378</v>
      </c>
      <c r="L28" s="172">
        <f t="shared" si="36"/>
        <v>1.304437552157741E-2</v>
      </c>
      <c r="M28" s="172">
        <f>SUM(G28:L28)</f>
        <v>1</v>
      </c>
      <c r="O28" s="172">
        <f t="shared" si="37"/>
        <v>0.31048211823187954</v>
      </c>
      <c r="P28" s="172">
        <f t="shared" si="37"/>
        <v>0.21436808937185337</v>
      </c>
      <c r="Q28" s="172">
        <f t="shared" si="37"/>
        <v>2.3367608172375088E-2</v>
      </c>
      <c r="R28" s="172">
        <f t="shared" si="37"/>
        <v>0.13627891370730935</v>
      </c>
      <c r="S28" s="172">
        <f t="shared" si="37"/>
        <v>0.31173575310026824</v>
      </c>
      <c r="T28" s="172">
        <f t="shared" si="37"/>
        <v>3.7675174163143642E-3</v>
      </c>
      <c r="U28" s="172">
        <f>SUM(O28:T28)</f>
        <v>0.99999999999999989</v>
      </c>
      <c r="V28" s="173"/>
      <c r="W28" s="172">
        <f>W23/$AC23</f>
        <v>0.38428702948896998</v>
      </c>
      <c r="X28" s="172">
        <f t="shared" si="38"/>
        <v>0.14846599844785419</v>
      </c>
      <c r="Y28" s="172">
        <f t="shared" si="38"/>
        <v>1.1977564393574343E-2</v>
      </c>
      <c r="Z28" s="172">
        <f t="shared" si="38"/>
        <v>0.14522397333481121</v>
      </c>
      <c r="AA28" s="172">
        <f t="shared" si="38"/>
        <v>0.30611517116884979</v>
      </c>
      <c r="AB28" s="172">
        <f t="shared" si="38"/>
        <v>3.9302631659403949E-3</v>
      </c>
      <c r="AC28" s="172">
        <f>SUM(W28:AB28)</f>
        <v>0.99999999999999989</v>
      </c>
      <c r="AD28" s="173"/>
      <c r="AE28" s="172">
        <f t="shared" ref="AE28:AJ28" si="48">AE23/$AK$23</f>
        <v>0.26107069118820936</v>
      </c>
      <c r="AF28" s="172">
        <f t="shared" si="48"/>
        <v>0.12701341828921711</v>
      </c>
      <c r="AG28" s="172">
        <f t="shared" si="48"/>
        <v>6.8753241543025104E-3</v>
      </c>
      <c r="AH28" s="172">
        <f t="shared" si="48"/>
        <v>7.3016119456633319E-2</v>
      </c>
      <c r="AI28" s="172">
        <f t="shared" si="48"/>
        <v>0.49231550727540463</v>
      </c>
      <c r="AJ28" s="172">
        <f t="shared" si="48"/>
        <v>3.9708939636233044E-2</v>
      </c>
      <c r="AK28" s="172">
        <f>SUM(AE28:AJ28)</f>
        <v>0.99999999999999989</v>
      </c>
      <c r="AL28" s="164"/>
      <c r="AM28" s="172">
        <f t="shared" si="40"/>
        <v>0.29324841793647255</v>
      </c>
      <c r="AN28" s="172">
        <f t="shared" si="40"/>
        <v>0.12178574490246949</v>
      </c>
      <c r="AO28" s="172">
        <f t="shared" si="40"/>
        <v>8.1733584463417348E-3</v>
      </c>
      <c r="AP28" s="172">
        <f t="shared" si="40"/>
        <v>5.5408436266078595E-2</v>
      </c>
      <c r="AQ28" s="172">
        <f t="shared" si="40"/>
        <v>0.48469823630155456</v>
      </c>
      <c r="AR28" s="172">
        <f t="shared" si="40"/>
        <v>3.6685806147083111E-2</v>
      </c>
      <c r="AS28" s="172">
        <f>SUM(AM28:AR28)</f>
        <v>1</v>
      </c>
      <c r="AT28" s="164"/>
      <c r="AU28" s="172">
        <f t="shared" ref="AU28:AZ28" si="49">AU23/$BA$23</f>
        <v>0.30744741241762341</v>
      </c>
      <c r="AV28" s="172">
        <f t="shared" si="49"/>
        <v>0.10751501483023604</v>
      </c>
      <c r="AW28" s="172">
        <f t="shared" si="49"/>
        <v>4.5227864070424423E-3</v>
      </c>
      <c r="AX28" s="172">
        <f t="shared" si="49"/>
        <v>4.9300401151069866E-2</v>
      </c>
      <c r="AY28" s="172">
        <f t="shared" si="49"/>
        <v>0.51610320556673195</v>
      </c>
      <c r="AZ28" s="172">
        <f t="shared" si="49"/>
        <v>1.5111179627296191E-2</v>
      </c>
      <c r="BA28" s="172">
        <f>SUM(AU28:AZ28)</f>
        <v>1</v>
      </c>
      <c r="BB28" s="164"/>
      <c r="BC28" s="172">
        <f t="shared" ref="BC28:BH28" si="50">BC23/$BI$23</f>
        <v>0.2039800237266714</v>
      </c>
      <c r="BD28" s="172">
        <f t="shared" si="50"/>
        <v>8.3853080856737969E-2</v>
      </c>
      <c r="BE28" s="172">
        <f t="shared" si="50"/>
        <v>1.1357261902009518E-2</v>
      </c>
      <c r="BF28" s="172">
        <f t="shared" si="50"/>
        <v>0.13441230047748487</v>
      </c>
      <c r="BG28" s="172">
        <f t="shared" si="50"/>
        <v>0.51950197592345604</v>
      </c>
      <c r="BH28" s="172">
        <f t="shared" si="50"/>
        <v>4.6895357113640332E-2</v>
      </c>
      <c r="BI28" s="172">
        <f>SUM(BC28:BH28)</f>
        <v>1.0000000000000002</v>
      </c>
      <c r="BJ28" s="164"/>
      <c r="BK28" s="172">
        <f t="shared" ref="BK28:BP28" si="51">BK23/$BQ$23</f>
        <v>0.22934053069836866</v>
      </c>
      <c r="BL28" s="172">
        <f t="shared" si="51"/>
        <v>9.5927058835658122E-2</v>
      </c>
      <c r="BM28" s="172">
        <f t="shared" si="51"/>
        <v>1.0641066182159589E-2</v>
      </c>
      <c r="BN28" s="172">
        <f t="shared" si="51"/>
        <v>0.14568329070215152</v>
      </c>
      <c r="BO28" s="172">
        <f t="shared" si="51"/>
        <v>0.486254316490766</v>
      </c>
      <c r="BP28" s="172">
        <f t="shared" si="51"/>
        <v>3.2153737090896153E-2</v>
      </c>
      <c r="BQ28" s="172">
        <f>SUM(BK28:BP28)</f>
        <v>1</v>
      </c>
      <c r="BR28" s="164"/>
      <c r="BS28" s="172">
        <f t="shared" ref="BS28:BX28" si="52">BS23/$BY$23</f>
        <v>0.33119147662270532</v>
      </c>
      <c r="BT28" s="172">
        <f t="shared" si="52"/>
        <v>0.11533148010084752</v>
      </c>
      <c r="BU28" s="172">
        <f t="shared" si="52"/>
        <v>9.0560315422563119E-3</v>
      </c>
      <c r="BV28" s="172">
        <f t="shared" si="52"/>
        <v>0.14438998324816607</v>
      </c>
      <c r="BW28" s="172">
        <f t="shared" si="52"/>
        <v>0.38909252760908686</v>
      </c>
      <c r="BX28" s="172">
        <f t="shared" si="52"/>
        <v>1.0938500876937948E-2</v>
      </c>
      <c r="BY28" s="172">
        <f>SUM(BS28:BX28)</f>
        <v>1</v>
      </c>
      <c r="BZ28" s="164"/>
      <c r="CA28" s="172">
        <f t="shared" ref="CA28:CF28" si="53">CA23/$CG$23</f>
        <v>0.33274923525512068</v>
      </c>
      <c r="CB28" s="172">
        <f t="shared" si="53"/>
        <v>0.10501783176574046</v>
      </c>
      <c r="CC28" s="172">
        <f t="shared" si="53"/>
        <v>2.0460261666061397E-2</v>
      </c>
      <c r="CD28" s="172">
        <f t="shared" si="53"/>
        <v>0.14743434446176126</v>
      </c>
      <c r="CE28" s="172">
        <f t="shared" si="53"/>
        <v>0.34680873645276322</v>
      </c>
      <c r="CF28" s="172">
        <f t="shared" si="53"/>
        <v>4.7529590398553007E-2</v>
      </c>
      <c r="CG28" s="172">
        <f>SUM(CA28:CF28)</f>
        <v>1</v>
      </c>
      <c r="CH28" s="164"/>
      <c r="CI28" s="172">
        <f t="shared" ref="CI28:CN28" si="54">CI23/$CO$23</f>
        <v>0.34856953304251492</v>
      </c>
      <c r="CJ28" s="172">
        <f t="shared" si="54"/>
        <v>0.10849205382719775</v>
      </c>
      <c r="CK28" s="172">
        <f t="shared" si="54"/>
        <v>3.9409424682472244E-2</v>
      </c>
      <c r="CL28" s="172">
        <f t="shared" si="54"/>
        <v>0.14712191461803042</v>
      </c>
      <c r="CM28" s="172">
        <f t="shared" si="54"/>
        <v>0.32768596014001417</v>
      </c>
      <c r="CN28" s="172">
        <f t="shared" si="54"/>
        <v>2.8721113689770494E-2</v>
      </c>
      <c r="CO28" s="172">
        <f>SUM(CI28:CN28)</f>
        <v>1</v>
      </c>
      <c r="CP28" s="164"/>
      <c r="CQ28" s="172">
        <f t="shared" ref="CQ28:CV28" si="55">CQ23/$CW$23</f>
        <v>0.32424782117047651</v>
      </c>
      <c r="CR28" s="172">
        <f t="shared" si="55"/>
        <v>0.14976763806887064</v>
      </c>
      <c r="CS28" s="172">
        <f t="shared" si="55"/>
        <v>2.5842319650406984E-2</v>
      </c>
      <c r="CT28" s="172">
        <f t="shared" si="55"/>
        <v>0.10203543076652501</v>
      </c>
      <c r="CU28" s="172">
        <f t="shared" si="55"/>
        <v>0.38241159770744648</v>
      </c>
      <c r="CV28" s="172">
        <f t="shared" si="55"/>
        <v>1.5695192636274401E-2</v>
      </c>
      <c r="CW28" s="172">
        <f>SUM(CQ28:CV28)</f>
        <v>1.0000000000000002</v>
      </c>
    </row>
    <row r="29" spans="6:106" x14ac:dyDescent="0.35">
      <c r="F29" s="170" t="s">
        <v>163</v>
      </c>
      <c r="G29" s="190">
        <f t="shared" ref="G29:L29" si="56">AVERAGE(G27:G28)</f>
        <v>0.32849357285043085</v>
      </c>
      <c r="H29" s="190">
        <f t="shared" si="56"/>
        <v>0.16579526708880271</v>
      </c>
      <c r="I29" s="190">
        <f t="shared" si="56"/>
        <v>2.5583898809996595E-2</v>
      </c>
      <c r="J29" s="190">
        <f t="shared" si="56"/>
        <v>0.12915902115126862</v>
      </c>
      <c r="K29" s="190">
        <f t="shared" si="56"/>
        <v>0.33792386457792378</v>
      </c>
      <c r="L29" s="190">
        <f t="shared" si="56"/>
        <v>1.304437552157741E-2</v>
      </c>
      <c r="M29" s="172">
        <f>SUM(G29:L29)</f>
        <v>1</v>
      </c>
      <c r="N29" s="192"/>
      <c r="O29" s="190">
        <f t="shared" ref="O29:T29" si="57">AVERAGE(O27:O28)</f>
        <v>0.31048211823187954</v>
      </c>
      <c r="P29" s="190">
        <f t="shared" si="57"/>
        <v>0.21436808937185337</v>
      </c>
      <c r="Q29" s="190">
        <f t="shared" si="57"/>
        <v>2.3367608172375088E-2</v>
      </c>
      <c r="R29" s="190">
        <f t="shared" si="57"/>
        <v>0.13627891370730935</v>
      </c>
      <c r="S29" s="190">
        <f t="shared" si="57"/>
        <v>0.31173575310026824</v>
      </c>
      <c r="T29" s="190">
        <f t="shared" si="57"/>
        <v>3.7675174163143642E-3</v>
      </c>
      <c r="U29" s="172">
        <f>SUM(O29:T29)</f>
        <v>0.99999999999999989</v>
      </c>
      <c r="V29" s="191"/>
      <c r="W29" s="190">
        <f t="shared" ref="W29:AB29" si="58">AVERAGE(W27:W28)</f>
        <v>0.38428702948896998</v>
      </c>
      <c r="X29" s="190">
        <f t="shared" si="58"/>
        <v>0.14846599844785419</v>
      </c>
      <c r="Y29" s="190">
        <f t="shared" si="58"/>
        <v>1.1977564393574343E-2</v>
      </c>
      <c r="Z29" s="190">
        <f t="shared" si="58"/>
        <v>0.14522397333481121</v>
      </c>
      <c r="AA29" s="190">
        <f t="shared" si="58"/>
        <v>0.30611517116884979</v>
      </c>
      <c r="AB29" s="190">
        <f t="shared" si="58"/>
        <v>3.9302631659403949E-3</v>
      </c>
      <c r="AC29" s="172">
        <f>SUM(W29:AB29)</f>
        <v>0.99999999999999989</v>
      </c>
      <c r="AD29" s="191"/>
      <c r="AE29" s="190">
        <f t="shared" ref="AE29:AJ29" si="59">AVERAGE(AE27:AE28)</f>
        <v>0.26107069118820936</v>
      </c>
      <c r="AF29" s="190">
        <f t="shared" si="59"/>
        <v>0.12701341828921711</v>
      </c>
      <c r="AG29" s="190">
        <f t="shared" si="59"/>
        <v>6.8753241543025104E-3</v>
      </c>
      <c r="AH29" s="190">
        <f t="shared" si="59"/>
        <v>7.3016119456633319E-2</v>
      </c>
      <c r="AI29" s="190">
        <f t="shared" si="59"/>
        <v>0.49231550727540463</v>
      </c>
      <c r="AJ29" s="190">
        <f t="shared" si="59"/>
        <v>3.9708939636233044E-2</v>
      </c>
      <c r="AK29" s="172">
        <f>SUM(AE29:AJ29)</f>
        <v>0.99999999999999989</v>
      </c>
      <c r="AL29" s="164"/>
      <c r="AM29" s="190">
        <f t="shared" ref="AM29:AR29" si="60">AVERAGE(AM27:AM28)</f>
        <v>0.29324841793647255</v>
      </c>
      <c r="AN29" s="190">
        <f t="shared" si="60"/>
        <v>0.12178574490246949</v>
      </c>
      <c r="AO29" s="190">
        <f t="shared" si="60"/>
        <v>8.1733584463417348E-3</v>
      </c>
      <c r="AP29" s="190">
        <f t="shared" si="60"/>
        <v>5.5408436266078595E-2</v>
      </c>
      <c r="AQ29" s="190">
        <f t="shared" si="60"/>
        <v>0.48469823630155456</v>
      </c>
      <c r="AR29" s="190">
        <f t="shared" si="60"/>
        <v>3.6685806147083111E-2</v>
      </c>
      <c r="AS29" s="172">
        <f>SUM(AM29:AR29)</f>
        <v>1</v>
      </c>
      <c r="AT29" s="164"/>
      <c r="AU29" s="190">
        <f t="shared" ref="AU29:AZ29" si="61">AVERAGE(AU27:AU28)</f>
        <v>0.30744741241762341</v>
      </c>
      <c r="AV29" s="190">
        <f t="shared" si="61"/>
        <v>0.10751501483023604</v>
      </c>
      <c r="AW29" s="190">
        <f t="shared" si="61"/>
        <v>4.5227864070424423E-3</v>
      </c>
      <c r="AX29" s="190">
        <f t="shared" si="61"/>
        <v>4.9300401151069866E-2</v>
      </c>
      <c r="AY29" s="190">
        <f t="shared" si="61"/>
        <v>0.51610320556673195</v>
      </c>
      <c r="AZ29" s="190">
        <f t="shared" si="61"/>
        <v>1.5111179627296191E-2</v>
      </c>
      <c r="BA29" s="172">
        <f>SUM(AU29:AZ29)</f>
        <v>1</v>
      </c>
      <c r="BB29" s="164"/>
      <c r="BC29" s="190">
        <f t="shared" ref="BC29:BH29" si="62">AVERAGE(BC27:BC28)</f>
        <v>0.2039800237266714</v>
      </c>
      <c r="BD29" s="190">
        <f t="shared" si="62"/>
        <v>8.3853080856737969E-2</v>
      </c>
      <c r="BE29" s="190">
        <f t="shared" si="62"/>
        <v>1.1357261902009518E-2</v>
      </c>
      <c r="BF29" s="190">
        <f t="shared" si="62"/>
        <v>0.13441230047748487</v>
      </c>
      <c r="BG29" s="190">
        <f t="shared" si="62"/>
        <v>0.51950197592345604</v>
      </c>
      <c r="BH29" s="190">
        <f t="shared" si="62"/>
        <v>4.6895357113640332E-2</v>
      </c>
      <c r="BI29" s="172">
        <f>SUM(BC29:BH29)</f>
        <v>1.0000000000000002</v>
      </c>
      <c r="BJ29" s="164"/>
      <c r="BK29" s="190">
        <f t="shared" ref="BK29:BP29" si="63">AVERAGE(BK27:BK28)</f>
        <v>0.22934053069836866</v>
      </c>
      <c r="BL29" s="190">
        <f t="shared" si="63"/>
        <v>9.5927058835658122E-2</v>
      </c>
      <c r="BM29" s="190">
        <f t="shared" si="63"/>
        <v>1.0641066182159589E-2</v>
      </c>
      <c r="BN29" s="190">
        <f t="shared" si="63"/>
        <v>0.14568329070215152</v>
      </c>
      <c r="BO29" s="190">
        <f t="shared" si="63"/>
        <v>0.486254316490766</v>
      </c>
      <c r="BP29" s="190">
        <f t="shared" si="63"/>
        <v>3.2153737090896153E-2</v>
      </c>
      <c r="BQ29" s="172">
        <f>SUM(BK29:BP29)</f>
        <v>1</v>
      </c>
      <c r="BR29" s="164"/>
      <c r="BS29" s="190">
        <f t="shared" ref="BS29:BX29" si="64">AVERAGE(BS27:BS28)</f>
        <v>0.33119147662270532</v>
      </c>
      <c r="BT29" s="190">
        <f t="shared" si="64"/>
        <v>0.11533148010084752</v>
      </c>
      <c r="BU29" s="190">
        <f t="shared" si="64"/>
        <v>9.0560315422563119E-3</v>
      </c>
      <c r="BV29" s="190">
        <f t="shared" si="64"/>
        <v>0.14438998324816607</v>
      </c>
      <c r="BW29" s="190">
        <f t="shared" si="64"/>
        <v>0.38909252760908686</v>
      </c>
      <c r="BX29" s="190">
        <f t="shared" si="64"/>
        <v>1.0938500876937948E-2</v>
      </c>
      <c r="BY29" s="172">
        <f>SUM(BS29:BX29)</f>
        <v>1</v>
      </c>
      <c r="BZ29" s="164"/>
      <c r="CA29" s="190">
        <f t="shared" ref="CA29:CF29" si="65">AVERAGE(CA27:CA28)</f>
        <v>0.33274923525512068</v>
      </c>
      <c r="CB29" s="190">
        <f t="shared" si="65"/>
        <v>0.10501783176574046</v>
      </c>
      <c r="CC29" s="190">
        <f t="shared" si="65"/>
        <v>2.0460261666061397E-2</v>
      </c>
      <c r="CD29" s="190">
        <f t="shared" si="65"/>
        <v>0.14743434446176126</v>
      </c>
      <c r="CE29" s="190">
        <f t="shared" si="65"/>
        <v>0.34680873645276322</v>
      </c>
      <c r="CF29" s="190">
        <f t="shared" si="65"/>
        <v>4.7529590398553007E-2</v>
      </c>
      <c r="CG29" s="172">
        <f>SUM(CA29:CF29)</f>
        <v>1</v>
      </c>
      <c r="CH29" s="164"/>
      <c r="CI29" s="190">
        <f t="shared" ref="CI29:CN29" si="66">AVERAGE(CI27:CI28)</f>
        <v>0.34856953304251492</v>
      </c>
      <c r="CJ29" s="190">
        <f t="shared" si="66"/>
        <v>0.10849205382719775</v>
      </c>
      <c r="CK29" s="190">
        <f t="shared" si="66"/>
        <v>3.9409424682472244E-2</v>
      </c>
      <c r="CL29" s="190">
        <f t="shared" si="66"/>
        <v>0.14712191461803042</v>
      </c>
      <c r="CM29" s="190">
        <f t="shared" si="66"/>
        <v>0.32768596014001417</v>
      </c>
      <c r="CN29" s="190">
        <f t="shared" si="66"/>
        <v>2.8721113689770494E-2</v>
      </c>
      <c r="CO29" s="172">
        <f>SUM(CI29:CN29)</f>
        <v>1</v>
      </c>
      <c r="CP29" s="164"/>
      <c r="CQ29" s="190">
        <f t="shared" ref="CQ29:CV29" si="67">AVERAGE(CQ27:CQ28)</f>
        <v>0.32424782117047651</v>
      </c>
      <c r="CR29" s="190">
        <f t="shared" si="67"/>
        <v>0.14976763806887064</v>
      </c>
      <c r="CS29" s="190">
        <f t="shared" si="67"/>
        <v>2.5842319650406984E-2</v>
      </c>
      <c r="CT29" s="190">
        <f t="shared" si="67"/>
        <v>0.10203543076652501</v>
      </c>
      <c r="CU29" s="190">
        <f t="shared" si="67"/>
        <v>0.38241159770744648</v>
      </c>
      <c r="CV29" s="190">
        <f t="shared" si="67"/>
        <v>1.5695192636274401E-2</v>
      </c>
      <c r="CW29" s="172">
        <f>SUM(CQ29:CV29)</f>
        <v>1.0000000000000002</v>
      </c>
    </row>
    <row r="30" spans="6:106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6" x14ac:dyDescent="0.35">
      <c r="F31" s="170"/>
      <c r="G31" s="189">
        <v>0.97</v>
      </c>
      <c r="H31" s="175"/>
      <c r="I31" s="175"/>
      <c r="J31" s="175"/>
      <c r="K31" s="175"/>
      <c r="L31" s="175"/>
      <c r="M31" s="173"/>
      <c r="O31" s="189">
        <v>0.995</v>
      </c>
      <c r="P31" s="175"/>
      <c r="Q31" s="175"/>
      <c r="R31" s="175"/>
      <c r="S31" s="175"/>
      <c r="T31" s="175"/>
      <c r="U31" s="173"/>
      <c r="V31" s="173"/>
      <c r="W31" s="189">
        <v>0.95</v>
      </c>
      <c r="X31" s="173"/>
      <c r="Y31" s="173"/>
      <c r="Z31" s="173"/>
      <c r="AA31" s="173"/>
      <c r="AB31" s="173"/>
      <c r="AC31" s="173"/>
      <c r="AD31" s="173"/>
      <c r="AE31" s="189">
        <v>0.99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0.87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0.88</v>
      </c>
      <c r="AV31" s="173"/>
      <c r="AW31" s="173"/>
      <c r="AX31" s="173"/>
      <c r="AY31" s="173"/>
      <c r="AZ31" s="173"/>
      <c r="BA31" s="173"/>
      <c r="BB31" s="164"/>
      <c r="BC31" s="189">
        <v>0.98</v>
      </c>
      <c r="BD31" s="173"/>
      <c r="BE31" s="173"/>
      <c r="BF31" s="173"/>
      <c r="BG31" s="173"/>
      <c r="BH31" s="173"/>
      <c r="BI31" s="173"/>
      <c r="BJ31" s="164"/>
      <c r="BK31" s="189">
        <v>1</v>
      </c>
      <c r="BL31" s="173"/>
      <c r="BM31" s="173"/>
      <c r="BN31" s="173"/>
      <c r="BO31" s="173"/>
      <c r="BP31" s="173"/>
      <c r="BQ31" s="173"/>
      <c r="BR31" s="164"/>
      <c r="BS31" s="189">
        <v>0.95</v>
      </c>
      <c r="BT31" s="173"/>
      <c r="BU31" s="173"/>
      <c r="BV31" s="173"/>
      <c r="BW31" s="173"/>
      <c r="BX31" s="173"/>
      <c r="BY31" s="173"/>
      <c r="BZ31" s="164"/>
      <c r="CA31" s="189">
        <v>1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0.97</v>
      </c>
      <c r="CJ31" s="173"/>
      <c r="CK31" s="173"/>
      <c r="CL31" s="173"/>
      <c r="CM31" s="173"/>
      <c r="CN31" s="173"/>
      <c r="CO31" s="173"/>
      <c r="CP31" s="164"/>
      <c r="CQ31" s="189">
        <v>0.95</v>
      </c>
      <c r="CR31" s="173"/>
      <c r="CS31" s="173"/>
      <c r="CT31" s="173"/>
      <c r="CU31" s="173"/>
      <c r="CV31" s="173"/>
      <c r="CW31" s="173"/>
    </row>
    <row r="32" spans="6:106" x14ac:dyDescent="0.35">
      <c r="F32" s="170" t="s">
        <v>162</v>
      </c>
      <c r="G32" s="188">
        <f t="shared" ref="G32:M32" si="68">$G$31</f>
        <v>0.97</v>
      </c>
      <c r="H32" s="188">
        <f t="shared" si="68"/>
        <v>0.97</v>
      </c>
      <c r="I32" s="188">
        <f t="shared" si="68"/>
        <v>0.97</v>
      </c>
      <c r="J32" s="188">
        <f t="shared" si="68"/>
        <v>0.97</v>
      </c>
      <c r="K32" s="188">
        <f t="shared" si="68"/>
        <v>0.97</v>
      </c>
      <c r="L32" s="188">
        <f t="shared" si="68"/>
        <v>0.97</v>
      </c>
      <c r="M32" s="188">
        <f t="shared" si="68"/>
        <v>0.97</v>
      </c>
      <c r="O32" s="188">
        <f t="shared" ref="O32:U32" si="69">$O$31</f>
        <v>0.995</v>
      </c>
      <c r="P32" s="188">
        <f t="shared" si="69"/>
        <v>0.995</v>
      </c>
      <c r="Q32" s="188">
        <f t="shared" si="69"/>
        <v>0.995</v>
      </c>
      <c r="R32" s="188">
        <f t="shared" si="69"/>
        <v>0.995</v>
      </c>
      <c r="S32" s="188">
        <f t="shared" si="69"/>
        <v>0.995</v>
      </c>
      <c r="T32" s="188">
        <f t="shared" si="69"/>
        <v>0.995</v>
      </c>
      <c r="U32" s="188">
        <f t="shared" si="69"/>
        <v>0.995</v>
      </c>
      <c r="V32" s="164"/>
      <c r="W32" s="188">
        <f t="shared" ref="W32:AC32" si="70">$W$31</f>
        <v>0.95</v>
      </c>
      <c r="X32" s="188">
        <f t="shared" si="70"/>
        <v>0.95</v>
      </c>
      <c r="Y32" s="188">
        <f t="shared" si="70"/>
        <v>0.95</v>
      </c>
      <c r="Z32" s="188">
        <f t="shared" si="70"/>
        <v>0.95</v>
      </c>
      <c r="AA32" s="188">
        <f t="shared" si="70"/>
        <v>0.95</v>
      </c>
      <c r="AB32" s="188">
        <f t="shared" si="70"/>
        <v>0.95</v>
      </c>
      <c r="AC32" s="188">
        <f t="shared" si="70"/>
        <v>0.95</v>
      </c>
      <c r="AD32" s="164"/>
      <c r="AE32" s="188">
        <f>$AE$31</f>
        <v>0.99</v>
      </c>
      <c r="AF32" s="188">
        <f t="shared" ref="AF32:AK32" si="71">$AE$31</f>
        <v>0.99</v>
      </c>
      <c r="AG32" s="188">
        <f t="shared" si="71"/>
        <v>0.99</v>
      </c>
      <c r="AH32" s="188">
        <f t="shared" si="71"/>
        <v>0.99</v>
      </c>
      <c r="AI32" s="188">
        <f t="shared" si="71"/>
        <v>0.99</v>
      </c>
      <c r="AJ32" s="188">
        <f t="shared" si="71"/>
        <v>0.99</v>
      </c>
      <c r="AK32" s="188">
        <f t="shared" si="71"/>
        <v>0.99</v>
      </c>
      <c r="AL32" s="164"/>
      <c r="AM32" s="188">
        <f>$AM$31</f>
        <v>0.87</v>
      </c>
      <c r="AN32" s="188">
        <f t="shared" ref="AN32:AS32" si="72">$AM$31</f>
        <v>0.87</v>
      </c>
      <c r="AO32" s="188">
        <f t="shared" si="72"/>
        <v>0.87</v>
      </c>
      <c r="AP32" s="188">
        <f t="shared" si="72"/>
        <v>0.87</v>
      </c>
      <c r="AQ32" s="188">
        <f t="shared" si="72"/>
        <v>0.87</v>
      </c>
      <c r="AR32" s="188">
        <f t="shared" si="72"/>
        <v>0.87</v>
      </c>
      <c r="AS32" s="188">
        <f t="shared" si="72"/>
        <v>0.87</v>
      </c>
      <c r="AT32" s="164"/>
      <c r="AU32" s="188">
        <f>$AU$31</f>
        <v>0.88</v>
      </c>
      <c r="AV32" s="188">
        <f t="shared" ref="AV32:BA32" si="73">$AU$31</f>
        <v>0.88</v>
      </c>
      <c r="AW32" s="188">
        <f t="shared" si="73"/>
        <v>0.88</v>
      </c>
      <c r="AX32" s="188">
        <f t="shared" si="73"/>
        <v>0.88</v>
      </c>
      <c r="AY32" s="188">
        <f t="shared" si="73"/>
        <v>0.88</v>
      </c>
      <c r="AZ32" s="188">
        <f t="shared" si="73"/>
        <v>0.88</v>
      </c>
      <c r="BA32" s="188">
        <f t="shared" si="73"/>
        <v>0.88</v>
      </c>
      <c r="BB32" s="164"/>
      <c r="BC32" s="188">
        <f t="shared" ref="BC32:BI32" si="74">$BC$31</f>
        <v>0.98</v>
      </c>
      <c r="BD32" s="188">
        <f t="shared" si="74"/>
        <v>0.98</v>
      </c>
      <c r="BE32" s="188">
        <f t="shared" si="74"/>
        <v>0.98</v>
      </c>
      <c r="BF32" s="188">
        <f t="shared" si="74"/>
        <v>0.98</v>
      </c>
      <c r="BG32" s="188">
        <f t="shared" si="74"/>
        <v>0.98</v>
      </c>
      <c r="BH32" s="188">
        <f t="shared" si="74"/>
        <v>0.98</v>
      </c>
      <c r="BI32" s="188">
        <f t="shared" si="74"/>
        <v>0.98</v>
      </c>
      <c r="BJ32" s="164"/>
      <c r="BK32" s="188">
        <f t="shared" ref="BK32:BQ32" si="75">$BK$31</f>
        <v>1</v>
      </c>
      <c r="BL32" s="188">
        <f t="shared" si="75"/>
        <v>1</v>
      </c>
      <c r="BM32" s="188">
        <f t="shared" si="75"/>
        <v>1</v>
      </c>
      <c r="BN32" s="188">
        <f t="shared" si="75"/>
        <v>1</v>
      </c>
      <c r="BO32" s="188">
        <f t="shared" si="75"/>
        <v>1</v>
      </c>
      <c r="BP32" s="188">
        <f t="shared" si="75"/>
        <v>1</v>
      </c>
      <c r="BQ32" s="188">
        <f t="shared" si="75"/>
        <v>1</v>
      </c>
      <c r="BR32" s="164"/>
      <c r="BS32" s="188">
        <f t="shared" ref="BS32:BY32" si="76">$BS$31</f>
        <v>0.95</v>
      </c>
      <c r="BT32" s="188">
        <f t="shared" si="76"/>
        <v>0.95</v>
      </c>
      <c r="BU32" s="188">
        <f t="shared" si="76"/>
        <v>0.95</v>
      </c>
      <c r="BV32" s="188">
        <f t="shared" si="76"/>
        <v>0.95</v>
      </c>
      <c r="BW32" s="188">
        <f t="shared" si="76"/>
        <v>0.95</v>
      </c>
      <c r="BX32" s="188">
        <f t="shared" si="76"/>
        <v>0.95</v>
      </c>
      <c r="BY32" s="188">
        <f t="shared" si="76"/>
        <v>0.95</v>
      </c>
      <c r="BZ32" s="164"/>
      <c r="CA32" s="188">
        <f t="shared" ref="CA32:CG32" si="77">$CA$31</f>
        <v>1</v>
      </c>
      <c r="CB32" s="188">
        <f t="shared" si="77"/>
        <v>1</v>
      </c>
      <c r="CC32" s="188">
        <f t="shared" si="77"/>
        <v>1</v>
      </c>
      <c r="CD32" s="188">
        <f t="shared" si="77"/>
        <v>1</v>
      </c>
      <c r="CE32" s="188">
        <f t="shared" si="77"/>
        <v>1</v>
      </c>
      <c r="CF32" s="188">
        <f t="shared" si="77"/>
        <v>1</v>
      </c>
      <c r="CG32" s="188">
        <f t="shared" si="77"/>
        <v>1</v>
      </c>
      <c r="CH32" s="164"/>
      <c r="CI32" s="188">
        <f t="shared" ref="CI32:CO32" si="78">$CI$31</f>
        <v>0.97</v>
      </c>
      <c r="CJ32" s="188">
        <f t="shared" si="78"/>
        <v>0.97</v>
      </c>
      <c r="CK32" s="188">
        <f t="shared" si="78"/>
        <v>0.97</v>
      </c>
      <c r="CL32" s="188">
        <f t="shared" si="78"/>
        <v>0.97</v>
      </c>
      <c r="CM32" s="188">
        <f t="shared" si="78"/>
        <v>0.97</v>
      </c>
      <c r="CN32" s="188">
        <f t="shared" si="78"/>
        <v>0.97</v>
      </c>
      <c r="CO32" s="188">
        <f t="shared" si="78"/>
        <v>0.97</v>
      </c>
      <c r="CP32" s="164"/>
      <c r="CQ32" s="188">
        <f t="shared" ref="CQ32:CW32" si="79">$CQ$31</f>
        <v>0.95</v>
      </c>
      <c r="CR32" s="188">
        <f t="shared" si="79"/>
        <v>0.95</v>
      </c>
      <c r="CS32" s="188">
        <f t="shared" si="79"/>
        <v>0.95</v>
      </c>
      <c r="CT32" s="188">
        <f t="shared" si="79"/>
        <v>0.95</v>
      </c>
      <c r="CU32" s="188">
        <f t="shared" si="79"/>
        <v>0.95</v>
      </c>
      <c r="CV32" s="188">
        <f t="shared" si="79"/>
        <v>0.95</v>
      </c>
      <c r="CW32" s="188">
        <f t="shared" si="79"/>
        <v>0.95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4440.1856427179009</v>
      </c>
      <c r="O33" s="173"/>
      <c r="P33" s="175"/>
      <c r="Q33" s="175"/>
      <c r="R33" s="175"/>
      <c r="S33" s="175"/>
      <c r="T33" s="175"/>
      <c r="U33" s="187">
        <f>U34-SUM(O34:S34)</f>
        <v>1018.847361736407</v>
      </c>
      <c r="V33" s="173"/>
      <c r="W33" s="173"/>
      <c r="X33" s="173"/>
      <c r="Y33" s="173"/>
      <c r="Z33" s="173"/>
      <c r="AA33" s="173"/>
      <c r="AB33" s="173"/>
      <c r="AC33" s="187">
        <f>AC34-SUM(W34:AA34)</f>
        <v>5141.1035774018819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5632.3004908240109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18978.79492353517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10394.54555475463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7111.6818039590435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3828.7392596792488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8736.1084954752005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2939.3909054127798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8347.5990943023353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3972.5679514846488</v>
      </c>
    </row>
    <row r="34" spans="3:105" x14ac:dyDescent="0.35">
      <c r="F34" s="186" t="s">
        <v>161</v>
      </c>
      <c r="G34" s="184">
        <f t="shared" ref="G34:L34" si="80">G29*$M$34*G32</f>
        <v>33170.323413012193</v>
      </c>
      <c r="H34" s="184">
        <f t="shared" si="80"/>
        <v>16741.522770024902</v>
      </c>
      <c r="I34" s="184">
        <f t="shared" si="80"/>
        <v>2583.3875236267099</v>
      </c>
      <c r="J34" s="184">
        <f t="shared" si="80"/>
        <v>13042.101451544559</v>
      </c>
      <c r="K34" s="184">
        <f t="shared" si="80"/>
        <v>34122.566781933201</v>
      </c>
      <c r="L34" s="184">
        <f t="shared" si="80"/>
        <v>1317.183015232119</v>
      </c>
      <c r="M34" s="183">
        <f>SUM('FY20 - Assurance only UI'!B157:E157)</f>
        <v>104100.08758285947</v>
      </c>
      <c r="O34" s="184">
        <f t="shared" ref="O34:T34" si="81">O29*$U$34*O32</f>
        <v>35977.110116664291</v>
      </c>
      <c r="P34" s="184">
        <f t="shared" si="81"/>
        <v>24839.898673553358</v>
      </c>
      <c r="Q34" s="184">
        <f t="shared" si="81"/>
        <v>2707.7211955657226</v>
      </c>
      <c r="R34" s="184">
        <f t="shared" si="81"/>
        <v>15791.316784838398</v>
      </c>
      <c r="S34" s="184">
        <f t="shared" si="81"/>
        <v>36122.375035503923</v>
      </c>
      <c r="T34" s="184">
        <f t="shared" si="81"/>
        <v>436.56101589709868</v>
      </c>
      <c r="U34" s="183">
        <f>SUM('FY20 - Assurance only UI'!F157:I157)</f>
        <v>116457.2691678621</v>
      </c>
      <c r="V34" s="185"/>
      <c r="W34" s="184">
        <f t="shared" ref="W34:AB34" si="82">W29*$AC$34*W32</f>
        <v>34929.191628820983</v>
      </c>
      <c r="X34" s="184">
        <f t="shared" si="82"/>
        <v>13494.593655803268</v>
      </c>
      <c r="Y34" s="184">
        <f t="shared" si="82"/>
        <v>1088.6827028902089</v>
      </c>
      <c r="Z34" s="184">
        <f t="shared" si="82"/>
        <v>13199.914658727781</v>
      </c>
      <c r="AA34" s="184">
        <f t="shared" si="82"/>
        <v>27823.878126891057</v>
      </c>
      <c r="AB34" s="184">
        <f t="shared" si="82"/>
        <v>357.23535987510871</v>
      </c>
      <c r="AC34" s="183">
        <f>SUM('FY20 - Assurance only UI'!J157:M157)</f>
        <v>95677.364350535179</v>
      </c>
      <c r="AD34" s="185"/>
      <c r="AE34" s="184">
        <f t="shared" ref="AE34:AJ34" si="83">AE29*$AK$34*AE32</f>
        <v>29520.780283375181</v>
      </c>
      <c r="AF34" s="184">
        <f t="shared" si="83"/>
        <v>14362.145353395166</v>
      </c>
      <c r="AG34" s="184">
        <f t="shared" si="83"/>
        <v>777.43285855793965</v>
      </c>
      <c r="AH34" s="184">
        <f t="shared" si="83"/>
        <v>8256.3569652865572</v>
      </c>
      <c r="AI34" s="184">
        <f t="shared" si="83"/>
        <v>55668.975533903169</v>
      </c>
      <c r="AJ34" s="184">
        <f t="shared" si="83"/>
        <v>4490.1205759705945</v>
      </c>
      <c r="AK34" s="183">
        <f>SUM('FY20 - Assurance only UI'!N157:Q157)</f>
        <v>114217.99148534203</v>
      </c>
      <c r="AL34" s="164"/>
      <c r="AM34" s="184">
        <f t="shared" ref="AM34:AR34" si="84">AM29*$AS$34*AM32</f>
        <v>29904.190453674495</v>
      </c>
      <c r="AN34" s="184">
        <f t="shared" si="84"/>
        <v>12419.177350498183</v>
      </c>
      <c r="AO34" s="184">
        <f t="shared" si="84"/>
        <v>833.48332906778501</v>
      </c>
      <c r="AP34" s="184">
        <f t="shared" si="84"/>
        <v>5650.3098720895705</v>
      </c>
      <c r="AQ34" s="184">
        <f t="shared" si="84"/>
        <v>49427.405177209883</v>
      </c>
      <c r="AR34" s="184">
        <f t="shared" si="84"/>
        <v>3741.0579797454043</v>
      </c>
      <c r="AS34" s="183">
        <f>SUM('FY20 - Assurance only UI'!R157:U157)</f>
        <v>117213.36110607508</v>
      </c>
      <c r="AT34" s="164"/>
      <c r="AU34" s="184">
        <f t="shared" ref="AU34:AZ34" si="85">AU29*$BA$34*AU32</f>
        <v>21097.739008032349</v>
      </c>
      <c r="AV34" s="184">
        <f t="shared" si="85"/>
        <v>7377.9242586431446</v>
      </c>
      <c r="AW34" s="184">
        <f t="shared" si="85"/>
        <v>310.36386500870134</v>
      </c>
      <c r="AX34" s="184">
        <f t="shared" si="85"/>
        <v>3383.1053847469225</v>
      </c>
      <c r="AY34" s="184">
        <f t="shared" si="85"/>
        <v>35416.172953393259</v>
      </c>
      <c r="AZ34" s="184">
        <f t="shared" si="85"/>
        <v>1036.9634318051451</v>
      </c>
      <c r="BA34" s="183">
        <f>SUM('FY20 - Assurance only UI'!V157:Y157)</f>
        <v>77979.851024579009</v>
      </c>
      <c r="BB34" s="164"/>
      <c r="BC34" s="184">
        <f t="shared" ref="BC34:BH34" si="86">BC29*$BI$34*BC32</f>
        <v>21553.71687751844</v>
      </c>
      <c r="BD34" s="184">
        <f t="shared" si="86"/>
        <v>8860.4047154911295</v>
      </c>
      <c r="BE34" s="184">
        <f t="shared" si="86"/>
        <v>1200.0744144816572</v>
      </c>
      <c r="BF34" s="184">
        <f t="shared" si="86"/>
        <v>14202.786216113365</v>
      </c>
      <c r="BG34" s="184">
        <f t="shared" si="86"/>
        <v>54893.603313673331</v>
      </c>
      <c r="BH34" s="184">
        <f t="shared" si="86"/>
        <v>4955.2364571343123</v>
      </c>
      <c r="BI34" s="183">
        <f>SUM('FY20 - Assurance only UI'!Z157:AC157)</f>
        <v>107822.26734123696</v>
      </c>
      <c r="BJ34" s="164"/>
      <c r="BK34" s="184">
        <f t="shared" ref="BK34:BP34" si="87">BK29*$BQ$34*BK32</f>
        <v>27308.959180646394</v>
      </c>
      <c r="BL34" s="184">
        <f t="shared" si="87"/>
        <v>11422.613029128595</v>
      </c>
      <c r="BM34" s="184">
        <f t="shared" si="87"/>
        <v>1267.0958819282964</v>
      </c>
      <c r="BN34" s="184">
        <f t="shared" si="87"/>
        <v>17347.387428521364</v>
      </c>
      <c r="BO34" s="184">
        <f t="shared" si="87"/>
        <v>57901.23202393853</v>
      </c>
      <c r="BP34" s="184">
        <f t="shared" si="87"/>
        <v>3828.7392596792529</v>
      </c>
      <c r="BQ34" s="183">
        <f>SUM('FY20 - Assurance only UI'!AD157:AG157)</f>
        <v>119076.02680384243</v>
      </c>
      <c r="BR34" s="164"/>
      <c r="BS34" s="184">
        <f t="shared" ref="BS34:BX34" si="88">BS29*$BY$34*BS32</f>
        <v>45513.938012176492</v>
      </c>
      <c r="BT34" s="184">
        <f t="shared" si="88"/>
        <v>15849.411010484548</v>
      </c>
      <c r="BU34" s="184">
        <f t="shared" si="88"/>
        <v>1244.5237493841698</v>
      </c>
      <c r="BV34" s="184">
        <f t="shared" si="88"/>
        <v>19842.771360395862</v>
      </c>
      <c r="BW34" s="184">
        <f t="shared" si="88"/>
        <v>53470.981086797008</v>
      </c>
      <c r="BX34" s="184">
        <f t="shared" si="88"/>
        <v>1503.2218097395348</v>
      </c>
      <c r="BY34" s="183">
        <f>SUM('FY20 - Assurance only UI'!AH157:AK157)</f>
        <v>144657.73371471328</v>
      </c>
      <c r="BZ34" s="164"/>
      <c r="CA34" s="184">
        <f t="shared" ref="CA34:CF34" si="89">CA29*$CG$34*CA32</f>
        <v>20578.340096988009</v>
      </c>
      <c r="CB34" s="184">
        <f t="shared" si="89"/>
        <v>6494.6585276650039</v>
      </c>
      <c r="CC34" s="184">
        <f t="shared" si="89"/>
        <v>1265.3319029111085</v>
      </c>
      <c r="CD34" s="184">
        <f t="shared" si="89"/>
        <v>9117.8393843173053</v>
      </c>
      <c r="CE34" s="184">
        <f t="shared" si="89"/>
        <v>21447.827286093867</v>
      </c>
      <c r="CF34" s="184">
        <f t="shared" si="89"/>
        <v>2939.3909054127812</v>
      </c>
      <c r="CG34" s="183">
        <f>SUM('FY20 - Assurance only UI'!AL157:AO157)</f>
        <v>61843.388103388075</v>
      </c>
      <c r="CH34" s="164"/>
      <c r="CI34" s="184">
        <f t="shared" ref="CI34:CN34" si="90">CI29*$CO$34*CI32</f>
        <v>48780.7208630924</v>
      </c>
      <c r="CJ34" s="184">
        <f t="shared" si="90"/>
        <v>15182.96951375445</v>
      </c>
      <c r="CK34" s="184">
        <f t="shared" si="90"/>
        <v>5515.1697511562643</v>
      </c>
      <c r="CL34" s="184">
        <f t="shared" si="90"/>
        <v>20589.042843714382</v>
      </c>
      <c r="CM34" s="184">
        <f t="shared" si="90"/>
        <v>45858.159813395963</v>
      </c>
      <c r="CN34" s="184">
        <f t="shared" si="90"/>
        <v>4019.3892379198619</v>
      </c>
      <c r="CO34" s="183">
        <f>SUM('FY20 - Assurance only UI'!AP157:AS157)</f>
        <v>144273.6618794158</v>
      </c>
      <c r="CP34" s="164"/>
      <c r="CQ34" s="184">
        <f t="shared" ref="CQ34:CV34" si="91">CQ29*$CW$34*CQ32</f>
        <v>18852.002997737476</v>
      </c>
      <c r="CR34" s="184">
        <f t="shared" si="91"/>
        <v>8707.5988718948702</v>
      </c>
      <c r="CS34" s="184">
        <f t="shared" si="91"/>
        <v>1502.4911678953829</v>
      </c>
      <c r="CT34" s="184">
        <f t="shared" si="91"/>
        <v>5932.4137930741153</v>
      </c>
      <c r="CU34" s="184">
        <f t="shared" si="91"/>
        <v>22233.687061724424</v>
      </c>
      <c r="CV34" s="184">
        <f t="shared" si="91"/>
        <v>912.52985929409613</v>
      </c>
      <c r="CW34" s="183">
        <f>SUM('FY20 - Assurance only UI'!AT157:AW157)</f>
        <v>61200.761843810913</v>
      </c>
      <c r="CY34" s="134">
        <f>SUM(CW34,CO34,CG34,BY34,BQ34,BI34,BA34,AS34,AK34,AC34,U34,M34)</f>
        <v>1264519.7644036603</v>
      </c>
      <c r="CZ34" s="134">
        <f>SUM('FY20 - Assurance only UI'!B157:AW157)</f>
        <v>1264519.7644036605</v>
      </c>
      <c r="DA34" s="182" t="str">
        <f>IF(CY34=CZ34,"","Check")</f>
        <v/>
      </c>
    </row>
    <row r="35" spans="3:105" x14ac:dyDescent="0.35">
      <c r="F35" s="181" t="s">
        <v>160</v>
      </c>
      <c r="G35" s="179">
        <f t="shared" ref="G35:U35" si="92">G34-G23</f>
        <v>9997.1927364551957</v>
      </c>
      <c r="H35" s="179">
        <f t="shared" si="92"/>
        <v>5045.7219771344244</v>
      </c>
      <c r="I35" s="179">
        <f t="shared" si="92"/>
        <v>778.60630615734476</v>
      </c>
      <c r="J35" s="179">
        <f t="shared" si="92"/>
        <v>3930.7546168918343</v>
      </c>
      <c r="K35" s="179">
        <f t="shared" si="92"/>
        <v>10284.189048567732</v>
      </c>
      <c r="L35" s="179">
        <f t="shared" si="92"/>
        <v>396.98535068533704</v>
      </c>
      <c r="M35" s="179">
        <f t="shared" si="92"/>
        <v>33556.452663377655</v>
      </c>
      <c r="O35" s="179">
        <f t="shared" si="92"/>
        <v>7782.8765260114524</v>
      </c>
      <c r="P35" s="179">
        <f t="shared" si="92"/>
        <v>5373.5795806832939</v>
      </c>
      <c r="Q35" s="179">
        <f t="shared" si="92"/>
        <v>585.75743475824356</v>
      </c>
      <c r="R35" s="179">
        <f t="shared" si="92"/>
        <v>3416.1128651242707</v>
      </c>
      <c r="S35" s="179">
        <f t="shared" si="92"/>
        <v>7814.301477132427</v>
      </c>
      <c r="T35" s="179">
        <f t="shared" si="92"/>
        <v>94.440617152945208</v>
      </c>
      <c r="U35" s="179">
        <f t="shared" si="92"/>
        <v>25649.354846701943</v>
      </c>
      <c r="V35" s="180"/>
      <c r="W35" s="179">
        <f t="shared" ref="W35:AC35" si="93">W34-W23</f>
        <v>6339.2463184469307</v>
      </c>
      <c r="X35" s="179">
        <f t="shared" si="93"/>
        <v>2449.1134538854403</v>
      </c>
      <c r="Y35" s="179">
        <f t="shared" si="93"/>
        <v>197.58338210607394</v>
      </c>
      <c r="Z35" s="179">
        <f t="shared" si="93"/>
        <v>2395.632607057225</v>
      </c>
      <c r="AA35" s="179">
        <f t="shared" si="93"/>
        <v>5049.7136851936921</v>
      </c>
      <c r="AB35" s="179">
        <f t="shared" si="93"/>
        <v>64.834106783014306</v>
      </c>
      <c r="AC35" s="179">
        <f t="shared" si="93"/>
        <v>21279.991770999142</v>
      </c>
      <c r="AD35" s="180"/>
      <c r="AE35" s="179">
        <f t="shared" ref="AE35:AK35" si="94">AE34-AE23</f>
        <v>7511.39620884537</v>
      </c>
      <c r="AF35" s="179">
        <f t="shared" si="94"/>
        <v>3654.3669619441534</v>
      </c>
      <c r="AG35" s="179">
        <f t="shared" si="94"/>
        <v>197.81341042982319</v>
      </c>
      <c r="AH35" s="179">
        <f t="shared" si="94"/>
        <v>2100.7835095352366</v>
      </c>
      <c r="AI35" s="179">
        <f t="shared" si="94"/>
        <v>14164.657158847214</v>
      </c>
      <c r="AJ35" s="179">
        <f t="shared" si="94"/>
        <v>1142.485881059104</v>
      </c>
      <c r="AK35" s="179">
        <f t="shared" si="94"/>
        <v>29913.683045514321</v>
      </c>
      <c r="AL35" s="164"/>
      <c r="AM35" s="179">
        <f t="shared" ref="AM35:AS35" si="95">AM34-AM23</f>
        <v>5179.8826575885287</v>
      </c>
      <c r="AN35" s="179">
        <f t="shared" si="95"/>
        <v>2151.1995611122511</v>
      </c>
      <c r="AO35" s="179">
        <f t="shared" si="95"/>
        <v>144.37260384344813</v>
      </c>
      <c r="AP35" s="179">
        <f t="shared" si="95"/>
        <v>978.72377323766341</v>
      </c>
      <c r="AQ35" s="179">
        <f t="shared" si="95"/>
        <v>8561.6147771547912</v>
      </c>
      <c r="AR35" s="179">
        <f t="shared" si="95"/>
        <v>648.01089935324717</v>
      </c>
      <c r="AS35" s="179">
        <f t="shared" si="95"/>
        <v>32901.541216079699</v>
      </c>
      <c r="AT35" s="164"/>
      <c r="AU35" s="179">
        <f t="shared" ref="AU35:BA35" si="96">AU34-AU23</f>
        <v>4614.7369638242781</v>
      </c>
      <c r="AV35" s="179">
        <f t="shared" si="96"/>
        <v>1613.7833433096257</v>
      </c>
      <c r="AW35" s="179">
        <f t="shared" si="96"/>
        <v>67.886307606030016</v>
      </c>
      <c r="AX35" s="179">
        <f t="shared" si="96"/>
        <v>739.99121259205594</v>
      </c>
      <c r="AY35" s="179">
        <f t="shared" si="96"/>
        <v>7746.6273700226266</v>
      </c>
      <c r="AZ35" s="179">
        <f t="shared" si="96"/>
        <v>226.81641274751803</v>
      </c>
      <c r="BA35" s="179">
        <f t="shared" si="96"/>
        <v>24367.423733051619</v>
      </c>
      <c r="BB35" s="164"/>
      <c r="BC35" s="179">
        <f t="shared" ref="BC35:BI35" si="97">BC34-BC23</f>
        <v>-1846.3522320054908</v>
      </c>
      <c r="BD35" s="179">
        <f t="shared" si="97"/>
        <v>-759.00728008460828</v>
      </c>
      <c r="BE35" s="179">
        <f t="shared" si="97"/>
        <v>-102.80176205070393</v>
      </c>
      <c r="BF35" s="179">
        <f t="shared" si="97"/>
        <v>-1216.6507605085008</v>
      </c>
      <c r="BG35" s="179">
        <f t="shared" si="97"/>
        <v>-4702.3410197403427</v>
      </c>
      <c r="BH35" s="179">
        <f t="shared" si="97"/>
        <v>-424.47954312176535</v>
      </c>
      <c r="BI35" s="179">
        <f t="shared" si="97"/>
        <v>-6895.1872506866639</v>
      </c>
      <c r="BJ35" s="164"/>
      <c r="BK35" s="179">
        <f t="shared" ref="BK35:BP35" si="98">BK34-BK23</f>
        <v>-799.3064683539269</v>
      </c>
      <c r="BL35" s="179">
        <f t="shared" si="98"/>
        <v>-334.32868749376757</v>
      </c>
      <c r="BM35" s="179">
        <f t="shared" si="98"/>
        <v>-37.086654520604043</v>
      </c>
      <c r="BN35" s="179">
        <f t="shared" si="98"/>
        <v>-507.74102699913055</v>
      </c>
      <c r="BO35" s="179">
        <f t="shared" si="98"/>
        <v>-1694.7123094751441</v>
      </c>
      <c r="BP35" s="179">
        <f t="shared" si="98"/>
        <v>-112.06344539381371</v>
      </c>
      <c r="BQ35" s="179">
        <f>BQ34-BQ23</f>
        <v>-3485.2385922363901</v>
      </c>
      <c r="BR35" s="164"/>
      <c r="BS35" s="179">
        <f t="shared" ref="BS35:BY35" si="99">BS34-BS23</f>
        <v>10548.236604724669</v>
      </c>
      <c r="BT35" s="179">
        <f t="shared" si="99"/>
        <v>3673.2338418923955</v>
      </c>
      <c r="BU35" s="179">
        <f t="shared" si="99"/>
        <v>288.42880976792742</v>
      </c>
      <c r="BV35" s="179">
        <f t="shared" si="99"/>
        <v>4598.7285729244886</v>
      </c>
      <c r="BW35" s="179">
        <f t="shared" si="99"/>
        <v>12392.348028408298</v>
      </c>
      <c r="BX35" s="179">
        <f t="shared" si="99"/>
        <v>348.38425350653961</v>
      </c>
      <c r="BY35" s="179">
        <f t="shared" si="99"/>
        <v>39082.246796959982</v>
      </c>
      <c r="BZ35" s="164"/>
      <c r="CA35" s="179">
        <f t="shared" ref="CA35:CG35" si="100">CA34-CA23</f>
        <v>-10053.773952923835</v>
      </c>
      <c r="CB35" s="179">
        <f t="shared" si="100"/>
        <v>-3173.0367187453685</v>
      </c>
      <c r="CC35" s="179">
        <f t="shared" si="100"/>
        <v>-618.19179133662192</v>
      </c>
      <c r="CD35" s="179">
        <f t="shared" si="100"/>
        <v>-4454.620522206731</v>
      </c>
      <c r="CE35" s="179">
        <f t="shared" si="100"/>
        <v>-10478.571463949171</v>
      </c>
      <c r="CF35" s="179">
        <f t="shared" si="100"/>
        <v>-1436.0716939762137</v>
      </c>
      <c r="CG35" s="179">
        <f t="shared" si="100"/>
        <v>-30214.266143137938</v>
      </c>
      <c r="CH35" s="164"/>
      <c r="CI35" s="179">
        <f t="shared" ref="CI35:CO35" si="101">CI34-CI23</f>
        <v>21159.040485295205</v>
      </c>
      <c r="CJ35" s="179">
        <f t="shared" si="101"/>
        <v>6585.7384012460752</v>
      </c>
      <c r="CK35" s="179">
        <f t="shared" si="101"/>
        <v>2392.2504215447766</v>
      </c>
      <c r="CL35" s="179">
        <f t="shared" si="101"/>
        <v>8930.6673492240188</v>
      </c>
      <c r="CM35" s="179">
        <f t="shared" si="101"/>
        <v>19891.35549669429</v>
      </c>
      <c r="CN35" s="179">
        <f t="shared" si="101"/>
        <v>1743.4432723943714</v>
      </c>
      <c r="CO35" s="179">
        <f t="shared" si="101"/>
        <v>65030.705282781215</v>
      </c>
      <c r="CP35" s="164"/>
      <c r="CQ35" s="179">
        <f t="shared" ref="CQ35:CW35" si="102">CQ34-CQ23</f>
        <v>-277.80236077624795</v>
      </c>
      <c r="CR35" s="179">
        <f t="shared" si="102"/>
        <v>-128.31482806337772</v>
      </c>
      <c r="CS35" s="179">
        <f t="shared" si="102"/>
        <v>-22.140649645392841</v>
      </c>
      <c r="CT35" s="179">
        <f t="shared" si="102"/>
        <v>-87.41981194334403</v>
      </c>
      <c r="CU35" s="179">
        <f t="shared" si="102"/>
        <v>-327.63472163932238</v>
      </c>
      <c r="CV35" s="179">
        <f t="shared" si="102"/>
        <v>-13.447003441551601</v>
      </c>
      <c r="CW35" s="179">
        <f t="shared" si="102"/>
        <v>2203.2787166813141</v>
      </c>
    </row>
    <row r="36" spans="3:105" ht="15" thickBot="1" x14ac:dyDescent="0.4">
      <c r="F36" s="178" t="s">
        <v>158</v>
      </c>
      <c r="G36" s="176">
        <f t="shared" ref="G36:M36" si="103">G35/G22</f>
        <v>0.43141312565801976</v>
      </c>
      <c r="H36" s="176">
        <f t="shared" si="103"/>
        <v>0.43141312565801959</v>
      </c>
      <c r="I36" s="176">
        <f t="shared" si="103"/>
        <v>0.43141312565801954</v>
      </c>
      <c r="J36" s="176">
        <f t="shared" si="103"/>
        <v>0.43141312565801954</v>
      </c>
      <c r="K36" s="176">
        <f t="shared" si="103"/>
        <v>0.43141312565801954</v>
      </c>
      <c r="L36" s="176">
        <f t="shared" si="103"/>
        <v>0.43141312565801959</v>
      </c>
      <c r="M36" s="176">
        <f t="shared" si="103"/>
        <v>0.47568363469898933</v>
      </c>
      <c r="O36" s="176">
        <f t="shared" ref="O36:T36" si="104">O35/O22</f>
        <v>0.27604497568579728</v>
      </c>
      <c r="P36" s="176">
        <f t="shared" si="104"/>
        <v>0.27604497568579756</v>
      </c>
      <c r="Q36" s="176">
        <f t="shared" si="104"/>
        <v>0.27604497568579728</v>
      </c>
      <c r="R36" s="176">
        <f t="shared" si="104"/>
        <v>0.27604497568579739</v>
      </c>
      <c r="S36" s="176">
        <f t="shared" si="104"/>
        <v>0.2760449756857975</v>
      </c>
      <c r="T36" s="176">
        <f t="shared" si="104"/>
        <v>0.27604497568579756</v>
      </c>
      <c r="U36" s="176">
        <f>U35/U22</f>
        <v>0.28245726199577631</v>
      </c>
      <c r="V36" s="177"/>
      <c r="W36" s="176">
        <f t="shared" ref="W36:AC36" si="105">W35/W22</f>
        <v>0.22172992111834131</v>
      </c>
      <c r="X36" s="176">
        <f t="shared" si="105"/>
        <v>0.22172992111834128</v>
      </c>
      <c r="Y36" s="176">
        <f t="shared" si="105"/>
        <v>0.2217299211183415</v>
      </c>
      <c r="Z36" s="176">
        <f t="shared" si="105"/>
        <v>0.22172992111834147</v>
      </c>
      <c r="AA36" s="176">
        <f t="shared" si="105"/>
        <v>0.22172992111834139</v>
      </c>
      <c r="AB36" s="176">
        <f t="shared" si="105"/>
        <v>0.22172992111834153</v>
      </c>
      <c r="AC36" s="176">
        <f t="shared" si="105"/>
        <v>0.28603149591404359</v>
      </c>
      <c r="AD36" s="177"/>
      <c r="AE36" s="176">
        <f t="shared" ref="AE36:AK36" si="106">AE35/AE22</f>
        <v>0.3412815271617653</v>
      </c>
      <c r="AF36" s="176">
        <f t="shared" si="106"/>
        <v>0.34128152716176541</v>
      </c>
      <c r="AG36" s="176">
        <f t="shared" si="106"/>
        <v>0.3412815271617653</v>
      </c>
      <c r="AH36" s="176">
        <f t="shared" si="106"/>
        <v>0.34128152716176541</v>
      </c>
      <c r="AI36" s="176">
        <f t="shared" si="106"/>
        <v>0.3412815271617653</v>
      </c>
      <c r="AJ36" s="176">
        <f t="shared" si="106"/>
        <v>0.34128152716176541</v>
      </c>
      <c r="AK36" s="176">
        <f t="shared" si="106"/>
        <v>0.35482982541592456</v>
      </c>
      <c r="AL36" s="164"/>
      <c r="AM36" s="176">
        <f t="shared" ref="AM36:AS36" si="107">AM35/AM22</f>
        <v>0.20950566949374982</v>
      </c>
      <c r="AN36" s="176">
        <f t="shared" si="107"/>
        <v>0.20950566949374963</v>
      </c>
      <c r="AO36" s="176">
        <f t="shared" si="107"/>
        <v>0.20950566949374977</v>
      </c>
      <c r="AP36" s="176">
        <f t="shared" si="107"/>
        <v>0.20950566949374974</v>
      </c>
      <c r="AQ36" s="176">
        <f t="shared" si="107"/>
        <v>0.20950566949374969</v>
      </c>
      <c r="AR36" s="176">
        <f t="shared" si="107"/>
        <v>0.20950566949374985</v>
      </c>
      <c r="AS36" s="176">
        <f t="shared" si="107"/>
        <v>0.39023640171695384</v>
      </c>
      <c r="AT36" s="164"/>
      <c r="AU36" s="176">
        <f t="shared" ref="AU36:BA36" si="108">AU35/AU22</f>
        <v>0.2799694467941804</v>
      </c>
      <c r="AV36" s="176">
        <f t="shared" si="108"/>
        <v>0.27996944679418034</v>
      </c>
      <c r="AW36" s="176">
        <f t="shared" si="108"/>
        <v>0.2799694467941804</v>
      </c>
      <c r="AX36" s="176">
        <f t="shared" si="108"/>
        <v>0.27996944679418034</v>
      </c>
      <c r="AY36" s="176">
        <f t="shared" si="108"/>
        <v>0.27996944679418012</v>
      </c>
      <c r="AZ36" s="176">
        <f t="shared" si="108"/>
        <v>0.27996944679418023</v>
      </c>
      <c r="BA36" s="176">
        <f t="shared" si="108"/>
        <v>0.45451073499338673</v>
      </c>
      <c r="BB36" s="164"/>
      <c r="BC36" s="176">
        <f t="shared" ref="BC36:BI36" si="109">BC35/BC22</f>
        <v>-7.8903708504605111E-2</v>
      </c>
      <c r="BD36" s="176">
        <f t="shared" si="109"/>
        <v>-7.8903708504604958E-2</v>
      </c>
      <c r="BE36" s="176">
        <f t="shared" si="109"/>
        <v>-7.8903708504605166E-2</v>
      </c>
      <c r="BF36" s="176">
        <f t="shared" si="109"/>
        <v>-7.8903708504605083E-2</v>
      </c>
      <c r="BG36" s="176">
        <f t="shared" si="109"/>
        <v>-7.8903708504605069E-2</v>
      </c>
      <c r="BH36" s="176">
        <f t="shared" si="109"/>
        <v>-7.8903708504605055E-2</v>
      </c>
      <c r="BI36" s="176">
        <f t="shared" si="109"/>
        <v>-6.0105825004698986E-2</v>
      </c>
      <c r="BJ36" s="164"/>
      <c r="BK36" s="176">
        <f t="shared" ref="BK36:BQ36" si="110">BK35/BK22</f>
        <v>-2.8436705356893997E-2</v>
      </c>
      <c r="BL36" s="176">
        <f t="shared" si="110"/>
        <v>-2.843670535689416E-2</v>
      </c>
      <c r="BM36" s="176">
        <f t="shared" si="110"/>
        <v>-2.8436705356893993E-2</v>
      </c>
      <c r="BN36" s="176">
        <f t="shared" si="110"/>
        <v>-2.8436705356894024E-2</v>
      </c>
      <c r="BO36" s="176">
        <f t="shared" si="110"/>
        <v>-2.8436705356894049E-2</v>
      </c>
      <c r="BP36" s="176">
        <f t="shared" si="110"/>
        <v>-2.8436705356894017E-2</v>
      </c>
      <c r="BQ36" s="176">
        <f t="shared" si="110"/>
        <v>-2.8436705356894069E-2</v>
      </c>
      <c r="BR36" s="164"/>
      <c r="BS36" s="176">
        <f t="shared" ref="BS36:BY36" si="111">BS35/BS22</f>
        <v>0.3016738169158148</v>
      </c>
      <c r="BT36" s="176">
        <f t="shared" si="111"/>
        <v>0.30167381691581502</v>
      </c>
      <c r="BU36" s="176">
        <f t="shared" si="111"/>
        <v>0.30167381691581491</v>
      </c>
      <c r="BV36" s="176">
        <f t="shared" si="111"/>
        <v>0.30167381691581496</v>
      </c>
      <c r="BW36" s="176">
        <f t="shared" si="111"/>
        <v>0.30167381691581491</v>
      </c>
      <c r="BX36" s="176">
        <f t="shared" si="111"/>
        <v>0.30167381691581485</v>
      </c>
      <c r="BY36" s="176">
        <f t="shared" si="111"/>
        <v>0.37018296517454197</v>
      </c>
      <c r="BZ36" s="164"/>
      <c r="CA36" s="176">
        <f t="shared" ref="CA36:CG36" si="112">CA35/CA22</f>
        <v>-0.32821025465438841</v>
      </c>
      <c r="CB36" s="176">
        <f t="shared" si="112"/>
        <v>-0.32821025465438841</v>
      </c>
      <c r="CC36" s="176">
        <f t="shared" si="112"/>
        <v>-0.32821025465438836</v>
      </c>
      <c r="CD36" s="176">
        <f t="shared" si="112"/>
        <v>-0.32821025465438841</v>
      </c>
      <c r="CE36" s="176">
        <f t="shared" si="112"/>
        <v>-0.32821025465438836</v>
      </c>
      <c r="CF36" s="176">
        <f t="shared" si="112"/>
        <v>-0.3282102546543883</v>
      </c>
      <c r="CG36" s="176">
        <f t="shared" si="112"/>
        <v>-0.32821025465438836</v>
      </c>
      <c r="CH36" s="164"/>
      <c r="CI36" s="176">
        <f t="shared" ref="CI36:CO36" si="113">CI35/CI22</f>
        <v>0.76603016890685705</v>
      </c>
      <c r="CJ36" s="176">
        <f t="shared" si="113"/>
        <v>0.76603016890685693</v>
      </c>
      <c r="CK36" s="176">
        <f t="shared" si="113"/>
        <v>0.76603016890685705</v>
      </c>
      <c r="CL36" s="176">
        <f t="shared" si="113"/>
        <v>0.76603016890685727</v>
      </c>
      <c r="CM36" s="176">
        <f t="shared" si="113"/>
        <v>0.76603016890685716</v>
      </c>
      <c r="CN36" s="176">
        <f t="shared" si="113"/>
        <v>0.76603016890685716</v>
      </c>
      <c r="CO36" s="176">
        <f t="shared" si="113"/>
        <v>0.82064965866686301</v>
      </c>
      <c r="CP36" s="164"/>
      <c r="CQ36" s="176">
        <f t="shared" ref="CQ36:CW36" si="114">CQ35/CQ22</f>
        <v>-1.4521964838111223E-2</v>
      </c>
      <c r="CR36" s="176">
        <f t="shared" si="114"/>
        <v>-1.4521964838111088E-2</v>
      </c>
      <c r="CS36" s="176">
        <f t="shared" si="114"/>
        <v>-1.4521964838111282E-2</v>
      </c>
      <c r="CT36" s="176">
        <f t="shared" si="114"/>
        <v>-1.4521964838111249E-2</v>
      </c>
      <c r="CU36" s="176">
        <f t="shared" si="114"/>
        <v>-1.4521964838111278E-2</v>
      </c>
      <c r="CV36" s="176">
        <f t="shared" si="114"/>
        <v>-1.4521964838111204E-2</v>
      </c>
      <c r="CW36" s="176">
        <f t="shared" si="114"/>
        <v>3.7345300170409323E-2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 t="shared" ref="G38:M38" si="115">G34-G22</f>
        <v>9997.1927364551957</v>
      </c>
      <c r="H38" s="174">
        <f t="shared" si="115"/>
        <v>5045.7219771344244</v>
      </c>
      <c r="I38" s="174">
        <f t="shared" si="115"/>
        <v>778.60630615734476</v>
      </c>
      <c r="J38" s="174">
        <f t="shared" si="115"/>
        <v>3930.7546168918343</v>
      </c>
      <c r="K38" s="174">
        <f t="shared" si="115"/>
        <v>10284.189048567732</v>
      </c>
      <c r="L38" s="174">
        <f t="shared" si="115"/>
        <v>396.98535068533704</v>
      </c>
      <c r="M38" s="174">
        <f t="shared" si="115"/>
        <v>33556.452663377655</v>
      </c>
      <c r="O38" s="174">
        <f t="shared" ref="O38:U38" si="116">O34-O22</f>
        <v>7782.8765260114524</v>
      </c>
      <c r="P38" s="174">
        <f t="shared" si="116"/>
        <v>5373.5795806832939</v>
      </c>
      <c r="Q38" s="174">
        <f t="shared" si="116"/>
        <v>585.75743475824356</v>
      </c>
      <c r="R38" s="174">
        <f t="shared" si="116"/>
        <v>3416.1128651242707</v>
      </c>
      <c r="S38" s="174">
        <f t="shared" si="116"/>
        <v>7814.301477132427</v>
      </c>
      <c r="T38" s="174">
        <f t="shared" si="116"/>
        <v>94.440617152945208</v>
      </c>
      <c r="U38" s="174">
        <f t="shared" si="116"/>
        <v>25649.354846701943</v>
      </c>
      <c r="V38" s="173"/>
      <c r="W38" s="174">
        <f t="shared" ref="W38:AC38" si="117">W34-W22</f>
        <v>6339.2463184469307</v>
      </c>
      <c r="X38" s="174">
        <f t="shared" si="117"/>
        <v>2449.1134538854403</v>
      </c>
      <c r="Y38" s="174">
        <f t="shared" si="117"/>
        <v>197.58338210607394</v>
      </c>
      <c r="Z38" s="174">
        <f t="shared" si="117"/>
        <v>2395.632607057225</v>
      </c>
      <c r="AA38" s="174">
        <f t="shared" si="117"/>
        <v>5049.7136851936921</v>
      </c>
      <c r="AB38" s="174">
        <f t="shared" si="117"/>
        <v>64.834106783014306</v>
      </c>
      <c r="AC38" s="174">
        <f t="shared" si="117"/>
        <v>21279.991770999142</v>
      </c>
      <c r="AD38" s="173"/>
      <c r="AE38" s="174">
        <f t="shared" ref="AE38:AK38" si="118">AE34-AE22</f>
        <v>7511.39620884537</v>
      </c>
      <c r="AF38" s="174">
        <f t="shared" si="118"/>
        <v>3654.3669619441534</v>
      </c>
      <c r="AG38" s="174">
        <f t="shared" si="118"/>
        <v>197.81341042982319</v>
      </c>
      <c r="AH38" s="174">
        <f t="shared" si="118"/>
        <v>2100.7835095352366</v>
      </c>
      <c r="AI38" s="174">
        <f t="shared" si="118"/>
        <v>14164.657158847214</v>
      </c>
      <c r="AJ38" s="174">
        <f t="shared" si="118"/>
        <v>1142.485881059104</v>
      </c>
      <c r="AK38" s="174">
        <f t="shared" si="118"/>
        <v>29913.683045514321</v>
      </c>
      <c r="AL38" s="164"/>
      <c r="AM38" s="174">
        <f t="shared" ref="AM38:AS38" si="119">AM34-AM22</f>
        <v>5179.8826575885287</v>
      </c>
      <c r="AN38" s="174">
        <f t="shared" si="119"/>
        <v>2151.1995611122511</v>
      </c>
      <c r="AO38" s="174">
        <f t="shared" si="119"/>
        <v>144.37260384344813</v>
      </c>
      <c r="AP38" s="174">
        <f t="shared" si="119"/>
        <v>978.72377323766341</v>
      </c>
      <c r="AQ38" s="174">
        <f t="shared" si="119"/>
        <v>8561.6147771547912</v>
      </c>
      <c r="AR38" s="174">
        <f t="shared" si="119"/>
        <v>648.01089935324717</v>
      </c>
      <c r="AS38" s="174">
        <f t="shared" si="119"/>
        <v>32901.541216079699</v>
      </c>
      <c r="AT38" s="164"/>
      <c r="AU38" s="174">
        <f t="shared" ref="AU38:BA38" si="120">AU34-AU22</f>
        <v>4614.7369638242781</v>
      </c>
      <c r="AV38" s="174">
        <f t="shared" si="120"/>
        <v>1613.7833433096257</v>
      </c>
      <c r="AW38" s="174">
        <f t="shared" si="120"/>
        <v>67.886307606030016</v>
      </c>
      <c r="AX38" s="174">
        <f t="shared" si="120"/>
        <v>739.99121259205594</v>
      </c>
      <c r="AY38" s="174">
        <f t="shared" si="120"/>
        <v>7746.6273700226266</v>
      </c>
      <c r="AZ38" s="174">
        <f t="shared" si="120"/>
        <v>226.81641274751803</v>
      </c>
      <c r="BA38" s="174">
        <f t="shared" si="120"/>
        <v>24367.423733051619</v>
      </c>
      <c r="BB38" s="164"/>
      <c r="BC38" s="174">
        <f t="shared" ref="BC38:BI38" si="121">BC34-BC22</f>
        <v>-1846.3522320054908</v>
      </c>
      <c r="BD38" s="174">
        <f t="shared" si="121"/>
        <v>-759.00728008460828</v>
      </c>
      <c r="BE38" s="174">
        <f t="shared" si="121"/>
        <v>-102.80176205070393</v>
      </c>
      <c r="BF38" s="174">
        <f t="shared" si="121"/>
        <v>-1216.6507605085008</v>
      </c>
      <c r="BG38" s="174">
        <f t="shared" si="121"/>
        <v>-4702.3410197403427</v>
      </c>
      <c r="BH38" s="174">
        <f t="shared" si="121"/>
        <v>-424.47954312176535</v>
      </c>
      <c r="BI38" s="174">
        <f t="shared" si="121"/>
        <v>-6895.1872506866639</v>
      </c>
      <c r="BJ38" s="164"/>
      <c r="BK38" s="174">
        <f t="shared" ref="BK38:BQ38" si="122">BK34-BK22</f>
        <v>-799.3064683539269</v>
      </c>
      <c r="BL38" s="174">
        <f t="shared" si="122"/>
        <v>-334.32868749376757</v>
      </c>
      <c r="BM38" s="174">
        <f t="shared" si="122"/>
        <v>-37.086654520604043</v>
      </c>
      <c r="BN38" s="174">
        <f t="shared" si="122"/>
        <v>-507.74102699913055</v>
      </c>
      <c r="BO38" s="174">
        <f t="shared" si="122"/>
        <v>-1694.7123094751441</v>
      </c>
      <c r="BP38" s="174">
        <f t="shared" si="122"/>
        <v>-112.06344539381371</v>
      </c>
      <c r="BQ38" s="174">
        <f t="shared" si="122"/>
        <v>-3485.2385922363901</v>
      </c>
      <c r="BR38" s="164"/>
      <c r="BS38" s="174">
        <f t="shared" ref="BS38:BY38" si="123">BS34-BS22</f>
        <v>10548.236604724669</v>
      </c>
      <c r="BT38" s="174">
        <f t="shared" si="123"/>
        <v>3673.2338418923955</v>
      </c>
      <c r="BU38" s="174">
        <f t="shared" si="123"/>
        <v>288.42880976792742</v>
      </c>
      <c r="BV38" s="174">
        <f t="shared" si="123"/>
        <v>4598.7285729244886</v>
      </c>
      <c r="BW38" s="174">
        <f t="shared" si="123"/>
        <v>12392.348028408298</v>
      </c>
      <c r="BX38" s="174">
        <f t="shared" si="123"/>
        <v>348.38425350653961</v>
      </c>
      <c r="BY38" s="174">
        <f t="shared" si="123"/>
        <v>39082.246796959982</v>
      </c>
      <c r="BZ38" s="164"/>
      <c r="CA38" s="174">
        <f t="shared" ref="CA38:CG38" si="124">CA34-CA22</f>
        <v>-10053.773952923835</v>
      </c>
      <c r="CB38" s="174">
        <f t="shared" si="124"/>
        <v>-3173.0367187453685</v>
      </c>
      <c r="CC38" s="174">
        <f t="shared" si="124"/>
        <v>-618.19179133662192</v>
      </c>
      <c r="CD38" s="174">
        <f t="shared" si="124"/>
        <v>-4454.620522206731</v>
      </c>
      <c r="CE38" s="174">
        <f t="shared" si="124"/>
        <v>-10478.571463949171</v>
      </c>
      <c r="CF38" s="174">
        <f t="shared" si="124"/>
        <v>-1436.0716939762137</v>
      </c>
      <c r="CG38" s="174">
        <f t="shared" si="124"/>
        <v>-30214.266143137938</v>
      </c>
      <c r="CH38" s="164"/>
      <c r="CI38" s="174">
        <f t="shared" ref="CI38:CO38" si="125">CI34-CI22</f>
        <v>21159.040485295205</v>
      </c>
      <c r="CJ38" s="174">
        <f t="shared" si="125"/>
        <v>6585.7384012460752</v>
      </c>
      <c r="CK38" s="174">
        <f t="shared" si="125"/>
        <v>2392.2504215447766</v>
      </c>
      <c r="CL38" s="174">
        <f t="shared" si="125"/>
        <v>8930.6673492240188</v>
      </c>
      <c r="CM38" s="174">
        <f t="shared" si="125"/>
        <v>19891.35549669429</v>
      </c>
      <c r="CN38" s="174">
        <f t="shared" si="125"/>
        <v>1743.4432723943714</v>
      </c>
      <c r="CO38" s="174">
        <f t="shared" si="125"/>
        <v>65030.705282781215</v>
      </c>
      <c r="CP38" s="164"/>
      <c r="CQ38" s="174">
        <f t="shared" ref="CQ38:CW38" si="126">CQ34-CQ22</f>
        <v>-277.80236077624795</v>
      </c>
      <c r="CR38" s="174">
        <f t="shared" si="126"/>
        <v>-128.31482806337772</v>
      </c>
      <c r="CS38" s="174">
        <f t="shared" si="126"/>
        <v>-22.140649645392841</v>
      </c>
      <c r="CT38" s="174">
        <f t="shared" si="126"/>
        <v>-87.41981194334403</v>
      </c>
      <c r="CU38" s="174">
        <f t="shared" si="126"/>
        <v>-327.63472163932238</v>
      </c>
      <c r="CV38" s="174">
        <f t="shared" si="126"/>
        <v>-13.447003441551601</v>
      </c>
      <c r="CW38" s="174">
        <f t="shared" si="126"/>
        <v>2203.2787166813141</v>
      </c>
    </row>
    <row r="39" spans="3:105" x14ac:dyDescent="0.35">
      <c r="F39" s="170" t="s">
        <v>158</v>
      </c>
      <c r="G39" s="172">
        <f t="shared" ref="G39:M39" si="127">G38/G22</f>
        <v>0.43141312565801976</v>
      </c>
      <c r="H39" s="172">
        <f t="shared" si="127"/>
        <v>0.43141312565801959</v>
      </c>
      <c r="I39" s="172">
        <f t="shared" si="127"/>
        <v>0.43141312565801954</v>
      </c>
      <c r="J39" s="172">
        <f t="shared" si="127"/>
        <v>0.43141312565801954</v>
      </c>
      <c r="K39" s="172">
        <f t="shared" si="127"/>
        <v>0.43141312565801954</v>
      </c>
      <c r="L39" s="172">
        <f t="shared" si="127"/>
        <v>0.43141312565801959</v>
      </c>
      <c r="M39" s="172">
        <f t="shared" si="127"/>
        <v>0.47568363469898933</v>
      </c>
      <c r="O39" s="172">
        <f t="shared" ref="O39:U39" si="128">O38/O22</f>
        <v>0.27604497568579728</v>
      </c>
      <c r="P39" s="172">
        <f t="shared" si="128"/>
        <v>0.27604497568579756</v>
      </c>
      <c r="Q39" s="172">
        <f t="shared" si="128"/>
        <v>0.27604497568579728</v>
      </c>
      <c r="R39" s="172">
        <f t="shared" si="128"/>
        <v>0.27604497568579739</v>
      </c>
      <c r="S39" s="172">
        <f t="shared" si="128"/>
        <v>0.2760449756857975</v>
      </c>
      <c r="T39" s="172">
        <f t="shared" si="128"/>
        <v>0.27604497568579756</v>
      </c>
      <c r="U39" s="172">
        <f t="shared" si="128"/>
        <v>0.28245726199577631</v>
      </c>
      <c r="V39" s="173"/>
      <c r="W39" s="172">
        <f t="shared" ref="W39:AC39" si="129">W38/W22</f>
        <v>0.22172992111834131</v>
      </c>
      <c r="X39" s="172">
        <f t="shared" si="129"/>
        <v>0.22172992111834128</v>
      </c>
      <c r="Y39" s="172">
        <f t="shared" si="129"/>
        <v>0.2217299211183415</v>
      </c>
      <c r="Z39" s="172">
        <f t="shared" si="129"/>
        <v>0.22172992111834147</v>
      </c>
      <c r="AA39" s="172">
        <f t="shared" si="129"/>
        <v>0.22172992111834139</v>
      </c>
      <c r="AB39" s="172">
        <f t="shared" si="129"/>
        <v>0.22172992111834153</v>
      </c>
      <c r="AC39" s="172">
        <f t="shared" si="129"/>
        <v>0.28603149591404359</v>
      </c>
      <c r="AD39" s="173"/>
      <c r="AE39" s="172">
        <f t="shared" ref="AE39:AK39" si="130">AE38/AE22</f>
        <v>0.3412815271617653</v>
      </c>
      <c r="AF39" s="172">
        <f t="shared" si="130"/>
        <v>0.34128152716176541</v>
      </c>
      <c r="AG39" s="172">
        <f t="shared" si="130"/>
        <v>0.3412815271617653</v>
      </c>
      <c r="AH39" s="172">
        <f t="shared" si="130"/>
        <v>0.34128152716176541</v>
      </c>
      <c r="AI39" s="172">
        <f t="shared" si="130"/>
        <v>0.3412815271617653</v>
      </c>
      <c r="AJ39" s="172">
        <f t="shared" si="130"/>
        <v>0.34128152716176541</v>
      </c>
      <c r="AK39" s="172">
        <f t="shared" si="130"/>
        <v>0.35482982541592456</v>
      </c>
      <c r="AL39" s="164"/>
      <c r="AM39" s="172">
        <f t="shared" ref="AM39:AS39" si="131">AM38/AM22</f>
        <v>0.20950566949374982</v>
      </c>
      <c r="AN39" s="172">
        <f t="shared" si="131"/>
        <v>0.20950566949374963</v>
      </c>
      <c r="AO39" s="172">
        <f t="shared" si="131"/>
        <v>0.20950566949374977</v>
      </c>
      <c r="AP39" s="172">
        <f t="shared" si="131"/>
        <v>0.20950566949374974</v>
      </c>
      <c r="AQ39" s="172">
        <f t="shared" si="131"/>
        <v>0.20950566949374969</v>
      </c>
      <c r="AR39" s="172">
        <f t="shared" si="131"/>
        <v>0.20950566949374985</v>
      </c>
      <c r="AS39" s="172">
        <f t="shared" si="131"/>
        <v>0.39023640171695384</v>
      </c>
      <c r="AT39" s="164"/>
      <c r="AU39" s="172">
        <f t="shared" ref="AU39:BA39" si="132">AU38/AU22</f>
        <v>0.2799694467941804</v>
      </c>
      <c r="AV39" s="172">
        <f t="shared" si="132"/>
        <v>0.27996944679418034</v>
      </c>
      <c r="AW39" s="172">
        <f t="shared" si="132"/>
        <v>0.2799694467941804</v>
      </c>
      <c r="AX39" s="172">
        <f t="shared" si="132"/>
        <v>0.27996944679418034</v>
      </c>
      <c r="AY39" s="172">
        <f t="shared" si="132"/>
        <v>0.27996944679418012</v>
      </c>
      <c r="AZ39" s="172">
        <f t="shared" si="132"/>
        <v>0.27996944679418023</v>
      </c>
      <c r="BA39" s="172">
        <f t="shared" si="132"/>
        <v>0.45451073499338673</v>
      </c>
      <c r="BB39" s="164"/>
      <c r="BC39" s="172">
        <f t="shared" ref="BC39:BI39" si="133">BC38/BC22</f>
        <v>-7.8903708504605111E-2</v>
      </c>
      <c r="BD39" s="172">
        <f t="shared" si="133"/>
        <v>-7.8903708504604958E-2</v>
      </c>
      <c r="BE39" s="172">
        <f t="shared" si="133"/>
        <v>-7.8903708504605166E-2</v>
      </c>
      <c r="BF39" s="172">
        <f t="shared" si="133"/>
        <v>-7.8903708504605083E-2</v>
      </c>
      <c r="BG39" s="172">
        <f t="shared" si="133"/>
        <v>-7.8903708504605069E-2</v>
      </c>
      <c r="BH39" s="172">
        <f t="shared" si="133"/>
        <v>-7.8903708504605055E-2</v>
      </c>
      <c r="BI39" s="172">
        <f t="shared" si="133"/>
        <v>-6.0105825004698986E-2</v>
      </c>
      <c r="BJ39" s="164"/>
      <c r="BK39" s="172">
        <f t="shared" ref="BK39:BQ39" si="134">BK38/BK22</f>
        <v>-2.8436705356893997E-2</v>
      </c>
      <c r="BL39" s="172">
        <f t="shared" si="134"/>
        <v>-2.843670535689416E-2</v>
      </c>
      <c r="BM39" s="172">
        <f t="shared" si="134"/>
        <v>-2.8436705356893993E-2</v>
      </c>
      <c r="BN39" s="172">
        <f t="shared" si="134"/>
        <v>-2.8436705356894024E-2</v>
      </c>
      <c r="BO39" s="172">
        <f t="shared" si="134"/>
        <v>-2.8436705356894049E-2</v>
      </c>
      <c r="BP39" s="172">
        <f t="shared" si="134"/>
        <v>-2.8436705356894017E-2</v>
      </c>
      <c r="BQ39" s="172">
        <f t="shared" si="134"/>
        <v>-2.8436705356894069E-2</v>
      </c>
      <c r="BR39" s="164"/>
      <c r="BS39" s="172">
        <f t="shared" ref="BS39:BY39" si="135">BS38/BS22</f>
        <v>0.3016738169158148</v>
      </c>
      <c r="BT39" s="172">
        <f t="shared" si="135"/>
        <v>0.30167381691581502</v>
      </c>
      <c r="BU39" s="172">
        <f t="shared" si="135"/>
        <v>0.30167381691581491</v>
      </c>
      <c r="BV39" s="172">
        <f t="shared" si="135"/>
        <v>0.30167381691581496</v>
      </c>
      <c r="BW39" s="172">
        <f t="shared" si="135"/>
        <v>0.30167381691581491</v>
      </c>
      <c r="BX39" s="172">
        <f t="shared" si="135"/>
        <v>0.30167381691581485</v>
      </c>
      <c r="BY39" s="172">
        <f t="shared" si="135"/>
        <v>0.37018296517454197</v>
      </c>
      <c r="BZ39" s="164"/>
      <c r="CA39" s="172">
        <f t="shared" ref="CA39:CG39" si="136">CA38/CA22</f>
        <v>-0.32821025465438841</v>
      </c>
      <c r="CB39" s="172">
        <f t="shared" si="136"/>
        <v>-0.32821025465438841</v>
      </c>
      <c r="CC39" s="172">
        <f t="shared" si="136"/>
        <v>-0.32821025465438836</v>
      </c>
      <c r="CD39" s="172">
        <f t="shared" si="136"/>
        <v>-0.32821025465438841</v>
      </c>
      <c r="CE39" s="172">
        <f t="shared" si="136"/>
        <v>-0.32821025465438836</v>
      </c>
      <c r="CF39" s="172">
        <f t="shared" si="136"/>
        <v>-0.3282102546543883</v>
      </c>
      <c r="CG39" s="172">
        <f t="shared" si="136"/>
        <v>-0.32821025465438836</v>
      </c>
      <c r="CH39" s="164"/>
      <c r="CI39" s="172">
        <f t="shared" ref="CI39:CO39" si="137">CI38/CI22</f>
        <v>0.76603016890685705</v>
      </c>
      <c r="CJ39" s="172">
        <f t="shared" si="137"/>
        <v>0.76603016890685693</v>
      </c>
      <c r="CK39" s="172">
        <f t="shared" si="137"/>
        <v>0.76603016890685705</v>
      </c>
      <c r="CL39" s="172">
        <f t="shared" si="137"/>
        <v>0.76603016890685727</v>
      </c>
      <c r="CM39" s="172">
        <f t="shared" si="137"/>
        <v>0.76603016890685716</v>
      </c>
      <c r="CN39" s="172">
        <f t="shared" si="137"/>
        <v>0.76603016890685716</v>
      </c>
      <c r="CO39" s="172">
        <f t="shared" si="137"/>
        <v>0.82064965866686301</v>
      </c>
      <c r="CP39" s="164"/>
      <c r="CQ39" s="172">
        <f t="shared" ref="CQ39:CW39" si="138">CQ38/CQ22</f>
        <v>-1.4521964838111223E-2</v>
      </c>
      <c r="CR39" s="172">
        <f t="shared" si="138"/>
        <v>-1.4521964838111088E-2</v>
      </c>
      <c r="CS39" s="172">
        <f t="shared" si="138"/>
        <v>-1.4521964838111282E-2</v>
      </c>
      <c r="CT39" s="172">
        <f t="shared" si="138"/>
        <v>-1.4521964838111249E-2</v>
      </c>
      <c r="CU39" s="172">
        <f t="shared" si="138"/>
        <v>-1.4521964838111278E-2</v>
      </c>
      <c r="CV39" s="172">
        <f t="shared" si="138"/>
        <v>-1.4521964838111204E-2</v>
      </c>
      <c r="CW39" s="172">
        <f t="shared" si="138"/>
        <v>3.7345300170409323E-2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41987.599428571397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3:105" x14ac:dyDescent="0.35">
      <c r="F45" s="158"/>
      <c r="Q45" s="164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7538.7098665936801</v>
      </c>
      <c r="H46" s="146">
        <f>($H$34/$C$46)*D46</f>
        <v>3804.8915386420231</v>
      </c>
      <c r="I46" s="146">
        <f>($I$34/$C$46)*D46</f>
        <v>587.13352809697949</v>
      </c>
      <c r="J46" s="146">
        <f>($J$34/$C$46)*D46</f>
        <v>2964.1139662601267</v>
      </c>
      <c r="K46" s="146">
        <f>($K$34/$C$46)*D46</f>
        <v>7755.1288140757279</v>
      </c>
      <c r="L46" s="146">
        <f>($L$34/$C$46)*D46</f>
        <v>299.35977618911795</v>
      </c>
      <c r="M46" s="146">
        <f t="shared" ref="M46:M51" si="139">SUM(G46:L46)</f>
        <v>22949.337489857655</v>
      </c>
      <c r="N46" s="134"/>
      <c r="O46" s="150">
        <f>W46*$G$22</f>
        <v>5226.8636690946787</v>
      </c>
      <c r="P46" s="150">
        <f>X46*$H$22</f>
        <v>2280.505903442895</v>
      </c>
      <c r="Q46" s="150">
        <f>Y46*$I$22</f>
        <v>394.99337380946764</v>
      </c>
      <c r="R46" s="150">
        <f>Z46*$J$22</f>
        <v>1621.8175602616657</v>
      </c>
      <c r="S46" s="150">
        <f>AA46*$K$22</f>
        <v>2027.151684378038</v>
      </c>
      <c r="T46" s="150">
        <f>AB46*$L$22</f>
        <v>151.78684571679236</v>
      </c>
      <c r="U46" s="144">
        <f>SUM(O46:T46)</f>
        <v>11703.119036703536</v>
      </c>
      <c r="V46" s="134"/>
      <c r="W46" s="143">
        <v>0.22555707910379214</v>
      </c>
      <c r="X46" s="143">
        <v>0.19498501588956146</v>
      </c>
      <c r="Y46" s="143">
        <v>0.21885942184356336</v>
      </c>
      <c r="Z46" s="143">
        <v>0.17799976114326907</v>
      </c>
      <c r="AA46" s="143">
        <v>8.503731701258882E-2</v>
      </c>
      <c r="AB46" s="143">
        <v>0.16495026184569897</v>
      </c>
      <c r="AC46" s="143">
        <f>U46/U$51</f>
        <v>0.1658990077568504</v>
      </c>
      <c r="AE46" s="142">
        <f t="shared" ref="AE46:AK51" si="140">G46-O46</f>
        <v>2311.8461974990014</v>
      </c>
      <c r="AF46" s="142">
        <f t="shared" si="140"/>
        <v>1524.385635199128</v>
      </c>
      <c r="AG46" s="142">
        <f t="shared" si="140"/>
        <v>192.14015428751185</v>
      </c>
      <c r="AH46" s="142">
        <f t="shared" si="140"/>
        <v>1342.2964059984611</v>
      </c>
      <c r="AI46" s="142">
        <f t="shared" si="140"/>
        <v>5727.9771296976896</v>
      </c>
      <c r="AJ46" s="142">
        <f t="shared" si="140"/>
        <v>147.5729304723256</v>
      </c>
      <c r="AK46" s="142">
        <f t="shared" si="140"/>
        <v>11246.218453154119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7538.7098665936801</v>
      </c>
      <c r="H47" s="146">
        <f>($H$34/$C$46)*D47</f>
        <v>3804.8915386420231</v>
      </c>
      <c r="I47" s="146">
        <f>($I$34/$C$46)*D47</f>
        <v>587.13352809697949</v>
      </c>
      <c r="J47" s="146">
        <f>($J$34/$C$46)*D47</f>
        <v>2964.1139662601267</v>
      </c>
      <c r="K47" s="146">
        <f>($K$34/$C$46)*D47</f>
        <v>7755.1288140757279</v>
      </c>
      <c r="L47" s="146">
        <f>($L$34/$C$46)*D47</f>
        <v>299.35977618911795</v>
      </c>
      <c r="M47" s="146">
        <f t="shared" si="139"/>
        <v>22949.337489857655</v>
      </c>
      <c r="N47" s="134"/>
      <c r="O47" s="150">
        <f>W47*$G$22</f>
        <v>5944.5012078758327</v>
      </c>
      <c r="P47" s="150">
        <f>X47*$H$22</f>
        <v>2773.6500416153003</v>
      </c>
      <c r="Q47" s="150">
        <f>Y47*$I$22</f>
        <v>418.77173258557434</v>
      </c>
      <c r="R47" s="150">
        <f>Z47*$J$22</f>
        <v>2189.294476587304</v>
      </c>
      <c r="S47" s="150">
        <f>AA47*$K$22</f>
        <v>3604.9252004143659</v>
      </c>
      <c r="T47" s="150">
        <f>AB47*$L$22</f>
        <v>99.446554090312233</v>
      </c>
      <c r="U47" s="144">
        <f>SUM(O47:T47)</f>
        <v>15030.589213168689</v>
      </c>
      <c r="V47" s="134"/>
      <c r="W47" s="143">
        <v>0.25652559815275899</v>
      </c>
      <c r="X47" s="143">
        <v>0.2371492205391629</v>
      </c>
      <c r="Y47" s="143">
        <v>0.23203462476896189</v>
      </c>
      <c r="Z47" s="143">
        <v>0.24028220155782798</v>
      </c>
      <c r="AA47" s="143">
        <v>0.15122359586444173</v>
      </c>
      <c r="AB47" s="143">
        <v>0.10807086120925105</v>
      </c>
      <c r="AC47" s="143">
        <f>U47/U$51</f>
        <v>0.21306797176420714</v>
      </c>
      <c r="AE47" s="142">
        <f t="shared" si="140"/>
        <v>1594.2086587178474</v>
      </c>
      <c r="AF47" s="142">
        <f t="shared" si="140"/>
        <v>1031.2414970267228</v>
      </c>
      <c r="AG47" s="142">
        <f t="shared" si="140"/>
        <v>168.36179551140515</v>
      </c>
      <c r="AH47" s="142">
        <f t="shared" si="140"/>
        <v>774.81948967282278</v>
      </c>
      <c r="AI47" s="142">
        <f t="shared" si="140"/>
        <v>4150.2036136613624</v>
      </c>
      <c r="AJ47" s="142">
        <f t="shared" si="140"/>
        <v>199.9132220988057</v>
      </c>
      <c r="AK47" s="142">
        <f t="shared" si="140"/>
        <v>7918.7482766889661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7538.7098665936801</v>
      </c>
      <c r="H48" s="146">
        <f>($H$34/$C$46)*D48</f>
        <v>3804.8915386420231</v>
      </c>
      <c r="I48" s="146">
        <f>($I$34/$C$46)*D48</f>
        <v>587.13352809697949</v>
      </c>
      <c r="J48" s="146">
        <f>($J$34/$C$46)*D48</f>
        <v>2964.1139662601267</v>
      </c>
      <c r="K48" s="146">
        <f>($K$34/$C$46)*D48</f>
        <v>7755.1288140757279</v>
      </c>
      <c r="L48" s="146">
        <f>($L$34/$C$46)*D48</f>
        <v>299.35977618911795</v>
      </c>
      <c r="M48" s="146">
        <f t="shared" si="139"/>
        <v>22949.337489857655</v>
      </c>
      <c r="N48" s="134"/>
      <c r="O48" s="150">
        <f>W48*$G$22</f>
        <v>6443.2890166926363</v>
      </c>
      <c r="P48" s="150">
        <f>X48*$H$22</f>
        <v>3123.1644159358161</v>
      </c>
      <c r="Q48" s="150">
        <f>Y48*$I$22</f>
        <v>493.52589457867572</v>
      </c>
      <c r="R48" s="150">
        <f>Z48*$J$22</f>
        <v>2485.102451178202</v>
      </c>
      <c r="S48" s="150">
        <f>AA48*$K$22</f>
        <v>8424.8773003922179</v>
      </c>
      <c r="T48" s="150">
        <f>AB48*$L$22</f>
        <v>239.79693079973273</v>
      </c>
      <c r="U48" s="144">
        <f>SUM(O48:T48)</f>
        <v>21209.756009577279</v>
      </c>
      <c r="V48" s="134"/>
      <c r="W48" s="143">
        <v>0.27805000138418773</v>
      </c>
      <c r="X48" s="143">
        <v>0.26703296945979904</v>
      </c>
      <c r="Y48" s="143">
        <v>0.27345469345624601</v>
      </c>
      <c r="Z48" s="143">
        <v>0.27274809051574433</v>
      </c>
      <c r="AA48" s="143">
        <v>0.35341655353502971</v>
      </c>
      <c r="AB48" s="143">
        <v>0.26059284873086275</v>
      </c>
      <c r="AC48" s="143">
        <f>U48/U$51</f>
        <v>0.30066151303070782</v>
      </c>
      <c r="AE48" s="142">
        <f t="shared" si="140"/>
        <v>1095.4208499010438</v>
      </c>
      <c r="AF48" s="142">
        <f t="shared" si="140"/>
        <v>681.72712270620696</v>
      </c>
      <c r="AG48" s="142">
        <f t="shared" si="140"/>
        <v>93.607633518303771</v>
      </c>
      <c r="AH48" s="142">
        <f t="shared" si="140"/>
        <v>479.0115150819247</v>
      </c>
      <c r="AI48" s="142">
        <f t="shared" si="140"/>
        <v>-669.74848631649002</v>
      </c>
      <c r="AJ48" s="142">
        <f t="shared" si="140"/>
        <v>59.562845389385217</v>
      </c>
      <c r="AK48" s="142">
        <f t="shared" si="140"/>
        <v>1739.5814802803761</v>
      </c>
    </row>
    <row r="49" spans="1:37" x14ac:dyDescent="0.35">
      <c r="A49" s="134"/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6030.9678932749439</v>
      </c>
      <c r="H49" s="146">
        <f>($H$34/$C$46)*D49</f>
        <v>3043.9132309136185</v>
      </c>
      <c r="I49" s="146">
        <f>($I$34/$C$46)*D49</f>
        <v>469.70682247758361</v>
      </c>
      <c r="J49" s="146">
        <f>($J$34/$C$46)*D49</f>
        <v>2371.2911730081014</v>
      </c>
      <c r="K49" s="146">
        <f>($K$34/$C$46)*D49</f>
        <v>6204.1030512605821</v>
      </c>
      <c r="L49" s="146">
        <f>($L$34/$C$46)*D49</f>
        <v>239.48782095129437</v>
      </c>
      <c r="M49" s="146">
        <f t="shared" si="139"/>
        <v>18359.469991886122</v>
      </c>
      <c r="N49" s="134"/>
      <c r="O49" s="150">
        <f>W49*$G$22</f>
        <v>3970.3405592098934</v>
      </c>
      <c r="P49" s="150">
        <f>X49*$H$22</f>
        <v>2513.2003084974754</v>
      </c>
      <c r="Q49" s="150">
        <f>Y49*$I$22</f>
        <v>355.35015463974821</v>
      </c>
      <c r="R49" s="150">
        <f>Z49*$J$22</f>
        <v>2010.8088190182518</v>
      </c>
      <c r="S49" s="150">
        <f>AA49*$K$22</f>
        <v>6986.7311058434625</v>
      </c>
      <c r="T49" s="150">
        <f>AB49*$L$22</f>
        <v>306.54809567138904</v>
      </c>
      <c r="U49" s="144">
        <f>SUM(O49:T49)</f>
        <v>16142.979042880221</v>
      </c>
      <c r="V49" s="134"/>
      <c r="W49" s="143">
        <v>0.17133380097090084</v>
      </c>
      <c r="X49" s="143">
        <v>0.21488056722248328</v>
      </c>
      <c r="Y49" s="143">
        <v>0.19689375709373483</v>
      </c>
      <c r="Z49" s="143">
        <v>0.22069281913082756</v>
      </c>
      <c r="AA49" s="143">
        <v>0.29308752399138555</v>
      </c>
      <c r="AB49" s="143">
        <v>0.33313287729584801</v>
      </c>
      <c r="AC49" s="143">
        <f>U49/U$51</f>
        <v>0.22883679103445326</v>
      </c>
      <c r="AE49" s="142">
        <f t="shared" si="140"/>
        <v>2060.6273340650505</v>
      </c>
      <c r="AF49" s="142">
        <f t="shared" si="140"/>
        <v>530.7129224161431</v>
      </c>
      <c r="AG49" s="142">
        <f t="shared" si="140"/>
        <v>114.3566678378354</v>
      </c>
      <c r="AH49" s="142">
        <f t="shared" si="140"/>
        <v>360.48235398984957</v>
      </c>
      <c r="AI49" s="142">
        <f t="shared" si="140"/>
        <v>-782.6280545828804</v>
      </c>
      <c r="AJ49" s="142">
        <f t="shared" si="140"/>
        <v>-67.060274720094668</v>
      </c>
      <c r="AK49" s="142">
        <f t="shared" si="140"/>
        <v>2216.4909490059017</v>
      </c>
    </row>
    <row r="50" spans="1:37" ht="14.25" customHeight="1" x14ac:dyDescent="0.35">
      <c r="A50" s="134"/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4523.2259199562077</v>
      </c>
      <c r="H50" s="146">
        <f>($H$34/$C$46)*D50</f>
        <v>2282.9349231852138</v>
      </c>
      <c r="I50" s="146">
        <f>($I$34/$C$46)*D50</f>
        <v>352.28011685818774</v>
      </c>
      <c r="J50" s="146">
        <f>($J$34/$C$46)*D50</f>
        <v>1778.468379756076</v>
      </c>
      <c r="K50" s="146">
        <f>($K$34/$C$46)*D50</f>
        <v>4653.0772884454364</v>
      </c>
      <c r="L50" s="146">
        <f>($L$34/$C$46)*D50</f>
        <v>179.61586571347078</v>
      </c>
      <c r="M50" s="146">
        <f t="shared" si="139"/>
        <v>13769.602493914592</v>
      </c>
      <c r="N50" s="134"/>
      <c r="O50" s="150">
        <f>W50*$G$22</f>
        <v>1588.1362236839573</v>
      </c>
      <c r="P50" s="150">
        <f>X50*$H$22</f>
        <v>1005.2801233989903</v>
      </c>
      <c r="Q50" s="150">
        <f>Y50*$I$22</f>
        <v>142.14006185589929</v>
      </c>
      <c r="R50" s="150">
        <f>Z50*$J$22</f>
        <v>804.32352760730066</v>
      </c>
      <c r="S50" s="150">
        <f>AA50*$K$22</f>
        <v>2794.6924423373853</v>
      </c>
      <c r="T50" s="150">
        <f>AB50*$L$22</f>
        <v>122.61923826855563</v>
      </c>
      <c r="U50" s="144">
        <f>SUM(O50:T50)</f>
        <v>6457.1916171520888</v>
      </c>
      <c r="V50" s="134"/>
      <c r="W50" s="143">
        <v>6.8533520388360331E-2</v>
      </c>
      <c r="X50" s="143">
        <v>8.595222688899333E-2</v>
      </c>
      <c r="Y50" s="143">
        <v>7.8757502837493942E-2</v>
      </c>
      <c r="Z50" s="143">
        <v>8.8277127652331019E-2</v>
      </c>
      <c r="AA50" s="143">
        <v>0.11723500959655422</v>
      </c>
      <c r="AB50" s="143">
        <v>0.13325315091833922</v>
      </c>
      <c r="AC50" s="143">
        <f>U50/U$51</f>
        <v>9.1534716413781317E-2</v>
      </c>
      <c r="AE50" s="142">
        <f t="shared" si="140"/>
        <v>2935.0896962722504</v>
      </c>
      <c r="AF50" s="142">
        <f t="shared" si="140"/>
        <v>1277.6547997862235</v>
      </c>
      <c r="AG50" s="142">
        <f t="shared" si="140"/>
        <v>210.14005500228845</v>
      </c>
      <c r="AH50" s="142">
        <f t="shared" si="140"/>
        <v>974.14485214877539</v>
      </c>
      <c r="AI50" s="142">
        <f t="shared" si="140"/>
        <v>1858.3848461080511</v>
      </c>
      <c r="AJ50" s="142">
        <f t="shared" si="140"/>
        <v>56.996627444915148</v>
      </c>
      <c r="AK50" s="142">
        <f t="shared" si="140"/>
        <v>7312.410876762503</v>
      </c>
    </row>
    <row r="51" spans="1:37" x14ac:dyDescent="0.35">
      <c r="F51" s="141" t="s">
        <v>111</v>
      </c>
      <c r="G51" s="140">
        <f t="shared" ref="G51:L51" si="141">SUM(G46:G50)</f>
        <v>33170.323413012193</v>
      </c>
      <c r="H51" s="140">
        <f t="shared" si="141"/>
        <v>16741.522770024902</v>
      </c>
      <c r="I51" s="140">
        <f t="shared" si="141"/>
        <v>2583.3875236267099</v>
      </c>
      <c r="J51" s="140">
        <f t="shared" si="141"/>
        <v>13042.101451544557</v>
      </c>
      <c r="K51" s="140">
        <f t="shared" si="141"/>
        <v>34122.566781933201</v>
      </c>
      <c r="L51" s="140">
        <f t="shared" si="141"/>
        <v>1317.183015232119</v>
      </c>
      <c r="M51" s="140">
        <f t="shared" si="139"/>
        <v>100977.08495537368</v>
      </c>
      <c r="O51" s="139">
        <f>SUM(O46:O50)</f>
        <v>23173.130676556997</v>
      </c>
      <c r="P51" s="139">
        <f t="shared" ref="P51:U51" si="142">SUM(P46:P50)</f>
        <v>11695.800792890477</v>
      </c>
      <c r="Q51" s="139">
        <f t="shared" si="142"/>
        <v>1804.7812174693652</v>
      </c>
      <c r="R51" s="139">
        <f t="shared" si="142"/>
        <v>9111.3468346527243</v>
      </c>
      <c r="S51" s="139">
        <f t="shared" si="142"/>
        <v>23838.377733365473</v>
      </c>
      <c r="T51" s="139">
        <f t="shared" si="142"/>
        <v>920.19766454678188</v>
      </c>
      <c r="U51" s="139">
        <f t="shared" si="142"/>
        <v>70543.634919481818</v>
      </c>
      <c r="V51" s="134"/>
      <c r="W51" s="138">
        <f t="shared" ref="W51:AC51" si="143">SUM(W46:W50)</f>
        <v>1</v>
      </c>
      <c r="X51" s="138">
        <f t="shared" si="143"/>
        <v>1</v>
      </c>
      <c r="Y51" s="138">
        <f t="shared" si="143"/>
        <v>1</v>
      </c>
      <c r="Z51" s="138">
        <f t="shared" si="143"/>
        <v>0.99999999999999989</v>
      </c>
      <c r="AA51" s="138">
        <f t="shared" si="143"/>
        <v>1</v>
      </c>
      <c r="AB51" s="138">
        <f t="shared" si="143"/>
        <v>1</v>
      </c>
      <c r="AC51" s="138">
        <f t="shared" si="143"/>
        <v>0.99999999999999989</v>
      </c>
      <c r="AE51" s="137">
        <f t="shared" si="140"/>
        <v>9997.1927364551957</v>
      </c>
      <c r="AF51" s="137">
        <f t="shared" si="140"/>
        <v>5045.7219771344244</v>
      </c>
      <c r="AG51" s="137">
        <f t="shared" si="140"/>
        <v>778.60630615734476</v>
      </c>
      <c r="AH51" s="137">
        <f t="shared" si="140"/>
        <v>3930.7546168918325</v>
      </c>
      <c r="AI51" s="137">
        <f t="shared" si="140"/>
        <v>10284.189048567729</v>
      </c>
      <c r="AJ51" s="137">
        <f t="shared" si="140"/>
        <v>396.98535068533715</v>
      </c>
      <c r="AK51" s="137">
        <f>M51-U51</f>
        <v>30433.450035891859</v>
      </c>
    </row>
    <row r="52" spans="1:37" x14ac:dyDescent="0.35">
      <c r="F52" s="158"/>
      <c r="M52" s="148">
        <f>M51-SUM(G34:L34)</f>
        <v>0</v>
      </c>
      <c r="O52" s="149"/>
      <c r="P52" s="149"/>
      <c r="Q52" s="163"/>
      <c r="R52" s="149"/>
      <c r="S52" s="149"/>
      <c r="T52" s="149"/>
      <c r="U52" s="134"/>
      <c r="V52" s="134"/>
      <c r="Z52" s="151"/>
      <c r="AA52" s="151"/>
      <c r="AE52" s="160"/>
      <c r="AF52" s="160"/>
      <c r="AG52" s="160"/>
      <c r="AH52" s="160"/>
      <c r="AI52" s="160"/>
      <c r="AJ52" s="160"/>
      <c r="AK52" s="159"/>
    </row>
    <row r="53" spans="1:37" x14ac:dyDescent="0.35">
      <c r="A53" s="162"/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3787.0642228067677</v>
      </c>
      <c r="H53" s="146">
        <f>($P$34/$C$53)*D53</f>
        <v>2614.7261761635114</v>
      </c>
      <c r="I53" s="146">
        <f>($Q$34/$C$53)*D53</f>
        <v>285.02328374376026</v>
      </c>
      <c r="J53" s="146">
        <f>($R$34/$C$53)*D53</f>
        <v>1662.2438720882524</v>
      </c>
      <c r="K53" s="146">
        <f>($S$34/$C$53)*D53</f>
        <v>3802.3552668951497</v>
      </c>
      <c r="L53" s="146">
        <f>($T$34/$C$53)*D53</f>
        <v>45.953791147063022</v>
      </c>
      <c r="M53" s="146">
        <f>SUM(G53:L53)</f>
        <v>12197.366612844506</v>
      </c>
      <c r="N53" s="134"/>
      <c r="O53" s="150">
        <f>W53*$O$22</f>
        <v>2577.7103550125562</v>
      </c>
      <c r="P53" s="150">
        <f>X53*$P$22</f>
        <v>1899.683932291211</v>
      </c>
      <c r="Q53" s="150">
        <f>Y53*$Q$22</f>
        <v>188.41025093012266</v>
      </c>
      <c r="R53" s="150">
        <f>Z53*$R$22</f>
        <v>1169.400674877749</v>
      </c>
      <c r="S53" s="150">
        <f>AA53*$S$22</f>
        <v>3053.3939251289075</v>
      </c>
      <c r="T53" s="150">
        <f>AB53*$T$22</f>
        <v>35.34313045306962</v>
      </c>
      <c r="U53" s="144">
        <f>SUM(O53:T53)</f>
        <v>8923.9422686936159</v>
      </c>
      <c r="V53" s="134"/>
      <c r="W53" s="143">
        <v>9.1426863820378429E-2</v>
      </c>
      <c r="X53" s="143">
        <v>9.758824579152249E-2</v>
      </c>
      <c r="Y53" s="143">
        <v>8.8790513019141371E-2</v>
      </c>
      <c r="Z53" s="143">
        <v>9.4495467102150399E-2</v>
      </c>
      <c r="AA53" s="143">
        <v>0.10786300660243738</v>
      </c>
      <c r="AB53" s="143">
        <v>0.1033061184974829</v>
      </c>
      <c r="AC53" s="143">
        <f>U53/U$58</f>
        <v>9.8272736857850609E-2</v>
      </c>
      <c r="AE53" s="142">
        <f t="shared" ref="AE53:AK58" si="144">G53-O53</f>
        <v>1209.3538677942115</v>
      </c>
      <c r="AF53" s="142">
        <f t="shared" si="144"/>
        <v>715.04224387230033</v>
      </c>
      <c r="AG53" s="142">
        <f t="shared" si="144"/>
        <v>96.613032813637602</v>
      </c>
      <c r="AH53" s="142">
        <f t="shared" si="144"/>
        <v>492.84319721050338</v>
      </c>
      <c r="AI53" s="142">
        <f t="shared" si="144"/>
        <v>748.96134176624219</v>
      </c>
      <c r="AJ53" s="142">
        <f t="shared" si="144"/>
        <v>10.610660693993403</v>
      </c>
      <c r="AK53" s="142">
        <f t="shared" si="144"/>
        <v>3273.4243441508897</v>
      </c>
    </row>
    <row r="54" spans="1:37" x14ac:dyDescent="0.35">
      <c r="A54" s="161"/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9467.6605570169195</v>
      </c>
      <c r="H54" s="146">
        <f>($P$34/$C$53)*D54</f>
        <v>6536.8154404087782</v>
      </c>
      <c r="I54" s="146">
        <f>($Q$34/$C$53)*D54</f>
        <v>712.55820935940062</v>
      </c>
      <c r="J54" s="146">
        <f>($R$34/$C$53)*D54</f>
        <v>4155.6096802206312</v>
      </c>
      <c r="K54" s="146">
        <f>($S$34/$C$53)*D54</f>
        <v>9505.8881672378739</v>
      </c>
      <c r="L54" s="146">
        <f>($T$34/$C$53)*D54</f>
        <v>114.88447786765755</v>
      </c>
      <c r="M54" s="146">
        <f t="shared" ref="M54:M117" si="145">SUM(G54:L54)</f>
        <v>30493.41653211126</v>
      </c>
      <c r="N54" s="134"/>
      <c r="O54" s="150">
        <f>W54*$O$22</f>
        <v>4296.1839250209268</v>
      </c>
      <c r="P54" s="150">
        <f>X54*$P$22</f>
        <v>3166.1398871520191</v>
      </c>
      <c r="Q54" s="150">
        <f>Y54*$Q$22</f>
        <v>314.01708488353773</v>
      </c>
      <c r="R54" s="150">
        <f>Z54*$R$22</f>
        <v>1949.0011247962482</v>
      </c>
      <c r="S54" s="150">
        <f>AA54*$S$22</f>
        <v>5088.9898752148465</v>
      </c>
      <c r="T54" s="150">
        <f>AB54*$T$22</f>
        <v>58.905217421782694</v>
      </c>
      <c r="U54" s="144">
        <f>SUM(O54:T54)</f>
        <v>14873.237114489362</v>
      </c>
      <c r="V54" s="134"/>
      <c r="W54" s="143">
        <v>0.15237810636729737</v>
      </c>
      <c r="X54" s="143">
        <v>0.16264707631920419</v>
      </c>
      <c r="Y54" s="143">
        <v>0.14798418836523561</v>
      </c>
      <c r="Z54" s="143">
        <v>0.15749244517025066</v>
      </c>
      <c r="AA54" s="143">
        <v>0.17977167767072899</v>
      </c>
      <c r="AB54" s="143">
        <v>0.17217686416247149</v>
      </c>
      <c r="AC54" s="143">
        <f>U54/U$58</f>
        <v>0.16378789476308436</v>
      </c>
      <c r="AE54" s="142">
        <f t="shared" si="144"/>
        <v>5171.4766319959926</v>
      </c>
      <c r="AF54" s="142">
        <f t="shared" si="144"/>
        <v>3370.675553256759</v>
      </c>
      <c r="AG54" s="142">
        <f t="shared" si="144"/>
        <v>398.54112447586289</v>
      </c>
      <c r="AH54" s="142">
        <f t="shared" si="144"/>
        <v>2206.6085554243828</v>
      </c>
      <c r="AI54" s="142">
        <f t="shared" si="144"/>
        <v>4416.8982920230274</v>
      </c>
      <c r="AJ54" s="142">
        <f t="shared" si="144"/>
        <v>55.979260445874857</v>
      </c>
      <c r="AK54" s="142">
        <f t="shared" si="144"/>
        <v>15620.179417621897</v>
      </c>
    </row>
    <row r="55" spans="1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7574.1284456135354</v>
      </c>
      <c r="H55" s="146">
        <f>($P$34/$C$53)*D55</f>
        <v>5229.4523523270227</v>
      </c>
      <c r="I55" s="146">
        <f>($Q$34/$C$53)*D55</f>
        <v>570.04656748752052</v>
      </c>
      <c r="J55" s="146">
        <f>($R$34/$C$53)*D55</f>
        <v>3324.4877441765047</v>
      </c>
      <c r="K55" s="146">
        <f>($S$34/$C$53)*D55</f>
        <v>7604.7105337902995</v>
      </c>
      <c r="L55" s="146">
        <f>($T$34/$C$53)*D55</f>
        <v>91.907582294126044</v>
      </c>
      <c r="M55" s="146">
        <f t="shared" si="145"/>
        <v>24394.733225689011</v>
      </c>
      <c r="N55" s="134"/>
      <c r="O55" s="150">
        <f>W55*$O$22</f>
        <v>7588.952141556063</v>
      </c>
      <c r="P55" s="150">
        <f>X55*$P$22</f>
        <v>5461.2878876115055</v>
      </c>
      <c r="Q55" s="150">
        <f>Y55*$Q$22</f>
        <v>629.04275388006727</v>
      </c>
      <c r="R55" s="150">
        <f>Z55*$R$22</f>
        <v>3349.5624134477889</v>
      </c>
      <c r="S55" s="150">
        <f>AA55*$S$22</f>
        <v>7931.1628207905442</v>
      </c>
      <c r="T55" s="150">
        <f>AB55*$T$22</f>
        <v>103.26223385929087</v>
      </c>
      <c r="U55" s="144">
        <f>SUM(O55:T55)</f>
        <v>25063.270251145263</v>
      </c>
      <c r="V55" s="134"/>
      <c r="W55" s="143">
        <v>0.26916681800040165</v>
      </c>
      <c r="X55" s="143">
        <v>0.28055061984532109</v>
      </c>
      <c r="Y55" s="143">
        <v>0.29644368367567936</v>
      </c>
      <c r="Z55" s="143">
        <v>0.27066725002501335</v>
      </c>
      <c r="AA55" s="143">
        <v>0.28017317407475351</v>
      </c>
      <c r="AB55" s="143">
        <v>0.30183009910646413</v>
      </c>
      <c r="AC55" s="143">
        <f>U55/U$58</f>
        <v>0.27600314838752982</v>
      </c>
      <c r="AE55" s="142">
        <f t="shared" si="144"/>
        <v>-14.823695942527593</v>
      </c>
      <c r="AF55" s="142">
        <f t="shared" si="144"/>
        <v>-231.83553528448283</v>
      </c>
      <c r="AG55" s="142">
        <f t="shared" si="144"/>
        <v>-58.996186392546747</v>
      </c>
      <c r="AH55" s="142">
        <f t="shared" si="144"/>
        <v>-25.074669271284165</v>
      </c>
      <c r="AI55" s="142">
        <f t="shared" si="144"/>
        <v>-326.45228700024472</v>
      </c>
      <c r="AJ55" s="142">
        <f t="shared" si="144"/>
        <v>-11.354651565164829</v>
      </c>
      <c r="AK55" s="142">
        <f t="shared" si="144"/>
        <v>-668.53702545625129</v>
      </c>
    </row>
    <row r="56" spans="1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7574.1284456135354</v>
      </c>
      <c r="H56" s="146">
        <f>($P$34/$C$53)*D56</f>
        <v>5229.4523523270227</v>
      </c>
      <c r="I56" s="146">
        <f>($Q$34/$C$53)*D56</f>
        <v>570.04656748752052</v>
      </c>
      <c r="J56" s="146">
        <f>($R$34/$C$53)*D56</f>
        <v>3324.4877441765047</v>
      </c>
      <c r="K56" s="146">
        <f>($S$34/$C$53)*D56</f>
        <v>7604.7105337902995</v>
      </c>
      <c r="L56" s="146">
        <f>($T$34/$C$53)*D56</f>
        <v>91.907582294126044</v>
      </c>
      <c r="M56" s="146">
        <f t="shared" si="145"/>
        <v>24394.733225689011</v>
      </c>
      <c r="N56" s="134"/>
      <c r="O56" s="150">
        <f>W56*$O$22</f>
        <v>6629.8843681362832</v>
      </c>
      <c r="P56" s="150">
        <f>X56*$P$22</f>
        <v>4601.332023423367</v>
      </c>
      <c r="Q56" s="150">
        <f>Y56*$Q$22</f>
        <v>529.0802480744984</v>
      </c>
      <c r="R56" s="150">
        <f>Z56*$R$22</f>
        <v>2982.6014972018984</v>
      </c>
      <c r="S56" s="150">
        <f>AA56*$S$22</f>
        <v>6692.1783432644415</v>
      </c>
      <c r="T56" s="150">
        <f>AB56*$T$22</f>
        <v>90.028455688343243</v>
      </c>
      <c r="U56" s="144">
        <f>SUM(O56:T56)</f>
        <v>21525.10493578883</v>
      </c>
      <c r="V56" s="134"/>
      <c r="W56" s="143">
        <v>0.2351503667166279</v>
      </c>
      <c r="X56" s="143">
        <v>0.23637401613891651</v>
      </c>
      <c r="Y56" s="143">
        <v>0.24933519499558535</v>
      </c>
      <c r="Z56" s="143">
        <v>0.24101433128310001</v>
      </c>
      <c r="AA56" s="143">
        <v>0.23640529015388881</v>
      </c>
      <c r="AB56" s="143">
        <v>0.26314845890165367</v>
      </c>
      <c r="AC56" s="143">
        <f>U56/U$58</f>
        <v>0.23703996613842529</v>
      </c>
      <c r="AE56" s="142">
        <f t="shared" si="144"/>
        <v>944.24407747725218</v>
      </c>
      <c r="AF56" s="142">
        <f t="shared" si="144"/>
        <v>628.12032890365572</v>
      </c>
      <c r="AG56" s="142">
        <f t="shared" si="144"/>
        <v>40.96631941302212</v>
      </c>
      <c r="AH56" s="142">
        <f t="shared" si="144"/>
        <v>341.88624697460637</v>
      </c>
      <c r="AI56" s="142">
        <f t="shared" si="144"/>
        <v>912.53219052585791</v>
      </c>
      <c r="AJ56" s="142">
        <f t="shared" si="144"/>
        <v>1.8791266057828011</v>
      </c>
      <c r="AK56" s="142">
        <f t="shared" si="144"/>
        <v>2869.6282899001817</v>
      </c>
    </row>
    <row r="57" spans="1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7574.1284456135354</v>
      </c>
      <c r="H57" s="146">
        <f>($P$34/$C$53)*D57</f>
        <v>5229.4523523270227</v>
      </c>
      <c r="I57" s="146">
        <f>($Q$34/$C$53)*D57</f>
        <v>570.04656748752052</v>
      </c>
      <c r="J57" s="146">
        <f>($R$34/$C$53)*D57</f>
        <v>3324.4877441765047</v>
      </c>
      <c r="K57" s="146">
        <f>($S$34/$C$53)*D57</f>
        <v>7604.7105337902995</v>
      </c>
      <c r="L57" s="146">
        <f>($T$34/$C$53)*D57</f>
        <v>91.907582294126044</v>
      </c>
      <c r="M57" s="146">
        <f t="shared" si="145"/>
        <v>24394.733225689011</v>
      </c>
      <c r="N57" s="134"/>
      <c r="O57" s="150">
        <f>W57*$O$22</f>
        <v>7101.50280092701</v>
      </c>
      <c r="P57" s="150">
        <f>X57*$P$22</f>
        <v>4337.875362391962</v>
      </c>
      <c r="Q57" s="150">
        <f>Y57*$Q$22</f>
        <v>461.41342303925325</v>
      </c>
      <c r="R57" s="150">
        <f>Z57*$R$22</f>
        <v>2924.638209390444</v>
      </c>
      <c r="S57" s="150">
        <f>AA57*$S$22</f>
        <v>5542.348593972757</v>
      </c>
      <c r="T57" s="150">
        <f>AB57*$T$22</f>
        <v>54.581361321667039</v>
      </c>
      <c r="U57" s="144">
        <f>SUM(O57:T57)</f>
        <v>20422.359751043095</v>
      </c>
      <c r="V57" s="134"/>
      <c r="W57" s="143">
        <v>0.25187784509529471</v>
      </c>
      <c r="X57" s="143">
        <v>0.2228400419050357</v>
      </c>
      <c r="Y57" s="143">
        <v>0.21744641994435843</v>
      </c>
      <c r="Z57" s="143">
        <v>0.23633050641948566</v>
      </c>
      <c r="AA57" s="143">
        <v>0.19578685149819133</v>
      </c>
      <c r="AB57" s="143">
        <v>0.15953845933192776</v>
      </c>
      <c r="AC57" s="143">
        <f>U57/U$58</f>
        <v>0.22489625385310996</v>
      </c>
      <c r="AE57" s="142">
        <f t="shared" si="144"/>
        <v>472.62564468652545</v>
      </c>
      <c r="AF57" s="142">
        <f t="shared" si="144"/>
        <v>891.57698993506074</v>
      </c>
      <c r="AG57" s="142">
        <f t="shared" si="144"/>
        <v>108.63314444826727</v>
      </c>
      <c r="AH57" s="142">
        <f t="shared" si="144"/>
        <v>399.84953478606076</v>
      </c>
      <c r="AI57" s="142">
        <f t="shared" si="144"/>
        <v>2062.3619398175424</v>
      </c>
      <c r="AJ57" s="142">
        <f t="shared" si="144"/>
        <v>37.326220972459005</v>
      </c>
      <c r="AK57" s="142">
        <f t="shared" si="144"/>
        <v>3972.3734746459158</v>
      </c>
    </row>
    <row r="58" spans="1:37" x14ac:dyDescent="0.35">
      <c r="F58" s="141" t="s">
        <v>111</v>
      </c>
      <c r="G58" s="140">
        <f t="shared" ref="G58:L58" si="146">SUM(G53:G57)</f>
        <v>35977.110116664291</v>
      </c>
      <c r="H58" s="140">
        <f t="shared" si="146"/>
        <v>24839.898673553354</v>
      </c>
      <c r="I58" s="140">
        <f t="shared" si="146"/>
        <v>2707.7211955657222</v>
      </c>
      <c r="J58" s="140">
        <f t="shared" si="146"/>
        <v>15791.3167848384</v>
      </c>
      <c r="K58" s="140">
        <f t="shared" si="146"/>
        <v>36122.375035503916</v>
      </c>
      <c r="L58" s="140">
        <f t="shared" si="146"/>
        <v>436.56101589709868</v>
      </c>
      <c r="M58" s="140">
        <f t="shared" si="145"/>
        <v>115874.98282202279</v>
      </c>
      <c r="O58" s="139">
        <f t="shared" ref="O58:U58" si="147">SUM(O53:O57)</f>
        <v>28194.233590652839</v>
      </c>
      <c r="P58" s="139">
        <f t="shared" si="147"/>
        <v>19466.319092870064</v>
      </c>
      <c r="Q58" s="139">
        <f t="shared" si="147"/>
        <v>2121.9637608074795</v>
      </c>
      <c r="R58" s="139">
        <f t="shared" si="147"/>
        <v>12375.203919714128</v>
      </c>
      <c r="S58" s="139">
        <f t="shared" si="147"/>
        <v>28308.073558371496</v>
      </c>
      <c r="T58" s="139">
        <f t="shared" si="147"/>
        <v>342.12039874415348</v>
      </c>
      <c r="U58" s="139">
        <f t="shared" si="147"/>
        <v>90807.914321160162</v>
      </c>
      <c r="V58" s="134"/>
      <c r="W58" s="138">
        <f>SUM(W53:W57)</f>
        <v>1</v>
      </c>
      <c r="X58" s="138">
        <f t="shared" ref="X58:AC58" si="148">SUM(X53:X57)</f>
        <v>1</v>
      </c>
      <c r="Y58" s="138">
        <f t="shared" si="148"/>
        <v>1</v>
      </c>
      <c r="Z58" s="138">
        <f t="shared" si="148"/>
        <v>1</v>
      </c>
      <c r="AA58" s="138">
        <f t="shared" si="148"/>
        <v>0.99999999999999989</v>
      </c>
      <c r="AB58" s="138">
        <f>SUM(AB53:AB57)</f>
        <v>1</v>
      </c>
      <c r="AC58" s="138">
        <f t="shared" si="148"/>
        <v>1</v>
      </c>
      <c r="AE58" s="137">
        <f t="shared" si="144"/>
        <v>7782.8765260114524</v>
      </c>
      <c r="AF58" s="137">
        <f t="shared" si="144"/>
        <v>5373.5795806832903</v>
      </c>
      <c r="AG58" s="137">
        <f t="shared" si="144"/>
        <v>585.75743475824265</v>
      </c>
      <c r="AH58" s="137">
        <f t="shared" si="144"/>
        <v>3416.1128651242725</v>
      </c>
      <c r="AI58" s="137">
        <f t="shared" si="144"/>
        <v>7814.3014771324197</v>
      </c>
      <c r="AJ58" s="137">
        <f t="shared" si="144"/>
        <v>94.440617152945208</v>
      </c>
      <c r="AK58" s="137">
        <f>M58-U58</f>
        <v>25067.068500862631</v>
      </c>
    </row>
    <row r="59" spans="1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X59" s="151"/>
      <c r="AE59" s="160"/>
      <c r="AF59" s="160"/>
      <c r="AG59" s="160"/>
      <c r="AH59" s="160"/>
      <c r="AI59" s="160"/>
      <c r="AJ59" s="160"/>
      <c r="AK59" s="159"/>
    </row>
    <row r="60" spans="1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8732.2979072052458</v>
      </c>
      <c r="H60" s="146">
        <f>($X$34/$C$60)*D60</f>
        <v>3373.6484139508175</v>
      </c>
      <c r="I60" s="146">
        <f>($Y$34/$C$60)*D60</f>
        <v>272.17067572255223</v>
      </c>
      <c r="J60" s="146">
        <f>($Z$34/$C$60)*D60</f>
        <v>3299.9786646819448</v>
      </c>
      <c r="K60" s="146">
        <f>($AA$34/$C$60)*D60</f>
        <v>6955.9695317227652</v>
      </c>
      <c r="L60" s="146">
        <f>($AB$34/$C$60)*D60</f>
        <v>89.308839968777178</v>
      </c>
      <c r="M60" s="146">
        <f t="shared" si="145"/>
        <v>22723.374033252105</v>
      </c>
      <c r="N60" s="134"/>
      <c r="O60" s="150">
        <f>W60*$W$22</f>
        <v>7537.3336814228705</v>
      </c>
      <c r="P60" s="150">
        <f>X60*$X$22</f>
        <v>3080.2692103137315</v>
      </c>
      <c r="Q60" s="150">
        <f>Y60*$Y$22</f>
        <v>245.80420290633668</v>
      </c>
      <c r="R60" s="150">
        <f>Z60*$Z$22</f>
        <v>3172.5972103536647</v>
      </c>
      <c r="S60" s="150">
        <f>AA60*$AA$22</f>
        <v>5542.9595271079497</v>
      </c>
      <c r="T60" s="150">
        <f>AB60*$AB$22</f>
        <v>72.251228056724301</v>
      </c>
      <c r="U60" s="144">
        <f>SUM(O60:T60)</f>
        <v>19651.215060161278</v>
      </c>
      <c r="V60" s="134"/>
      <c r="W60" s="143">
        <v>0.2636358202017231</v>
      </c>
      <c r="X60" s="143">
        <v>0.2788714618110405</v>
      </c>
      <c r="Y60" s="143">
        <v>0.2758437776498785</v>
      </c>
      <c r="Z60" s="143">
        <v>0.29364257571035163</v>
      </c>
      <c r="AA60" s="143">
        <v>0.24338805233878566</v>
      </c>
      <c r="AB60" s="143">
        <v>0.24709616423554837</v>
      </c>
      <c r="AC60" s="143">
        <f>U60/U$65</f>
        <v>0.26413856267777119</v>
      </c>
      <c r="AE60" s="142">
        <f t="shared" ref="AE60:AK65" si="149">G60-O60</f>
        <v>1194.9642257823753</v>
      </c>
      <c r="AF60" s="142">
        <f t="shared" si="149"/>
        <v>293.37920363708599</v>
      </c>
      <c r="AG60" s="142">
        <f t="shared" si="149"/>
        <v>26.366472816215548</v>
      </c>
      <c r="AH60" s="142">
        <f t="shared" si="149"/>
        <v>127.38145432828014</v>
      </c>
      <c r="AI60" s="142">
        <f t="shared" si="149"/>
        <v>1413.0100046148154</v>
      </c>
      <c r="AJ60" s="142">
        <f t="shared" si="149"/>
        <v>17.057611912052877</v>
      </c>
      <c r="AK60" s="142">
        <f t="shared" si="149"/>
        <v>3072.1589730908272</v>
      </c>
    </row>
    <row r="61" spans="1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8732.2979072052458</v>
      </c>
      <c r="H61" s="146">
        <f>($X$34/$C$60)*D61</f>
        <v>3373.6484139508175</v>
      </c>
      <c r="I61" s="146">
        <f>($Y$34/$C$60)*D61</f>
        <v>272.17067572255223</v>
      </c>
      <c r="J61" s="146">
        <f>($Z$34/$C$60)*D61</f>
        <v>3299.9786646819448</v>
      </c>
      <c r="K61" s="146">
        <f>($AA$34/$C$60)*D61</f>
        <v>6955.9695317227652</v>
      </c>
      <c r="L61" s="146">
        <f>($AB$34/$C$60)*D61</f>
        <v>89.308839968777178</v>
      </c>
      <c r="M61" s="146">
        <f t="shared" si="145"/>
        <v>22723.374033252105</v>
      </c>
      <c r="N61" s="134"/>
      <c r="O61" s="150">
        <f>W61*$W$22</f>
        <v>7410.8404981144186</v>
      </c>
      <c r="P61" s="150">
        <f>X61*$X$22</f>
        <v>2675.2533366672214</v>
      </c>
      <c r="Q61" s="150">
        <f>Y61*$Y$22</f>
        <v>225.37745167567576</v>
      </c>
      <c r="R61" s="150">
        <f>Z61*$Z$22</f>
        <v>2559.5518583181674</v>
      </c>
      <c r="S61" s="150">
        <f>AA61*$AA$22</f>
        <v>5431.5736486271007</v>
      </c>
      <c r="T61" s="150">
        <f>AB61*$AB$22</f>
        <v>83.01288951912241</v>
      </c>
      <c r="U61" s="144">
        <f>SUM(O61:T61)</f>
        <v>18385.609682921709</v>
      </c>
      <c r="V61" s="134"/>
      <c r="W61" s="143">
        <v>0.25921142617314996</v>
      </c>
      <c r="X61" s="143">
        <v>0.24220344319685774</v>
      </c>
      <c r="Y61" s="143">
        <v>0.25292068618944946</v>
      </c>
      <c r="Z61" s="143">
        <v>0.23690161420049285</v>
      </c>
      <c r="AA61" s="143">
        <v>0.23849716473823285</v>
      </c>
      <c r="AB61" s="143">
        <v>0.28390059427336567</v>
      </c>
      <c r="AC61" s="143">
        <f>U61/U$65</f>
        <v>0.24712713695992686</v>
      </c>
      <c r="AE61" s="142">
        <f t="shared" si="149"/>
        <v>1321.4574090908272</v>
      </c>
      <c r="AF61" s="142">
        <f t="shared" si="149"/>
        <v>698.39507728359604</v>
      </c>
      <c r="AG61" s="142">
        <f t="shared" si="149"/>
        <v>46.793224046876475</v>
      </c>
      <c r="AH61" s="142">
        <f t="shared" si="149"/>
        <v>740.42680636377736</v>
      </c>
      <c r="AI61" s="142">
        <f t="shared" si="149"/>
        <v>1524.3958830956644</v>
      </c>
      <c r="AJ61" s="142">
        <f t="shared" si="149"/>
        <v>6.295950449654768</v>
      </c>
      <c r="AK61" s="142">
        <f t="shared" si="149"/>
        <v>4337.7643503303952</v>
      </c>
    </row>
    <row r="62" spans="1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8732.2979072052458</v>
      </c>
      <c r="H62" s="146">
        <f>($X$34/$C$60)*D62</f>
        <v>3373.6484139508175</v>
      </c>
      <c r="I62" s="146">
        <f>($Y$34/$C$60)*D62</f>
        <v>272.17067572255223</v>
      </c>
      <c r="J62" s="146">
        <f>($Z$34/$C$60)*D62</f>
        <v>3299.9786646819448</v>
      </c>
      <c r="K62" s="146">
        <f>($AA$34/$C$60)*D62</f>
        <v>6955.9695317227652</v>
      </c>
      <c r="L62" s="146">
        <f>($AB$34/$C$60)*D62</f>
        <v>89.308839968777178</v>
      </c>
      <c r="M62" s="146">
        <f t="shared" si="145"/>
        <v>22723.374033252105</v>
      </c>
      <c r="N62" s="134"/>
      <c r="O62" s="150">
        <f>W62*$W$22</f>
        <v>6744.9048007846513</v>
      </c>
      <c r="P62" s="150">
        <f>X62*$X$22</f>
        <v>2749.669329926578</v>
      </c>
      <c r="Q62" s="150">
        <f>Y62*$Y$22</f>
        <v>209.85740741104584</v>
      </c>
      <c r="R62" s="150">
        <f>Z62*$Z$22</f>
        <v>2814.3135842366819</v>
      </c>
      <c r="S62" s="150">
        <f>AA62*$AA$22</f>
        <v>6011.4795937949993</v>
      </c>
      <c r="T62" s="150">
        <f>AB62*$AB$22</f>
        <v>87.956013530291216</v>
      </c>
      <c r="U62" s="144">
        <f>SUM(O62:T62)</f>
        <v>18618.180729684249</v>
      </c>
      <c r="V62" s="134"/>
      <c r="W62" s="143">
        <v>0.23591877240622833</v>
      </c>
      <c r="X62" s="143">
        <v>0.24894067796610173</v>
      </c>
      <c r="Y62" s="143">
        <v>0.23550394722148252</v>
      </c>
      <c r="Z62" s="143">
        <v>0.26048131386958129</v>
      </c>
      <c r="AA62" s="143">
        <v>0.26396048949170414</v>
      </c>
      <c r="AB62" s="143">
        <v>0.30080587070052217</v>
      </c>
      <c r="AC62" s="143">
        <f>U62/U$65</f>
        <v>0.25025320228587511</v>
      </c>
      <c r="AE62" s="142">
        <f t="shared" si="149"/>
        <v>1987.3931064205944</v>
      </c>
      <c r="AF62" s="142">
        <f t="shared" si="149"/>
        <v>623.97908402423946</v>
      </c>
      <c r="AG62" s="142">
        <f t="shared" si="149"/>
        <v>62.313268311506391</v>
      </c>
      <c r="AH62" s="142">
        <f t="shared" si="149"/>
        <v>485.6650804452629</v>
      </c>
      <c r="AI62" s="142">
        <f t="shared" si="149"/>
        <v>944.48993792776582</v>
      </c>
      <c r="AJ62" s="142">
        <f t="shared" si="149"/>
        <v>1.3528264384859625</v>
      </c>
      <c r="AK62" s="142">
        <f t="shared" si="149"/>
        <v>4105.1933035678558</v>
      </c>
    </row>
    <row r="63" spans="1:37" x14ac:dyDescent="0.35">
      <c r="A63" s="148">
        <f>B63/$T$65</f>
        <v>0.10764631730596075</v>
      </c>
      <c r="B63" s="133">
        <f>T63*(4/5)</f>
        <v>31.475918071012131</v>
      </c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6985.8383257641963</v>
      </c>
      <c r="H63" s="146">
        <f>($X$34/$C$60)*D63</f>
        <v>2698.9187311606538</v>
      </c>
      <c r="I63" s="146">
        <f>($Y$34/$C$60)*D63</f>
        <v>217.7365405780418</v>
      </c>
      <c r="J63" s="146">
        <f>($Z$34/$C$60)*D63</f>
        <v>2639.982931745556</v>
      </c>
      <c r="K63" s="146">
        <f>($AA$34/$C$60)*D63</f>
        <v>5564.7756253782118</v>
      </c>
      <c r="L63" s="146">
        <f>($AB$34/$C$60)*D63</f>
        <v>71.447071975021743</v>
      </c>
      <c r="M63" s="146">
        <f t="shared" si="145"/>
        <v>18178.699226601679</v>
      </c>
      <c r="N63" s="134"/>
      <c r="O63" s="150">
        <f>W63*$W$22</f>
        <v>5517.4930640416924</v>
      </c>
      <c r="P63" s="150">
        <f>X63*$X$22</f>
        <v>2032.2306600082375</v>
      </c>
      <c r="Q63" s="150">
        <f>Y63*$Y$22</f>
        <v>168.04820703286137</v>
      </c>
      <c r="R63" s="150">
        <f>Z63*$Z$22</f>
        <v>1806.2555190096352</v>
      </c>
      <c r="S63" s="150">
        <f>AA63*$AA$22</f>
        <v>4630.5213377338514</v>
      </c>
      <c r="T63" s="150">
        <f>AB63*$AB$22</f>
        <v>39.344897588765164</v>
      </c>
      <c r="U63" s="144">
        <f>SUM(O63:T63)</f>
        <v>14193.893685415043</v>
      </c>
      <c r="V63" s="134"/>
      <c r="W63" s="143">
        <v>0.19298718497511896</v>
      </c>
      <c r="X63" s="143">
        <v>0.18398753362080003</v>
      </c>
      <c r="Y63" s="143">
        <v>0.18858527115135165</v>
      </c>
      <c r="Z63" s="143">
        <v>0.16717959697565951</v>
      </c>
      <c r="AA63" s="143">
        <v>0.20332343474502185</v>
      </c>
      <c r="AB63" s="143">
        <v>0.13455789663245094</v>
      </c>
      <c r="AC63" s="143">
        <f>U63/U$65</f>
        <v>0.19078487846114148</v>
      </c>
      <c r="AE63" s="142">
        <f t="shared" si="149"/>
        <v>1468.3452617225039</v>
      </c>
      <c r="AF63" s="142">
        <f t="shared" si="149"/>
        <v>666.68807115241634</v>
      </c>
      <c r="AG63" s="142">
        <f t="shared" si="149"/>
        <v>49.688333545180427</v>
      </c>
      <c r="AH63" s="142">
        <f t="shared" si="149"/>
        <v>833.72741273592078</v>
      </c>
      <c r="AI63" s="142">
        <f t="shared" si="149"/>
        <v>934.25428764436037</v>
      </c>
      <c r="AJ63" s="142">
        <f t="shared" si="149"/>
        <v>32.102174386256578</v>
      </c>
      <c r="AK63" s="142">
        <f t="shared" si="149"/>
        <v>3984.8055411866353</v>
      </c>
    </row>
    <row r="64" spans="1:37" x14ac:dyDescent="0.35">
      <c r="A64" s="148">
        <f>B64/$T$65</f>
        <v>2.6911579326490187E-2</v>
      </c>
      <c r="B64" s="133">
        <f>T63*(1/5)</f>
        <v>7.8689795177530328</v>
      </c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1746.4595814410491</v>
      </c>
      <c r="H64" s="146">
        <f>($X$34/$C$60)*D64</f>
        <v>674.72968279016345</v>
      </c>
      <c r="I64" s="146">
        <f>($Y$34/$C$60)*D64</f>
        <v>54.434135144510449</v>
      </c>
      <c r="J64" s="146">
        <f>($Z$34/$C$60)*D64</f>
        <v>659.995732936389</v>
      </c>
      <c r="K64" s="146">
        <f>($AA$34/$C$60)*D64</f>
        <v>1391.1939063445529</v>
      </c>
      <c r="L64" s="146">
        <f>($AB$34/$C$60)*D64</f>
        <v>17.861767993755436</v>
      </c>
      <c r="M64" s="146">
        <f t="shared" si="145"/>
        <v>4544.6748066504197</v>
      </c>
      <c r="N64" s="134"/>
      <c r="O64" s="150">
        <f>W64*$W$22</f>
        <v>1379.3732660104231</v>
      </c>
      <c r="P64" s="150">
        <f>X64*$X$22</f>
        <v>508.05766500205937</v>
      </c>
      <c r="Q64" s="150">
        <f>Y64*$Y$22</f>
        <v>42.012051758215343</v>
      </c>
      <c r="R64" s="150">
        <f>Z64*$Z$22</f>
        <v>451.56387975240881</v>
      </c>
      <c r="S64" s="150">
        <f>AA64*$AA$22</f>
        <v>1157.6303344334628</v>
      </c>
      <c r="T64" s="150">
        <f>AB64*$AB$22</f>
        <v>9.836224397191291</v>
      </c>
      <c r="U64" s="144">
        <f>SUM(O64:T64)</f>
        <v>3548.4734213537608</v>
      </c>
      <c r="V64" s="134"/>
      <c r="W64" s="143">
        <v>4.8246796243779741E-2</v>
      </c>
      <c r="X64" s="143">
        <v>4.5996883405200008E-2</v>
      </c>
      <c r="Y64" s="143">
        <v>4.7146317787837913E-2</v>
      </c>
      <c r="Z64" s="143">
        <v>4.1794899243914878E-2</v>
      </c>
      <c r="AA64" s="143">
        <v>5.0830858686255462E-2</v>
      </c>
      <c r="AB64" s="143">
        <v>3.3639474158112734E-2</v>
      </c>
      <c r="AC64" s="143">
        <f>U64/U$65</f>
        <v>4.7696219615285369E-2</v>
      </c>
      <c r="AE64" s="142">
        <f t="shared" si="149"/>
        <v>367.08631543062597</v>
      </c>
      <c r="AF64" s="142">
        <f t="shared" si="149"/>
        <v>166.67201778810409</v>
      </c>
      <c r="AG64" s="142">
        <f t="shared" si="149"/>
        <v>12.422083386295107</v>
      </c>
      <c r="AH64" s="142">
        <f t="shared" si="149"/>
        <v>208.43185318398019</v>
      </c>
      <c r="AI64" s="142">
        <f t="shared" si="149"/>
        <v>233.56357191109009</v>
      </c>
      <c r="AJ64" s="142">
        <f t="shared" si="149"/>
        <v>8.0255435965641446</v>
      </c>
      <c r="AK64" s="142">
        <f t="shared" si="149"/>
        <v>996.20138529665883</v>
      </c>
    </row>
    <row r="65" spans="1:50" x14ac:dyDescent="0.35">
      <c r="F65" s="141" t="s">
        <v>111</v>
      </c>
      <c r="G65" s="140">
        <f t="shared" ref="G65:L65" si="150">SUM(G60:G64)</f>
        <v>34929.191628820983</v>
      </c>
      <c r="H65" s="140">
        <f t="shared" si="150"/>
        <v>13494.59365580327</v>
      </c>
      <c r="I65" s="140">
        <f t="shared" si="150"/>
        <v>1088.6827028902089</v>
      </c>
      <c r="J65" s="140">
        <f t="shared" si="150"/>
        <v>13199.914658727779</v>
      </c>
      <c r="K65" s="140">
        <f t="shared" si="150"/>
        <v>27823.878126891061</v>
      </c>
      <c r="L65" s="140">
        <f t="shared" si="150"/>
        <v>357.23535987510871</v>
      </c>
      <c r="M65" s="140">
        <f t="shared" si="145"/>
        <v>90893.496133008419</v>
      </c>
      <c r="O65" s="139">
        <f t="shared" ref="O65:U65" si="151">SUM(O60:O64)</f>
        <v>28589.945310374056</v>
      </c>
      <c r="P65" s="139">
        <f t="shared" si="151"/>
        <v>11045.480201917828</v>
      </c>
      <c r="Q65" s="139">
        <f t="shared" si="151"/>
        <v>891.09932078413499</v>
      </c>
      <c r="R65" s="139">
        <f t="shared" si="151"/>
        <v>10804.282051670558</v>
      </c>
      <c r="S65" s="139">
        <f t="shared" si="151"/>
        <v>22774.164441697365</v>
      </c>
      <c r="T65" s="139">
        <f t="shared" si="151"/>
        <v>292.40125309209441</v>
      </c>
      <c r="U65" s="139">
        <f t="shared" si="151"/>
        <v>74397.372579536037</v>
      </c>
      <c r="V65" s="134"/>
      <c r="W65" s="138">
        <f t="shared" ref="W65:AC65" si="152">SUM(W60:W64)</f>
        <v>1.0000000000000002</v>
      </c>
      <c r="X65" s="138">
        <f t="shared" si="152"/>
        <v>1</v>
      </c>
      <c r="Y65" s="138">
        <f>SUM(Y60:Y64)</f>
        <v>1</v>
      </c>
      <c r="Z65" s="138">
        <f t="shared" si="152"/>
        <v>1.0000000000000002</v>
      </c>
      <c r="AA65" s="138">
        <f t="shared" si="152"/>
        <v>0.99999999999999989</v>
      </c>
      <c r="AB65" s="138">
        <f t="shared" si="152"/>
        <v>1</v>
      </c>
      <c r="AC65" s="138">
        <f t="shared" si="152"/>
        <v>1</v>
      </c>
      <c r="AE65" s="137">
        <f t="shared" si="149"/>
        <v>6339.246318446927</v>
      </c>
      <c r="AF65" s="137">
        <f t="shared" si="149"/>
        <v>2449.1134538854421</v>
      </c>
      <c r="AG65" s="137">
        <f t="shared" si="149"/>
        <v>197.58338210607394</v>
      </c>
      <c r="AH65" s="137">
        <f t="shared" si="149"/>
        <v>2395.6326070572213</v>
      </c>
      <c r="AI65" s="137">
        <f t="shared" si="149"/>
        <v>5049.7136851936957</v>
      </c>
      <c r="AJ65" s="137">
        <f t="shared" si="149"/>
        <v>64.834106783014306</v>
      </c>
      <c r="AK65" s="137">
        <f>M65-U65</f>
        <v>16496.123553472382</v>
      </c>
    </row>
    <row r="66" spans="1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1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5367.4145969773053</v>
      </c>
      <c r="H67" s="146">
        <f>($AF$34/$C$67)*D67</f>
        <v>2611.2991551627574</v>
      </c>
      <c r="I67" s="146">
        <f>($AG$34/$C$67)*D67</f>
        <v>141.35142882871631</v>
      </c>
      <c r="J67" s="146">
        <f>($AH$34/$C$67)*D67</f>
        <v>1501.1558118702831</v>
      </c>
      <c r="K67" s="146">
        <f>($AI$34/$C$67)*D67</f>
        <v>10121.631915255122</v>
      </c>
      <c r="L67" s="146">
        <f>($AJ$34/$C$67)*D67</f>
        <v>816.38555926738081</v>
      </c>
      <c r="M67" s="146">
        <f t="shared" si="145"/>
        <v>20559.238467361567</v>
      </c>
      <c r="N67" s="134"/>
      <c r="O67" s="150">
        <f>W67*$AE$22</f>
        <v>5420.4328493817247</v>
      </c>
      <c r="P67" s="150">
        <f>X67*$AF$22</f>
        <v>2364.3434659042691</v>
      </c>
      <c r="Q67" s="150">
        <f t="shared" ref="Q67:S71" si="153">Y67*AG$22</f>
        <v>127.69973006389937</v>
      </c>
      <c r="R67" s="150">
        <f t="shared" si="153"/>
        <v>1533.3340950027348</v>
      </c>
      <c r="S67" s="150">
        <f t="shared" si="153"/>
        <v>5430.1728485426393</v>
      </c>
      <c r="T67" s="150">
        <f>AB67*$AJ$22</f>
        <v>341.56160725360473</v>
      </c>
      <c r="U67" s="144">
        <f>SUM(O67:T67)</f>
        <v>15217.544596148871</v>
      </c>
      <c r="V67" s="134"/>
      <c r="W67" s="143">
        <v>0.24627826162816061</v>
      </c>
      <c r="X67" s="143">
        <v>0.22080616347009369</v>
      </c>
      <c r="Y67" s="143">
        <v>0.22031650331317593</v>
      </c>
      <c r="Z67" s="143">
        <v>0.24909687229385571</v>
      </c>
      <c r="AA67" s="143">
        <v>0.13083392430331217</v>
      </c>
      <c r="AB67" s="143">
        <v>0.10203072867322981</v>
      </c>
      <c r="AC67" s="143">
        <f>U67/U$72</f>
        <v>0.18050731780820442</v>
      </c>
      <c r="AE67" s="142">
        <f t="shared" ref="AE67:AK72" si="154">G67-O67</f>
        <v>-53.0182524044194</v>
      </c>
      <c r="AF67" s="142">
        <f t="shared" si="154"/>
        <v>246.95568925848829</v>
      </c>
      <c r="AG67" s="142">
        <f t="shared" si="154"/>
        <v>13.651698764816942</v>
      </c>
      <c r="AH67" s="142">
        <f t="shared" si="154"/>
        <v>-32.178283132451725</v>
      </c>
      <c r="AI67" s="142">
        <f t="shared" si="154"/>
        <v>4691.459066712483</v>
      </c>
      <c r="AJ67" s="142">
        <f t="shared" si="154"/>
        <v>474.82395201377608</v>
      </c>
      <c r="AK67" s="142">
        <f t="shared" si="154"/>
        <v>5341.6938712126957</v>
      </c>
      <c r="AM67" s="136">
        <f>IFERROR(AK67/U67,0)</f>
        <v>0.35102206124400165</v>
      </c>
      <c r="AN67" s="136">
        <f>IFERROR(AK67/U67,0)</f>
        <v>0.35102206124400165</v>
      </c>
      <c r="AO67" s="148"/>
      <c r="AP67" s="136"/>
    </row>
    <row r="68" spans="1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6709.2682462216317</v>
      </c>
      <c r="H68" s="146">
        <f>($AF$34/$C$67)*D68</f>
        <v>3264.1239439534465</v>
      </c>
      <c r="I68" s="146">
        <f>($AG$34/$C$67)*D68</f>
        <v>176.68928603589538</v>
      </c>
      <c r="J68" s="146">
        <f>($AH$34/$C$67)*D68</f>
        <v>1876.4447648378539</v>
      </c>
      <c r="K68" s="146">
        <f>($AI$34/$C$67)*D68</f>
        <v>12652.039894068903</v>
      </c>
      <c r="L68" s="146">
        <f>($AJ$34/$C$67)*D68</f>
        <v>1020.481949084226</v>
      </c>
      <c r="M68" s="146">
        <f t="shared" si="145"/>
        <v>25699.048084201957</v>
      </c>
      <c r="N68" s="134"/>
      <c r="O68" s="150">
        <f>W68*$AE$22</f>
        <v>5773.2895784617867</v>
      </c>
      <c r="P68" s="150">
        <f>X68*$AF$22</f>
        <v>2881.9170850076816</v>
      </c>
      <c r="Q68" s="150">
        <f t="shared" si="153"/>
        <v>155.06909579201448</v>
      </c>
      <c r="R68" s="150">
        <f t="shared" si="153"/>
        <v>1695.3902471990559</v>
      </c>
      <c r="S68" s="150">
        <f t="shared" si="153"/>
        <v>8562.5372122356985</v>
      </c>
      <c r="T68" s="150">
        <f>AB68*$AJ$22</f>
        <v>513.92818338077711</v>
      </c>
      <c r="U68" s="144">
        <f>SUM(O68:T68)</f>
        <v>19582.131402077015</v>
      </c>
      <c r="V68" s="134"/>
      <c r="W68" s="143">
        <v>0.2623103653837765</v>
      </c>
      <c r="X68" s="143">
        <v>0.26914239160091102</v>
      </c>
      <c r="Y68" s="143">
        <v>0.2675360467851981</v>
      </c>
      <c r="Z68" s="143">
        <v>0.27542360746503747</v>
      </c>
      <c r="AA68" s="143">
        <v>0.20630473038636321</v>
      </c>
      <c r="AB68" s="143">
        <v>0.15351979239609509</v>
      </c>
      <c r="AC68" s="143">
        <f>U68/U$72</f>
        <v>0.23227912979149554</v>
      </c>
      <c r="AE68" s="142">
        <f t="shared" si="154"/>
        <v>935.97866775984494</v>
      </c>
      <c r="AF68" s="142">
        <f t="shared" si="154"/>
        <v>382.20685894576491</v>
      </c>
      <c r="AG68" s="142">
        <f t="shared" si="154"/>
        <v>21.620190243880899</v>
      </c>
      <c r="AH68" s="142">
        <f t="shared" si="154"/>
        <v>181.05451763879796</v>
      </c>
      <c r="AI68" s="142">
        <f t="shared" si="154"/>
        <v>4089.5026818332044</v>
      </c>
      <c r="AJ68" s="142">
        <f t="shared" si="154"/>
        <v>506.5537657034489</v>
      </c>
      <c r="AK68" s="142">
        <f t="shared" si="154"/>
        <v>6116.9166821249419</v>
      </c>
      <c r="AM68" s="136">
        <f t="shared" ref="AM68:AM128" si="155">IFERROR(AK68/U68,0)</f>
        <v>0.31237236419913617</v>
      </c>
      <c r="AN68" s="136">
        <f>IFERROR(AK68/U68,0)</f>
        <v>0.31237236419913617</v>
      </c>
    </row>
    <row r="69" spans="1:50" x14ac:dyDescent="0.35">
      <c r="B69" s="148"/>
      <c r="C69" s="378"/>
      <c r="D69" s="133">
        <f>'Centre Reforecast'!D69</f>
        <v>5</v>
      </c>
      <c r="E69" s="151"/>
      <c r="F69" s="147">
        <f>'Centre Reforecast'!F69</f>
        <v>43752</v>
      </c>
      <c r="G69" s="146">
        <f>($AE$34/$C$67)*D69</f>
        <v>6709.2682462216317</v>
      </c>
      <c r="H69" s="146">
        <f>($AF$34/$C$67)*D69</f>
        <v>3264.1239439534465</v>
      </c>
      <c r="I69" s="146">
        <f>($AG$34/$C$67)*D69</f>
        <v>176.68928603589538</v>
      </c>
      <c r="J69" s="146">
        <f>($AH$34/$C$67)*D69</f>
        <v>1876.4447648378539</v>
      </c>
      <c r="K69" s="146">
        <f>($AI$34/$C$67)*D69</f>
        <v>12652.039894068903</v>
      </c>
      <c r="L69" s="146">
        <f>($AJ$34/$C$67)*D69</f>
        <v>1020.481949084226</v>
      </c>
      <c r="M69" s="146">
        <f t="shared" si="145"/>
        <v>25699.048084201957</v>
      </c>
      <c r="N69" s="134"/>
      <c r="O69" s="150">
        <f>W69*$AE$22</f>
        <v>5387.5869389551317</v>
      </c>
      <c r="P69" s="150">
        <f>X69*$AF$22</f>
        <v>2769.3205452027319</v>
      </c>
      <c r="Q69" s="150">
        <f t="shared" si="153"/>
        <v>151.48308548828146</v>
      </c>
      <c r="R69" s="150">
        <f t="shared" si="153"/>
        <v>1430.8202524427002</v>
      </c>
      <c r="S69" s="150">
        <f t="shared" si="153"/>
        <v>13083.546046258949</v>
      </c>
      <c r="T69" s="150">
        <f>AB69*$AJ$22</f>
        <v>1262.7575367076645</v>
      </c>
      <c r="U69" s="144">
        <f>SUM(O69:T69)</f>
        <v>24085.514405055459</v>
      </c>
      <c r="V69" s="134"/>
      <c r="W69" s="143">
        <v>0.24478590226383823</v>
      </c>
      <c r="X69" s="143">
        <v>0.2586269946914227</v>
      </c>
      <c r="Y69" s="143">
        <v>0.26134921106856707</v>
      </c>
      <c r="Z69" s="143">
        <v>0.23244304738266841</v>
      </c>
      <c r="AA69" s="143">
        <v>0.31523336747826569</v>
      </c>
      <c r="AB69" s="143">
        <v>0.3772088808337109</v>
      </c>
      <c r="AC69" s="143">
        <f>U69/U$72</f>
        <v>0.28569731311237218</v>
      </c>
      <c r="AE69" s="142">
        <f t="shared" si="154"/>
        <v>1321.6813072665</v>
      </c>
      <c r="AF69" s="142">
        <f t="shared" si="154"/>
        <v>494.80339875071468</v>
      </c>
      <c r="AG69" s="142">
        <f t="shared" si="154"/>
        <v>25.206200547613918</v>
      </c>
      <c r="AH69" s="142">
        <f t="shared" si="154"/>
        <v>445.62451239515372</v>
      </c>
      <c r="AI69" s="142">
        <f t="shared" si="154"/>
        <v>-431.50615219004612</v>
      </c>
      <c r="AJ69" s="142">
        <f t="shared" si="154"/>
        <v>-242.27558762343847</v>
      </c>
      <c r="AK69" s="142">
        <f t="shared" si="154"/>
        <v>1613.5336791464979</v>
      </c>
      <c r="AM69" s="136">
        <f t="shared" si="155"/>
        <v>6.6991871214003351E-2</v>
      </c>
      <c r="AN69" s="136">
        <f t="shared" ref="AN69:AN128" si="156">IFERROR(AK69/U69,0)</f>
        <v>6.6991871214003351E-2</v>
      </c>
    </row>
    <row r="70" spans="1:50" x14ac:dyDescent="0.35">
      <c r="A70" s="134"/>
      <c r="B70" s="156"/>
      <c r="C70" s="378"/>
      <c r="D70" s="133">
        <f>'Centre Reforecast'!D70</f>
        <v>4</v>
      </c>
      <c r="E70" s="151"/>
      <c r="F70" s="147">
        <f>'Centre Reforecast'!F70</f>
        <v>43759</v>
      </c>
      <c r="G70" s="146">
        <f>($AE$34/$C$67)*D70</f>
        <v>5367.4145969773053</v>
      </c>
      <c r="H70" s="146">
        <f>($AF$34/$C$67)*D70</f>
        <v>2611.2991551627574</v>
      </c>
      <c r="I70" s="146">
        <f>($AG$34/$C$67)*D70</f>
        <v>141.35142882871631</v>
      </c>
      <c r="J70" s="146">
        <f>($AH$34/$C$67)*D70</f>
        <v>1501.1558118702831</v>
      </c>
      <c r="K70" s="146">
        <f>($AI$34/$C$67)*D70</f>
        <v>10121.631915255122</v>
      </c>
      <c r="L70" s="146">
        <f>($AJ$34/$C$67)*D70</f>
        <v>816.38555926738081</v>
      </c>
      <c r="M70" s="146">
        <f t="shared" si="145"/>
        <v>20559.238467361567</v>
      </c>
      <c r="N70" s="134"/>
      <c r="O70" s="150">
        <f>W70*$AE$22</f>
        <v>2714.0373538655849</v>
      </c>
      <c r="P70" s="150">
        <f>X70*$AF$22</f>
        <v>1346.0986476681651</v>
      </c>
      <c r="Q70" s="150">
        <f t="shared" si="153"/>
        <v>72.683768391960527</v>
      </c>
      <c r="R70" s="150">
        <f t="shared" si="153"/>
        <v>748.0144305534144</v>
      </c>
      <c r="S70" s="150">
        <f t="shared" si="153"/>
        <v>7214.0311340093313</v>
      </c>
      <c r="T70" s="150">
        <f>AB70*$AJ$22</f>
        <v>614.69368378472177</v>
      </c>
      <c r="U70" s="144">
        <f>SUM(O70:T70)</f>
        <v>12709.559018273178</v>
      </c>
      <c r="V70" s="134"/>
      <c r="W70" s="143">
        <v>0.12331273536211236</v>
      </c>
      <c r="X70" s="143">
        <v>0.1257122251187863</v>
      </c>
      <c r="Y70" s="143">
        <v>0.12539911941652937</v>
      </c>
      <c r="Z70" s="143">
        <v>0.12151823642921912</v>
      </c>
      <c r="AA70" s="143">
        <v>0.17381398891602939</v>
      </c>
      <c r="AB70" s="143">
        <v>0.18362029904848201</v>
      </c>
      <c r="AC70" s="143">
        <f>U70/U$72</f>
        <v>0.15075811964396385</v>
      </c>
      <c r="AE70" s="142">
        <f t="shared" si="154"/>
        <v>2653.3772431117204</v>
      </c>
      <c r="AF70" s="142">
        <f t="shared" si="154"/>
        <v>1265.2005074945923</v>
      </c>
      <c r="AG70" s="142">
        <f t="shared" si="154"/>
        <v>68.667660436755781</v>
      </c>
      <c r="AH70" s="142">
        <f t="shared" si="154"/>
        <v>753.14138131686866</v>
      </c>
      <c r="AI70" s="142">
        <f t="shared" si="154"/>
        <v>2907.600781245791</v>
      </c>
      <c r="AJ70" s="142">
        <f t="shared" si="154"/>
        <v>201.69187548265904</v>
      </c>
      <c r="AK70" s="142">
        <f t="shared" si="154"/>
        <v>7849.6794490883894</v>
      </c>
      <c r="AM70" s="136">
        <f t="shared" si="155"/>
        <v>0.61762012653645237</v>
      </c>
      <c r="AN70" s="136">
        <f t="shared" si="156"/>
        <v>0.61762012653645237</v>
      </c>
    </row>
    <row r="71" spans="1:50" x14ac:dyDescent="0.35">
      <c r="A71" s="148"/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5367.4145969773053</v>
      </c>
      <c r="H71" s="146">
        <f>($AF$34/$C$67)*D71</f>
        <v>2611.2991551627574</v>
      </c>
      <c r="I71" s="146">
        <f>($AG$34/$C$67)*D71</f>
        <v>141.35142882871631</v>
      </c>
      <c r="J71" s="146">
        <f>($AH$34/$C$67)*D71</f>
        <v>1501.1558118702831</v>
      </c>
      <c r="K71" s="146">
        <f>($AI$34/$C$67)*D71</f>
        <v>10121.631915255122</v>
      </c>
      <c r="L71" s="146">
        <f>($AJ$34/$C$67)*D71</f>
        <v>816.38555926738081</v>
      </c>
      <c r="M71" s="146">
        <f t="shared" si="145"/>
        <v>20559.238467361567</v>
      </c>
      <c r="N71" s="134"/>
      <c r="O71" s="150">
        <f>W71*$AE$22</f>
        <v>2714.0373538655849</v>
      </c>
      <c r="P71" s="150">
        <f>X71*$AF$22</f>
        <v>1346.0986476681651</v>
      </c>
      <c r="Q71" s="150">
        <f t="shared" si="153"/>
        <v>72.683768391960527</v>
      </c>
      <c r="R71" s="150">
        <f t="shared" si="153"/>
        <v>748.0144305534144</v>
      </c>
      <c r="S71" s="150">
        <f t="shared" si="153"/>
        <v>7214.0311340093313</v>
      </c>
      <c r="T71" s="150">
        <f>AB71*$AJ$22</f>
        <v>614.69368378472177</v>
      </c>
      <c r="U71" s="144">
        <f>SUM(O71:T71)</f>
        <v>12709.559018273178</v>
      </c>
      <c r="V71" s="134"/>
      <c r="W71" s="143">
        <v>0.12331273536211236</v>
      </c>
      <c r="X71" s="143">
        <v>0.1257122251187863</v>
      </c>
      <c r="Y71" s="143">
        <v>0.12539911941652937</v>
      </c>
      <c r="Z71" s="143">
        <v>0.12151823642921912</v>
      </c>
      <c r="AA71" s="143">
        <v>0.17381398891602939</v>
      </c>
      <c r="AB71" s="143">
        <v>0.18362029904848201</v>
      </c>
      <c r="AC71" s="143">
        <f>U71/U$72</f>
        <v>0.15075811964396385</v>
      </c>
      <c r="AE71" s="142">
        <f t="shared" si="154"/>
        <v>2653.3772431117204</v>
      </c>
      <c r="AF71" s="142">
        <f t="shared" si="154"/>
        <v>1265.2005074945923</v>
      </c>
      <c r="AG71" s="142">
        <f t="shared" si="154"/>
        <v>68.667660436755781</v>
      </c>
      <c r="AH71" s="142">
        <f t="shared" si="154"/>
        <v>753.14138131686866</v>
      </c>
      <c r="AI71" s="142">
        <f t="shared" si="154"/>
        <v>2907.600781245791</v>
      </c>
      <c r="AJ71" s="142">
        <f t="shared" si="154"/>
        <v>201.69187548265904</v>
      </c>
      <c r="AK71" s="142">
        <f t="shared" si="154"/>
        <v>7849.6794490883894</v>
      </c>
      <c r="AM71" s="136">
        <f t="shared" si="155"/>
        <v>0.61762012653645237</v>
      </c>
      <c r="AN71" s="136">
        <f t="shared" si="156"/>
        <v>0.61762012653645237</v>
      </c>
    </row>
    <row r="72" spans="1:50" x14ac:dyDescent="0.35">
      <c r="F72" s="141" t="s">
        <v>111</v>
      </c>
      <c r="G72" s="140">
        <f t="shared" ref="G72:L72" si="157">SUM(G67:G71)</f>
        <v>29520.780283375181</v>
      </c>
      <c r="H72" s="140">
        <f t="shared" si="157"/>
        <v>14362.145353395164</v>
      </c>
      <c r="I72" s="140">
        <f t="shared" si="157"/>
        <v>777.43285855793965</v>
      </c>
      <c r="J72" s="140">
        <f t="shared" si="157"/>
        <v>8256.3569652865572</v>
      </c>
      <c r="K72" s="140">
        <f t="shared" si="157"/>
        <v>55668.975533903176</v>
      </c>
      <c r="L72" s="140">
        <f t="shared" si="157"/>
        <v>4490.1205759705945</v>
      </c>
      <c r="M72" s="140">
        <f t="shared" si="145"/>
        <v>113075.81157048861</v>
      </c>
      <c r="O72" s="139">
        <f t="shared" ref="O72:U72" si="158">SUM(O67:O71)</f>
        <v>22009.384074529811</v>
      </c>
      <c r="P72" s="139">
        <f t="shared" si="158"/>
        <v>10707.778391451013</v>
      </c>
      <c r="Q72" s="139">
        <f t="shared" si="158"/>
        <v>579.61944812811635</v>
      </c>
      <c r="R72" s="139">
        <f t="shared" si="158"/>
        <v>6155.5734557513188</v>
      </c>
      <c r="S72" s="139">
        <f t="shared" si="158"/>
        <v>41504.318375055947</v>
      </c>
      <c r="T72" s="139">
        <f t="shared" si="158"/>
        <v>3347.6346949114895</v>
      </c>
      <c r="U72" s="139">
        <f t="shared" si="158"/>
        <v>84304.308439827713</v>
      </c>
      <c r="V72" s="134"/>
      <c r="W72" s="138">
        <f>SUM(W67:W71)</f>
        <v>1</v>
      </c>
      <c r="X72" s="138">
        <f t="shared" ref="X72:AC72" si="159">SUM(X67:X71)</f>
        <v>1</v>
      </c>
      <c r="Y72" s="138">
        <f t="shared" si="159"/>
        <v>0.99999999999999978</v>
      </c>
      <c r="Z72" s="138">
        <f t="shared" si="159"/>
        <v>0.99999999999999978</v>
      </c>
      <c r="AA72" s="138">
        <f>S72/$S$72</f>
        <v>1</v>
      </c>
      <c r="AB72" s="138">
        <f t="shared" si="159"/>
        <v>0.99999999999999978</v>
      </c>
      <c r="AC72" s="138">
        <f t="shared" si="159"/>
        <v>0.99999999999999978</v>
      </c>
      <c r="AE72" s="137">
        <f t="shared" si="154"/>
        <v>7511.39620884537</v>
      </c>
      <c r="AF72" s="137">
        <f t="shared" si="154"/>
        <v>3654.3669619441516</v>
      </c>
      <c r="AG72" s="137">
        <f t="shared" si="154"/>
        <v>197.81341042982331</v>
      </c>
      <c r="AH72" s="137">
        <f t="shared" si="154"/>
        <v>2100.7835095352384</v>
      </c>
      <c r="AI72" s="137">
        <f t="shared" si="154"/>
        <v>14164.657158847229</v>
      </c>
      <c r="AJ72" s="137">
        <f t="shared" si="154"/>
        <v>1142.4858810591049</v>
      </c>
      <c r="AK72" s="137">
        <f>M72-U72</f>
        <v>28771.503130660902</v>
      </c>
      <c r="AM72" s="136">
        <f t="shared" si="155"/>
        <v>0.3412815271617653</v>
      </c>
      <c r="AN72" s="136">
        <f t="shared" si="156"/>
        <v>0.3412815271617653</v>
      </c>
      <c r="AO72" s="148"/>
      <c r="AP72" s="148"/>
    </row>
    <row r="73" spans="1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1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5"/>
        <v>0</v>
      </c>
      <c r="N74" s="134"/>
      <c r="O74" s="144">
        <f>W74*$AM$22</f>
        <v>0</v>
      </c>
      <c r="P74" s="144">
        <f>X74*$AN$22</f>
        <v>0</v>
      </c>
      <c r="Q74" s="144">
        <f>Y74*$AO$22</f>
        <v>0</v>
      </c>
      <c r="R74" s="144">
        <f>Z74*$AP$22</f>
        <v>0</v>
      </c>
      <c r="S74" s="144">
        <f>AA74*$AQ$22</f>
        <v>0</v>
      </c>
      <c r="T74" s="144">
        <f>AB74*$AR$22</f>
        <v>0</v>
      </c>
      <c r="U74" s="144">
        <f>SUM(O74:T74)</f>
        <v>0</v>
      </c>
      <c r="V74" s="134"/>
      <c r="W74" s="143"/>
      <c r="X74" s="143"/>
      <c r="Y74" s="143"/>
      <c r="Z74" s="143"/>
      <c r="AA74" s="143"/>
      <c r="AB74" s="143"/>
      <c r="AC74" s="143">
        <f>U74/U$79</f>
        <v>0</v>
      </c>
      <c r="AE74" s="142">
        <f t="shared" ref="AE74:AK79" si="160">G74-O74</f>
        <v>0</v>
      </c>
      <c r="AF74" s="142">
        <f t="shared" si="160"/>
        <v>0</v>
      </c>
      <c r="AG74" s="142">
        <f t="shared" si="160"/>
        <v>0</v>
      </c>
      <c r="AH74" s="142">
        <f t="shared" si="160"/>
        <v>0</v>
      </c>
      <c r="AI74" s="142">
        <f t="shared" si="160"/>
        <v>0</v>
      </c>
      <c r="AJ74" s="142">
        <f t="shared" si="160"/>
        <v>0</v>
      </c>
      <c r="AK74" s="142">
        <f t="shared" si="160"/>
        <v>0</v>
      </c>
      <c r="AM74" s="136">
        <f t="shared" si="155"/>
        <v>0</v>
      </c>
      <c r="AN74" s="136">
        <f t="shared" si="156"/>
        <v>0</v>
      </c>
    </row>
    <row r="75" spans="1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7476.0476134186238</v>
      </c>
      <c r="H75" s="146">
        <f>($AN$34/$C$74)*D75</f>
        <v>3104.7943376245457</v>
      </c>
      <c r="I75" s="146">
        <f>($AO$34/$C$74)*D75</f>
        <v>208.37083226694625</v>
      </c>
      <c r="J75" s="146">
        <f>($AP$34/$C$74)*D75</f>
        <v>1412.5774680223926</v>
      </c>
      <c r="K75" s="146">
        <f>($AQ$34/$C$74)*D75</f>
        <v>12356.851294302471</v>
      </c>
      <c r="L75" s="146">
        <f>($AR$34/$C$74)*D75</f>
        <v>935.26449493635118</v>
      </c>
      <c r="M75" s="146">
        <f t="shared" si="145"/>
        <v>25493.906040571332</v>
      </c>
      <c r="N75" s="134"/>
      <c r="O75" s="144">
        <f>W75*$AM$22</f>
        <v>6699.0823349295315</v>
      </c>
      <c r="P75" s="144">
        <f>X75*$AN$22</f>
        <v>2171.0470824180916</v>
      </c>
      <c r="Q75" s="144">
        <f>Y75*$AO$22</f>
        <v>194.70746320171551</v>
      </c>
      <c r="R75" s="144">
        <f>Z75*$AP$22</f>
        <v>1084.3750566321016</v>
      </c>
      <c r="S75" s="144">
        <f>AA75*$AQ$22</f>
        <v>13002.465029178848</v>
      </c>
      <c r="T75" s="144">
        <f>AB75*$AR$22</f>
        <v>582.99463086302876</v>
      </c>
      <c r="U75" s="144">
        <f>SUM(O75:T75)</f>
        <v>23734.671597223318</v>
      </c>
      <c r="V75" s="134"/>
      <c r="W75" s="143">
        <v>0.27095125939137693</v>
      </c>
      <c r="X75" s="143">
        <v>0.21143862276974493</v>
      </c>
      <c r="Y75" s="143">
        <v>0.28254887941024193</v>
      </c>
      <c r="Z75" s="143">
        <v>0.23212138954232236</v>
      </c>
      <c r="AA75" s="143">
        <v>0.31817480836394929</v>
      </c>
      <c r="AB75" s="143">
        <v>0.18848553407376936</v>
      </c>
      <c r="AC75" s="143">
        <f>U75/U$79</f>
        <v>0.28151060703221426</v>
      </c>
      <c r="AE75" s="142">
        <f t="shared" si="160"/>
        <v>776.96527848909227</v>
      </c>
      <c r="AF75" s="142">
        <f t="shared" si="160"/>
        <v>933.74725520645416</v>
      </c>
      <c r="AG75" s="142">
        <f t="shared" si="160"/>
        <v>13.663369065230739</v>
      </c>
      <c r="AH75" s="142">
        <f t="shared" si="160"/>
        <v>328.20241139029099</v>
      </c>
      <c r="AI75" s="142">
        <f t="shared" si="160"/>
        <v>-645.61373487637684</v>
      </c>
      <c r="AJ75" s="142">
        <f t="shared" si="160"/>
        <v>352.26986407332242</v>
      </c>
      <c r="AK75" s="142">
        <f t="shared" si="160"/>
        <v>1759.2344433480139</v>
      </c>
      <c r="AM75" s="136">
        <f t="shared" si="155"/>
        <v>7.412086727813938E-2</v>
      </c>
      <c r="AN75" s="136">
        <f t="shared" si="156"/>
        <v>7.412086727813938E-2</v>
      </c>
    </row>
    <row r="76" spans="1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7476.0476134186238</v>
      </c>
      <c r="H76" s="146">
        <f>($AN$34/$C$74)*D76</f>
        <v>3104.7943376245457</v>
      </c>
      <c r="I76" s="146">
        <f>($AO$34/$C$74)*D76</f>
        <v>208.37083226694625</v>
      </c>
      <c r="J76" s="146">
        <f>($AP$34/$C$74)*D76</f>
        <v>1412.5774680223926</v>
      </c>
      <c r="K76" s="146">
        <f>($AQ$34/$C$74)*D76</f>
        <v>12356.851294302471</v>
      </c>
      <c r="L76" s="146">
        <f>($AR$34/$C$74)*D76</f>
        <v>935.26449493635118</v>
      </c>
      <c r="M76" s="146">
        <f t="shared" si="145"/>
        <v>25493.906040571332</v>
      </c>
      <c r="N76" s="134"/>
      <c r="O76" s="144">
        <f>W76*$AM$22</f>
        <v>6870.6677722412433</v>
      </c>
      <c r="P76" s="144">
        <f>X76*$AN$22</f>
        <v>2828.1998232277315</v>
      </c>
      <c r="Q76" s="144">
        <f>Y76*$AO$22</f>
        <v>194.08901525186056</v>
      </c>
      <c r="R76" s="144">
        <f>Z76*$AP$22</f>
        <v>1316.7113885785511</v>
      </c>
      <c r="S76" s="144">
        <f>AA76*$AQ$22</f>
        <v>11735.005196670849</v>
      </c>
      <c r="T76" s="144">
        <f>AB76*$AR$22</f>
        <v>796.47305340677747</v>
      </c>
      <c r="U76" s="144">
        <f>SUM(O76:T76)</f>
        <v>23741.146249377016</v>
      </c>
      <c r="V76" s="134"/>
      <c r="W76" s="143">
        <v>0.27789120847819726</v>
      </c>
      <c r="X76" s="143">
        <v>0.27543883335541086</v>
      </c>
      <c r="Y76" s="143">
        <v>0.28165142138612886</v>
      </c>
      <c r="Z76" s="143">
        <v>0.28185531866835273</v>
      </c>
      <c r="AA76" s="143">
        <v>0.28715962867207945</v>
      </c>
      <c r="AB76" s="143">
        <v>0.25750434206316553</v>
      </c>
      <c r="AC76" s="143">
        <f>U76/U$79</f>
        <v>0.2815874011538706</v>
      </c>
      <c r="AE76" s="142">
        <f t="shared" si="160"/>
        <v>605.37984117738051</v>
      </c>
      <c r="AF76" s="142">
        <f t="shared" si="160"/>
        <v>276.59451439681425</v>
      </c>
      <c r="AG76" s="142">
        <f t="shared" si="160"/>
        <v>14.281817015085693</v>
      </c>
      <c r="AH76" s="142">
        <f t="shared" si="160"/>
        <v>95.8660794438415</v>
      </c>
      <c r="AI76" s="142">
        <f t="shared" si="160"/>
        <v>621.84609763162189</v>
      </c>
      <c r="AJ76" s="142">
        <f t="shared" si="160"/>
        <v>138.79144152957372</v>
      </c>
      <c r="AK76" s="142">
        <f t="shared" si="160"/>
        <v>1752.7597911943158</v>
      </c>
      <c r="AM76" s="136">
        <f t="shared" si="155"/>
        <v>7.3827934539610077E-2</v>
      </c>
      <c r="AN76" s="136">
        <f t="shared" si="156"/>
        <v>7.3827934539610077E-2</v>
      </c>
    </row>
    <row r="77" spans="1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7476.0476134186238</v>
      </c>
      <c r="H77" s="146">
        <f>($AN$34/$C$74)*D77</f>
        <v>3104.7943376245457</v>
      </c>
      <c r="I77" s="146">
        <f>($AO$34/$C$74)*D77</f>
        <v>208.37083226694625</v>
      </c>
      <c r="J77" s="146">
        <f>($AP$34/$C$74)*D77</f>
        <v>1412.5774680223926</v>
      </c>
      <c r="K77" s="146">
        <f>($AQ$34/$C$74)*D77</f>
        <v>12356.851294302471</v>
      </c>
      <c r="L77" s="146">
        <f>($AR$34/$C$74)*D77</f>
        <v>935.26449493635118</v>
      </c>
      <c r="M77" s="146">
        <f t="shared" si="145"/>
        <v>25493.906040571332</v>
      </c>
      <c r="N77" s="134"/>
      <c r="O77" s="144">
        <f>W77*$AM$22</f>
        <v>5615.9357099745257</v>
      </c>
      <c r="P77" s="144">
        <f>X77*$AN$22</f>
        <v>2712.050903395228</v>
      </c>
      <c r="Q77" s="144">
        <f>Y77*$AO$22</f>
        <v>155.25422187319572</v>
      </c>
      <c r="R77" s="144">
        <f>Z77*$AP$22</f>
        <v>1139.6614958463222</v>
      </c>
      <c r="S77" s="144">
        <f>AA77*$AQ$22</f>
        <v>8888.8392258229069</v>
      </c>
      <c r="T77" s="144">
        <f>AB77*$AR$22</f>
        <v>759.62834408152492</v>
      </c>
      <c r="U77" s="144">
        <f>SUM(O77:T77)</f>
        <v>19271.369900993705</v>
      </c>
      <c r="V77" s="134"/>
      <c r="W77" s="143">
        <v>0.22714228265931749</v>
      </c>
      <c r="X77" s="143">
        <v>0.2641270714666612</v>
      </c>
      <c r="Y77" s="143">
        <v>0.22529648166868019</v>
      </c>
      <c r="Z77" s="143">
        <v>0.24395600803042167</v>
      </c>
      <c r="AA77" s="143">
        <v>0.21751296472687151</v>
      </c>
      <c r="AB77" s="143">
        <v>0.24559223456282281</v>
      </c>
      <c r="AC77" s="143">
        <f>U77/U$79</f>
        <v>0.22857257649209498</v>
      </c>
      <c r="AE77" s="142">
        <f t="shared" si="160"/>
        <v>1860.1119034440981</v>
      </c>
      <c r="AF77" s="142">
        <f t="shared" si="160"/>
        <v>392.7434342293177</v>
      </c>
      <c r="AG77" s="142">
        <f t="shared" si="160"/>
        <v>53.116610393750534</v>
      </c>
      <c r="AH77" s="142">
        <f t="shared" si="160"/>
        <v>272.91597217607045</v>
      </c>
      <c r="AI77" s="142">
        <f t="shared" si="160"/>
        <v>3468.0120684795638</v>
      </c>
      <c r="AJ77" s="142">
        <f t="shared" si="160"/>
        <v>175.63615085482627</v>
      </c>
      <c r="AK77" s="142">
        <f t="shared" si="160"/>
        <v>6222.5361395776272</v>
      </c>
      <c r="AM77" s="136">
        <f t="shared" si="155"/>
        <v>0.32289018225200328</v>
      </c>
      <c r="AN77" s="136">
        <f t="shared" si="156"/>
        <v>0.32289018225200328</v>
      </c>
    </row>
    <row r="78" spans="1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7476.0476134186238</v>
      </c>
      <c r="H78" s="146">
        <f>($AN$34/$C$74)*D78</f>
        <v>3104.7943376245457</v>
      </c>
      <c r="I78" s="146">
        <f>($AO$34/$C$74)*D78</f>
        <v>208.37083226694625</v>
      </c>
      <c r="J78" s="146">
        <f>($AP$34/$C$74)*D78</f>
        <v>1412.5774680223926</v>
      </c>
      <c r="K78" s="146">
        <f>($AQ$34/$C$74)*D78</f>
        <v>12356.851294302471</v>
      </c>
      <c r="L78" s="146">
        <f>($AR$34/$C$74)*D78</f>
        <v>935.26449493635118</v>
      </c>
      <c r="M78" s="146">
        <f t="shared" si="145"/>
        <v>25493.906040571332</v>
      </c>
      <c r="N78" s="134"/>
      <c r="O78" s="144">
        <f>W78*$AM$22</f>
        <v>5538.6219789406687</v>
      </c>
      <c r="P78" s="144">
        <f>X78*$AN$22</f>
        <v>2556.6799803448798</v>
      </c>
      <c r="Q78" s="144">
        <f>Y78*$AO$22</f>
        <v>145.06002489756514</v>
      </c>
      <c r="R78" s="144">
        <f>Z78*$AP$22</f>
        <v>1130.8381577949317</v>
      </c>
      <c r="S78" s="144">
        <f>AA78*$AQ$22</f>
        <v>7239.4809483824874</v>
      </c>
      <c r="T78" s="144">
        <f>AB78*$AR$22</f>
        <v>953.95105204082574</v>
      </c>
      <c r="U78" s="144">
        <f>SUM(O78:T78)</f>
        <v>17564.632142401359</v>
      </c>
      <c r="V78" s="134"/>
      <c r="W78" s="143">
        <v>0.22401524947110843</v>
      </c>
      <c r="X78" s="143">
        <v>0.2489954724081829</v>
      </c>
      <c r="Y78" s="143">
        <v>0.21050321753494913</v>
      </c>
      <c r="Z78" s="143">
        <v>0.24206728375890307</v>
      </c>
      <c r="AA78" s="143">
        <v>0.17715259823709975</v>
      </c>
      <c r="AB78" s="143">
        <v>0.30841788930024222</v>
      </c>
      <c r="AC78" s="143">
        <f>U78/U$79</f>
        <v>0.20832941532182031</v>
      </c>
      <c r="AE78" s="142">
        <f t="shared" si="160"/>
        <v>1937.4256344779551</v>
      </c>
      <c r="AF78" s="142">
        <f t="shared" si="160"/>
        <v>548.11435727966591</v>
      </c>
      <c r="AG78" s="142">
        <f t="shared" si="160"/>
        <v>63.310807369381109</v>
      </c>
      <c r="AH78" s="142">
        <f t="shared" si="160"/>
        <v>281.73931022746092</v>
      </c>
      <c r="AI78" s="142">
        <f t="shared" si="160"/>
        <v>5117.3703459199833</v>
      </c>
      <c r="AJ78" s="142">
        <f t="shared" si="160"/>
        <v>-18.686557104474559</v>
      </c>
      <c r="AK78" s="142">
        <f t="shared" si="160"/>
        <v>7929.2738981699731</v>
      </c>
      <c r="AM78" s="136">
        <f t="shared" si="155"/>
        <v>0.45143409972296283</v>
      </c>
      <c r="AN78" s="136">
        <f t="shared" si="156"/>
        <v>0.45143409972296283</v>
      </c>
      <c r="AU78" s="154"/>
      <c r="AV78" s="154"/>
      <c r="AW78" s="154"/>
      <c r="AX78" s="154"/>
    </row>
    <row r="79" spans="1:50" x14ac:dyDescent="0.35">
      <c r="F79" s="141" t="s">
        <v>111</v>
      </c>
      <c r="G79" s="140">
        <f t="shared" ref="G79:L79" si="161">SUM(G74:G78)</f>
        <v>29904.190453674495</v>
      </c>
      <c r="H79" s="140">
        <f t="shared" si="161"/>
        <v>12419.177350498183</v>
      </c>
      <c r="I79" s="140">
        <f t="shared" si="161"/>
        <v>833.48332906778501</v>
      </c>
      <c r="J79" s="140">
        <f t="shared" si="161"/>
        <v>5650.3098720895705</v>
      </c>
      <c r="K79" s="140">
        <f t="shared" si="161"/>
        <v>49427.405177209883</v>
      </c>
      <c r="L79" s="140">
        <f t="shared" si="161"/>
        <v>3741.0579797454047</v>
      </c>
      <c r="M79" s="140">
        <f t="shared" si="145"/>
        <v>101975.62416228533</v>
      </c>
      <c r="O79" s="139">
        <f t="shared" ref="O79:T79" si="162">SUM(O74:O78)</f>
        <v>24724.307796085966</v>
      </c>
      <c r="P79" s="139">
        <f t="shared" si="162"/>
        <v>10267.97778938593</v>
      </c>
      <c r="Q79" s="139">
        <f t="shared" si="162"/>
        <v>689.11072522433687</v>
      </c>
      <c r="R79" s="139">
        <f t="shared" si="162"/>
        <v>4671.5860988519071</v>
      </c>
      <c r="S79" s="139">
        <f t="shared" si="162"/>
        <v>40865.790400055092</v>
      </c>
      <c r="T79" s="139">
        <f t="shared" si="162"/>
        <v>3093.0470803921571</v>
      </c>
      <c r="U79" s="139">
        <f>SUM(U74:U78)</f>
        <v>84311.819889995386</v>
      </c>
      <c r="V79" s="134"/>
      <c r="W79" s="138">
        <f>SUM(W74:W78)</f>
        <v>1.0000000000000002</v>
      </c>
      <c r="X79" s="138">
        <f t="shared" ref="X79:AC79" si="163">SUM(X74:X78)</f>
        <v>0.99999999999999978</v>
      </c>
      <c r="Y79" s="138">
        <f t="shared" si="163"/>
        <v>1</v>
      </c>
      <c r="Z79" s="138">
        <f t="shared" si="163"/>
        <v>0.99999999999999978</v>
      </c>
      <c r="AA79" s="138">
        <f t="shared" si="163"/>
        <v>1</v>
      </c>
      <c r="AB79" s="138">
        <f t="shared" si="163"/>
        <v>1</v>
      </c>
      <c r="AC79" s="138">
        <f t="shared" si="163"/>
        <v>1</v>
      </c>
      <c r="AE79" s="137">
        <f t="shared" si="160"/>
        <v>5179.8826575885287</v>
      </c>
      <c r="AF79" s="137">
        <f t="shared" si="160"/>
        <v>2151.1995611122529</v>
      </c>
      <c r="AG79" s="137">
        <f t="shared" si="160"/>
        <v>144.37260384344813</v>
      </c>
      <c r="AH79" s="137">
        <f t="shared" si="160"/>
        <v>978.72377323766341</v>
      </c>
      <c r="AI79" s="137">
        <f t="shared" si="160"/>
        <v>8561.6147771547912</v>
      </c>
      <c r="AJ79" s="137">
        <f t="shared" si="160"/>
        <v>648.01089935324762</v>
      </c>
      <c r="AK79" s="137">
        <f>M79-U79</f>
        <v>17663.804272289941</v>
      </c>
      <c r="AM79" s="136">
        <f t="shared" si="155"/>
        <v>0.20950566949374988</v>
      </c>
      <c r="AN79" s="136">
        <f t="shared" si="156"/>
        <v>0.20950566949374988</v>
      </c>
    </row>
    <row r="80" spans="1:50" x14ac:dyDescent="0.35">
      <c r="P80" s="155"/>
      <c r="S80" s="154"/>
      <c r="T80" s="154"/>
      <c r="U80" s="136"/>
      <c r="AM80" s="136"/>
      <c r="AN80" s="136"/>
    </row>
    <row r="81" spans="1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6027.9254308663858</v>
      </c>
      <c r="H81" s="146">
        <f>($AV$34/$C$81)*D81</f>
        <v>2107.978359612327</v>
      </c>
      <c r="I81" s="146">
        <f>($AW$34/$C$81)*D81</f>
        <v>88.675390002486097</v>
      </c>
      <c r="J81" s="146">
        <f>($AX$34/$C$81)*D81</f>
        <v>966.60153849912069</v>
      </c>
      <c r="K81" s="146">
        <f>($AY$34/$C$81)*D81</f>
        <v>10118.90655811236</v>
      </c>
      <c r="L81" s="146">
        <f>($AZ$34/$C$81)*D81</f>
        <v>296.27526623004144</v>
      </c>
      <c r="M81" s="146">
        <f t="shared" si="145"/>
        <v>19606.362543322721</v>
      </c>
      <c r="N81" s="134"/>
      <c r="O81" s="150">
        <f>W81*$AU$22</f>
        <v>2932.6162104645564</v>
      </c>
      <c r="P81" s="150">
        <f>X81*$AV$22</f>
        <v>1039.1415525829755</v>
      </c>
      <c r="Q81" s="150">
        <f>Y81*$AW$22</f>
        <v>43.66691105808416</v>
      </c>
      <c r="R81" s="150">
        <f>Z81*$AX$22</f>
        <v>424.63687616470389</v>
      </c>
      <c r="S81" s="150">
        <f>AA81*$AY$22</f>
        <v>2607.4730663394562</v>
      </c>
      <c r="T81" s="150">
        <f>AB81*$AZ$22</f>
        <v>121.51897876355773</v>
      </c>
      <c r="U81" s="144">
        <f>SUM(O81:T81)</f>
        <v>7169.0535953733333</v>
      </c>
      <c r="V81" s="134"/>
      <c r="W81" s="143">
        <v>0.17791760278856741</v>
      </c>
      <c r="X81" s="143">
        <v>0.18027691686348193</v>
      </c>
      <c r="Y81" s="143">
        <v>0.18008640274105256</v>
      </c>
      <c r="Z81" s="143">
        <v>0.16065778793751759</v>
      </c>
      <c r="AA81" s="143">
        <v>9.4236208487158704E-2</v>
      </c>
      <c r="AB81" s="143">
        <v>0.14999620550960008</v>
      </c>
      <c r="AC81" s="143">
        <f>U81/U$86</f>
        <v>0.1337199966043375</v>
      </c>
      <c r="AE81" s="142">
        <f t="shared" ref="AE81:AK86" si="164">G81-O81</f>
        <v>3095.3092204018294</v>
      </c>
      <c r="AF81" s="142">
        <f t="shared" si="164"/>
        <v>1068.8368070293516</v>
      </c>
      <c r="AG81" s="142">
        <f t="shared" si="164"/>
        <v>45.008478944401936</v>
      </c>
      <c r="AH81" s="142">
        <f t="shared" si="164"/>
        <v>541.96466233441674</v>
      </c>
      <c r="AI81" s="142">
        <f t="shared" si="164"/>
        <v>7511.4334917729029</v>
      </c>
      <c r="AJ81" s="142">
        <f t="shared" si="164"/>
        <v>174.75628746648371</v>
      </c>
      <c r="AK81" s="142">
        <f t="shared" si="164"/>
        <v>12437.308947949386</v>
      </c>
      <c r="AM81" s="136">
        <f t="shared" si="155"/>
        <v>1.7348606454799012</v>
      </c>
      <c r="AN81" s="136">
        <f t="shared" si="156"/>
        <v>1.7348606454799012</v>
      </c>
    </row>
    <row r="82" spans="1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7534.9067885829827</v>
      </c>
      <c r="H82" s="146">
        <f>($AV$34/$C$81)*D82</f>
        <v>2634.9729495154088</v>
      </c>
      <c r="I82" s="146">
        <f>($AW$34/$C$81)*D82</f>
        <v>110.84423750310762</v>
      </c>
      <c r="J82" s="146">
        <f>($AX$34/$C$81)*D82</f>
        <v>1208.251923123901</v>
      </c>
      <c r="K82" s="146">
        <f>($AY$34/$C$81)*D82</f>
        <v>12648.633197640449</v>
      </c>
      <c r="L82" s="146">
        <f>($AZ$34/$C$81)*D82</f>
        <v>370.34408278755177</v>
      </c>
      <c r="M82" s="146">
        <f t="shared" si="145"/>
        <v>24507.953179153403</v>
      </c>
      <c r="N82" s="134"/>
      <c r="O82" s="150">
        <f>W82*$AU$22</f>
        <v>5468.1605676329236</v>
      </c>
      <c r="P82" s="150">
        <f>X82*$AV$22</f>
        <v>2011.9018001218101</v>
      </c>
      <c r="Q82" s="150">
        <f>Y82*$AW$22</f>
        <v>74.859335659160507</v>
      </c>
      <c r="R82" s="150">
        <f>Z82*$AX$22</f>
        <v>865.00266561845729</v>
      </c>
      <c r="S82" s="150">
        <f>AA82*$AY$22</f>
        <v>9175.4614335477127</v>
      </c>
      <c r="T82" s="150">
        <f>AB82*$AZ$22</f>
        <v>288.47923109359431</v>
      </c>
      <c r="U82" s="144">
        <f>SUM(O82:T82)</f>
        <v>17883.865033673661</v>
      </c>
      <c r="V82" s="134"/>
      <c r="W82" s="143">
        <v>0.33174542798496887</v>
      </c>
      <c r="X82" s="143">
        <v>0.34903758073815228</v>
      </c>
      <c r="Y82" s="143">
        <v>0.30872686305910385</v>
      </c>
      <c r="Z82" s="143">
        <v>0.32726647782802426</v>
      </c>
      <c r="AA82" s="143">
        <v>0.33160867806452721</v>
      </c>
      <c r="AB82" s="143">
        <v>0.35608256811110273</v>
      </c>
      <c r="AC82" s="143">
        <f>U82/U$86</f>
        <v>0.3335768577764045</v>
      </c>
      <c r="AE82" s="142">
        <f t="shared" si="164"/>
        <v>2066.7462209500591</v>
      </c>
      <c r="AF82" s="142">
        <f t="shared" si="164"/>
        <v>623.07114939359872</v>
      </c>
      <c r="AG82" s="142">
        <f t="shared" si="164"/>
        <v>35.984901843947114</v>
      </c>
      <c r="AH82" s="142">
        <f t="shared" si="164"/>
        <v>343.24925750544367</v>
      </c>
      <c r="AI82" s="142">
        <f t="shared" si="164"/>
        <v>3473.1717640927363</v>
      </c>
      <c r="AJ82" s="142">
        <f t="shared" si="164"/>
        <v>81.864851693957462</v>
      </c>
      <c r="AK82" s="142">
        <f t="shared" si="164"/>
        <v>6624.0881454797418</v>
      </c>
      <c r="AM82" s="136">
        <f t="shared" si="155"/>
        <v>0.37039466206030952</v>
      </c>
      <c r="AN82" s="136">
        <f t="shared" si="156"/>
        <v>0.37039466206030952</v>
      </c>
    </row>
    <row r="83" spans="1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7534.9067885829827</v>
      </c>
      <c r="H83" s="146">
        <f>($AV$34/$C$81)*D83</f>
        <v>2634.9729495154088</v>
      </c>
      <c r="I83" s="146">
        <f>($AW$34/$C$81)*D83</f>
        <v>110.84423750310762</v>
      </c>
      <c r="J83" s="146">
        <f>($AX$34/$C$81)*D83</f>
        <v>1208.251923123901</v>
      </c>
      <c r="K83" s="146">
        <f>($AY$34/$C$81)*D83</f>
        <v>12648.633197640449</v>
      </c>
      <c r="L83" s="146">
        <f>($AZ$34/$C$81)*D83</f>
        <v>370.34408278755177</v>
      </c>
      <c r="M83" s="146">
        <f t="shared" si="145"/>
        <v>24507.953179153403</v>
      </c>
      <c r="N83" s="134"/>
      <c r="O83" s="150">
        <f>W83*$AU$22</f>
        <v>8082.2252661105904</v>
      </c>
      <c r="P83" s="150">
        <f>X83*$AV$22</f>
        <v>2713.0975626287327</v>
      </c>
      <c r="Q83" s="150">
        <f>Y83*$AW$22</f>
        <v>123.95131068542665</v>
      </c>
      <c r="R83" s="150">
        <f>Z83*$AX$22</f>
        <v>1353.4746303717052</v>
      </c>
      <c r="S83" s="150">
        <f>AA83*$AY$22</f>
        <v>15886.611083483469</v>
      </c>
      <c r="T83" s="150">
        <f>AB83*$AZ$22</f>
        <v>400.14880920047506</v>
      </c>
      <c r="U83" s="144">
        <f>SUM(O83:T83)</f>
        <v>28559.508662480399</v>
      </c>
      <c r="V83" s="134"/>
      <c r="W83" s="143">
        <v>0.49033696922646364</v>
      </c>
      <c r="X83" s="143">
        <v>0.47068550239836571</v>
      </c>
      <c r="Y83" s="143">
        <v>0.51118673419984351</v>
      </c>
      <c r="Z83" s="143">
        <v>0.51207573423445807</v>
      </c>
      <c r="AA83" s="143">
        <v>0.57415511344831427</v>
      </c>
      <c r="AB83" s="143">
        <v>0.49392122637929725</v>
      </c>
      <c r="AC83" s="143">
        <f>U83/U$86</f>
        <v>0.53270314561925802</v>
      </c>
      <c r="AE83" s="142">
        <f t="shared" si="164"/>
        <v>-547.31847752760768</v>
      </c>
      <c r="AF83" s="142">
        <f t="shared" si="164"/>
        <v>-78.124613113323903</v>
      </c>
      <c r="AG83" s="142">
        <f t="shared" si="164"/>
        <v>-13.107073182319027</v>
      </c>
      <c r="AH83" s="142">
        <f t="shared" si="164"/>
        <v>-145.22270724780424</v>
      </c>
      <c r="AI83" s="142">
        <f t="shared" si="164"/>
        <v>-3237.97788584302</v>
      </c>
      <c r="AJ83" s="142">
        <f t="shared" si="164"/>
        <v>-29.804726412923287</v>
      </c>
      <c r="AK83" s="142">
        <f t="shared" si="164"/>
        <v>-4051.5554833269962</v>
      </c>
      <c r="AM83" s="136">
        <f t="shared" si="155"/>
        <v>-0.14186362696952357</v>
      </c>
      <c r="AN83" s="136">
        <f t="shared" si="156"/>
        <v>-0.14186362696952357</v>
      </c>
    </row>
    <row r="84" spans="1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5"/>
        <v>0</v>
      </c>
      <c r="N84" s="134"/>
      <c r="O84" s="150">
        <f>W84*$AU$22</f>
        <v>0</v>
      </c>
      <c r="P84" s="150">
        <f>X84*$AV$22</f>
        <v>0</v>
      </c>
      <c r="Q84" s="150">
        <f>Y84*$AW$22</f>
        <v>0</v>
      </c>
      <c r="R84" s="150">
        <f>Z84*$AX$22</f>
        <v>0</v>
      </c>
      <c r="S84" s="150">
        <f>AA84*$AY$22</f>
        <v>0</v>
      </c>
      <c r="T84" s="150">
        <f>AB84*$AZ$22</f>
        <v>0</v>
      </c>
      <c r="U84" s="144">
        <f>SUM(O84:T84)</f>
        <v>0</v>
      </c>
      <c r="V84" s="134"/>
      <c r="W84" s="143"/>
      <c r="X84" s="143"/>
      <c r="Y84" s="143"/>
      <c r="Z84" s="143"/>
      <c r="AA84" s="143"/>
      <c r="AB84" s="143"/>
      <c r="AC84" s="143">
        <f>U84/U$86</f>
        <v>0</v>
      </c>
      <c r="AE84" s="142">
        <f t="shared" si="164"/>
        <v>0</v>
      </c>
      <c r="AF84" s="142">
        <f t="shared" si="164"/>
        <v>0</v>
      </c>
      <c r="AG84" s="142">
        <f t="shared" si="164"/>
        <v>0</v>
      </c>
      <c r="AH84" s="142">
        <f t="shared" si="164"/>
        <v>0</v>
      </c>
      <c r="AI84" s="142">
        <f t="shared" si="164"/>
        <v>0</v>
      </c>
      <c r="AJ84" s="142">
        <f t="shared" si="164"/>
        <v>0</v>
      </c>
      <c r="AK84" s="142">
        <f t="shared" si="164"/>
        <v>0</v>
      </c>
      <c r="AM84" s="136">
        <f t="shared" si="155"/>
        <v>0</v>
      </c>
      <c r="AN84" s="136">
        <f t="shared" si="156"/>
        <v>0</v>
      </c>
    </row>
    <row r="85" spans="1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5"/>
        <v>0</v>
      </c>
      <c r="N85" s="134"/>
      <c r="O85" s="150">
        <f>W85*$AU$22</f>
        <v>0</v>
      </c>
      <c r="P85" s="150">
        <f>X85*$AV$22</f>
        <v>0</v>
      </c>
      <c r="Q85" s="150">
        <f>Y85*$AW$22</f>
        <v>0</v>
      </c>
      <c r="R85" s="150">
        <f>Z85*$AX$22</f>
        <v>0</v>
      </c>
      <c r="S85" s="150">
        <f>AA85*$AY$22</f>
        <v>0</v>
      </c>
      <c r="T85" s="150">
        <f>AB85*$AZ$22</f>
        <v>0</v>
      </c>
      <c r="U85" s="144">
        <f>SUM(O85:T85)</f>
        <v>0</v>
      </c>
      <c r="V85" s="134"/>
      <c r="W85" s="143"/>
      <c r="X85" s="143"/>
      <c r="Y85" s="143"/>
      <c r="Z85" s="143"/>
      <c r="AA85" s="143"/>
      <c r="AB85" s="143"/>
      <c r="AC85" s="143">
        <f>U85/U$86</f>
        <v>0</v>
      </c>
      <c r="AE85" s="142">
        <f t="shared" si="164"/>
        <v>0</v>
      </c>
      <c r="AF85" s="142">
        <f t="shared" si="164"/>
        <v>0</v>
      </c>
      <c r="AG85" s="142">
        <f t="shared" si="164"/>
        <v>0</v>
      </c>
      <c r="AH85" s="142">
        <f t="shared" si="164"/>
        <v>0</v>
      </c>
      <c r="AI85" s="142">
        <f t="shared" si="164"/>
        <v>0</v>
      </c>
      <c r="AJ85" s="142">
        <f t="shared" si="164"/>
        <v>0</v>
      </c>
      <c r="AK85" s="142">
        <f t="shared" si="164"/>
        <v>0</v>
      </c>
      <c r="AM85" s="136">
        <f t="shared" si="155"/>
        <v>0</v>
      </c>
      <c r="AN85" s="136">
        <f t="shared" si="156"/>
        <v>0</v>
      </c>
    </row>
    <row r="86" spans="1:40" x14ac:dyDescent="0.35">
      <c r="F86" s="141" t="s">
        <v>111</v>
      </c>
      <c r="G86" s="140">
        <f t="shared" ref="G86:L86" si="165">SUM(G81:G85)</f>
        <v>21097.739008032353</v>
      </c>
      <c r="H86" s="140">
        <f t="shared" si="165"/>
        <v>7377.9242586431446</v>
      </c>
      <c r="I86" s="140">
        <f t="shared" si="165"/>
        <v>310.36386500870134</v>
      </c>
      <c r="J86" s="140">
        <f t="shared" si="165"/>
        <v>3383.1053847469229</v>
      </c>
      <c r="K86" s="140">
        <f t="shared" si="165"/>
        <v>35416.172953393259</v>
      </c>
      <c r="L86" s="140">
        <f t="shared" si="165"/>
        <v>1036.9634318051449</v>
      </c>
      <c r="M86" s="140">
        <f t="shared" si="145"/>
        <v>68622.268901629519</v>
      </c>
      <c r="O86" s="139">
        <f t="shared" ref="O86:U86" si="166">SUM(O81:O85)</f>
        <v>16483.002044208071</v>
      </c>
      <c r="P86" s="139">
        <f t="shared" si="166"/>
        <v>5764.140915333518</v>
      </c>
      <c r="Q86" s="139">
        <f t="shared" si="166"/>
        <v>242.47755740267132</v>
      </c>
      <c r="R86" s="139">
        <f t="shared" si="166"/>
        <v>2643.1141721548665</v>
      </c>
      <c r="S86" s="139">
        <f t="shared" si="166"/>
        <v>27669.545583370636</v>
      </c>
      <c r="T86" s="139">
        <f t="shared" si="166"/>
        <v>810.14701905762706</v>
      </c>
      <c r="U86" s="139">
        <f t="shared" si="166"/>
        <v>53612.42729152739</v>
      </c>
      <c r="V86" s="134"/>
      <c r="W86" s="138">
        <f t="shared" ref="W86:AC86" si="167">SUM(W81:W85)</f>
        <v>0.99999999999999989</v>
      </c>
      <c r="X86" s="138">
        <f t="shared" si="167"/>
        <v>0.99999999999999989</v>
      </c>
      <c r="Y86" s="138">
        <f t="shared" si="167"/>
        <v>0.99999999999999989</v>
      </c>
      <c r="Z86" s="138">
        <f t="shared" si="167"/>
        <v>0.99999999999999989</v>
      </c>
      <c r="AA86" s="138">
        <f t="shared" si="167"/>
        <v>1.0000000000000002</v>
      </c>
      <c r="AB86" s="138">
        <f t="shared" si="167"/>
        <v>1</v>
      </c>
      <c r="AC86" s="138">
        <f t="shared" si="167"/>
        <v>1</v>
      </c>
      <c r="AE86" s="137">
        <f t="shared" si="164"/>
        <v>4614.7369638242817</v>
      </c>
      <c r="AF86" s="137">
        <f t="shared" si="164"/>
        <v>1613.7833433096266</v>
      </c>
      <c r="AG86" s="137">
        <f t="shared" si="164"/>
        <v>67.886307606030016</v>
      </c>
      <c r="AH86" s="137">
        <f t="shared" si="164"/>
        <v>739.9912125920564</v>
      </c>
      <c r="AI86" s="137">
        <f t="shared" si="164"/>
        <v>7746.6273700226229</v>
      </c>
      <c r="AJ86" s="137">
        <f t="shared" si="164"/>
        <v>226.8164127475178</v>
      </c>
      <c r="AK86" s="137">
        <f t="shared" si="164"/>
        <v>15009.841610102128</v>
      </c>
      <c r="AM86" s="136">
        <f t="shared" si="155"/>
        <v>0.27996944679418012</v>
      </c>
      <c r="AN86" s="136">
        <f t="shared" si="156"/>
        <v>0.27996944679418012</v>
      </c>
    </row>
    <row r="87" spans="1:40" x14ac:dyDescent="0.35">
      <c r="O87" s="149"/>
      <c r="P87" s="149"/>
      <c r="Q87" s="149"/>
      <c r="R87" s="149"/>
      <c r="S87" s="153"/>
      <c r="T87" s="153"/>
      <c r="U87" s="152"/>
      <c r="W87" s="151"/>
      <c r="AM87" s="136"/>
      <c r="AN87" s="136"/>
    </row>
    <row r="88" spans="1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5"/>
        <v>0</v>
      </c>
      <c r="N88" s="134"/>
      <c r="O88" s="150">
        <f>W88*$BC$22</f>
        <v>0</v>
      </c>
      <c r="P88" s="150">
        <f>X88*$BD$22</f>
        <v>0</v>
      </c>
      <c r="Q88" s="150">
        <f>Y88*$BE$22</f>
        <v>0</v>
      </c>
      <c r="R88" s="150">
        <f>Z88*$BF$22</f>
        <v>0</v>
      </c>
      <c r="S88" s="150">
        <f>AA88*$BG$22</f>
        <v>0</v>
      </c>
      <c r="T88" s="150">
        <f>AB88*$BH$22</f>
        <v>0</v>
      </c>
      <c r="U88" s="144">
        <f>SUM(O88:T88)</f>
        <v>0</v>
      </c>
      <c r="V88" s="134"/>
      <c r="W88" s="143"/>
      <c r="X88" s="143"/>
      <c r="Y88" s="143"/>
      <c r="Z88" s="143"/>
      <c r="AA88" s="143"/>
      <c r="AB88" s="143"/>
      <c r="AC88" s="143">
        <f>U88/U$93</f>
        <v>0</v>
      </c>
      <c r="AE88" s="142">
        <f t="shared" ref="AE88:AK93" si="168">G88-O88</f>
        <v>0</v>
      </c>
      <c r="AF88" s="142">
        <f t="shared" si="168"/>
        <v>0</v>
      </c>
      <c r="AG88" s="142">
        <f t="shared" si="168"/>
        <v>0</v>
      </c>
      <c r="AH88" s="142">
        <f t="shared" si="168"/>
        <v>0</v>
      </c>
      <c r="AI88" s="142">
        <f t="shared" si="168"/>
        <v>0</v>
      </c>
      <c r="AJ88" s="142">
        <f t="shared" si="168"/>
        <v>0</v>
      </c>
      <c r="AK88" s="142">
        <f t="shared" si="168"/>
        <v>0</v>
      </c>
      <c r="AM88" s="136">
        <f t="shared" si="155"/>
        <v>0</v>
      </c>
      <c r="AN88" s="136">
        <f t="shared" si="156"/>
        <v>0</v>
      </c>
    </row>
    <row r="89" spans="1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5388.42921937961</v>
      </c>
      <c r="H89" s="146">
        <f>($BD$34/$C$88)*D89</f>
        <v>2215.1011788727824</v>
      </c>
      <c r="I89" s="146">
        <f>($BE$34/$C$88)*D89</f>
        <v>300.0186036204143</v>
      </c>
      <c r="J89" s="146">
        <f>($BF$34/$C$88)*D89</f>
        <v>3550.6965540283413</v>
      </c>
      <c r="K89" s="146">
        <f>($BG$34/$C$88)*D89</f>
        <v>13723.400828418333</v>
      </c>
      <c r="L89" s="146">
        <f>($BH$34/$C$88)*D89</f>
        <v>1238.8091142835781</v>
      </c>
      <c r="M89" s="146">
        <f>SUM(G89:L89)</f>
        <v>26416.455498603056</v>
      </c>
      <c r="N89" s="134"/>
      <c r="O89" s="150">
        <f>W89*$BC$22</f>
        <v>4462.5773556124659</v>
      </c>
      <c r="P89" s="150">
        <f>X89*$BD$22</f>
        <v>1536.7027412659011</v>
      </c>
      <c r="Q89" s="150">
        <f>Y89*$BE$22</f>
        <v>171.21859252616704</v>
      </c>
      <c r="R89" s="150">
        <f>Z89*$BF$22</f>
        <v>2092.1564887097902</v>
      </c>
      <c r="S89" s="150">
        <f>AA89*$BG$22</f>
        <v>9580.5429698659973</v>
      </c>
      <c r="T89" s="150">
        <f>AB89*$BH$22</f>
        <v>704.16271968230478</v>
      </c>
      <c r="U89" s="144">
        <f>SUM(O89:T89)</f>
        <v>18547.360867662628</v>
      </c>
      <c r="V89" s="134"/>
      <c r="W89" s="143">
        <v>0.19070787076420118</v>
      </c>
      <c r="X89" s="143">
        <v>0.1597501741242269</v>
      </c>
      <c r="Y89" s="143">
        <v>0.1314158594732078</v>
      </c>
      <c r="Z89" s="143">
        <v>0.13568306624177051</v>
      </c>
      <c r="AA89" s="143">
        <v>0.16075830456292428</v>
      </c>
      <c r="AB89" s="143">
        <v>0.1308921734249143</v>
      </c>
      <c r="AC89" s="143">
        <f>U89/U$93</f>
        <v>0.16167862975725752</v>
      </c>
      <c r="AE89" s="142">
        <f t="shared" si="168"/>
        <v>925.8518637671441</v>
      </c>
      <c r="AF89" s="142">
        <f t="shared" si="168"/>
        <v>678.39843760688132</v>
      </c>
      <c r="AG89" s="142">
        <f t="shared" si="168"/>
        <v>128.80001109424725</v>
      </c>
      <c r="AH89" s="142">
        <f t="shared" si="168"/>
        <v>1458.5400653185511</v>
      </c>
      <c r="AI89" s="142">
        <f t="shared" si="168"/>
        <v>4142.8578585523355</v>
      </c>
      <c r="AJ89" s="142">
        <f t="shared" si="168"/>
        <v>534.6463946012733</v>
      </c>
      <c r="AK89" s="142">
        <f t="shared" si="168"/>
        <v>7869.094630940428</v>
      </c>
      <c r="AM89" s="136">
        <f t="shared" si="155"/>
        <v>0.42427031463329185</v>
      </c>
      <c r="AN89" s="136">
        <f t="shared" si="156"/>
        <v>0.42427031463329185</v>
      </c>
    </row>
    <row r="90" spans="1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5388.42921937961</v>
      </c>
      <c r="H90" s="146">
        <f>($BD$34/$C$88)*D90</f>
        <v>2215.1011788727824</v>
      </c>
      <c r="I90" s="146">
        <f>($BE$34/$C$88)*D90</f>
        <v>300.0186036204143</v>
      </c>
      <c r="J90" s="146">
        <f>($BF$34/$C$88)*D90</f>
        <v>3550.6965540283413</v>
      </c>
      <c r="K90" s="146">
        <f>($BG$34/$C$88)*D90</f>
        <v>13723.400828418333</v>
      </c>
      <c r="L90" s="146">
        <f>($BH$34/$C$88)*D90</f>
        <v>1238.8091142835781</v>
      </c>
      <c r="M90" s="146">
        <f t="shared" si="145"/>
        <v>26416.455498603056</v>
      </c>
      <c r="N90" s="134"/>
      <c r="O90" s="150">
        <f>W90*$BC$22</f>
        <v>5776.4632424775264</v>
      </c>
      <c r="P90" s="150">
        <f>X90*$BD$22</f>
        <v>2627.0534940610373</v>
      </c>
      <c r="Q90" s="150">
        <f>Y90*$BE$22</f>
        <v>305.29318841947514</v>
      </c>
      <c r="R90" s="150">
        <f>Z90*$BF$22</f>
        <v>3464.7066561388642</v>
      </c>
      <c r="S90" s="150">
        <f>AA90*$BG$22</f>
        <v>14542.700096006511</v>
      </c>
      <c r="T90" s="150">
        <f>AB90*$BH$22</f>
        <v>1403.0548669477535</v>
      </c>
      <c r="U90" s="144">
        <f>SUM(O90:T90)</f>
        <v>28119.271544051167</v>
      </c>
      <c r="V90" s="134"/>
      <c r="W90" s="143">
        <v>0.24685667445855877</v>
      </c>
      <c r="X90" s="143">
        <v>0.2730991764641435</v>
      </c>
      <c r="Y90" s="143">
        <v>0.23432248890452576</v>
      </c>
      <c r="Z90" s="143">
        <v>0.22469735188073786</v>
      </c>
      <c r="AA90" s="143">
        <v>0.24402164037616988</v>
      </c>
      <c r="AB90" s="143">
        <v>0.2608046348322044</v>
      </c>
      <c r="AC90" s="143">
        <f>U90/U$93</f>
        <v>0.2451176383234607</v>
      </c>
      <c r="AE90" s="142">
        <f t="shared" si="168"/>
        <v>-388.03402309791636</v>
      </c>
      <c r="AF90" s="142">
        <f t="shared" si="168"/>
        <v>-411.95231518825494</v>
      </c>
      <c r="AG90" s="142">
        <f t="shared" si="168"/>
        <v>-5.2745847990608468</v>
      </c>
      <c r="AH90" s="142">
        <f t="shared" si="168"/>
        <v>85.989897889477106</v>
      </c>
      <c r="AI90" s="142">
        <f t="shared" si="168"/>
        <v>-819.29926758817783</v>
      </c>
      <c r="AJ90" s="142">
        <f t="shared" si="168"/>
        <v>-164.24575266417537</v>
      </c>
      <c r="AK90" s="142">
        <f t="shared" si="168"/>
        <v>-1702.8160454481113</v>
      </c>
      <c r="AM90" s="136">
        <f t="shared" si="155"/>
        <v>-6.0556904640310785E-2</v>
      </c>
      <c r="AN90" s="136">
        <f t="shared" si="156"/>
        <v>-6.0556904640310785E-2</v>
      </c>
    </row>
    <row r="91" spans="1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5388.42921937961</v>
      </c>
      <c r="H91" s="146">
        <f>($BD$34/$C$88)*D91</f>
        <v>2215.1011788727824</v>
      </c>
      <c r="I91" s="146">
        <f>($BE$34/$C$88)*D91</f>
        <v>300.0186036204143</v>
      </c>
      <c r="J91" s="146">
        <f>($BF$34/$C$88)*D91</f>
        <v>3550.6965540283413</v>
      </c>
      <c r="K91" s="146">
        <f>($BG$34/$C$88)*D91</f>
        <v>13723.400828418333</v>
      </c>
      <c r="L91" s="146">
        <f>($BH$34/$C$88)*D91</f>
        <v>1238.8091142835781</v>
      </c>
      <c r="M91" s="146">
        <f t="shared" si="145"/>
        <v>26416.455498603056</v>
      </c>
      <c r="N91" s="134"/>
      <c r="O91" s="150">
        <f>W91*$BC$22</f>
        <v>6931.2808271991062</v>
      </c>
      <c r="P91" s="150">
        <f>X91*$BD$22</f>
        <v>3176.6327312041535</v>
      </c>
      <c r="Q91" s="150">
        <f>Y91*$BE$22</f>
        <v>495.32968693999834</v>
      </c>
      <c r="R91" s="150">
        <f>Z91*$BF$22</f>
        <v>4991.788338221455</v>
      </c>
      <c r="S91" s="150">
        <f>AA91*$BG$22</f>
        <v>19763.222028455297</v>
      </c>
      <c r="T91" s="150">
        <f>AB91*$BH$22</f>
        <v>1772.9208474982172</v>
      </c>
      <c r="U91" s="144">
        <f>SUM(O91:T91)</f>
        <v>37131.174459518224</v>
      </c>
      <c r="V91" s="134"/>
      <c r="W91" s="143">
        <v>0.29620770753954928</v>
      </c>
      <c r="X91" s="143">
        <v>0.33023148739914499</v>
      </c>
      <c r="Y91" s="143">
        <v>0.38018170556954323</v>
      </c>
      <c r="Z91" s="143">
        <v>0.3237335024482243</v>
      </c>
      <c r="AA91" s="143">
        <v>0.33162025116824345</v>
      </c>
      <c r="AB91" s="143">
        <v>0.32955658763656392</v>
      </c>
      <c r="AC91" s="143">
        <f>U91/U$93</f>
        <v>0.32367502043697138</v>
      </c>
      <c r="AE91" s="142">
        <f t="shared" si="168"/>
        <v>-1542.8516078194962</v>
      </c>
      <c r="AF91" s="142">
        <f t="shared" si="168"/>
        <v>-961.53155233137113</v>
      </c>
      <c r="AG91" s="142">
        <f t="shared" si="168"/>
        <v>-195.31108331958404</v>
      </c>
      <c r="AH91" s="142">
        <f t="shared" si="168"/>
        <v>-1441.0917841931137</v>
      </c>
      <c r="AI91" s="142">
        <f t="shared" si="168"/>
        <v>-6039.821200036964</v>
      </c>
      <c r="AJ91" s="142">
        <f t="shared" si="168"/>
        <v>-534.11173321463912</v>
      </c>
      <c r="AK91" s="142">
        <f t="shared" si="168"/>
        <v>-10714.718960915168</v>
      </c>
      <c r="AM91" s="136">
        <f t="shared" si="155"/>
        <v>-0.28856396590947453</v>
      </c>
      <c r="AN91" s="136">
        <f t="shared" si="156"/>
        <v>-0.28856396590947453</v>
      </c>
    </row>
    <row r="92" spans="1:40" x14ac:dyDescent="0.35"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5388.42921937961</v>
      </c>
      <c r="H92" s="146">
        <f>($BD$34/$C$88)*D92</f>
        <v>2215.1011788727824</v>
      </c>
      <c r="I92" s="146">
        <f>($BE$34/$C$88)*D92</f>
        <v>300.0186036204143</v>
      </c>
      <c r="J92" s="146">
        <f>($BF$34/$C$88)*D92</f>
        <v>3550.6965540283413</v>
      </c>
      <c r="K92" s="146">
        <f>($BG$34/$C$88)*D92</f>
        <v>13723.400828418333</v>
      </c>
      <c r="L92" s="146">
        <f>($BH$34/$C$88)*D92</f>
        <v>1238.8091142835781</v>
      </c>
      <c r="M92" s="146">
        <f t="shared" si="145"/>
        <v>26416.455498603056</v>
      </c>
      <c r="N92" s="134"/>
      <c r="O92" s="150">
        <f>W92*$BC$22</f>
        <v>6229.7476842348342</v>
      </c>
      <c r="P92" s="150">
        <f>X92*$BD$22</f>
        <v>2279.023029044648</v>
      </c>
      <c r="Q92" s="150">
        <f>Y92*$BE$22</f>
        <v>331.03470864672062</v>
      </c>
      <c r="R92" s="150">
        <f>Z92*$BF$22</f>
        <v>4870.7854935517571</v>
      </c>
      <c r="S92" s="150">
        <f>AA92*$BG$22</f>
        <v>15709.479239085869</v>
      </c>
      <c r="T92" s="150">
        <f>AB92*$BH$22</f>
        <v>1499.5775661278017</v>
      </c>
      <c r="U92" s="144">
        <f>SUM(O92:T92)</f>
        <v>30919.647720691632</v>
      </c>
      <c r="V92" s="134"/>
      <c r="W92" s="143">
        <v>0.26622774723769083</v>
      </c>
      <c r="X92" s="143">
        <v>0.23691916201248481</v>
      </c>
      <c r="Y92" s="143">
        <v>0.25407994605272322</v>
      </c>
      <c r="Z92" s="143">
        <v>0.31588607942926739</v>
      </c>
      <c r="AA92" s="143">
        <v>0.26359980389266241</v>
      </c>
      <c r="AB92" s="143">
        <v>0.2787466041063173</v>
      </c>
      <c r="AC92" s="143">
        <f>U92/U$93</f>
        <v>0.26952871148231039</v>
      </c>
      <c r="AE92" s="142">
        <f t="shared" si="168"/>
        <v>-841.31846485522419</v>
      </c>
      <c r="AF92" s="142">
        <f t="shared" si="168"/>
        <v>-63.921850171865572</v>
      </c>
      <c r="AG92" s="142">
        <f t="shared" si="168"/>
        <v>-31.01610502630632</v>
      </c>
      <c r="AH92" s="142">
        <f t="shared" si="168"/>
        <v>-1320.0889395234158</v>
      </c>
      <c r="AI92" s="142">
        <f t="shared" si="168"/>
        <v>-1986.0784106675364</v>
      </c>
      <c r="AJ92" s="142">
        <f t="shared" si="168"/>
        <v>-260.76845184422359</v>
      </c>
      <c r="AK92" s="142">
        <f t="shared" si="168"/>
        <v>-4503.1922220885754</v>
      </c>
      <c r="AM92" s="136">
        <f t="shared" si="155"/>
        <v>-0.14564177000875109</v>
      </c>
      <c r="AN92" s="136">
        <f t="shared" si="156"/>
        <v>-0.14564177000875109</v>
      </c>
    </row>
    <row r="93" spans="1:40" x14ac:dyDescent="0.35">
      <c r="F93" s="141" t="s">
        <v>111</v>
      </c>
      <c r="G93" s="140">
        <f t="shared" ref="G93:L93" si="169">SUM(G88:G92)</f>
        <v>21553.71687751844</v>
      </c>
      <c r="H93" s="140">
        <f t="shared" si="169"/>
        <v>8860.4047154911295</v>
      </c>
      <c r="I93" s="140">
        <f t="shared" si="169"/>
        <v>1200.0744144816572</v>
      </c>
      <c r="J93" s="140">
        <f t="shared" si="169"/>
        <v>14202.786216113365</v>
      </c>
      <c r="K93" s="140">
        <f t="shared" si="169"/>
        <v>54893.603313673331</v>
      </c>
      <c r="L93" s="140">
        <f t="shared" si="169"/>
        <v>4955.2364571343123</v>
      </c>
      <c r="M93" s="140">
        <f t="shared" si="145"/>
        <v>105665.82199441222</v>
      </c>
      <c r="O93" s="139">
        <f t="shared" ref="O93:T93" si="170">SUM(O88:O92)</f>
        <v>23400.069109523931</v>
      </c>
      <c r="P93" s="139">
        <f t="shared" si="170"/>
        <v>9619.4119955757415</v>
      </c>
      <c r="Q93" s="139">
        <f t="shared" si="170"/>
        <v>1302.8761765323611</v>
      </c>
      <c r="R93" s="139">
        <f t="shared" si="170"/>
        <v>15419.436976621866</v>
      </c>
      <c r="S93" s="139">
        <f t="shared" si="170"/>
        <v>59595.944333413674</v>
      </c>
      <c r="T93" s="139">
        <f t="shared" si="170"/>
        <v>5379.7160002560777</v>
      </c>
      <c r="U93" s="139">
        <f>SUM(U88:U92)</f>
        <v>114717.45459192366</v>
      </c>
      <c r="V93" s="134"/>
      <c r="W93" s="138">
        <f t="shared" ref="W93:AC93" si="171">SUM(W88:W92)</f>
        <v>1</v>
      </c>
      <c r="X93" s="138">
        <f t="shared" si="171"/>
        <v>1.0000000000000002</v>
      </c>
      <c r="Y93" s="138">
        <f t="shared" si="171"/>
        <v>1</v>
      </c>
      <c r="Z93" s="138">
        <f t="shared" si="171"/>
        <v>1</v>
      </c>
      <c r="AA93" s="138">
        <f t="shared" si="171"/>
        <v>1</v>
      </c>
      <c r="AB93" s="138">
        <f t="shared" si="171"/>
        <v>1</v>
      </c>
      <c r="AC93" s="138">
        <f t="shared" si="171"/>
        <v>1</v>
      </c>
      <c r="AE93" s="137">
        <f t="shared" si="168"/>
        <v>-1846.3522320054908</v>
      </c>
      <c r="AF93" s="137">
        <f t="shared" si="168"/>
        <v>-759.00728008461192</v>
      </c>
      <c r="AG93" s="137">
        <f t="shared" si="168"/>
        <v>-102.80176205070393</v>
      </c>
      <c r="AH93" s="137">
        <f t="shared" si="168"/>
        <v>-1216.6507605085008</v>
      </c>
      <c r="AI93" s="137">
        <f t="shared" si="168"/>
        <v>-4702.3410197403427</v>
      </c>
      <c r="AJ93" s="137">
        <f t="shared" si="168"/>
        <v>-424.47954312176535</v>
      </c>
      <c r="AK93" s="137">
        <f t="shared" si="168"/>
        <v>-9051.6325975114305</v>
      </c>
      <c r="AM93" s="136">
        <f t="shared" si="155"/>
        <v>-7.8903708504605222E-2</v>
      </c>
      <c r="AN93" s="136">
        <f t="shared" si="156"/>
        <v>-7.8903708504605222E-2</v>
      </c>
    </row>
    <row r="94" spans="1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1:40" x14ac:dyDescent="0.35">
      <c r="A95" s="148">
        <f>B95/$T$100</f>
        <v>5.1151453795921342E-2</v>
      </c>
      <c r="B95" s="133">
        <f>T96*(1/6)</f>
        <v>201.57778748738681</v>
      </c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5"/>
        <v>0</v>
      </c>
      <c r="N95" s="134"/>
      <c r="O95" s="150">
        <f>W95*$BK$22</f>
        <v>0</v>
      </c>
      <c r="P95" s="150">
        <f>X95*$BL$22</f>
        <v>0</v>
      </c>
      <c r="Q95" s="150">
        <f>Y95*$BM$22</f>
        <v>0</v>
      </c>
      <c r="R95" s="150">
        <f>Z95*$BN$22</f>
        <v>0</v>
      </c>
      <c r="S95" s="150">
        <f>AA95*$BO$22</f>
        <v>0</v>
      </c>
      <c r="T95" s="150">
        <f>AB95*$BP$22</f>
        <v>0</v>
      </c>
      <c r="U95" s="144">
        <f>SUM(O95:T95)</f>
        <v>0</v>
      </c>
      <c r="V95" s="134"/>
      <c r="W95" s="143"/>
      <c r="X95" s="143"/>
      <c r="Y95" s="143"/>
      <c r="Z95" s="143"/>
      <c r="AA95" s="143"/>
      <c r="AB95" s="143"/>
      <c r="AC95" s="143">
        <f>U95/U$100</f>
        <v>0</v>
      </c>
      <c r="AE95" s="142">
        <f t="shared" ref="AE95:AK100" si="172">G95-O95</f>
        <v>0</v>
      </c>
      <c r="AF95" s="142">
        <f t="shared" si="172"/>
        <v>0</v>
      </c>
      <c r="AG95" s="142">
        <f t="shared" si="172"/>
        <v>0</v>
      </c>
      <c r="AH95" s="142">
        <f t="shared" si="172"/>
        <v>0</v>
      </c>
      <c r="AI95" s="142">
        <f t="shared" si="172"/>
        <v>0</v>
      </c>
      <c r="AJ95" s="142">
        <f t="shared" si="172"/>
        <v>0</v>
      </c>
      <c r="AK95" s="142">
        <f t="shared" si="172"/>
        <v>0</v>
      </c>
      <c r="AM95" s="136">
        <f t="shared" si="155"/>
        <v>0</v>
      </c>
      <c r="AN95" s="136">
        <f t="shared" si="156"/>
        <v>0</v>
      </c>
    </row>
    <row r="96" spans="1:40" x14ac:dyDescent="0.35">
      <c r="A96" s="148">
        <f>B96/$T$100</f>
        <v>0.25575726897960677</v>
      </c>
      <c r="B96" s="133">
        <f>T96*(5/6)</f>
        <v>1007.8889374369342</v>
      </c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7186.568205433261</v>
      </c>
      <c r="H96" s="146">
        <f>($BL$34/$C$95)*D96</f>
        <v>3005.950797139104</v>
      </c>
      <c r="I96" s="146">
        <f>($BM$34/$C$95)*D96</f>
        <v>333.44628471797273</v>
      </c>
      <c r="J96" s="146">
        <f>($BN$34/$C$95)*D96</f>
        <v>4565.1019548740433</v>
      </c>
      <c r="K96" s="146">
        <f>($BO$34/$C$95)*D96</f>
        <v>15237.166322089088</v>
      </c>
      <c r="L96" s="146">
        <f>($BP$34/$C$95)*D96</f>
        <v>1007.5629630734876</v>
      </c>
      <c r="M96" s="146">
        <f t="shared" si="145"/>
        <v>31335.796527326955</v>
      </c>
      <c r="N96" s="134"/>
      <c r="O96" s="150">
        <f>W96*$BK$22</f>
        <v>6627.5301782495635</v>
      </c>
      <c r="P96" s="150">
        <f>X96*$BL$22</f>
        <v>2825.2183545943717</v>
      </c>
      <c r="Q96" s="150">
        <f>Y96*$BM$22</f>
        <v>283.7717425897963</v>
      </c>
      <c r="R96" s="150">
        <f>Z96*$BN$22</f>
        <v>4786.8105298562468</v>
      </c>
      <c r="S96" s="150">
        <f>AA96*$BO$22</f>
        <v>16115.539223641214</v>
      </c>
      <c r="T96" s="150">
        <f>AB96*$BP$22</f>
        <v>1209.4667249243209</v>
      </c>
      <c r="U96" s="144">
        <f>SUM(O96:T96)</f>
        <v>31848.336753855518</v>
      </c>
      <c r="V96" s="134"/>
      <c r="W96" s="143">
        <v>0.23578580980450048</v>
      </c>
      <c r="X96" s="143">
        <v>0.24030214852557977</v>
      </c>
      <c r="Y96" s="143">
        <v>0.2175859089192112</v>
      </c>
      <c r="Z96" s="143">
        <v>0.26809163214819931</v>
      </c>
      <c r="AA96" s="143">
        <v>0.27041335453100135</v>
      </c>
      <c r="AB96" s="143">
        <v>0.30690872277552805</v>
      </c>
      <c r="AC96" s="143">
        <f>U96/U$100</f>
        <v>0.25985646159030651</v>
      </c>
      <c r="AE96" s="142">
        <f t="shared" si="172"/>
        <v>559.03802718369752</v>
      </c>
      <c r="AF96" s="142">
        <f t="shared" si="172"/>
        <v>180.73244254473229</v>
      </c>
      <c r="AG96" s="142">
        <f t="shared" si="172"/>
        <v>49.674542128176427</v>
      </c>
      <c r="AH96" s="142">
        <f t="shared" si="172"/>
        <v>-221.70857498220357</v>
      </c>
      <c r="AI96" s="142">
        <f t="shared" si="172"/>
        <v>-878.37290155212577</v>
      </c>
      <c r="AJ96" s="142">
        <f t="shared" si="172"/>
        <v>-201.90376185083335</v>
      </c>
      <c r="AK96" s="142">
        <f t="shared" si="172"/>
        <v>-512.54022652856293</v>
      </c>
      <c r="AM96" s="136">
        <f t="shared" si="155"/>
        <v>-1.6093155209008378E-2</v>
      </c>
      <c r="AN96" s="136">
        <f t="shared" si="156"/>
        <v>-1.6093155209008378E-2</v>
      </c>
    </row>
    <row r="97" spans="1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7186.568205433261</v>
      </c>
      <c r="H97" s="146">
        <f>($BL$34/$C$95)*D97</f>
        <v>3005.950797139104</v>
      </c>
      <c r="I97" s="146">
        <f>($BM$34/$C$95)*D97</f>
        <v>333.44628471797273</v>
      </c>
      <c r="J97" s="146">
        <f>($BN$34/$C$95)*D97</f>
        <v>4565.1019548740433</v>
      </c>
      <c r="K97" s="146">
        <f>($BO$34/$C$95)*D97</f>
        <v>15237.166322089088</v>
      </c>
      <c r="L97" s="146">
        <f>($BP$34/$C$95)*D97</f>
        <v>1007.5629630734876</v>
      </c>
      <c r="M97" s="146">
        <f t="shared" si="145"/>
        <v>31335.796527326955</v>
      </c>
      <c r="N97" s="134"/>
      <c r="O97" s="150">
        <f>W97*$BK$22</f>
        <v>7019.6703697352677</v>
      </c>
      <c r="P97" s="150">
        <f>X97*$BL$22</f>
        <v>3215.1975342390356</v>
      </c>
      <c r="Q97" s="150">
        <f>Y97*$BM$22</f>
        <v>317.39582600129836</v>
      </c>
      <c r="R97" s="150">
        <f>Z97*$BN$22</f>
        <v>5127.7617851698742</v>
      </c>
      <c r="S97" s="150">
        <f>AA97*$BO$22</f>
        <v>17677.919385895573</v>
      </c>
      <c r="T97" s="150">
        <f>AB97*$BP$22</f>
        <v>1003.0781275241795</v>
      </c>
      <c r="U97" s="144">
        <f>SUM(O97:T97)</f>
        <v>34361.023028565229</v>
      </c>
      <c r="V97" s="134"/>
      <c r="W97" s="143">
        <v>0.24973687303915618</v>
      </c>
      <c r="X97" s="143">
        <v>0.27347226955231735</v>
      </c>
      <c r="Y97" s="143">
        <v>0.2433676399819929</v>
      </c>
      <c r="Z97" s="143">
        <v>0.28718705653357873</v>
      </c>
      <c r="AA97" s="143">
        <v>0.29662957074721757</v>
      </c>
      <c r="AB97" s="143">
        <v>0.25453649994527738</v>
      </c>
      <c r="AC97" s="143">
        <f>U97/U$100</f>
        <v>0.28035793296945316</v>
      </c>
      <c r="AE97" s="142">
        <f t="shared" si="172"/>
        <v>166.89783569799329</v>
      </c>
      <c r="AF97" s="142">
        <f t="shared" si="172"/>
        <v>-209.24673709993158</v>
      </c>
      <c r="AG97" s="142">
        <f t="shared" si="172"/>
        <v>16.05045871667437</v>
      </c>
      <c r="AH97" s="142">
        <f t="shared" si="172"/>
        <v>-562.65983029583094</v>
      </c>
      <c r="AI97" s="142">
        <f t="shared" si="172"/>
        <v>-2440.7530638064854</v>
      </c>
      <c r="AJ97" s="142">
        <f t="shared" si="172"/>
        <v>4.4848355493080589</v>
      </c>
      <c r="AK97" s="142">
        <f t="shared" si="172"/>
        <v>-3025.2265012382741</v>
      </c>
      <c r="AM97" s="136">
        <f t="shared" si="155"/>
        <v>-8.8042387408643896E-2</v>
      </c>
      <c r="AN97" s="136">
        <f t="shared" si="156"/>
        <v>-8.8042387408643896E-2</v>
      </c>
    </row>
    <row r="98" spans="1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7186.568205433261</v>
      </c>
      <c r="H98" s="146">
        <f>($BL$34/$C$95)*D98</f>
        <v>3005.950797139104</v>
      </c>
      <c r="I98" s="146">
        <f>($BM$34/$C$95)*D98</f>
        <v>333.44628471797273</v>
      </c>
      <c r="J98" s="146">
        <f>($BN$34/$C$95)*D98</f>
        <v>4565.1019548740433</v>
      </c>
      <c r="K98" s="146">
        <f>($BO$34/$C$95)*D98</f>
        <v>15237.166322089088</v>
      </c>
      <c r="L98" s="146">
        <f>($BP$34/$C$95)*D98</f>
        <v>1007.5629630734876</v>
      </c>
      <c r="M98" s="146">
        <f t="shared" si="145"/>
        <v>31335.796527326955</v>
      </c>
      <c r="N98" s="134"/>
      <c r="O98" s="150">
        <f>W98*$BK$22</f>
        <v>7317.6493712240563</v>
      </c>
      <c r="P98" s="150">
        <f>X98*$BL$22</f>
        <v>3160.3061998684798</v>
      </c>
      <c r="Q98" s="150">
        <f>Y98*$BM$22</f>
        <v>395.06020411294332</v>
      </c>
      <c r="R98" s="150">
        <f>Z98*$BN$22</f>
        <v>4540.8128723223408</v>
      </c>
      <c r="S98" s="150">
        <f>AA98*$BO$22</f>
        <v>15947.746569408549</v>
      </c>
      <c r="T98" s="150">
        <f>AB98*$BP$22</f>
        <v>987.28170648080675</v>
      </c>
      <c r="U98" s="144">
        <f>SUM(O98:T98)</f>
        <v>32348.856923417177</v>
      </c>
      <c r="V98" s="134"/>
      <c r="W98" s="143">
        <v>0.26033798963630866</v>
      </c>
      <c r="X98" s="143">
        <v>0.26880342490771486</v>
      </c>
      <c r="Y98" s="143">
        <v>0.30291787619594635</v>
      </c>
      <c r="Z98" s="143">
        <v>0.25431420914355846</v>
      </c>
      <c r="AA98" s="143">
        <v>0.26759784995079139</v>
      </c>
      <c r="AB98" s="143">
        <v>0.25052807267155525</v>
      </c>
      <c r="AC98" s="143">
        <f>U98/U$100</f>
        <v>0.263940298093986</v>
      </c>
      <c r="AE98" s="142">
        <f t="shared" si="172"/>
        <v>-131.08116579079524</v>
      </c>
      <c r="AF98" s="142">
        <f t="shared" si="172"/>
        <v>-154.35540272937578</v>
      </c>
      <c r="AG98" s="142">
        <f t="shared" si="172"/>
        <v>-61.613919394970594</v>
      </c>
      <c r="AH98" s="142">
        <f t="shared" si="172"/>
        <v>24.28908255170245</v>
      </c>
      <c r="AI98" s="142">
        <f t="shared" si="172"/>
        <v>-710.58024731946171</v>
      </c>
      <c r="AJ98" s="142">
        <f t="shared" si="172"/>
        <v>20.281256592680847</v>
      </c>
      <c r="AK98" s="142">
        <f t="shared" si="172"/>
        <v>-1013.0603960902226</v>
      </c>
      <c r="AM98" s="136">
        <f t="shared" si="155"/>
        <v>-3.1316729320252215E-2</v>
      </c>
      <c r="AN98" s="136">
        <f t="shared" si="156"/>
        <v>-3.1316729320252215E-2</v>
      </c>
    </row>
    <row r="99" spans="1:40" x14ac:dyDescent="0.35"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5749.2545643466092</v>
      </c>
      <c r="H99" s="146">
        <f>($BL$34/$C$95)*D99</f>
        <v>2404.7606377112834</v>
      </c>
      <c r="I99" s="146">
        <f>($BM$34/$C$95)*D99</f>
        <v>266.75702777437817</v>
      </c>
      <c r="J99" s="146">
        <f>($BN$34/$C$95)*D99</f>
        <v>3652.0815638992344</v>
      </c>
      <c r="K99" s="146">
        <f>($BO$34/$C$95)*D99</f>
        <v>12189.73305767127</v>
      </c>
      <c r="L99" s="146">
        <f>($BP$34/$C$95)*D99</f>
        <v>806.0503704587901</v>
      </c>
      <c r="M99" s="146">
        <f t="shared" si="145"/>
        <v>25068.637221861565</v>
      </c>
      <c r="N99" s="134"/>
      <c r="O99" s="150">
        <f>W99*$BK$22</f>
        <v>7143.4157297914335</v>
      </c>
      <c r="P99" s="150">
        <f>X99*$BL$22</f>
        <v>2556.2196279204773</v>
      </c>
      <c r="Q99" s="150">
        <f>Y99*$BM$22</f>
        <v>307.95476374486259</v>
      </c>
      <c r="R99" s="150">
        <f>Z99*$BN$22</f>
        <v>3399.743268172032</v>
      </c>
      <c r="S99" s="150">
        <f>AA99*$BO$22</f>
        <v>9854.7391544683524</v>
      </c>
      <c r="T99" s="150">
        <f>AB99*$BP$22</f>
        <v>740.97614614375925</v>
      </c>
      <c r="U99" s="144">
        <f>SUM(O99:T99)</f>
        <v>24003.048690240917</v>
      </c>
      <c r="V99" s="134"/>
      <c r="W99" s="143">
        <v>0.25413932752003471</v>
      </c>
      <c r="X99" s="143">
        <v>0.21742215701438813</v>
      </c>
      <c r="Y99" s="143">
        <v>0.23612857490284961</v>
      </c>
      <c r="Z99" s="143">
        <v>0.19040710217466347</v>
      </c>
      <c r="AA99" s="143">
        <v>0.16535922477098988</v>
      </c>
      <c r="AB99" s="143">
        <v>0.18802670460763926</v>
      </c>
      <c r="AC99" s="143">
        <f>U99/U$100</f>
        <v>0.19584530734625444</v>
      </c>
      <c r="AE99" s="142">
        <f t="shared" si="172"/>
        <v>-1394.1611654448243</v>
      </c>
      <c r="AF99" s="142">
        <f t="shared" si="172"/>
        <v>-151.45899020919387</v>
      </c>
      <c r="AG99" s="142">
        <f t="shared" si="172"/>
        <v>-41.197735970484416</v>
      </c>
      <c r="AH99" s="142">
        <f t="shared" si="172"/>
        <v>252.33829572720242</v>
      </c>
      <c r="AI99" s="142">
        <f t="shared" si="172"/>
        <v>2334.9939032029179</v>
      </c>
      <c r="AJ99" s="142">
        <f t="shared" si="172"/>
        <v>65.074224315030847</v>
      </c>
      <c r="AK99" s="142">
        <f t="shared" si="172"/>
        <v>1065.5885316206477</v>
      </c>
      <c r="AM99" s="136">
        <f t="shared" si="155"/>
        <v>4.4393882850968479E-2</v>
      </c>
      <c r="AN99" s="136">
        <f t="shared" si="156"/>
        <v>4.4393882850968479E-2</v>
      </c>
    </row>
    <row r="100" spans="1:40" x14ac:dyDescent="0.35">
      <c r="F100" s="141" t="s">
        <v>111</v>
      </c>
      <c r="G100" s="140">
        <f t="shared" ref="G100:L100" si="173">SUM(G95:G99)</f>
        <v>27308.959180646394</v>
      </c>
      <c r="H100" s="140">
        <f t="shared" si="173"/>
        <v>11422.613029128595</v>
      </c>
      <c r="I100" s="140">
        <f t="shared" si="173"/>
        <v>1267.0958819282964</v>
      </c>
      <c r="J100" s="140">
        <f t="shared" si="173"/>
        <v>17347.387428521364</v>
      </c>
      <c r="K100" s="140">
        <f t="shared" si="173"/>
        <v>57901.23202393853</v>
      </c>
      <c r="L100" s="140">
        <f t="shared" si="173"/>
        <v>3828.7392596792529</v>
      </c>
      <c r="M100" s="140">
        <f t="shared" si="145"/>
        <v>119076.02680384243</v>
      </c>
      <c r="O100" s="139">
        <f t="shared" ref="O100:U100" si="174">SUM(O95:O99)</f>
        <v>28108.265649000321</v>
      </c>
      <c r="P100" s="139">
        <f t="shared" si="174"/>
        <v>11756.941716622365</v>
      </c>
      <c r="Q100" s="139">
        <f t="shared" si="174"/>
        <v>1304.1825364489005</v>
      </c>
      <c r="R100" s="139">
        <f t="shared" si="174"/>
        <v>17855.128455520495</v>
      </c>
      <c r="S100" s="139">
        <f t="shared" si="174"/>
        <v>59595.944333413689</v>
      </c>
      <c r="T100" s="139">
        <f t="shared" si="174"/>
        <v>3940.8027050730666</v>
      </c>
      <c r="U100" s="139">
        <f t="shared" si="174"/>
        <v>122561.26539607883</v>
      </c>
      <c r="V100" s="134"/>
      <c r="W100" s="138">
        <f>SUM(W95:W99)</f>
        <v>1</v>
      </c>
      <c r="X100" s="138">
        <f t="shared" ref="X100:AC100" si="175">SUM(X95:X99)</f>
        <v>1.0000000000000002</v>
      </c>
      <c r="Y100" s="138">
        <f t="shared" si="175"/>
        <v>1</v>
      </c>
      <c r="Z100" s="138">
        <f t="shared" si="175"/>
        <v>0.99999999999999989</v>
      </c>
      <c r="AA100" s="138">
        <f t="shared" si="175"/>
        <v>1.0000000000000002</v>
      </c>
      <c r="AB100" s="138">
        <f t="shared" si="175"/>
        <v>0.99999999999999989</v>
      </c>
      <c r="AC100" s="138">
        <f t="shared" si="175"/>
        <v>1.0000000000000002</v>
      </c>
      <c r="AE100" s="137">
        <f t="shared" si="172"/>
        <v>-799.3064683539269</v>
      </c>
      <c r="AF100" s="137">
        <f t="shared" si="172"/>
        <v>-334.32868749376939</v>
      </c>
      <c r="AG100" s="137">
        <f t="shared" si="172"/>
        <v>-37.086654520604043</v>
      </c>
      <c r="AH100" s="137">
        <f t="shared" si="172"/>
        <v>-507.74102699913055</v>
      </c>
      <c r="AI100" s="137">
        <f t="shared" si="172"/>
        <v>-1694.7123094751587</v>
      </c>
      <c r="AJ100" s="137">
        <f t="shared" si="172"/>
        <v>-112.06344539381371</v>
      </c>
      <c r="AK100" s="137">
        <f t="shared" si="172"/>
        <v>-3485.2385922364047</v>
      </c>
      <c r="AM100" s="136">
        <f t="shared" si="155"/>
        <v>-2.8436705356894184E-2</v>
      </c>
      <c r="AN100" s="136">
        <f t="shared" si="156"/>
        <v>-2.8436705356894184E-2</v>
      </c>
    </row>
    <row r="101" spans="1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1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10344.076820949203</v>
      </c>
      <c r="H102" s="146">
        <f>($BT$34/$C$102)*D102</f>
        <v>3602.1388660192156</v>
      </c>
      <c r="I102" s="146">
        <f>($BU$34/$C$102)*D102</f>
        <v>282.84630667822046</v>
      </c>
      <c r="J102" s="146">
        <f>($BV$34/$C$102)*D102</f>
        <v>4509.7207637263327</v>
      </c>
      <c r="K102" s="146">
        <f>($BW$34/$C$102)*D102</f>
        <v>12152.495701544774</v>
      </c>
      <c r="L102" s="146">
        <f>($BX$34/$C$102)*D102</f>
        <v>341.64132039534883</v>
      </c>
      <c r="M102" s="146">
        <f t="shared" si="145"/>
        <v>31232.919779313095</v>
      </c>
      <c r="N102" s="134"/>
      <c r="O102" s="150">
        <f t="shared" ref="O102:R106" si="176">W102*BS$22</f>
        <v>8587.6224649440301</v>
      </c>
      <c r="P102" s="150">
        <f t="shared" si="176"/>
        <v>2871.0183578840474</v>
      </c>
      <c r="Q102" s="150">
        <f t="shared" si="176"/>
        <v>232.92225946227072</v>
      </c>
      <c r="R102" s="150">
        <f>Z102*BV$22</f>
        <v>3782.823168737491</v>
      </c>
      <c r="S102" s="150">
        <f>AA102*BW$22</f>
        <v>11063.08068165475</v>
      </c>
      <c r="T102" s="150">
        <f>AB102*BX$22</f>
        <v>384.54168216017587</v>
      </c>
      <c r="U102" s="144">
        <f>SUM(O102:T102)</f>
        <v>26922.008614842765</v>
      </c>
      <c r="V102" s="134"/>
      <c r="W102" s="143">
        <v>0.24560132127404863</v>
      </c>
      <c r="X102" s="143">
        <v>0.23578979823730697</v>
      </c>
      <c r="Y102" s="143">
        <v>0.24361833727073287</v>
      </c>
      <c r="Z102" s="143">
        <v>0.2481509151789105</v>
      </c>
      <c r="AA102" s="143">
        <v>0.26931472295900916</v>
      </c>
      <c r="AB102" s="143">
        <v>0.33298335344628532</v>
      </c>
      <c r="AC102" s="143">
        <f>+M102/$M$107</f>
        <v>0.22727272727272724</v>
      </c>
      <c r="AE102" s="142">
        <f t="shared" ref="AE102:AK107" si="177">G102-O102</f>
        <v>1756.4543560051734</v>
      </c>
      <c r="AF102" s="142">
        <f t="shared" si="177"/>
        <v>731.12050813516817</v>
      </c>
      <c r="AG102" s="142">
        <f t="shared" si="177"/>
        <v>49.924047215949741</v>
      </c>
      <c r="AH102" s="142">
        <f t="shared" si="177"/>
        <v>726.89759498884177</v>
      </c>
      <c r="AI102" s="142">
        <f t="shared" si="177"/>
        <v>1089.4150198900243</v>
      </c>
      <c r="AJ102" s="142">
        <f t="shared" si="177"/>
        <v>-42.900361764827039</v>
      </c>
      <c r="AK102" s="142">
        <f t="shared" si="177"/>
        <v>4310.9111644703298</v>
      </c>
      <c r="AM102" s="136">
        <f t="shared" si="155"/>
        <v>0.16012591133685392</v>
      </c>
      <c r="AN102" s="136">
        <f t="shared" si="156"/>
        <v>0.16012591133685392</v>
      </c>
    </row>
    <row r="103" spans="1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10344.076820949203</v>
      </c>
      <c r="H103" s="146">
        <f>($BT$34/$C$102)*D103</f>
        <v>3602.1388660192156</v>
      </c>
      <c r="I103" s="146">
        <f>($BU$34/$C$102)*D103</f>
        <v>282.84630667822046</v>
      </c>
      <c r="J103" s="146">
        <f>($BV$34/$C$102)*D103</f>
        <v>4509.7207637263327</v>
      </c>
      <c r="K103" s="146">
        <f>($BW$34/$C$102)*D103</f>
        <v>12152.495701544774</v>
      </c>
      <c r="L103" s="146">
        <f>($BX$34/$C$102)*D103</f>
        <v>341.64132039534883</v>
      </c>
      <c r="M103" s="146">
        <f t="shared" si="145"/>
        <v>31232.919779313095</v>
      </c>
      <c r="N103" s="134"/>
      <c r="O103" s="150">
        <f t="shared" si="176"/>
        <v>9610.1138346962252</v>
      </c>
      <c r="P103" s="150">
        <f t="shared" si="176"/>
        <v>3391.1959747196679</v>
      </c>
      <c r="Q103" s="150">
        <f t="shared" si="176"/>
        <v>256.65076404517441</v>
      </c>
      <c r="R103" s="150">
        <f t="shared" si="176"/>
        <v>4241.3658028258405</v>
      </c>
      <c r="S103" s="150">
        <f>AA103*BW$22</f>
        <v>12493.126151227596</v>
      </c>
      <c r="T103" s="150">
        <f t="shared" ref="S103:T105" si="178">AB103*BX$22</f>
        <v>320.37928849536632</v>
      </c>
      <c r="U103" s="144">
        <f>SUM(O103:T103)</f>
        <v>30312.831816009868</v>
      </c>
      <c r="V103" s="134"/>
      <c r="W103" s="143">
        <v>0.27484401707577749</v>
      </c>
      <c r="X103" s="143">
        <v>0.27851072859444675</v>
      </c>
      <c r="Y103" s="143">
        <v>0.26843648408827364</v>
      </c>
      <c r="Z103" s="143">
        <v>0.27823103503171043</v>
      </c>
      <c r="AA103" s="143">
        <v>0.3041271147817895</v>
      </c>
      <c r="AB103" s="143">
        <v>0.27742368332774237</v>
      </c>
      <c r="AC103" s="143">
        <f>+M103/$M$107</f>
        <v>0.22727272727272724</v>
      </c>
      <c r="AE103" s="142">
        <f t="shared" si="177"/>
        <v>733.96298625297823</v>
      </c>
      <c r="AF103" s="142">
        <f t="shared" si="177"/>
        <v>210.94289129954768</v>
      </c>
      <c r="AG103" s="142">
        <f t="shared" si="177"/>
        <v>26.195542633046045</v>
      </c>
      <c r="AH103" s="142">
        <f t="shared" si="177"/>
        <v>268.35496090049219</v>
      </c>
      <c r="AI103" s="142">
        <f t="shared" si="177"/>
        <v>-340.63044968282156</v>
      </c>
      <c r="AJ103" s="142">
        <f t="shared" si="177"/>
        <v>21.262031899982503</v>
      </c>
      <c r="AK103" s="142">
        <f t="shared" si="177"/>
        <v>920.0879633032273</v>
      </c>
      <c r="AM103" s="136">
        <f t="shared" si="155"/>
        <v>3.0353085085811034E-2</v>
      </c>
      <c r="AN103" s="136">
        <f t="shared" si="156"/>
        <v>3.0353085085811034E-2</v>
      </c>
    </row>
    <row r="104" spans="1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10344.076820949203</v>
      </c>
      <c r="H104" s="146">
        <f>($BT$34/$C$102)*D104</f>
        <v>3602.1388660192156</v>
      </c>
      <c r="I104" s="146">
        <f>($BU$34/$C$102)*D104</f>
        <v>282.84630667822046</v>
      </c>
      <c r="J104" s="146">
        <f>($BV$34/$C$102)*D104</f>
        <v>4509.7207637263327</v>
      </c>
      <c r="K104" s="146">
        <f>($BW$34/$C$102)*D104</f>
        <v>12152.495701544774</v>
      </c>
      <c r="L104" s="146">
        <f>($BX$34/$C$102)*D104</f>
        <v>341.64132039534883</v>
      </c>
      <c r="M104" s="146">
        <f t="shared" si="145"/>
        <v>31232.919779313095</v>
      </c>
      <c r="N104" s="134"/>
      <c r="O104" s="150">
        <f t="shared" si="176"/>
        <v>9203.6882586834217</v>
      </c>
      <c r="P104" s="150">
        <f t="shared" si="176"/>
        <v>3258.1818914044361</v>
      </c>
      <c r="Q104" s="150">
        <f t="shared" si="176"/>
        <v>248.19527893494566</v>
      </c>
      <c r="R104" s="150">
        <f t="shared" si="176"/>
        <v>3818.177785604747</v>
      </c>
      <c r="S104" s="150">
        <f t="shared" si="178"/>
        <v>10052.325062362819</v>
      </c>
      <c r="T104" s="150">
        <f t="shared" si="178"/>
        <v>246.92937199630296</v>
      </c>
      <c r="U104" s="144">
        <f>SUM(O104:T104)</f>
        <v>26827.497648986671</v>
      </c>
      <c r="V104" s="134"/>
      <c r="W104" s="143">
        <v>0.26322046714961506</v>
      </c>
      <c r="X104" s="143">
        <v>0.26758660343812635</v>
      </c>
      <c r="Y104" s="143">
        <v>0.25959271265944189</v>
      </c>
      <c r="Z104" s="143">
        <v>0.25047015669247491</v>
      </c>
      <c r="AA104" s="143">
        <v>0.24470933704328859</v>
      </c>
      <c r="AB104" s="143">
        <v>0.2138217368006029</v>
      </c>
      <c r="AC104" s="143">
        <f>+M104/$M$107</f>
        <v>0.22727272727272724</v>
      </c>
      <c r="AE104" s="142">
        <f t="shared" si="177"/>
        <v>1140.3885622657817</v>
      </c>
      <c r="AF104" s="142">
        <f t="shared" si="177"/>
        <v>343.95697461477948</v>
      </c>
      <c r="AG104" s="142">
        <f t="shared" si="177"/>
        <v>34.651027743274796</v>
      </c>
      <c r="AH104" s="142">
        <f t="shared" si="177"/>
        <v>691.54297812158575</v>
      </c>
      <c r="AI104" s="142">
        <f t="shared" si="177"/>
        <v>2100.1706391819553</v>
      </c>
      <c r="AJ104" s="142">
        <f t="shared" si="177"/>
        <v>94.711948399045866</v>
      </c>
      <c r="AK104" s="142">
        <f t="shared" si="177"/>
        <v>4405.4221303264239</v>
      </c>
      <c r="AM104" s="136">
        <f t="shared" si="155"/>
        <v>0.16421293509992443</v>
      </c>
      <c r="AN104" s="136">
        <f t="shared" si="156"/>
        <v>0.16421293509992443</v>
      </c>
    </row>
    <row r="105" spans="1:40" x14ac:dyDescent="0.35">
      <c r="A105" s="148">
        <f>B105/$T$107</f>
        <v>8.9679197155800708E-2</v>
      </c>
      <c r="B105" s="133">
        <f>T105*(5/7)</f>
        <v>103.56490488834186</v>
      </c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10344.076820949203</v>
      </c>
      <c r="H105" s="146">
        <f>($BT$34/$C$102)*D105</f>
        <v>3602.1388660192156</v>
      </c>
      <c r="I105" s="146">
        <f>($BU$34/$C$102)*D105</f>
        <v>282.84630667822046</v>
      </c>
      <c r="J105" s="146">
        <f>($BV$34/$C$102)*D105</f>
        <v>4509.7207637263327</v>
      </c>
      <c r="K105" s="146">
        <f>($BW$34/$C$102)*D105</f>
        <v>12152.495701544774</v>
      </c>
      <c r="L105" s="146">
        <f>($BX$34/$C$102)*D105</f>
        <v>341.64132039534883</v>
      </c>
      <c r="M105" s="146">
        <f t="shared" si="145"/>
        <v>31232.919779313095</v>
      </c>
      <c r="N105" s="134"/>
      <c r="O105" s="150">
        <f t="shared" si="176"/>
        <v>5403.0548922343878</v>
      </c>
      <c r="P105" s="150">
        <f t="shared" si="176"/>
        <v>1896.9863889885726</v>
      </c>
      <c r="Q105" s="150">
        <f t="shared" si="176"/>
        <v>155.94759798132253</v>
      </c>
      <c r="R105" s="150">
        <f t="shared" si="176"/>
        <v>2429.7685930737825</v>
      </c>
      <c r="S105" s="150">
        <f>AA105*BW$22</f>
        <v>5335.78654510253</v>
      </c>
      <c r="T105" s="150">
        <f t="shared" si="178"/>
        <v>144.99086684367859</v>
      </c>
      <c r="U105" s="144">
        <f>SUM(O105:T105)</f>
        <v>15366.534884224275</v>
      </c>
      <c r="V105" s="134"/>
      <c r="W105" s="143">
        <v>0.15452442464325625</v>
      </c>
      <c r="X105" s="143">
        <v>0.15579490695008572</v>
      </c>
      <c r="Y105" s="143">
        <v>0.1631089042725368</v>
      </c>
      <c r="Z105" s="143">
        <v>0.15939135221207443</v>
      </c>
      <c r="AA105" s="143">
        <v>0.12989201801136621</v>
      </c>
      <c r="AB105" s="143">
        <v>0.12555087601812098</v>
      </c>
      <c r="AC105" s="143">
        <f>+M105/$M$107</f>
        <v>0.22727272727272724</v>
      </c>
      <c r="AE105" s="142">
        <f t="shared" si="177"/>
        <v>4941.0219287148157</v>
      </c>
      <c r="AF105" s="142">
        <f t="shared" si="177"/>
        <v>1705.152477030643</v>
      </c>
      <c r="AG105" s="142">
        <f t="shared" si="177"/>
        <v>126.89870869689793</v>
      </c>
      <c r="AH105" s="142">
        <f t="shared" si="177"/>
        <v>2079.9521706525502</v>
      </c>
      <c r="AI105" s="142">
        <f t="shared" si="177"/>
        <v>6816.7091564422444</v>
      </c>
      <c r="AJ105" s="142">
        <f t="shared" si="177"/>
        <v>196.65045355167024</v>
      </c>
      <c r="AK105" s="142">
        <f t="shared" si="177"/>
        <v>15866.38489508882</v>
      </c>
      <c r="AM105" s="136">
        <f t="shared" si="155"/>
        <v>1.0325284792329925</v>
      </c>
      <c r="AN105" s="136">
        <f t="shared" si="156"/>
        <v>1.0325284792329925</v>
      </c>
    </row>
    <row r="106" spans="1:40" x14ac:dyDescent="0.35">
      <c r="A106" s="148">
        <f>B106/$T$107</f>
        <v>3.5871678862320275E-2</v>
      </c>
      <c r="B106" s="133">
        <f>T105*(2/7)</f>
        <v>41.425961955336739</v>
      </c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4137.6307283796814</v>
      </c>
      <c r="H106" s="146">
        <f>($BT$34/$C$102)*D106</f>
        <v>1440.8555464076862</v>
      </c>
      <c r="I106" s="146">
        <f>($BU$34/$C$102)*D106</f>
        <v>113.13852267128817</v>
      </c>
      <c r="J106" s="146">
        <f>($BV$34/$C$102)*D106</f>
        <v>1803.888305490533</v>
      </c>
      <c r="K106" s="146">
        <f>($BW$34/$C$102)*D106</f>
        <v>4860.9982806179096</v>
      </c>
      <c r="L106" s="146">
        <f>($BX$34/$C$102)*D106</f>
        <v>136.65652815813954</v>
      </c>
      <c r="M106" s="146">
        <f t="shared" si="145"/>
        <v>12493.167911725237</v>
      </c>
      <c r="N106" s="134"/>
      <c r="O106" s="150">
        <f t="shared" si="176"/>
        <v>2161.2219568937549</v>
      </c>
      <c r="P106" s="150">
        <f t="shared" si="176"/>
        <v>758.79455559542885</v>
      </c>
      <c r="Q106" s="150">
        <f t="shared" si="176"/>
        <v>62.379039192529007</v>
      </c>
      <c r="R106" s="150">
        <f t="shared" si="176"/>
        <v>971.90743722951288</v>
      </c>
      <c r="S106" s="150">
        <f>AA106*BW$22</f>
        <v>2134.3146180410117</v>
      </c>
      <c r="T106" s="150">
        <f>AB106*BX$22</f>
        <v>57.996346737471427</v>
      </c>
      <c r="U106" s="144">
        <f>SUM(O106:T106)</f>
        <v>6146.613953689709</v>
      </c>
      <c r="V106" s="134"/>
      <c r="W106" s="143">
        <v>6.1809769857302486E-2</v>
      </c>
      <c r="X106" s="143">
        <v>6.2317962780034278E-2</v>
      </c>
      <c r="Y106" s="143">
        <v>6.5243561709014714E-2</v>
      </c>
      <c r="Z106" s="143">
        <v>6.3756540884829765E-2</v>
      </c>
      <c r="AA106" s="143">
        <v>5.1956807204546485E-2</v>
      </c>
      <c r="AB106" s="143">
        <v>5.0220350407248385E-2</v>
      </c>
      <c r="AC106" s="143">
        <f>+M106/$M$107</f>
        <v>9.0909090909090884E-2</v>
      </c>
      <c r="AE106" s="142">
        <f t="shared" si="177"/>
        <v>1976.4087714859265</v>
      </c>
      <c r="AF106" s="142">
        <f t="shared" si="177"/>
        <v>682.06099081225739</v>
      </c>
      <c r="AG106" s="142">
        <f t="shared" si="177"/>
        <v>50.759483478759165</v>
      </c>
      <c r="AH106" s="142">
        <f t="shared" si="177"/>
        <v>831.98086826102008</v>
      </c>
      <c r="AI106" s="142">
        <f t="shared" si="177"/>
        <v>2726.6836625768979</v>
      </c>
      <c r="AJ106" s="142">
        <f t="shared" si="177"/>
        <v>78.66018142066811</v>
      </c>
      <c r="AK106" s="142">
        <f t="shared" si="177"/>
        <v>6346.553958035528</v>
      </c>
      <c r="AM106" s="136">
        <f t="shared" si="155"/>
        <v>1.0325284792329927</v>
      </c>
      <c r="AN106" s="136">
        <f t="shared" si="156"/>
        <v>1.0325284792329927</v>
      </c>
    </row>
    <row r="107" spans="1:40" x14ac:dyDescent="0.35">
      <c r="C107" s="148"/>
      <c r="D107" s="148"/>
      <c r="E107" s="151"/>
      <c r="F107" s="141" t="s">
        <v>111</v>
      </c>
      <c r="G107" s="140">
        <f t="shared" ref="G107:L107" si="179">SUM(G102:G106)</f>
        <v>45513.938012176499</v>
      </c>
      <c r="H107" s="140">
        <f t="shared" si="179"/>
        <v>15849.411010484549</v>
      </c>
      <c r="I107" s="140">
        <f t="shared" si="179"/>
        <v>1244.5237493841701</v>
      </c>
      <c r="J107" s="140">
        <f t="shared" si="179"/>
        <v>19842.771360395865</v>
      </c>
      <c r="K107" s="140">
        <f t="shared" si="179"/>
        <v>53470.981086797008</v>
      </c>
      <c r="L107" s="140">
        <f t="shared" si="179"/>
        <v>1503.2218097395348</v>
      </c>
      <c r="M107" s="140">
        <f t="shared" si="145"/>
        <v>137424.84702897765</v>
      </c>
      <c r="O107" s="139">
        <f t="shared" ref="O107:U107" si="180">SUM(O102:O106)</f>
        <v>34965.701407451823</v>
      </c>
      <c r="P107" s="139">
        <f t="shared" si="180"/>
        <v>12176.177168592152</v>
      </c>
      <c r="Q107" s="139">
        <f t="shared" si="180"/>
        <v>956.0949396162423</v>
      </c>
      <c r="R107" s="139">
        <f t="shared" si="180"/>
        <v>15244.042787471373</v>
      </c>
      <c r="S107" s="139">
        <f t="shared" si="180"/>
        <v>41078.633058388703</v>
      </c>
      <c r="T107" s="139">
        <f t="shared" si="180"/>
        <v>1154.8375562329952</v>
      </c>
      <c r="U107" s="139">
        <f t="shared" si="180"/>
        <v>105575.48691775328</v>
      </c>
      <c r="V107" s="134"/>
      <c r="W107" s="138">
        <f t="shared" ref="W107:AC107" si="181">SUM(W102:W106)</f>
        <v>0.99999999999999989</v>
      </c>
      <c r="X107" s="138">
        <f t="shared" si="181"/>
        <v>1</v>
      </c>
      <c r="Y107" s="138">
        <f t="shared" si="181"/>
        <v>0.99999999999999978</v>
      </c>
      <c r="Z107" s="138">
        <f t="shared" si="181"/>
        <v>1</v>
      </c>
      <c r="AA107" s="138">
        <f t="shared" si="181"/>
        <v>0.99999999999999978</v>
      </c>
      <c r="AB107" s="138">
        <f t="shared" si="181"/>
        <v>1</v>
      </c>
      <c r="AC107" s="138">
        <f t="shared" si="181"/>
        <v>0.99999999999999978</v>
      </c>
      <c r="AE107" s="137">
        <f t="shared" si="177"/>
        <v>10548.236604724676</v>
      </c>
      <c r="AF107" s="137">
        <f t="shared" si="177"/>
        <v>3673.2338418923973</v>
      </c>
      <c r="AG107" s="137">
        <f t="shared" si="177"/>
        <v>288.42880976792776</v>
      </c>
      <c r="AH107" s="137">
        <f t="shared" si="177"/>
        <v>4598.7285729244923</v>
      </c>
      <c r="AI107" s="137">
        <f t="shared" si="177"/>
        <v>12392.348028408305</v>
      </c>
      <c r="AJ107" s="137">
        <f t="shared" si="177"/>
        <v>348.38425350653961</v>
      </c>
      <c r="AK107" s="137">
        <f t="shared" si="177"/>
        <v>31849.360111224363</v>
      </c>
      <c r="AM107" s="136">
        <f t="shared" si="155"/>
        <v>0.30167381691581535</v>
      </c>
      <c r="AN107" s="136">
        <f t="shared" si="156"/>
        <v>0.30167381691581535</v>
      </c>
    </row>
    <row r="108" spans="1:40" x14ac:dyDescent="0.35">
      <c r="C108" s="148"/>
      <c r="D108" s="148"/>
      <c r="E108" s="151"/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1:40" x14ac:dyDescent="0.35">
      <c r="A109" s="148">
        <f>B109/$O$114</f>
        <v>6.8449086259738348E-2</v>
      </c>
      <c r="B109" s="133">
        <f>O110*(3/6)</f>
        <v>2096.7402169205589</v>
      </c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3086.7510145482011</v>
      </c>
      <c r="H109" s="146">
        <f>($CB$34/$C$109)*D109</f>
        <v>974.19877914975052</v>
      </c>
      <c r="I109" s="146">
        <f>($CC$34/$C$109)*D109</f>
        <v>189.7997854366663</v>
      </c>
      <c r="J109" s="146">
        <f>($CD$34/$C$109)*D109</f>
        <v>1367.675907647596</v>
      </c>
      <c r="K109" s="146">
        <f>($CE$34/$C$109)*D109</f>
        <v>3217.1740929140797</v>
      </c>
      <c r="L109" s="146">
        <f>($CF$34/$C$109)*D109</f>
        <v>440.90863581191718</v>
      </c>
      <c r="M109" s="146">
        <f t="shared" si="145"/>
        <v>9276.5082155082091</v>
      </c>
      <c r="N109" s="134"/>
      <c r="O109" s="150">
        <f>W109*CA$22</f>
        <v>4193.4804338411177</v>
      </c>
      <c r="P109" s="150">
        <f t="shared" ref="P109:S113" si="182">X109*CB$22</f>
        <v>1296.7770719098489</v>
      </c>
      <c r="Q109" s="150">
        <f t="shared" si="182"/>
        <v>174.05199996868942</v>
      </c>
      <c r="R109" s="150">
        <f t="shared" si="182"/>
        <v>1719.8708310021041</v>
      </c>
      <c r="S109" s="150">
        <f t="shared" si="182"/>
        <v>2873.5741429139348</v>
      </c>
      <c r="T109" s="150">
        <f>AB109*CF$22</f>
        <v>587.03929924255419</v>
      </c>
      <c r="U109" s="144">
        <f>SUM(O109:T109)</f>
        <v>10844.793778878249</v>
      </c>
      <c r="V109" s="134"/>
      <c r="W109" s="143">
        <v>0.1368981725194767</v>
      </c>
      <c r="X109" s="143">
        <v>0.13413507965006902</v>
      </c>
      <c r="Y109" s="143">
        <v>9.240765088341768E-2</v>
      </c>
      <c r="Z109" s="143">
        <v>0.12671769471762398</v>
      </c>
      <c r="AA109" s="143">
        <v>9.0006209764264794E-2</v>
      </c>
      <c r="AB109" s="143">
        <v>0.13416622492088731</v>
      </c>
      <c r="AC109" s="143">
        <f>U109/U$114</f>
        <v>0.11780436800873079</v>
      </c>
      <c r="AE109" s="142">
        <f t="shared" ref="AE109:AK114" si="183">G109-O109</f>
        <v>-1106.7294192929166</v>
      </c>
      <c r="AF109" s="142">
        <f t="shared" si="183"/>
        <v>-322.57829276009841</v>
      </c>
      <c r="AG109" s="142">
        <f t="shared" si="183"/>
        <v>15.747785467976883</v>
      </c>
      <c r="AH109" s="142">
        <f t="shared" si="183"/>
        <v>-352.19492335450809</v>
      </c>
      <c r="AI109" s="142">
        <f t="shared" si="183"/>
        <v>343.59995000014487</v>
      </c>
      <c r="AJ109" s="142">
        <f t="shared" si="183"/>
        <v>-146.13066343063701</v>
      </c>
      <c r="AK109" s="142">
        <f t="shared" si="183"/>
        <v>-1568.2855633700401</v>
      </c>
      <c r="AM109" s="136">
        <f t="shared" si="155"/>
        <v>-0.14461183820982335</v>
      </c>
      <c r="AN109" s="136">
        <f t="shared" si="156"/>
        <v>-0.14461183820982335</v>
      </c>
    </row>
    <row r="110" spans="1:40" x14ac:dyDescent="0.35">
      <c r="A110" s="148">
        <f>B110/$O$114</f>
        <v>6.8449086259738348E-2</v>
      </c>
      <c r="B110" s="133">
        <f>O110*(3/6)</f>
        <v>2096.7402169205589</v>
      </c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3086.7510145482011</v>
      </c>
      <c r="H110" s="146">
        <f>($CB$34/$C$109)*D110</f>
        <v>974.19877914975052</v>
      </c>
      <c r="I110" s="146">
        <f>($CC$34/$C$109)*D110</f>
        <v>189.7997854366663</v>
      </c>
      <c r="J110" s="146">
        <f>($CD$34/$C$109)*D110</f>
        <v>1367.675907647596</v>
      </c>
      <c r="K110" s="146">
        <f>($CE$34/$C$109)*D110</f>
        <v>3217.1740929140797</v>
      </c>
      <c r="L110" s="146">
        <f>($CF$34/$C$109)*D110</f>
        <v>440.90863581191718</v>
      </c>
      <c r="M110" s="146">
        <f t="shared" si="145"/>
        <v>9276.5082155082091</v>
      </c>
      <c r="N110" s="134"/>
      <c r="O110" s="150">
        <f>W110*CA$22</f>
        <v>4193.4804338411177</v>
      </c>
      <c r="P110" s="150">
        <f t="shared" si="182"/>
        <v>1296.7770719098489</v>
      </c>
      <c r="Q110" s="150">
        <f t="shared" si="182"/>
        <v>174.05199996868942</v>
      </c>
      <c r="R110" s="150">
        <f t="shared" si="182"/>
        <v>1719.8708310021041</v>
      </c>
      <c r="S110" s="150">
        <f t="shared" si="182"/>
        <v>2873.5741429139348</v>
      </c>
      <c r="T110" s="150">
        <f>AB110*CF$22</f>
        <v>587.03929924255419</v>
      </c>
      <c r="U110" s="144">
        <f>SUM(O110:T110)</f>
        <v>10844.793778878249</v>
      </c>
      <c r="V110" s="134"/>
      <c r="W110" s="143">
        <v>0.1368981725194767</v>
      </c>
      <c r="X110" s="143">
        <v>0.13413507965006902</v>
      </c>
      <c r="Y110" s="143">
        <v>9.240765088341768E-2</v>
      </c>
      <c r="Z110" s="143">
        <v>0.12671769471762398</v>
      </c>
      <c r="AA110" s="143">
        <v>9.0006209764264794E-2</v>
      </c>
      <c r="AB110" s="143">
        <v>0.13416622492088731</v>
      </c>
      <c r="AC110" s="143">
        <f>U110/U$114</f>
        <v>0.11780436800873079</v>
      </c>
      <c r="AE110" s="142">
        <f t="shared" si="183"/>
        <v>-1106.7294192929166</v>
      </c>
      <c r="AF110" s="142">
        <f t="shared" si="183"/>
        <v>-322.57829276009841</v>
      </c>
      <c r="AG110" s="142">
        <f t="shared" si="183"/>
        <v>15.747785467976883</v>
      </c>
      <c r="AH110" s="142">
        <f t="shared" si="183"/>
        <v>-352.19492335450809</v>
      </c>
      <c r="AI110" s="142">
        <f t="shared" si="183"/>
        <v>343.59995000014487</v>
      </c>
      <c r="AJ110" s="142">
        <f t="shared" si="183"/>
        <v>-146.13066343063701</v>
      </c>
      <c r="AK110" s="142">
        <f t="shared" si="183"/>
        <v>-1568.2855633700401</v>
      </c>
      <c r="AM110" s="136">
        <f t="shared" si="155"/>
        <v>-0.14461183820982335</v>
      </c>
      <c r="AN110" s="136">
        <f t="shared" si="156"/>
        <v>-0.14461183820982335</v>
      </c>
    </row>
    <row r="111" spans="1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5144.5850242470024</v>
      </c>
      <c r="H111" s="146">
        <f>($CB$34/$C$109)*D111</f>
        <v>1623.664631916251</v>
      </c>
      <c r="I111" s="146">
        <f>($CC$34/$C$109)*D111</f>
        <v>316.33297572777713</v>
      </c>
      <c r="J111" s="146">
        <f>($CD$34/$C$109)*D111</f>
        <v>2279.4598460793263</v>
      </c>
      <c r="K111" s="146">
        <f>($CE$34/$C$109)*D111</f>
        <v>5361.9568215234667</v>
      </c>
      <c r="L111" s="146">
        <f>($CF$34/$C$109)*D111</f>
        <v>734.8477263531953</v>
      </c>
      <c r="M111" s="146">
        <f t="shared" si="145"/>
        <v>15460.847025847019</v>
      </c>
      <c r="N111" s="134"/>
      <c r="O111" s="150">
        <f>W111*CA$22</f>
        <v>6888.7722730617643</v>
      </c>
      <c r="P111" s="150">
        <f t="shared" si="182"/>
        <v>2156.7758894950748</v>
      </c>
      <c r="Q111" s="150">
        <f t="shared" si="182"/>
        <v>330.70558460162067</v>
      </c>
      <c r="R111" s="150">
        <f t="shared" si="182"/>
        <v>2718.1669049890506</v>
      </c>
      <c r="S111" s="150">
        <f t="shared" si="182"/>
        <v>5285.6816319878753</v>
      </c>
      <c r="T111" s="150">
        <f>AB111*CF$22</f>
        <v>895.60876058526128</v>
      </c>
      <c r="U111" s="144">
        <f>SUM(O111:T111)</f>
        <v>18275.711044720647</v>
      </c>
      <c r="V111" s="134"/>
      <c r="W111" s="143">
        <v>0.22488726249312163</v>
      </c>
      <c r="X111" s="143">
        <v>0.22309100923468686</v>
      </c>
      <c r="Y111" s="143">
        <v>0.1755781387893306</v>
      </c>
      <c r="Z111" s="143">
        <v>0.20027076327427401</v>
      </c>
      <c r="AA111" s="143">
        <v>0.1655583416523215</v>
      </c>
      <c r="AB111" s="143">
        <v>0.20468893065394439</v>
      </c>
      <c r="AC111" s="143">
        <f>U111/U$114</f>
        <v>0.19852462236088661</v>
      </c>
      <c r="AE111" s="142">
        <f t="shared" si="183"/>
        <v>-1744.1872488147619</v>
      </c>
      <c r="AF111" s="142">
        <f t="shared" si="183"/>
        <v>-533.11125757882382</v>
      </c>
      <c r="AG111" s="142">
        <f t="shared" si="183"/>
        <v>-14.372608873843546</v>
      </c>
      <c r="AH111" s="142">
        <f t="shared" si="183"/>
        <v>-438.70705890972431</v>
      </c>
      <c r="AI111" s="142">
        <f t="shared" si="183"/>
        <v>76.27518953559138</v>
      </c>
      <c r="AJ111" s="142">
        <f t="shared" si="183"/>
        <v>-160.76103423206598</v>
      </c>
      <c r="AK111" s="142">
        <f t="shared" si="183"/>
        <v>-2814.8640188736281</v>
      </c>
      <c r="AM111" s="136">
        <f t="shared" si="155"/>
        <v>-0.15402213418595087</v>
      </c>
      <c r="AN111" s="136">
        <f t="shared" si="156"/>
        <v>-0.15402213418595087</v>
      </c>
    </row>
    <row r="112" spans="1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5144.5850242470024</v>
      </c>
      <c r="H112" s="146">
        <f>($CB$34/$C$109)*D112</f>
        <v>1623.664631916251</v>
      </c>
      <c r="I112" s="146">
        <f>($CC$34/$C$109)*D112</f>
        <v>316.33297572777713</v>
      </c>
      <c r="J112" s="146">
        <f>($CD$34/$C$109)*D112</f>
        <v>2279.4598460793263</v>
      </c>
      <c r="K112" s="146">
        <f>($CE$34/$C$109)*D112</f>
        <v>5361.9568215234667</v>
      </c>
      <c r="L112" s="146">
        <f>($CF$34/$C$109)*D112</f>
        <v>734.8477263531953</v>
      </c>
      <c r="M112" s="146">
        <f t="shared" si="145"/>
        <v>15460.847025847019</v>
      </c>
      <c r="N112" s="134"/>
      <c r="O112" s="150">
        <f>W112*CA$22</f>
        <v>8208.4023039194381</v>
      </c>
      <c r="P112" s="150">
        <f t="shared" si="182"/>
        <v>2730.4795623698483</v>
      </c>
      <c r="Q112" s="150">
        <f t="shared" si="182"/>
        <v>593.51791355107821</v>
      </c>
      <c r="R112" s="150">
        <f t="shared" si="182"/>
        <v>3685.6822197323777</v>
      </c>
      <c r="S112" s="150">
        <f t="shared" si="182"/>
        <v>10223.956209974558</v>
      </c>
      <c r="T112" s="150">
        <f>AB112*CF$22</f>
        <v>1086.2924229331375</v>
      </c>
      <c r="U112" s="144">
        <f>SUM(O112:T112)</f>
        <v>26528.33063248044</v>
      </c>
      <c r="V112" s="134"/>
      <c r="W112" s="143">
        <v>0.26796721540487545</v>
      </c>
      <c r="X112" s="143">
        <v>0.28243335073927561</v>
      </c>
      <c r="Y112" s="143">
        <v>0.31511040469715257</v>
      </c>
      <c r="Z112" s="143">
        <v>0.27155594823019052</v>
      </c>
      <c r="AA112" s="143">
        <v>0.32023518499595183</v>
      </c>
      <c r="AB112" s="143">
        <v>0.24826915971921029</v>
      </c>
      <c r="AC112" s="143">
        <f>U112/U$114</f>
        <v>0.28817083000441041</v>
      </c>
      <c r="AE112" s="142">
        <f t="shared" si="183"/>
        <v>-3063.8172796724357</v>
      </c>
      <c r="AF112" s="142">
        <f t="shared" si="183"/>
        <v>-1106.8149304535973</v>
      </c>
      <c r="AG112" s="142">
        <f t="shared" si="183"/>
        <v>-277.18493782330108</v>
      </c>
      <c r="AH112" s="142">
        <f t="shared" si="183"/>
        <v>-1406.2223736530514</v>
      </c>
      <c r="AI112" s="142">
        <f t="shared" si="183"/>
        <v>-4861.9993884510914</v>
      </c>
      <c r="AJ112" s="142">
        <f t="shared" si="183"/>
        <v>-351.44469657994216</v>
      </c>
      <c r="AK112" s="142">
        <f t="shared" si="183"/>
        <v>-11067.483606633421</v>
      </c>
      <c r="AM112" s="136">
        <f t="shared" si="155"/>
        <v>-0.41719487592192278</v>
      </c>
      <c r="AN112" s="136">
        <f t="shared" si="156"/>
        <v>-0.41719487592192278</v>
      </c>
    </row>
    <row r="113" spans="1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4115.6680193976017</v>
      </c>
      <c r="H113" s="146">
        <f>($CB$34/$C$109)*D113</f>
        <v>1298.9317055330007</v>
      </c>
      <c r="I113" s="146">
        <f>($CC$34/$C$109)*D113</f>
        <v>253.06638058222171</v>
      </c>
      <c r="J113" s="146">
        <f>($CD$34/$C$109)*D113</f>
        <v>1823.5678768634612</v>
      </c>
      <c r="K113" s="146">
        <f>($CE$34/$C$109)*D113</f>
        <v>4289.5654572187732</v>
      </c>
      <c r="L113" s="146">
        <f>($CF$34/$C$109)*D113</f>
        <v>587.87818108255624</v>
      </c>
      <c r="M113" s="146">
        <f t="shared" si="145"/>
        <v>12368.677620677616</v>
      </c>
      <c r="N113" s="134"/>
      <c r="O113" s="150">
        <f>W113*CA$22</f>
        <v>7147.9786052484078</v>
      </c>
      <c r="P113" s="150">
        <f t="shared" si="182"/>
        <v>2186.8856507257506</v>
      </c>
      <c r="Q113" s="150">
        <f t="shared" si="182"/>
        <v>611.19619615765282</v>
      </c>
      <c r="R113" s="150">
        <f t="shared" si="182"/>
        <v>3728.869119798399</v>
      </c>
      <c r="S113" s="150">
        <f t="shared" si="182"/>
        <v>10669.612622252736</v>
      </c>
      <c r="T113" s="150">
        <f>AB113*CF$22</f>
        <v>1219.4828173854874</v>
      </c>
      <c r="U113" s="144">
        <f>SUM(O113:T113)</f>
        <v>25564.025011568436</v>
      </c>
      <c r="V113" s="134"/>
      <c r="W113" s="143">
        <v>0.23334917706304958</v>
      </c>
      <c r="X113" s="143">
        <v>0.22620548072589938</v>
      </c>
      <c r="Y113" s="143">
        <v>0.32449615474668153</v>
      </c>
      <c r="Z113" s="143">
        <v>0.27473789906028745</v>
      </c>
      <c r="AA113" s="143">
        <v>0.33419405382319711</v>
      </c>
      <c r="AB113" s="143">
        <v>0.27870945978507056</v>
      </c>
      <c r="AC113" s="143">
        <f>U113/U$114</f>
        <v>0.27769581161724144</v>
      </c>
      <c r="AE113" s="142">
        <f t="shared" si="183"/>
        <v>-3032.3105858508061</v>
      </c>
      <c r="AF113" s="142">
        <f t="shared" si="183"/>
        <v>-887.95394519274987</v>
      </c>
      <c r="AG113" s="142">
        <f t="shared" si="183"/>
        <v>-358.12981557543111</v>
      </c>
      <c r="AH113" s="142">
        <f t="shared" si="183"/>
        <v>-1905.3012429349378</v>
      </c>
      <c r="AI113" s="142">
        <f t="shared" si="183"/>
        <v>-6380.0471650339632</v>
      </c>
      <c r="AJ113" s="142">
        <f t="shared" si="183"/>
        <v>-631.60463630293111</v>
      </c>
      <c r="AK113" s="142">
        <f t="shared" si="183"/>
        <v>-13195.34739089082</v>
      </c>
      <c r="AM113" s="136">
        <f t="shared" si="155"/>
        <v>-0.51616861526772706</v>
      </c>
      <c r="AN113" s="136">
        <f t="shared" si="156"/>
        <v>-0.51616861526772706</v>
      </c>
    </row>
    <row r="114" spans="1:40" x14ac:dyDescent="0.35">
      <c r="F114" s="141" t="s">
        <v>111</v>
      </c>
      <c r="G114" s="140">
        <f t="shared" ref="G114:L114" si="184">SUM(G109:G113)</f>
        <v>20578.340096988009</v>
      </c>
      <c r="H114" s="140">
        <f t="shared" si="184"/>
        <v>6494.6585276650039</v>
      </c>
      <c r="I114" s="140">
        <f t="shared" si="184"/>
        <v>1265.3319029111085</v>
      </c>
      <c r="J114" s="140">
        <f t="shared" si="184"/>
        <v>9117.8393843173053</v>
      </c>
      <c r="K114" s="140">
        <f t="shared" si="184"/>
        <v>21447.827286093867</v>
      </c>
      <c r="L114" s="140">
        <f t="shared" si="184"/>
        <v>2939.3909054127812</v>
      </c>
      <c r="M114" s="140">
        <f t="shared" si="145"/>
        <v>61843.388103388075</v>
      </c>
      <c r="O114" s="139">
        <f t="shared" ref="O114:T114" si="185">SUM(O109:O113)</f>
        <v>30632.114049911845</v>
      </c>
      <c r="P114" s="139">
        <f t="shared" si="185"/>
        <v>9667.6952464103706</v>
      </c>
      <c r="Q114" s="139">
        <f t="shared" si="185"/>
        <v>1883.5236942477306</v>
      </c>
      <c r="R114" s="139">
        <f t="shared" si="185"/>
        <v>13572.459906524036</v>
      </c>
      <c r="S114" s="139">
        <f t="shared" si="185"/>
        <v>31926.398750043038</v>
      </c>
      <c r="T114" s="139">
        <f t="shared" si="185"/>
        <v>4375.4625993889949</v>
      </c>
      <c r="U114" s="139">
        <f>SUM(U109:U113)</f>
        <v>92057.654246526014</v>
      </c>
      <c r="V114" s="134"/>
      <c r="W114" s="138">
        <f t="shared" ref="W114:AC114" si="186">SUM(W109:W113)</f>
        <v>1</v>
      </c>
      <c r="X114" s="138">
        <f t="shared" si="186"/>
        <v>0.99999999999999989</v>
      </c>
      <c r="Y114" s="138">
        <f t="shared" si="186"/>
        <v>1</v>
      </c>
      <c r="Z114" s="138">
        <f t="shared" si="186"/>
        <v>0.99999999999999989</v>
      </c>
      <c r="AA114" s="138">
        <f t="shared" si="186"/>
        <v>1</v>
      </c>
      <c r="AB114" s="138">
        <f t="shared" si="186"/>
        <v>0.99999999999999989</v>
      </c>
      <c r="AC114" s="138">
        <f t="shared" si="186"/>
        <v>1</v>
      </c>
      <c r="AE114" s="137">
        <f t="shared" si="183"/>
        <v>-10053.773952923835</v>
      </c>
      <c r="AF114" s="137">
        <f t="shared" si="183"/>
        <v>-3173.0367187453667</v>
      </c>
      <c r="AG114" s="137">
        <f t="shared" si="183"/>
        <v>-618.19179133662215</v>
      </c>
      <c r="AH114" s="137">
        <f t="shared" si="183"/>
        <v>-4454.620522206731</v>
      </c>
      <c r="AI114" s="137">
        <f t="shared" si="183"/>
        <v>-10478.571463949171</v>
      </c>
      <c r="AJ114" s="137">
        <f t="shared" si="183"/>
        <v>-1436.0716939762137</v>
      </c>
      <c r="AK114" s="137">
        <f t="shared" si="183"/>
        <v>-30214.266143137938</v>
      </c>
      <c r="AM114" s="136">
        <f t="shared" si="155"/>
        <v>-0.32821025465438836</v>
      </c>
      <c r="AN114" s="136">
        <f t="shared" si="156"/>
        <v>-0.32821025465438836</v>
      </c>
    </row>
    <row r="115" spans="1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1:40" x14ac:dyDescent="0.35">
      <c r="A116" s="148">
        <f>B116/$T$121</f>
        <v>5.9604323883336731E-2</v>
      </c>
      <c r="B116" s="133">
        <f>T117*(2/7)</f>
        <v>135.65622047015486</v>
      </c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5"/>
        <v>0</v>
      </c>
      <c r="N116" s="134"/>
      <c r="O116" s="150">
        <f>W116*CI$22</f>
        <v>0</v>
      </c>
      <c r="P116" s="150">
        <f t="shared" ref="P116:S120" si="187">X116*CJ$22</f>
        <v>0</v>
      </c>
      <c r="Q116" s="150">
        <f t="shared" si="187"/>
        <v>0</v>
      </c>
      <c r="R116" s="150">
        <f t="shared" si="187"/>
        <v>0</v>
      </c>
      <c r="S116" s="150">
        <f t="shared" si="187"/>
        <v>0</v>
      </c>
      <c r="T116" s="150">
        <f>AB116*CN$22</f>
        <v>0</v>
      </c>
      <c r="U116" s="144">
        <f>SUM(O116:T116)</f>
        <v>0</v>
      </c>
      <c r="V116" s="134"/>
      <c r="W116" s="143"/>
      <c r="X116" s="143"/>
      <c r="Y116" s="143"/>
      <c r="Z116" s="143"/>
      <c r="AA116" s="143"/>
      <c r="AB116" s="143"/>
      <c r="AC116" s="143">
        <f>U116/U$121</f>
        <v>0</v>
      </c>
      <c r="AE116" s="142">
        <f t="shared" ref="AE116:AK121" si="188">G116-O116</f>
        <v>0</v>
      </c>
      <c r="AF116" s="142">
        <f t="shared" si="188"/>
        <v>0</v>
      </c>
      <c r="AG116" s="142">
        <f t="shared" si="188"/>
        <v>0</v>
      </c>
      <c r="AH116" s="142">
        <f t="shared" si="188"/>
        <v>0</v>
      </c>
      <c r="AI116" s="142">
        <f t="shared" si="188"/>
        <v>0</v>
      </c>
      <c r="AJ116" s="142">
        <f t="shared" si="188"/>
        <v>0</v>
      </c>
      <c r="AK116" s="142">
        <f t="shared" si="188"/>
        <v>0</v>
      </c>
      <c r="AM116" s="136">
        <f t="shared" si="155"/>
        <v>0</v>
      </c>
      <c r="AN116" s="136">
        <f t="shared" si="156"/>
        <v>0</v>
      </c>
    </row>
    <row r="117" spans="1:40" x14ac:dyDescent="0.35">
      <c r="A117" s="148">
        <f>B117/$T$121</f>
        <v>0.14901080970834185</v>
      </c>
      <c r="B117" s="133">
        <f>T117*(5/7)</f>
        <v>339.1405511753872</v>
      </c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12837.031806076948</v>
      </c>
      <c r="H117" s="146">
        <f>($CJ$34/$C$116)*D117</f>
        <v>3995.518293093276</v>
      </c>
      <c r="I117" s="146">
        <f>($CK$34/$C$116)*D117</f>
        <v>1451.3604608305959</v>
      </c>
      <c r="J117" s="146">
        <f>($CL$34/$C$116)*D117</f>
        <v>5418.1691693985213</v>
      </c>
      <c r="K117" s="146">
        <f>($CM$34/$C$116)*D117</f>
        <v>12067.936792998937</v>
      </c>
      <c r="L117" s="146">
        <f>($CN$34/$C$116)*D117</f>
        <v>1057.734009978911</v>
      </c>
      <c r="M117" s="146">
        <f t="shared" si="145"/>
        <v>36827.750532377191</v>
      </c>
      <c r="N117" s="134"/>
      <c r="O117" s="150">
        <f>W117*CI$22</f>
        <v>5471.7631857178958</v>
      </c>
      <c r="P117" s="150">
        <f t="shared" si="187"/>
        <v>1681.8338847395553</v>
      </c>
      <c r="Q117" s="150">
        <f t="shared" si="187"/>
        <v>707.17432260835551</v>
      </c>
      <c r="R117" s="150">
        <f t="shared" si="187"/>
        <v>2764.8629751373123</v>
      </c>
      <c r="S117" s="150">
        <f t="shared" si="187"/>
        <v>7692.4596747809246</v>
      </c>
      <c r="T117" s="150">
        <f>AB117*CN$22</f>
        <v>474.79677164554209</v>
      </c>
      <c r="U117" s="144">
        <f>SUM(O117:T117)</f>
        <v>18792.890814629583</v>
      </c>
      <c r="V117" s="134"/>
      <c r="W117" s="143">
        <v>0.19809668024817917</v>
      </c>
      <c r="X117" s="143">
        <v>0.19562506378275718</v>
      </c>
      <c r="Y117" s="143">
        <v>0.22644655463973601</v>
      </c>
      <c r="Z117" s="143">
        <v>0.23715679568255116</v>
      </c>
      <c r="AA117" s="143">
        <v>0.2962420627875717</v>
      </c>
      <c r="AB117" s="143">
        <v>0.20861513359167858</v>
      </c>
      <c r="AC117" s="143">
        <f>U117/U$121</f>
        <v>0.23715534631411911</v>
      </c>
      <c r="AE117" s="142">
        <f t="shared" si="188"/>
        <v>7365.268620359052</v>
      </c>
      <c r="AF117" s="142">
        <f t="shared" si="188"/>
        <v>2313.6844083537208</v>
      </c>
      <c r="AG117" s="142">
        <f t="shared" si="188"/>
        <v>744.1861382222404</v>
      </c>
      <c r="AH117" s="142">
        <f t="shared" si="188"/>
        <v>2653.3061942612089</v>
      </c>
      <c r="AI117" s="142">
        <f t="shared" si="188"/>
        <v>4375.477118218012</v>
      </c>
      <c r="AJ117" s="142">
        <f t="shared" si="188"/>
        <v>582.9372383333689</v>
      </c>
      <c r="AK117" s="142">
        <f t="shared" si="188"/>
        <v>18034.859717747608</v>
      </c>
      <c r="AM117" s="136">
        <f t="shared" si="155"/>
        <v>0.95966394396907384</v>
      </c>
      <c r="AN117" s="136">
        <f t="shared" si="156"/>
        <v>0.95966394396907384</v>
      </c>
    </row>
    <row r="118" spans="1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12837.031806076948</v>
      </c>
      <c r="H118" s="146">
        <f>($CJ$34/$C$116)*D118</f>
        <v>3995.518293093276</v>
      </c>
      <c r="I118" s="146">
        <f>($CK$34/$C$116)*D118</f>
        <v>1451.3604608305959</v>
      </c>
      <c r="J118" s="146">
        <f>($CL$34/$C$116)*D118</f>
        <v>5418.1691693985213</v>
      </c>
      <c r="K118" s="146">
        <f>($CM$34/$C$116)*D118</f>
        <v>12067.936792998937</v>
      </c>
      <c r="L118" s="146">
        <f>($CN$34/$C$116)*D118</f>
        <v>1057.734009978911</v>
      </c>
      <c r="M118" s="146">
        <f t="shared" ref="M118:M123" si="189">SUM(G118:L118)</f>
        <v>36827.750532377191</v>
      </c>
      <c r="N118" s="134"/>
      <c r="O118" s="150">
        <f>W118*CI$22</f>
        <v>7355.4853308923857</v>
      </c>
      <c r="P118" s="150">
        <f t="shared" si="187"/>
        <v>2133.1744709218624</v>
      </c>
      <c r="Q118" s="150">
        <f t="shared" si="187"/>
        <v>787.23414477267715</v>
      </c>
      <c r="R118" s="150">
        <f t="shared" si="187"/>
        <v>3046.1051559591438</v>
      </c>
      <c r="S118" s="150">
        <f t="shared" si="187"/>
        <v>6578.4493475765075</v>
      </c>
      <c r="T118" s="150">
        <f>AB118*CN$22</f>
        <v>652.00768981788792</v>
      </c>
      <c r="U118" s="144">
        <f>SUM(O118:T118)</f>
        <v>20552.456139940467</v>
      </c>
      <c r="V118" s="134"/>
      <c r="W118" s="143">
        <v>0.26629391225614418</v>
      </c>
      <c r="X118" s="143">
        <v>0.24812342985850896</v>
      </c>
      <c r="Y118" s="143">
        <v>0.25208276669465374</v>
      </c>
      <c r="Z118" s="143">
        <v>0.26128041230089938</v>
      </c>
      <c r="AA118" s="143">
        <v>0.25334073717131583</v>
      </c>
      <c r="AB118" s="143">
        <v>0.2864776667346523</v>
      </c>
      <c r="AC118" s="143">
        <f>U118/U$121</f>
        <v>0.25936003681131353</v>
      </c>
      <c r="AE118" s="142">
        <f t="shared" si="188"/>
        <v>5481.546475184562</v>
      </c>
      <c r="AF118" s="142">
        <f t="shared" si="188"/>
        <v>1862.3438221714136</v>
      </c>
      <c r="AG118" s="142">
        <f t="shared" si="188"/>
        <v>664.12631605791876</v>
      </c>
      <c r="AH118" s="142">
        <f t="shared" si="188"/>
        <v>2372.0640134393775</v>
      </c>
      <c r="AI118" s="142">
        <f t="shared" si="188"/>
        <v>5489.4874454224291</v>
      </c>
      <c r="AJ118" s="142">
        <f t="shared" si="188"/>
        <v>405.72632016102307</v>
      </c>
      <c r="AK118" s="142">
        <f t="shared" si="188"/>
        <v>16275.294392436725</v>
      </c>
      <c r="AM118" s="136">
        <f t="shared" si="155"/>
        <v>0.79189048168351273</v>
      </c>
      <c r="AN118" s="136">
        <f t="shared" si="156"/>
        <v>0.79189048168351273</v>
      </c>
    </row>
    <row r="119" spans="1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12837.031806076948</v>
      </c>
      <c r="H119" s="146">
        <f>($CJ$34/$C$116)*D119</f>
        <v>3995.518293093276</v>
      </c>
      <c r="I119" s="146">
        <f>($CK$34/$C$116)*D119</f>
        <v>1451.3604608305959</v>
      </c>
      <c r="J119" s="146">
        <f>($CL$34/$C$116)*D119</f>
        <v>5418.1691693985213</v>
      </c>
      <c r="K119" s="146">
        <f>($CM$34/$C$116)*D119</f>
        <v>12067.936792998937</v>
      </c>
      <c r="L119" s="146">
        <f>($CN$34/$C$116)*D119</f>
        <v>1057.734009978911</v>
      </c>
      <c r="M119" s="146">
        <f t="shared" si="189"/>
        <v>36827.750532377191</v>
      </c>
      <c r="N119" s="134"/>
      <c r="O119" s="150">
        <f>W119*CI$22</f>
        <v>7528.4445328681213</v>
      </c>
      <c r="P119" s="150">
        <f t="shared" si="187"/>
        <v>2275.2707792194778</v>
      </c>
      <c r="Q119" s="150">
        <f t="shared" si="187"/>
        <v>821.2052127140505</v>
      </c>
      <c r="R119" s="150">
        <f t="shared" si="187"/>
        <v>2678.8792667617945</v>
      </c>
      <c r="S119" s="150">
        <f t="shared" si="187"/>
        <v>6276.1691962526138</v>
      </c>
      <c r="T119" s="150">
        <f>AB119*CN$22</f>
        <v>661.90431800165345</v>
      </c>
      <c r="U119" s="144">
        <f>SUM(O119:T119)</f>
        <v>20241.873305817709</v>
      </c>
      <c r="V119" s="134"/>
      <c r="W119" s="143">
        <v>0.27255563129749416</v>
      </c>
      <c r="X119" s="143">
        <v>0.26465157786779941</v>
      </c>
      <c r="Y119" s="143">
        <v>0.26296075115594292</v>
      </c>
      <c r="Z119" s="143">
        <v>0.22978152213640804</v>
      </c>
      <c r="AA119" s="143">
        <v>0.24169971474756424</v>
      </c>
      <c r="AB119" s="143">
        <v>0.2908260248827248</v>
      </c>
      <c r="AC119" s="143">
        <f>U119/U$121</f>
        <v>0.25544066217586553</v>
      </c>
      <c r="AE119" s="142">
        <f t="shared" si="188"/>
        <v>5308.5872732088264</v>
      </c>
      <c r="AF119" s="142">
        <f t="shared" si="188"/>
        <v>1720.2475138737982</v>
      </c>
      <c r="AG119" s="142">
        <f t="shared" si="188"/>
        <v>630.15524811654541</v>
      </c>
      <c r="AH119" s="142">
        <f t="shared" si="188"/>
        <v>2739.2899026367268</v>
      </c>
      <c r="AI119" s="142">
        <f t="shared" si="188"/>
        <v>5791.7675967463229</v>
      </c>
      <c r="AJ119" s="142">
        <f>L119-T119</f>
        <v>395.82969197725754</v>
      </c>
      <c r="AK119" s="142">
        <f t="shared" si="188"/>
        <v>16585.877226559482</v>
      </c>
      <c r="AM119" s="136">
        <f t="shared" si="155"/>
        <v>0.81938449944712088</v>
      </c>
      <c r="AN119" s="136">
        <f t="shared" si="156"/>
        <v>0.81938449944712088</v>
      </c>
    </row>
    <row r="120" spans="1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10269.625444861558</v>
      </c>
      <c r="H120" s="146">
        <f>($CJ$34/$C$116)*D120</f>
        <v>3196.4146344746209</v>
      </c>
      <c r="I120" s="146">
        <f>($CK$34/$C$116)*D120</f>
        <v>1161.0883686644768</v>
      </c>
      <c r="J120" s="146">
        <f>($CL$34/$C$116)*D120</f>
        <v>4334.5353355188172</v>
      </c>
      <c r="K120" s="146">
        <f>($CM$34/$C$116)*D120</f>
        <v>9654.3494343991497</v>
      </c>
      <c r="L120" s="146">
        <f>($CN$34/$C$116)*D120</f>
        <v>846.18720798312881</v>
      </c>
      <c r="M120" s="146">
        <f t="shared" si="189"/>
        <v>29462.200425901756</v>
      </c>
      <c r="N120" s="134"/>
      <c r="O120" s="150">
        <f>W120*CI$22</f>
        <v>7265.9873283187953</v>
      </c>
      <c r="P120" s="150">
        <f t="shared" si="187"/>
        <v>2506.9519776274778</v>
      </c>
      <c r="Q120" s="150">
        <f t="shared" si="187"/>
        <v>807.30564951640463</v>
      </c>
      <c r="R120" s="150">
        <f t="shared" si="187"/>
        <v>3168.5280966321129</v>
      </c>
      <c r="S120" s="150">
        <f t="shared" si="187"/>
        <v>5419.726098091629</v>
      </c>
      <c r="T120" s="150">
        <f>AB120*CN$22</f>
        <v>487.23718606040705</v>
      </c>
      <c r="U120" s="144">
        <f>SUM(O120:T120)</f>
        <v>19655.736336246828</v>
      </c>
      <c r="V120" s="134"/>
      <c r="W120" s="143">
        <v>0.2630537761981826</v>
      </c>
      <c r="X120" s="143">
        <v>0.29159992849093436</v>
      </c>
      <c r="Y120" s="143">
        <v>0.25850992750966734</v>
      </c>
      <c r="Z120" s="143">
        <v>0.27178126988014145</v>
      </c>
      <c r="AA120" s="143">
        <v>0.20871748529354833</v>
      </c>
      <c r="AB120" s="143">
        <v>0.21408117479094432</v>
      </c>
      <c r="AC120" s="143">
        <f>U120/U$121</f>
        <v>0.24804395469870189</v>
      </c>
      <c r="AE120" s="142">
        <f t="shared" si="188"/>
        <v>3003.6381165427629</v>
      </c>
      <c r="AF120" s="142">
        <f t="shared" si="188"/>
        <v>689.46265684714308</v>
      </c>
      <c r="AG120" s="142">
        <f t="shared" si="188"/>
        <v>353.78271914807215</v>
      </c>
      <c r="AH120" s="142">
        <f t="shared" si="188"/>
        <v>1166.0072388867043</v>
      </c>
      <c r="AI120" s="142">
        <f t="shared" si="188"/>
        <v>4234.6233363075207</v>
      </c>
      <c r="AJ120" s="142">
        <f t="shared" si="188"/>
        <v>358.95002192272176</v>
      </c>
      <c r="AK120" s="142">
        <f t="shared" si="188"/>
        <v>9806.4640896549281</v>
      </c>
      <c r="AM120" s="136">
        <f t="shared" si="155"/>
        <v>0.49891105181193263</v>
      </c>
      <c r="AN120" s="136">
        <f t="shared" si="156"/>
        <v>0.49891105181193263</v>
      </c>
    </row>
    <row r="121" spans="1:40" x14ac:dyDescent="0.35">
      <c r="F121" s="141" t="s">
        <v>111</v>
      </c>
      <c r="G121" s="140">
        <f t="shared" ref="G121:L121" si="190">SUM(G116:G120)</f>
        <v>48780.7208630924</v>
      </c>
      <c r="H121" s="140">
        <f t="shared" si="190"/>
        <v>15182.96951375445</v>
      </c>
      <c r="I121" s="140">
        <f t="shared" si="190"/>
        <v>5515.1697511562643</v>
      </c>
      <c r="J121" s="140">
        <f t="shared" si="190"/>
        <v>20589.042843714382</v>
      </c>
      <c r="K121" s="140">
        <f t="shared" si="190"/>
        <v>45858.159813395956</v>
      </c>
      <c r="L121" s="140">
        <f t="shared" si="190"/>
        <v>4019.3892379198619</v>
      </c>
      <c r="M121" s="140">
        <f t="shared" si="189"/>
        <v>139945.45202303331</v>
      </c>
      <c r="O121" s="139">
        <f t="shared" ref="O121:U121" si="191">SUM(O116:O120)</f>
        <v>27621.680377797198</v>
      </c>
      <c r="P121" s="139">
        <f t="shared" si="191"/>
        <v>8597.2311125083725</v>
      </c>
      <c r="Q121" s="139">
        <f t="shared" si="191"/>
        <v>3122.9193296114877</v>
      </c>
      <c r="R121" s="139">
        <f t="shared" si="191"/>
        <v>11658.375494490365</v>
      </c>
      <c r="S121" s="139">
        <f t="shared" si="191"/>
        <v>25966.804316701673</v>
      </c>
      <c r="T121" s="139">
        <f t="shared" si="191"/>
        <v>2275.9459655254905</v>
      </c>
      <c r="U121" s="139">
        <f t="shared" si="191"/>
        <v>79242.956596634584</v>
      </c>
      <c r="V121" s="134"/>
      <c r="W121" s="138">
        <f t="shared" ref="W121:AC121" si="192">SUM(W116:W120)</f>
        <v>1</v>
      </c>
      <c r="X121" s="138">
        <f t="shared" si="192"/>
        <v>0.99999999999999978</v>
      </c>
      <c r="Y121" s="138">
        <f t="shared" si="192"/>
        <v>1</v>
      </c>
      <c r="Z121" s="138">
        <f t="shared" si="192"/>
        <v>1</v>
      </c>
      <c r="AA121" s="138">
        <f t="shared" si="192"/>
        <v>1.0000000000000002</v>
      </c>
      <c r="AB121" s="138">
        <f t="shared" si="192"/>
        <v>1</v>
      </c>
      <c r="AC121" s="138">
        <f t="shared" si="192"/>
        <v>1</v>
      </c>
      <c r="AE121" s="137">
        <f t="shared" si="188"/>
        <v>21159.040485295202</v>
      </c>
      <c r="AF121" s="137">
        <f t="shared" si="188"/>
        <v>6585.738401246077</v>
      </c>
      <c r="AG121" s="137">
        <f t="shared" si="188"/>
        <v>2392.2504215447766</v>
      </c>
      <c r="AH121" s="137">
        <f t="shared" si="188"/>
        <v>8930.667349224017</v>
      </c>
      <c r="AI121" s="137">
        <f t="shared" si="188"/>
        <v>19891.355496694283</v>
      </c>
      <c r="AJ121" s="137">
        <f t="shared" si="188"/>
        <v>1743.4432723943714</v>
      </c>
      <c r="AK121" s="137">
        <f t="shared" si="188"/>
        <v>60702.495426398731</v>
      </c>
      <c r="AM121" s="136">
        <f t="shared" si="155"/>
        <v>0.76603016890685705</v>
      </c>
      <c r="AN121" s="136">
        <f t="shared" si="156"/>
        <v>0.76603016890685705</v>
      </c>
    </row>
    <row r="122" spans="1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1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4488.5721423184468</v>
      </c>
      <c r="H123" s="146">
        <f>($CR$34/$C$123)*D123</f>
        <v>2073.2378266416358</v>
      </c>
      <c r="I123" s="146">
        <f>($CS$34/$C$123)*D123</f>
        <v>357.73599235604354</v>
      </c>
      <c r="J123" s="146">
        <f>($CT$34/$C$123)*D123</f>
        <v>1412.4794745414561</v>
      </c>
      <c r="K123" s="146">
        <f>($CU$34/$C$123)*D123</f>
        <v>5293.7350146962908</v>
      </c>
      <c r="L123" s="146">
        <f>($CV$34/$C$123)*D123</f>
        <v>217.26901411764192</v>
      </c>
      <c r="M123" s="146">
        <f t="shared" si="189"/>
        <v>13843.029464671516</v>
      </c>
      <c r="N123" s="134"/>
      <c r="O123" s="145">
        <f>W123*CQ$22</f>
        <v>4863.4148049309924</v>
      </c>
      <c r="P123" s="145">
        <f t="shared" ref="P123:S127" si="193">X123*CR$22</f>
        <v>1978.1307194381641</v>
      </c>
      <c r="Q123" s="145">
        <f t="shared" si="193"/>
        <v>439.15343174648831</v>
      </c>
      <c r="R123" s="145">
        <f t="shared" si="193"/>
        <v>1891.9660487703013</v>
      </c>
      <c r="S123" s="145">
        <f>AA123*CU$22</f>
        <v>5579.2507252768401</v>
      </c>
      <c r="T123" s="145">
        <f>AB123*CV$22</f>
        <v>298.77176684994754</v>
      </c>
      <c r="U123" s="144">
        <f>SUM(O123:T123)</f>
        <v>15050.687497012734</v>
      </c>
      <c r="V123" s="134"/>
      <c r="W123" s="143">
        <v>0.25423232039141103</v>
      </c>
      <c r="X123" s="143">
        <v>0.22387392935351003</v>
      </c>
      <c r="Y123" s="143">
        <v>0.28803900502013713</v>
      </c>
      <c r="Z123" s="143">
        <v>0.31428876160187719</v>
      </c>
      <c r="AA123" s="143">
        <v>0.24729272419627757</v>
      </c>
      <c r="AB123" s="143">
        <v>0.32265575833857774</v>
      </c>
      <c r="AC123" s="143">
        <f>U123/U$128</f>
        <v>0.25510728084079537</v>
      </c>
      <c r="AE123" s="142">
        <f t="shared" ref="AE123:AK128" si="194">G123-O123</f>
        <v>-374.84266261254561</v>
      </c>
      <c r="AF123" s="142">
        <f t="shared" si="194"/>
        <v>95.107107203471742</v>
      </c>
      <c r="AG123" s="142">
        <f t="shared" si="194"/>
        <v>-81.41743939044477</v>
      </c>
      <c r="AH123" s="142">
        <f t="shared" si="194"/>
        <v>-479.48657422884526</v>
      </c>
      <c r="AI123" s="142">
        <f t="shared" si="194"/>
        <v>-285.51571058054924</v>
      </c>
      <c r="AJ123" s="142">
        <f t="shared" si="194"/>
        <v>-81.502752732305623</v>
      </c>
      <c r="AK123" s="142">
        <f t="shared" si="194"/>
        <v>-1207.6580323412181</v>
      </c>
      <c r="AM123" s="136">
        <f t="shared" si="155"/>
        <v>-8.0239393222463401E-2</v>
      </c>
      <c r="AN123" s="136">
        <f t="shared" si="156"/>
        <v>-8.0239393222463401E-2</v>
      </c>
    </row>
    <row r="124" spans="1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3590.8577138547575</v>
      </c>
      <c r="H124" s="146">
        <f>($CR$34/$C$123)*D124</f>
        <v>1658.5902613133087</v>
      </c>
      <c r="I124" s="146">
        <f>($CS$34/$C$123)*D124</f>
        <v>286.18879388483481</v>
      </c>
      <c r="J124" s="146">
        <f>($CT$34/$C$123)*D124</f>
        <v>1129.9835796331649</v>
      </c>
      <c r="K124" s="146">
        <f>($CU$34/$C$123)*D124</f>
        <v>4234.9880117570328</v>
      </c>
      <c r="L124" s="146">
        <f>($CV$34/$C$123)*D124</f>
        <v>173.81521129411354</v>
      </c>
      <c r="M124" s="146">
        <f>SUM(G124:L124)</f>
        <v>11074.423571737214</v>
      </c>
      <c r="N124" s="134"/>
      <c r="O124" s="145">
        <f>W124*CQ$22</f>
        <v>4608.4973765463674</v>
      </c>
      <c r="P124" s="145">
        <f t="shared" si="193"/>
        <v>1752.2309691424884</v>
      </c>
      <c r="Q124" s="145">
        <f t="shared" si="193"/>
        <v>326.69244909436856</v>
      </c>
      <c r="R124" s="145">
        <f t="shared" si="193"/>
        <v>1345.5945858789307</v>
      </c>
      <c r="S124" s="145">
        <f t="shared" si="193"/>
        <v>3790.7601575093422</v>
      </c>
      <c r="T124" s="145">
        <f>AB124*CV$22</f>
        <v>253.25962526426207</v>
      </c>
      <c r="U124" s="144">
        <f>SUM(O124:T124)</f>
        <v>12077.035163435759</v>
      </c>
      <c r="V124" s="134"/>
      <c r="W124" s="143">
        <v>0.24090665274308998</v>
      </c>
      <c r="X124" s="143">
        <v>0.19830784100469068</v>
      </c>
      <c r="Y124" s="143">
        <v>0.21427628974798782</v>
      </c>
      <c r="Z124" s="143">
        <v>0.2235268736925542</v>
      </c>
      <c r="AA124" s="143">
        <v>0.16802030456852801</v>
      </c>
      <c r="AB124" s="143">
        <v>0.27350534927627435</v>
      </c>
      <c r="AC124" s="143">
        <f>U124/U$128</f>
        <v>0.20470424369479953</v>
      </c>
      <c r="AE124" s="142">
        <f t="shared" si="194"/>
        <v>-1017.6396626916098</v>
      </c>
      <c r="AF124" s="142">
        <f t="shared" si="194"/>
        <v>-93.640707829179746</v>
      </c>
      <c r="AG124" s="142">
        <f t="shared" si="194"/>
        <v>-40.503655209533747</v>
      </c>
      <c r="AH124" s="142">
        <f t="shared" si="194"/>
        <v>-215.61100624576579</v>
      </c>
      <c r="AI124" s="142">
        <f t="shared" si="194"/>
        <v>444.22785424769063</v>
      </c>
      <c r="AJ124" s="142">
        <f t="shared" si="194"/>
        <v>-79.444413970148531</v>
      </c>
      <c r="AK124" s="142">
        <f t="shared" si="194"/>
        <v>-1002.6115916985455</v>
      </c>
      <c r="AM124" s="136">
        <f t="shared" si="155"/>
        <v>-8.3018023722745832E-2</v>
      </c>
      <c r="AN124" s="136">
        <f t="shared" si="156"/>
        <v>-8.3018023722745832E-2</v>
      </c>
    </row>
    <row r="125" spans="1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4488.5721423184468</v>
      </c>
      <c r="H125" s="146">
        <f>($CR$34/$C$123)*D125</f>
        <v>2073.2378266416358</v>
      </c>
      <c r="I125" s="146">
        <f>($CS$34/$C$123)*D125</f>
        <v>357.73599235604354</v>
      </c>
      <c r="J125" s="146">
        <f>($CT$34/$C$123)*D125</f>
        <v>1412.4794745414561</v>
      </c>
      <c r="K125" s="146">
        <f>($CU$34/$C$123)*D125</f>
        <v>5293.7350146962908</v>
      </c>
      <c r="L125" s="146">
        <f>($CV$34/$C$123)*D125</f>
        <v>217.26901411764192</v>
      </c>
      <c r="M125" s="146">
        <f>SUM(G125:L125)</f>
        <v>13843.029464671516</v>
      </c>
      <c r="N125" s="134"/>
      <c r="O125" s="145">
        <f>W125*CQ$22</f>
        <v>5004.6195294116314</v>
      </c>
      <c r="P125" s="145">
        <f t="shared" si="193"/>
        <v>2439.2451031763553</v>
      </c>
      <c r="Q125" s="145">
        <f t="shared" si="193"/>
        <v>409.56297387490412</v>
      </c>
      <c r="R125" s="145">
        <f t="shared" si="193"/>
        <v>1382.1258722969137</v>
      </c>
      <c r="S125" s="145">
        <f t="shared" si="193"/>
        <v>7900.2801067125665</v>
      </c>
      <c r="T125" s="145">
        <f>AB125*CV$22</f>
        <v>261.2431891531694</v>
      </c>
      <c r="U125" s="144">
        <f>SUM(O125:T125)</f>
        <v>17397.076774625541</v>
      </c>
      <c r="V125" s="134"/>
      <c r="W125" s="143">
        <v>0.2616137193044844</v>
      </c>
      <c r="X125" s="143">
        <v>0.27606031317257901</v>
      </c>
      <c r="Y125" s="143">
        <v>0.26863074032885353</v>
      </c>
      <c r="Z125" s="143">
        <v>0.22959536143074261</v>
      </c>
      <c r="AA125" s="143">
        <v>0.35016920473773261</v>
      </c>
      <c r="AB125" s="143">
        <v>0.28212712397734102</v>
      </c>
      <c r="AC125" s="143">
        <f>U125/U$128</f>
        <v>0.29487828721672388</v>
      </c>
      <c r="AE125" s="142">
        <f t="shared" si="194"/>
        <v>-516.04738709318462</v>
      </c>
      <c r="AF125" s="142">
        <f t="shared" si="194"/>
        <v>-366.00727653471949</v>
      </c>
      <c r="AG125" s="142">
        <f t="shared" si="194"/>
        <v>-51.826981518860578</v>
      </c>
      <c r="AH125" s="142">
        <f t="shared" si="194"/>
        <v>30.353602244542344</v>
      </c>
      <c r="AI125" s="142">
        <f t="shared" si="194"/>
        <v>-2606.5450920162757</v>
      </c>
      <c r="AJ125" s="142">
        <f t="shared" si="194"/>
        <v>-43.97417503552748</v>
      </c>
      <c r="AK125" s="142">
        <f t="shared" si="194"/>
        <v>-3554.047309954025</v>
      </c>
      <c r="AM125" s="136">
        <f t="shared" si="155"/>
        <v>-0.20428991352948278</v>
      </c>
      <c r="AN125" s="136">
        <f t="shared" si="156"/>
        <v>-0.20428991352948278</v>
      </c>
    </row>
    <row r="126" spans="1:40" x14ac:dyDescent="0.35">
      <c r="A126" s="148">
        <f>B126/T128</f>
        <v>6.2097841024390171E-2</v>
      </c>
      <c r="B126" s="133">
        <f>T126*(5/7)</f>
        <v>57.501164014421676</v>
      </c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4488.5721423184468</v>
      </c>
      <c r="H126" s="146">
        <f>($CR$34/$C$123)*D126</f>
        <v>2073.2378266416358</v>
      </c>
      <c r="I126" s="146">
        <f>($CS$34/$C$123)*D126</f>
        <v>357.73599235604354</v>
      </c>
      <c r="J126" s="146">
        <f>($CT$34/$C$123)*D126</f>
        <v>1412.4794745414561</v>
      </c>
      <c r="K126" s="146">
        <f>($CU$34/$C$123)*D126</f>
        <v>5293.7350146962908</v>
      </c>
      <c r="L126" s="146">
        <f>($CV$34/$C$123)*D126</f>
        <v>217.26901411764192</v>
      </c>
      <c r="M126" s="146">
        <f>SUM(G126:L126)</f>
        <v>13843.029464671516</v>
      </c>
      <c r="N126" s="134"/>
      <c r="O126" s="145">
        <f>W126*CQ$22</f>
        <v>3323.7668911605197</v>
      </c>
      <c r="P126" s="145">
        <f t="shared" si="193"/>
        <v>1904.5049344294573</v>
      </c>
      <c r="Q126" s="145">
        <f t="shared" si="193"/>
        <v>249.44497344643915</v>
      </c>
      <c r="R126" s="145">
        <f t="shared" si="193"/>
        <v>1000.1050700509384</v>
      </c>
      <c r="S126" s="145">
        <f t="shared" si="193"/>
        <v>3779.3077099035704</v>
      </c>
      <c r="T126" s="145">
        <f>AB126*CV$22</f>
        <v>80.501629620190343</v>
      </c>
      <c r="U126" s="144">
        <f>SUM(O126:T126)</f>
        <v>10337.631208611116</v>
      </c>
      <c r="V126" s="134"/>
      <c r="W126" s="143">
        <v>0.17374807682929594</v>
      </c>
      <c r="X126" s="143">
        <v>0.21554136890658593</v>
      </c>
      <c r="Y126" s="143">
        <v>0.16360997493072968</v>
      </c>
      <c r="Z126" s="143">
        <v>0.16613500233916145</v>
      </c>
      <c r="AA126" s="143">
        <v>0.1675126903553299</v>
      </c>
      <c r="AB126" s="143">
        <v>8.6936977434146023E-2</v>
      </c>
      <c r="AC126" s="143">
        <f>U126/U$128</f>
        <v>0.17522156303405809</v>
      </c>
      <c r="AE126" s="142">
        <f t="shared" si="194"/>
        <v>1164.8052511579272</v>
      </c>
      <c r="AF126" s="142">
        <f t="shared" si="194"/>
        <v>168.73289221217851</v>
      </c>
      <c r="AG126" s="142">
        <f t="shared" si="194"/>
        <v>108.29101890960439</v>
      </c>
      <c r="AH126" s="142">
        <f t="shared" si="194"/>
        <v>412.37440449051769</v>
      </c>
      <c r="AI126" s="142">
        <f t="shared" si="194"/>
        <v>1514.4273047927204</v>
      </c>
      <c r="AJ126" s="142">
        <f t="shared" si="194"/>
        <v>136.76738449745159</v>
      </c>
      <c r="AK126" s="142">
        <f t="shared" si="194"/>
        <v>3505.3982560603999</v>
      </c>
      <c r="AM126" s="136">
        <f t="shared" si="155"/>
        <v>0.33909105338759304</v>
      </c>
      <c r="AN126" s="136">
        <f t="shared" si="156"/>
        <v>0.33909105338759304</v>
      </c>
    </row>
    <row r="127" spans="1:40" x14ac:dyDescent="0.35">
      <c r="A127" s="148">
        <f>B127/T128</f>
        <v>2.4839136409756064E-2</v>
      </c>
      <c r="B127" s="133">
        <f>T126*(2/7)</f>
        <v>23.000465605768667</v>
      </c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1795.4288569273788</v>
      </c>
      <c r="H127" s="146">
        <f>($CR$34/$C$123)*D127</f>
        <v>829.29513065665435</v>
      </c>
      <c r="I127" s="146">
        <f>($CS$34/$C$123)*D127</f>
        <v>143.0943969424174</v>
      </c>
      <c r="J127" s="146">
        <f>($CT$34/$C$123)*D127</f>
        <v>564.99178981658247</v>
      </c>
      <c r="K127" s="146">
        <f>($CU$34/$C$123)*D127</f>
        <v>2117.4940058785164</v>
      </c>
      <c r="L127" s="146">
        <f>($CV$34/$C$123)*D127</f>
        <v>86.907605647056769</v>
      </c>
      <c r="M127" s="146">
        <f>SUM(G127:L127)</f>
        <v>5537.211785868607</v>
      </c>
      <c r="N127" s="134"/>
      <c r="O127" s="145">
        <f>W127*CQ$22</f>
        <v>1329.5067564642077</v>
      </c>
      <c r="P127" s="145">
        <f t="shared" si="193"/>
        <v>761.80197377178285</v>
      </c>
      <c r="Q127" s="145">
        <f t="shared" si="193"/>
        <v>99.777989378575654</v>
      </c>
      <c r="R127" s="145">
        <f t="shared" si="193"/>
        <v>400.04202802037526</v>
      </c>
      <c r="S127" s="145">
        <f t="shared" si="193"/>
        <v>1511.7230839614281</v>
      </c>
      <c r="T127" s="145">
        <f>AB127*CV$22</f>
        <v>32.200651848076127</v>
      </c>
      <c r="U127" s="144">
        <f>SUM(O127:T127)</f>
        <v>4135.052483444445</v>
      </c>
      <c r="V127" s="134"/>
      <c r="W127" s="143">
        <v>6.9499230731718362E-2</v>
      </c>
      <c r="X127" s="143">
        <v>8.621654756263436E-2</v>
      </c>
      <c r="Y127" s="143">
        <v>6.5443989972291866E-2</v>
      </c>
      <c r="Z127" s="143">
        <v>6.6454000935664573E-2</v>
      </c>
      <c r="AA127" s="143">
        <v>6.7005076142131956E-2</v>
      </c>
      <c r="AB127" s="143">
        <v>3.4774790973658404E-2</v>
      </c>
      <c r="AC127" s="143">
        <f>U127/U$128</f>
        <v>7.0088625213623204E-2</v>
      </c>
      <c r="AE127" s="142">
        <f t="shared" si="194"/>
        <v>465.92210046317109</v>
      </c>
      <c r="AF127" s="142">
        <f t="shared" si="194"/>
        <v>67.493156884871496</v>
      </c>
      <c r="AG127" s="142">
        <f t="shared" si="194"/>
        <v>43.31640756384175</v>
      </c>
      <c r="AH127" s="142">
        <f t="shared" si="194"/>
        <v>164.94976179620721</v>
      </c>
      <c r="AI127" s="142">
        <f t="shared" si="194"/>
        <v>605.77092191708834</v>
      </c>
      <c r="AJ127" s="142">
        <f t="shared" si="194"/>
        <v>54.706953798980642</v>
      </c>
      <c r="AK127" s="142">
        <f t="shared" si="194"/>
        <v>1402.159302424162</v>
      </c>
      <c r="AM127" s="136">
        <f t="shared" si="155"/>
        <v>0.33909105338759365</v>
      </c>
      <c r="AN127" s="136">
        <f t="shared" si="156"/>
        <v>0.33909105338759365</v>
      </c>
    </row>
    <row r="128" spans="1:40" x14ac:dyDescent="0.35">
      <c r="C128" s="133">
        <f>SUM(C46:C127)</f>
        <v>238</v>
      </c>
      <c r="F128" s="141" t="s">
        <v>111</v>
      </c>
      <c r="G128" s="140">
        <f t="shared" ref="G128:L128" si="195">SUM(G123:G127)</f>
        <v>18852.002997737476</v>
      </c>
      <c r="H128" s="140">
        <f t="shared" si="195"/>
        <v>8707.5988718948702</v>
      </c>
      <c r="I128" s="140">
        <f t="shared" si="195"/>
        <v>1502.4911678953829</v>
      </c>
      <c r="J128" s="140">
        <f t="shared" si="195"/>
        <v>5932.4137930741153</v>
      </c>
      <c r="K128" s="140">
        <f t="shared" si="195"/>
        <v>22233.687061724424</v>
      </c>
      <c r="L128" s="140">
        <f t="shared" si="195"/>
        <v>912.52985929409613</v>
      </c>
      <c r="M128" s="140">
        <f>SUM(G128:L128)</f>
        <v>58140.72375162036</v>
      </c>
      <c r="O128" s="139">
        <f t="shared" ref="O128:U128" si="196">SUM(O123:O127)</f>
        <v>19129.80535851372</v>
      </c>
      <c r="P128" s="139">
        <f t="shared" si="196"/>
        <v>8835.9136999582479</v>
      </c>
      <c r="Q128" s="139">
        <f t="shared" si="196"/>
        <v>1524.631817540776</v>
      </c>
      <c r="R128" s="139">
        <f t="shared" si="196"/>
        <v>6019.8336050174594</v>
      </c>
      <c r="S128" s="139">
        <f t="shared" si="196"/>
        <v>22561.321783363746</v>
      </c>
      <c r="T128" s="139">
        <f t="shared" si="196"/>
        <v>925.97686273564557</v>
      </c>
      <c r="U128" s="139">
        <f t="shared" si="196"/>
        <v>58997.483127129592</v>
      </c>
      <c r="V128" s="134"/>
      <c r="W128" s="138">
        <f t="shared" ref="W128:AC128" si="197">SUM(W123:W127)</f>
        <v>0.99999999999999967</v>
      </c>
      <c r="X128" s="138">
        <f t="shared" si="197"/>
        <v>1</v>
      </c>
      <c r="Y128" s="138">
        <f t="shared" si="197"/>
        <v>1.0000000000000002</v>
      </c>
      <c r="Z128" s="138">
        <f t="shared" si="197"/>
        <v>1.0000000000000002</v>
      </c>
      <c r="AA128" s="138">
        <f t="shared" si="197"/>
        <v>1</v>
      </c>
      <c r="AB128" s="138">
        <f t="shared" si="197"/>
        <v>0.99999999999999756</v>
      </c>
      <c r="AC128" s="138">
        <f t="shared" si="197"/>
        <v>1.0000000000000002</v>
      </c>
      <c r="AE128" s="137">
        <f t="shared" si="194"/>
        <v>-277.80236077624431</v>
      </c>
      <c r="AF128" s="137">
        <f t="shared" si="194"/>
        <v>-128.31482806337772</v>
      </c>
      <c r="AG128" s="137">
        <f t="shared" si="194"/>
        <v>-22.140649645393069</v>
      </c>
      <c r="AH128" s="137">
        <f t="shared" si="194"/>
        <v>-87.41981194334403</v>
      </c>
      <c r="AI128" s="137">
        <f t="shared" si="194"/>
        <v>-327.63472163932238</v>
      </c>
      <c r="AJ128" s="137">
        <f t="shared" si="194"/>
        <v>-13.447003441549441</v>
      </c>
      <c r="AK128" s="137">
        <f t="shared" si="194"/>
        <v>-856.75937550923118</v>
      </c>
      <c r="AM128" s="136">
        <f t="shared" si="155"/>
        <v>-1.452196483811114E-2</v>
      </c>
      <c r="AN128" s="136">
        <f t="shared" si="156"/>
        <v>-1.452196483811114E-2</v>
      </c>
    </row>
    <row r="130" spans="13:21" x14ac:dyDescent="0.35">
      <c r="M130" s="134">
        <f>M128+M121+M114+M107+M100+M93+M86+M79+M72+M65+M58+M51</f>
        <v>1213515.5282500824</v>
      </c>
      <c r="O130" s="134">
        <f t="shared" ref="O130:U130" si="198">O128+O121+O114+O107+O100+O93+O86+O79+O72+O65+O58+O51</f>
        <v>307031.63944460661</v>
      </c>
      <c r="P130" s="134">
        <f t="shared" si="198"/>
        <v>129600.86812351606</v>
      </c>
      <c r="Q130" s="134">
        <f t="shared" si="198"/>
        <v>16423.280523813602</v>
      </c>
      <c r="R130" s="134">
        <f t="shared" si="198"/>
        <v>125530.38375844111</v>
      </c>
      <c r="S130" s="134">
        <f t="shared" si="198"/>
        <v>425685.31666724052</v>
      </c>
      <c r="T130" s="134">
        <f t="shared" si="198"/>
        <v>26858.289799956572</v>
      </c>
      <c r="U130" s="134">
        <f t="shared" si="198"/>
        <v>1031129.7783175745</v>
      </c>
    </row>
    <row r="131" spans="13:21" x14ac:dyDescent="0.35">
      <c r="M131" s="135">
        <f>(M130-U130)/U130</f>
        <v>0.17687952939356916</v>
      </c>
      <c r="O131" s="134"/>
      <c r="P131" s="134"/>
      <c r="Q131" s="134"/>
      <c r="R131" s="134"/>
      <c r="S131" s="134"/>
      <c r="T131" s="134"/>
      <c r="U131" s="134">
        <f>SUM('FY20 Demand'!O36,'FY20 Demand'!O38)-'Reforecast Total Assurance Only'!U130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29 V33:AB33 O33:T33 U35:AA35 P27:T27 O28:T28 O36:AA36 AC35:AD36 O37:AD39 AD27:AD29 V27:AB28 O24:AD26 U22:V23 AC22:AD23 AD33">
    <cfRule type="cellIs" dxfId="925" priority="420" operator="lessThan">
      <formula>0</formula>
    </cfRule>
    <cfRule type="cellIs" dxfId="924" priority="421" operator="greaterThan">
      <formula>0</formula>
    </cfRule>
  </conditionalFormatting>
  <conditionalFormatting sqref="O32">
    <cfRule type="cellIs" dxfId="923" priority="418" operator="lessThan">
      <formula>0</formula>
    </cfRule>
    <cfRule type="cellIs" dxfId="922" priority="419" operator="greaterThan">
      <formula>0</formula>
    </cfRule>
  </conditionalFormatting>
  <conditionalFormatting sqref="P31:V31 X31:AD31">
    <cfRule type="cellIs" dxfId="921" priority="416" operator="lessThan">
      <formula>0</formula>
    </cfRule>
    <cfRule type="cellIs" dxfId="920" priority="417" operator="greaterThan">
      <formula>0</formula>
    </cfRule>
  </conditionalFormatting>
  <conditionalFormatting sqref="P32:U32">
    <cfRule type="cellIs" dxfId="919" priority="414" operator="lessThan">
      <formula>0</formula>
    </cfRule>
    <cfRule type="cellIs" dxfId="918" priority="415" operator="greaterThan">
      <formula>0</formula>
    </cfRule>
  </conditionalFormatting>
  <conditionalFormatting sqref="W32">
    <cfRule type="cellIs" dxfId="917" priority="412" operator="lessThan">
      <formula>0</formula>
    </cfRule>
    <cfRule type="cellIs" dxfId="916" priority="413" operator="greaterThan">
      <formula>0</formula>
    </cfRule>
  </conditionalFormatting>
  <conditionalFormatting sqref="X32:AC32">
    <cfRule type="cellIs" dxfId="915" priority="408" operator="lessThan">
      <formula>0</formula>
    </cfRule>
    <cfRule type="cellIs" dxfId="914" priority="409" operator="greaterThan">
      <formula>0</formula>
    </cfRule>
  </conditionalFormatting>
  <conditionalFormatting sqref="O30:AD30">
    <cfRule type="cellIs" dxfId="913" priority="410" operator="lessThan">
      <formula>0</formula>
    </cfRule>
    <cfRule type="cellIs" dxfId="912" priority="411" operator="greaterThan">
      <formula>0</formula>
    </cfRule>
  </conditionalFormatting>
  <conditionalFormatting sqref="G32:M32">
    <cfRule type="cellIs" dxfId="911" priority="406" operator="lessThan">
      <formula>0</formula>
    </cfRule>
    <cfRule type="cellIs" dxfId="910" priority="407" operator="greaterThan">
      <formula>0</formula>
    </cfRule>
  </conditionalFormatting>
  <conditionalFormatting sqref="H31:M31">
    <cfRule type="cellIs" dxfId="909" priority="404" operator="lessThan">
      <formula>0</formula>
    </cfRule>
    <cfRule type="cellIs" dxfId="908" priority="405" operator="greaterThan">
      <formula>0</formula>
    </cfRule>
  </conditionalFormatting>
  <conditionalFormatting sqref="G38:M39">
    <cfRule type="cellIs" dxfId="907" priority="398" operator="lessThan">
      <formula>0</formula>
    </cfRule>
    <cfRule type="cellIs" dxfId="906" priority="399" operator="greaterThan">
      <formula>0</formula>
    </cfRule>
  </conditionalFormatting>
  <conditionalFormatting sqref="G35:M36">
    <cfRule type="cellIs" dxfId="905" priority="402" operator="lessThan">
      <formula>0</formula>
    </cfRule>
    <cfRule type="cellIs" dxfId="904" priority="403" operator="greaterThan">
      <formula>0</formula>
    </cfRule>
  </conditionalFormatting>
  <conditionalFormatting sqref="G27:L29 G22:M26">
    <cfRule type="cellIs" dxfId="903" priority="400" operator="lessThan">
      <formula>0</formula>
    </cfRule>
    <cfRule type="cellIs" dxfId="902" priority="401" operator="greaterThan">
      <formula>0</formula>
    </cfRule>
  </conditionalFormatting>
  <conditionalFormatting sqref="AE67:AK72">
    <cfRule type="iconSet" priority="395">
      <iconSet>
        <cfvo type="percent" val="0"/>
        <cfvo type="num" val="0"/>
        <cfvo type="num" val="0"/>
      </iconSet>
    </cfRule>
    <cfRule type="cellIs" dxfId="901" priority="396" operator="lessThan">
      <formula>0</formula>
    </cfRule>
    <cfRule type="cellIs" dxfId="900" priority="397" operator="greaterThan">
      <formula>0</formula>
    </cfRule>
  </conditionalFormatting>
  <conditionalFormatting sqref="AE74:AK79">
    <cfRule type="iconSet" priority="392">
      <iconSet>
        <cfvo type="percent" val="0"/>
        <cfvo type="num" val="0"/>
        <cfvo type="num" val="0"/>
      </iconSet>
    </cfRule>
    <cfRule type="cellIs" dxfId="899" priority="393" operator="lessThan">
      <formula>0</formula>
    </cfRule>
    <cfRule type="cellIs" dxfId="898" priority="394" operator="greaterThan">
      <formula>0</formula>
    </cfRule>
  </conditionalFormatting>
  <conditionalFormatting sqref="X29:AB29">
    <cfRule type="cellIs" dxfId="897" priority="390" operator="lessThan">
      <formula>0</formula>
    </cfRule>
    <cfRule type="cellIs" dxfId="896" priority="391" operator="greaterThan">
      <formula>0</formula>
    </cfRule>
  </conditionalFormatting>
  <conditionalFormatting sqref="AE46:AK65">
    <cfRule type="iconSet" priority="422">
      <iconSet>
        <cfvo type="percent" val="0"/>
        <cfvo type="num" val="0"/>
        <cfvo type="num" val="0"/>
      </iconSet>
    </cfRule>
    <cfRule type="cellIs" dxfId="895" priority="423" operator="lessThan">
      <formula>0</formula>
    </cfRule>
    <cfRule type="cellIs" dxfId="894" priority="424" operator="greaterThan">
      <formula>0</formula>
    </cfRule>
  </conditionalFormatting>
  <conditionalFormatting sqref="AE33:AJ33 AE27:AI28 AK27:AK29 AE35:AK39 AE24:AK26 AK22:AK23">
    <cfRule type="cellIs" dxfId="893" priority="388" operator="lessThan">
      <formula>0</formula>
    </cfRule>
    <cfRule type="cellIs" dxfId="892" priority="389" operator="greaterThan">
      <formula>0</formula>
    </cfRule>
  </conditionalFormatting>
  <conditionalFormatting sqref="AF31:AK31">
    <cfRule type="cellIs" dxfId="891" priority="386" operator="lessThan">
      <formula>0</formula>
    </cfRule>
    <cfRule type="cellIs" dxfId="890" priority="387" operator="greaterThan">
      <formula>0</formula>
    </cfRule>
  </conditionalFormatting>
  <conditionalFormatting sqref="AE32:AJ32">
    <cfRule type="cellIs" dxfId="889" priority="384" operator="lessThan">
      <formula>0</formula>
    </cfRule>
    <cfRule type="cellIs" dxfId="888" priority="385" operator="greaterThan">
      <formula>0</formula>
    </cfRule>
  </conditionalFormatting>
  <conditionalFormatting sqref="AF32:AK32">
    <cfRule type="cellIs" dxfId="887" priority="380" operator="lessThan">
      <formula>0</formula>
    </cfRule>
    <cfRule type="cellIs" dxfId="886" priority="381" operator="greaterThan">
      <formula>0</formula>
    </cfRule>
  </conditionalFormatting>
  <conditionalFormatting sqref="AE30:AK30">
    <cfRule type="cellIs" dxfId="885" priority="382" operator="lessThan">
      <formula>0</formula>
    </cfRule>
    <cfRule type="cellIs" dxfId="884" priority="383" operator="greaterThan">
      <formula>0</formula>
    </cfRule>
  </conditionalFormatting>
  <conditionalFormatting sqref="AF29:AI29">
    <cfRule type="cellIs" dxfId="883" priority="378" operator="lessThan">
      <formula>0</formula>
    </cfRule>
    <cfRule type="cellIs" dxfId="882" priority="379" operator="greaterThan">
      <formula>0</formula>
    </cfRule>
  </conditionalFormatting>
  <conditionalFormatting sqref="AE29:AI29 AK29">
    <cfRule type="cellIs" dxfId="881" priority="376" operator="lessThan">
      <formula>0</formula>
    </cfRule>
    <cfRule type="cellIs" dxfId="880" priority="377" operator="greaterThan">
      <formula>0</formula>
    </cfRule>
  </conditionalFormatting>
  <conditionalFormatting sqref="AK32">
    <cfRule type="cellIs" dxfId="879" priority="374" operator="lessThan">
      <formula>0</formula>
    </cfRule>
    <cfRule type="cellIs" dxfId="878" priority="375" operator="greaterThan">
      <formula>0</formula>
    </cfRule>
  </conditionalFormatting>
  <conditionalFormatting sqref="AM33:AR33 AM25:AS26 AM27:AQ28 AS28:AS29 AM35:AQ36 AS35:AS36 AM37:AS39 AM24:AR24">
    <cfRule type="cellIs" dxfId="877" priority="372" operator="lessThan">
      <formula>0</formula>
    </cfRule>
    <cfRule type="cellIs" dxfId="876" priority="373" operator="greaterThan">
      <formula>0</formula>
    </cfRule>
  </conditionalFormatting>
  <conditionalFormatting sqref="AN31:AS31">
    <cfRule type="cellIs" dxfId="875" priority="370" operator="lessThan">
      <formula>0</formula>
    </cfRule>
    <cfRule type="cellIs" dxfId="874" priority="371" operator="greaterThan">
      <formula>0</formula>
    </cfRule>
  </conditionalFormatting>
  <conditionalFormatting sqref="AM32:AS32">
    <cfRule type="cellIs" dxfId="873" priority="368" operator="lessThan">
      <formula>0</formula>
    </cfRule>
    <cfRule type="cellIs" dxfId="872" priority="369" operator="greaterThan">
      <formula>0</formula>
    </cfRule>
  </conditionalFormatting>
  <conditionalFormatting sqref="AN32:AS32">
    <cfRule type="cellIs" dxfId="871" priority="364" operator="lessThan">
      <formula>0</formula>
    </cfRule>
    <cfRule type="cellIs" dxfId="870" priority="365" operator="greaterThan">
      <formula>0</formula>
    </cfRule>
  </conditionalFormatting>
  <conditionalFormatting sqref="AM30:AS30">
    <cfRule type="cellIs" dxfId="869" priority="366" operator="lessThan">
      <formula>0</formula>
    </cfRule>
    <cfRule type="cellIs" dxfId="868" priority="367" operator="greaterThan">
      <formula>0</formula>
    </cfRule>
  </conditionalFormatting>
  <conditionalFormatting sqref="AN29:AQ29">
    <cfRule type="cellIs" dxfId="867" priority="362" operator="lessThan">
      <formula>0</formula>
    </cfRule>
    <cfRule type="cellIs" dxfId="866" priority="363" operator="greaterThan">
      <formula>0</formula>
    </cfRule>
  </conditionalFormatting>
  <conditionalFormatting sqref="AM29:AQ29 AS29">
    <cfRule type="cellIs" dxfId="865" priority="360" operator="lessThan">
      <formula>0</formula>
    </cfRule>
    <cfRule type="cellIs" dxfId="864" priority="361" operator="greaterThan">
      <formula>0</formula>
    </cfRule>
  </conditionalFormatting>
  <conditionalFormatting sqref="AS32">
    <cfRule type="cellIs" dxfId="863" priority="358" operator="lessThan">
      <formula>0</formula>
    </cfRule>
    <cfRule type="cellIs" dxfId="862" priority="359" operator="greaterThan">
      <formula>0</formula>
    </cfRule>
  </conditionalFormatting>
  <conditionalFormatting sqref="AU33:AZ33 AU27:AY28 AU35:AY36 BA35:BA36 AU37:BA39 AU24:BA26">
    <cfRule type="cellIs" dxfId="861" priority="356" operator="lessThan">
      <formula>0</formula>
    </cfRule>
    <cfRule type="cellIs" dxfId="860" priority="357" operator="greaterThan">
      <formula>0</formula>
    </cfRule>
  </conditionalFormatting>
  <conditionalFormatting sqref="AV31:BA31">
    <cfRule type="cellIs" dxfId="859" priority="354" operator="lessThan">
      <formula>0</formula>
    </cfRule>
    <cfRule type="cellIs" dxfId="858" priority="355" operator="greaterThan">
      <formula>0</formula>
    </cfRule>
  </conditionalFormatting>
  <conditionalFormatting sqref="AU32:BA32">
    <cfRule type="cellIs" dxfId="857" priority="352" operator="lessThan">
      <formula>0</formula>
    </cfRule>
    <cfRule type="cellIs" dxfId="856" priority="353" operator="greaterThan">
      <formula>0</formula>
    </cfRule>
  </conditionalFormatting>
  <conditionalFormatting sqref="AV32:BA32">
    <cfRule type="cellIs" dxfId="855" priority="348" operator="lessThan">
      <formula>0</formula>
    </cfRule>
    <cfRule type="cellIs" dxfId="854" priority="349" operator="greaterThan">
      <formula>0</formula>
    </cfRule>
  </conditionalFormatting>
  <conditionalFormatting sqref="AU30:BA30">
    <cfRule type="cellIs" dxfId="853" priority="350" operator="lessThan">
      <formula>0</formula>
    </cfRule>
    <cfRule type="cellIs" dxfId="852" priority="351" operator="greaterThan">
      <formula>0</formula>
    </cfRule>
  </conditionalFormatting>
  <conditionalFormatting sqref="AV29:AY29">
    <cfRule type="cellIs" dxfId="851" priority="346" operator="lessThan">
      <formula>0</formula>
    </cfRule>
    <cfRule type="cellIs" dxfId="850" priority="347" operator="greaterThan">
      <formula>0</formula>
    </cfRule>
  </conditionalFormatting>
  <conditionalFormatting sqref="AU29:AY29">
    <cfRule type="cellIs" dxfId="849" priority="344" operator="lessThan">
      <formula>0</formula>
    </cfRule>
    <cfRule type="cellIs" dxfId="848" priority="345" operator="greaterThan">
      <formula>0</formula>
    </cfRule>
  </conditionalFormatting>
  <conditionalFormatting sqref="BA32">
    <cfRule type="cellIs" dxfId="847" priority="342" operator="lessThan">
      <formula>0</formula>
    </cfRule>
    <cfRule type="cellIs" dxfId="846" priority="343" operator="greaterThan">
      <formula>0</formula>
    </cfRule>
  </conditionalFormatting>
  <conditionalFormatting sqref="AS28">
    <cfRule type="cellIs" dxfId="845" priority="340" operator="lessThan">
      <formula>0</formula>
    </cfRule>
    <cfRule type="cellIs" dxfId="844" priority="341" operator="greaterThan">
      <formula>0</formula>
    </cfRule>
  </conditionalFormatting>
  <conditionalFormatting sqref="AE81:AK86">
    <cfRule type="iconSet" priority="337">
      <iconSet>
        <cfvo type="percent" val="0"/>
        <cfvo type="num" val="0"/>
        <cfvo type="num" val="0"/>
      </iconSet>
    </cfRule>
    <cfRule type="cellIs" dxfId="843" priority="338" operator="lessThan">
      <formula>0</formula>
    </cfRule>
    <cfRule type="cellIs" dxfId="842" priority="339" operator="greaterThan">
      <formula>0</formula>
    </cfRule>
  </conditionalFormatting>
  <conditionalFormatting sqref="BC33:BH33 BC27:BG28 BC35:BG36 BI35:BI36 BC37:BI39 BC24:BI26">
    <cfRule type="cellIs" dxfId="841" priority="335" operator="lessThan">
      <formula>0</formula>
    </cfRule>
    <cfRule type="cellIs" dxfId="840" priority="336" operator="greaterThan">
      <formula>0</formula>
    </cfRule>
  </conditionalFormatting>
  <conditionalFormatting sqref="BD31:BI31">
    <cfRule type="cellIs" dxfId="839" priority="333" operator="lessThan">
      <formula>0</formula>
    </cfRule>
    <cfRule type="cellIs" dxfId="838" priority="334" operator="greaterThan">
      <formula>0</formula>
    </cfRule>
  </conditionalFormatting>
  <conditionalFormatting sqref="BC32:BI32">
    <cfRule type="cellIs" dxfId="837" priority="331" operator="lessThan">
      <formula>0</formula>
    </cfRule>
    <cfRule type="cellIs" dxfId="836" priority="332" operator="greaterThan">
      <formula>0</formula>
    </cfRule>
  </conditionalFormatting>
  <conditionalFormatting sqref="BD32:BI32">
    <cfRule type="cellIs" dxfId="835" priority="327" operator="lessThan">
      <formula>0</formula>
    </cfRule>
    <cfRule type="cellIs" dxfId="834" priority="328" operator="greaterThan">
      <formula>0</formula>
    </cfRule>
  </conditionalFormatting>
  <conditionalFormatting sqref="BC30:BI30">
    <cfRule type="cellIs" dxfId="833" priority="329" operator="lessThan">
      <formula>0</formula>
    </cfRule>
    <cfRule type="cellIs" dxfId="832" priority="330" operator="greaterThan">
      <formula>0</formula>
    </cfRule>
  </conditionalFormatting>
  <conditionalFormatting sqref="BD29:BG29">
    <cfRule type="cellIs" dxfId="831" priority="325" operator="lessThan">
      <formula>0</formula>
    </cfRule>
    <cfRule type="cellIs" dxfId="830" priority="326" operator="greaterThan">
      <formula>0</formula>
    </cfRule>
  </conditionalFormatting>
  <conditionalFormatting sqref="BC29:BG29">
    <cfRule type="cellIs" dxfId="829" priority="323" operator="lessThan">
      <formula>0</formula>
    </cfRule>
    <cfRule type="cellIs" dxfId="828" priority="324" operator="greaterThan">
      <formula>0</formula>
    </cfRule>
  </conditionalFormatting>
  <conditionalFormatting sqref="BI32">
    <cfRule type="cellIs" dxfId="827" priority="321" operator="lessThan">
      <formula>0</formula>
    </cfRule>
    <cfRule type="cellIs" dxfId="826" priority="322" operator="greaterThan">
      <formula>0</formula>
    </cfRule>
  </conditionalFormatting>
  <conditionalFormatting sqref="AE88:AK93">
    <cfRule type="iconSet" priority="318">
      <iconSet>
        <cfvo type="percent" val="0"/>
        <cfvo type="num" val="0"/>
        <cfvo type="num" val="0"/>
      </iconSet>
    </cfRule>
    <cfRule type="cellIs" dxfId="825" priority="319" operator="lessThan">
      <formula>0</formula>
    </cfRule>
    <cfRule type="cellIs" dxfId="824" priority="320" operator="greaterThan">
      <formula>0</formula>
    </cfRule>
  </conditionalFormatting>
  <conditionalFormatting sqref="BK33:BP33 BK27:BO28 BQ28:BQ29 BK35:BO36 BQ35:BQ36 BK37:BQ39 BK24:BQ26">
    <cfRule type="cellIs" dxfId="823" priority="316" operator="lessThan">
      <formula>0</formula>
    </cfRule>
    <cfRule type="cellIs" dxfId="822" priority="317" operator="greaterThan">
      <formula>0</formula>
    </cfRule>
  </conditionalFormatting>
  <conditionalFormatting sqref="BL31:BQ31">
    <cfRule type="cellIs" dxfId="821" priority="314" operator="lessThan">
      <formula>0</formula>
    </cfRule>
    <cfRule type="cellIs" dxfId="820" priority="315" operator="greaterThan">
      <formula>0</formula>
    </cfRule>
  </conditionalFormatting>
  <conditionalFormatting sqref="BK32:BQ32">
    <cfRule type="cellIs" dxfId="819" priority="312" operator="lessThan">
      <formula>0</formula>
    </cfRule>
    <cfRule type="cellIs" dxfId="818" priority="313" operator="greaterThan">
      <formula>0</formula>
    </cfRule>
  </conditionalFormatting>
  <conditionalFormatting sqref="BL32:BQ32">
    <cfRule type="cellIs" dxfId="817" priority="308" operator="lessThan">
      <formula>0</formula>
    </cfRule>
    <cfRule type="cellIs" dxfId="816" priority="309" operator="greaterThan">
      <formula>0</formula>
    </cfRule>
  </conditionalFormatting>
  <conditionalFormatting sqref="BK30:BQ30">
    <cfRule type="cellIs" dxfId="815" priority="310" operator="lessThan">
      <formula>0</formula>
    </cfRule>
    <cfRule type="cellIs" dxfId="814" priority="311" operator="greaterThan">
      <formula>0</formula>
    </cfRule>
  </conditionalFormatting>
  <conditionalFormatting sqref="BL29:BO29">
    <cfRule type="cellIs" dxfId="813" priority="306" operator="lessThan">
      <formula>0</formula>
    </cfRule>
    <cfRule type="cellIs" dxfId="812" priority="307" operator="greaterThan">
      <formula>0</formula>
    </cfRule>
  </conditionalFormatting>
  <conditionalFormatting sqref="BK29:BO29 BQ29">
    <cfRule type="cellIs" dxfId="811" priority="304" operator="lessThan">
      <formula>0</formula>
    </cfRule>
    <cfRule type="cellIs" dxfId="810" priority="305" operator="greaterThan">
      <formula>0</formula>
    </cfRule>
  </conditionalFormatting>
  <conditionalFormatting sqref="BQ32">
    <cfRule type="cellIs" dxfId="809" priority="302" operator="lessThan">
      <formula>0</formula>
    </cfRule>
    <cfRule type="cellIs" dxfId="808" priority="303" operator="greaterThan">
      <formula>0</formula>
    </cfRule>
  </conditionalFormatting>
  <conditionalFormatting sqref="AE95:AK100">
    <cfRule type="iconSet" priority="299">
      <iconSet>
        <cfvo type="percent" val="0"/>
        <cfvo type="num" val="0"/>
        <cfvo type="num" val="0"/>
      </iconSet>
    </cfRule>
    <cfRule type="cellIs" dxfId="807" priority="300" operator="lessThan">
      <formula>0</formula>
    </cfRule>
    <cfRule type="cellIs" dxfId="806" priority="301" operator="greaterThan">
      <formula>0</formula>
    </cfRule>
  </conditionalFormatting>
  <conditionalFormatting sqref="BS33:BX33 BS27:BW28 BY28:BY29 BS35:BW36 BY35:BY36 BS37:BY39 BS24:BY26">
    <cfRule type="cellIs" dxfId="805" priority="297" operator="lessThan">
      <formula>0</formula>
    </cfRule>
    <cfRule type="cellIs" dxfId="804" priority="298" operator="greaterThan">
      <formula>0</formula>
    </cfRule>
  </conditionalFormatting>
  <conditionalFormatting sqref="BT31:BY31">
    <cfRule type="cellIs" dxfId="803" priority="295" operator="lessThan">
      <formula>0</formula>
    </cfRule>
    <cfRule type="cellIs" dxfId="802" priority="296" operator="greaterThan">
      <formula>0</formula>
    </cfRule>
  </conditionalFormatting>
  <conditionalFormatting sqref="BS32:BY32">
    <cfRule type="cellIs" dxfId="801" priority="293" operator="lessThan">
      <formula>0</formula>
    </cfRule>
    <cfRule type="cellIs" dxfId="800" priority="294" operator="greaterThan">
      <formula>0</formula>
    </cfRule>
  </conditionalFormatting>
  <conditionalFormatting sqref="BT32:BY32">
    <cfRule type="cellIs" dxfId="799" priority="289" operator="lessThan">
      <formula>0</formula>
    </cfRule>
    <cfRule type="cellIs" dxfId="798" priority="290" operator="greaterThan">
      <formula>0</formula>
    </cfRule>
  </conditionalFormatting>
  <conditionalFormatting sqref="BS30:BY30">
    <cfRule type="cellIs" dxfId="797" priority="291" operator="lessThan">
      <formula>0</formula>
    </cfRule>
    <cfRule type="cellIs" dxfId="796" priority="292" operator="greaterThan">
      <formula>0</formula>
    </cfRule>
  </conditionalFormatting>
  <conditionalFormatting sqref="BT29:BW29">
    <cfRule type="cellIs" dxfId="795" priority="287" operator="lessThan">
      <formula>0</formula>
    </cfRule>
    <cfRule type="cellIs" dxfId="794" priority="288" operator="greaterThan">
      <formula>0</formula>
    </cfRule>
  </conditionalFormatting>
  <conditionalFormatting sqref="BS29:BW29 BY29">
    <cfRule type="cellIs" dxfId="793" priority="285" operator="lessThan">
      <formula>0</formula>
    </cfRule>
    <cfRule type="cellIs" dxfId="792" priority="286" operator="greaterThan">
      <formula>0</formula>
    </cfRule>
  </conditionalFormatting>
  <conditionalFormatting sqref="BY32">
    <cfRule type="cellIs" dxfId="791" priority="283" operator="lessThan">
      <formula>0</formula>
    </cfRule>
    <cfRule type="cellIs" dxfId="790" priority="284" operator="greaterThan">
      <formula>0</formula>
    </cfRule>
  </conditionalFormatting>
  <conditionalFormatting sqref="AE102:AK107">
    <cfRule type="iconSet" priority="280">
      <iconSet>
        <cfvo type="percent" val="0"/>
        <cfvo type="num" val="0"/>
        <cfvo type="num" val="0"/>
      </iconSet>
    </cfRule>
    <cfRule type="cellIs" dxfId="789" priority="281" operator="lessThan">
      <formula>0</formula>
    </cfRule>
    <cfRule type="cellIs" dxfId="788" priority="282" operator="greaterThan">
      <formula>0</formula>
    </cfRule>
  </conditionalFormatting>
  <conditionalFormatting sqref="CA33:CF33 CA27:CE28 CA35:CE36 CG35:CG36 CA37:CG39 CA24:CG26">
    <cfRule type="cellIs" dxfId="787" priority="278" operator="lessThan">
      <formula>0</formula>
    </cfRule>
    <cfRule type="cellIs" dxfId="786" priority="279" operator="greaterThan">
      <formula>0</formula>
    </cfRule>
  </conditionalFormatting>
  <conditionalFormatting sqref="CB31:CG31">
    <cfRule type="cellIs" dxfId="785" priority="276" operator="lessThan">
      <formula>0</formula>
    </cfRule>
    <cfRule type="cellIs" dxfId="784" priority="277" operator="greaterThan">
      <formula>0</formula>
    </cfRule>
  </conditionalFormatting>
  <conditionalFormatting sqref="CA32:CG32">
    <cfRule type="cellIs" dxfId="783" priority="274" operator="lessThan">
      <formula>0</formula>
    </cfRule>
    <cfRule type="cellIs" dxfId="782" priority="275" operator="greaterThan">
      <formula>0</formula>
    </cfRule>
  </conditionalFormatting>
  <conditionalFormatting sqref="CB32:CG32">
    <cfRule type="cellIs" dxfId="781" priority="270" operator="lessThan">
      <formula>0</formula>
    </cfRule>
    <cfRule type="cellIs" dxfId="780" priority="271" operator="greaterThan">
      <formula>0</formula>
    </cfRule>
  </conditionalFormatting>
  <conditionalFormatting sqref="CA30:CG30">
    <cfRule type="cellIs" dxfId="779" priority="272" operator="lessThan">
      <formula>0</formula>
    </cfRule>
    <cfRule type="cellIs" dxfId="778" priority="273" operator="greaterThan">
      <formula>0</formula>
    </cfRule>
  </conditionalFormatting>
  <conditionalFormatting sqref="CB29:CE29">
    <cfRule type="cellIs" dxfId="777" priority="268" operator="lessThan">
      <formula>0</formula>
    </cfRule>
    <cfRule type="cellIs" dxfId="776" priority="269" operator="greaterThan">
      <formula>0</formula>
    </cfRule>
  </conditionalFormatting>
  <conditionalFormatting sqref="CA29:CE29">
    <cfRule type="cellIs" dxfId="775" priority="266" operator="lessThan">
      <formula>0</formula>
    </cfRule>
    <cfRule type="cellIs" dxfId="774" priority="267" operator="greaterThan">
      <formula>0</formula>
    </cfRule>
  </conditionalFormatting>
  <conditionalFormatting sqref="CG32">
    <cfRule type="cellIs" dxfId="773" priority="264" operator="lessThan">
      <formula>0</formula>
    </cfRule>
    <cfRule type="cellIs" dxfId="772" priority="265" operator="greaterThan">
      <formula>0</formula>
    </cfRule>
  </conditionalFormatting>
  <conditionalFormatting sqref="AE109:AK114">
    <cfRule type="iconSet" priority="261">
      <iconSet>
        <cfvo type="percent" val="0"/>
        <cfvo type="num" val="0"/>
        <cfvo type="num" val="0"/>
      </iconSet>
    </cfRule>
    <cfRule type="cellIs" dxfId="771" priority="262" operator="lessThan">
      <formula>0</formula>
    </cfRule>
    <cfRule type="cellIs" dxfId="770" priority="263" operator="greaterThan">
      <formula>0</formula>
    </cfRule>
  </conditionalFormatting>
  <conditionalFormatting sqref="CI33:CN33 CI27:CM28 CI35:CM36 CO35:CO36 CI37:CO39 CI24:CO26">
    <cfRule type="cellIs" dxfId="769" priority="259" operator="lessThan">
      <formula>0</formula>
    </cfRule>
    <cfRule type="cellIs" dxfId="768" priority="260" operator="greaterThan">
      <formula>0</formula>
    </cfRule>
  </conditionalFormatting>
  <conditionalFormatting sqref="CJ31:CO31">
    <cfRule type="cellIs" dxfId="767" priority="257" operator="lessThan">
      <formula>0</formula>
    </cfRule>
    <cfRule type="cellIs" dxfId="766" priority="258" operator="greaterThan">
      <formula>0</formula>
    </cfRule>
  </conditionalFormatting>
  <conditionalFormatting sqref="CI32:CO32">
    <cfRule type="cellIs" dxfId="765" priority="255" operator="lessThan">
      <formula>0</formula>
    </cfRule>
    <cfRule type="cellIs" dxfId="764" priority="256" operator="greaterThan">
      <formula>0</formula>
    </cfRule>
  </conditionalFormatting>
  <conditionalFormatting sqref="CJ32:CO32">
    <cfRule type="cellIs" dxfId="763" priority="251" operator="lessThan">
      <formula>0</formula>
    </cfRule>
    <cfRule type="cellIs" dxfId="762" priority="252" operator="greaterThan">
      <formula>0</formula>
    </cfRule>
  </conditionalFormatting>
  <conditionalFormatting sqref="CI30:CO30">
    <cfRule type="cellIs" dxfId="761" priority="253" operator="lessThan">
      <formula>0</formula>
    </cfRule>
    <cfRule type="cellIs" dxfId="760" priority="254" operator="greaterThan">
      <formula>0</formula>
    </cfRule>
  </conditionalFormatting>
  <conditionalFormatting sqref="CJ29:CM29">
    <cfRule type="cellIs" dxfId="759" priority="249" operator="lessThan">
      <formula>0</formula>
    </cfRule>
    <cfRule type="cellIs" dxfId="758" priority="250" operator="greaterThan">
      <formula>0</formula>
    </cfRule>
  </conditionalFormatting>
  <conditionalFormatting sqref="CI29:CM29">
    <cfRule type="cellIs" dxfId="757" priority="247" operator="lessThan">
      <formula>0</formula>
    </cfRule>
    <cfRule type="cellIs" dxfId="756" priority="248" operator="greaterThan">
      <formula>0</formula>
    </cfRule>
  </conditionalFormatting>
  <conditionalFormatting sqref="CO32">
    <cfRule type="cellIs" dxfId="755" priority="245" operator="lessThan">
      <formula>0</formula>
    </cfRule>
    <cfRule type="cellIs" dxfId="754" priority="246" operator="greaterThan">
      <formula>0</formula>
    </cfRule>
  </conditionalFormatting>
  <conditionalFormatting sqref="AE116:AK121">
    <cfRule type="iconSet" priority="242">
      <iconSet>
        <cfvo type="percent" val="0"/>
        <cfvo type="num" val="0"/>
        <cfvo type="num" val="0"/>
      </iconSet>
    </cfRule>
    <cfRule type="cellIs" dxfId="753" priority="243" operator="lessThan">
      <formula>0</formula>
    </cfRule>
    <cfRule type="cellIs" dxfId="752" priority="244" operator="greaterThan">
      <formula>0</formula>
    </cfRule>
  </conditionalFormatting>
  <conditionalFormatting sqref="CQ33:CV33 CQ27:CU28 CQ35:CU36 CW35:CW36 CQ37:CW39 CQ24:CW26">
    <cfRule type="cellIs" dxfId="751" priority="240" operator="lessThan">
      <formula>0</formula>
    </cfRule>
    <cfRule type="cellIs" dxfId="750" priority="241" operator="greaterThan">
      <formula>0</formula>
    </cfRule>
  </conditionalFormatting>
  <conditionalFormatting sqref="CR31:CW31">
    <cfRule type="cellIs" dxfId="749" priority="238" operator="lessThan">
      <formula>0</formula>
    </cfRule>
    <cfRule type="cellIs" dxfId="748" priority="239" operator="greaterThan">
      <formula>0</formula>
    </cfRule>
  </conditionalFormatting>
  <conditionalFormatting sqref="CQ32:CW32">
    <cfRule type="cellIs" dxfId="747" priority="236" operator="lessThan">
      <formula>0</formula>
    </cfRule>
    <cfRule type="cellIs" dxfId="746" priority="237" operator="greaterThan">
      <formula>0</formula>
    </cfRule>
  </conditionalFormatting>
  <conditionalFormatting sqref="CR32:CW32">
    <cfRule type="cellIs" dxfId="745" priority="232" operator="lessThan">
      <formula>0</formula>
    </cfRule>
    <cfRule type="cellIs" dxfId="744" priority="233" operator="greaterThan">
      <formula>0</formula>
    </cfRule>
  </conditionalFormatting>
  <conditionalFormatting sqref="CQ30:CW30">
    <cfRule type="cellIs" dxfId="743" priority="234" operator="lessThan">
      <formula>0</formula>
    </cfRule>
    <cfRule type="cellIs" dxfId="742" priority="235" operator="greaterThan">
      <formula>0</formula>
    </cfRule>
  </conditionalFormatting>
  <conditionalFormatting sqref="CR29:CU29">
    <cfRule type="cellIs" dxfId="741" priority="230" operator="lessThan">
      <formula>0</formula>
    </cfRule>
    <cfRule type="cellIs" dxfId="740" priority="231" operator="greaterThan">
      <formula>0</formula>
    </cfRule>
  </conditionalFormatting>
  <conditionalFormatting sqref="CQ29:CU29">
    <cfRule type="cellIs" dxfId="739" priority="228" operator="lessThan">
      <formula>0</formula>
    </cfRule>
    <cfRule type="cellIs" dxfId="738" priority="229" operator="greaterThan">
      <formula>0</formula>
    </cfRule>
  </conditionalFormatting>
  <conditionalFormatting sqref="CW32">
    <cfRule type="cellIs" dxfId="737" priority="226" operator="lessThan">
      <formula>0</formula>
    </cfRule>
    <cfRule type="cellIs" dxfId="736" priority="227" operator="greaterThan">
      <formula>0</formula>
    </cfRule>
  </conditionalFormatting>
  <conditionalFormatting sqref="AE123:AK128">
    <cfRule type="iconSet" priority="223">
      <iconSet>
        <cfvo type="percent" val="0"/>
        <cfvo type="num" val="0"/>
        <cfvo type="num" val="0"/>
      </iconSet>
    </cfRule>
    <cfRule type="cellIs" dxfId="735" priority="224" operator="lessThan">
      <formula>0</formula>
    </cfRule>
    <cfRule type="cellIs" dxfId="734" priority="225" operator="greaterThan">
      <formula>0</formula>
    </cfRule>
  </conditionalFormatting>
  <conditionalFormatting sqref="AM67:AM128">
    <cfRule type="iconSet" priority="221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222">
      <iconSet iconSet="3Symbols">
        <cfvo type="percent" val="0"/>
        <cfvo type="num" val="0.1"/>
        <cfvo type="num" val="0.2"/>
      </iconSet>
    </cfRule>
  </conditionalFormatting>
  <conditionalFormatting sqref="O27:T28">
    <cfRule type="cellIs" dxfId="733" priority="219" operator="lessThan">
      <formula>0</formula>
    </cfRule>
    <cfRule type="cellIs" dxfId="732" priority="220" operator="greaterThan">
      <formula>0</formula>
    </cfRule>
  </conditionalFormatting>
  <conditionalFormatting sqref="O29:T29">
    <cfRule type="cellIs" dxfId="731" priority="217" operator="lessThan">
      <formula>0</formula>
    </cfRule>
    <cfRule type="cellIs" dxfId="730" priority="218" operator="greaterThan">
      <formula>0</formula>
    </cfRule>
  </conditionalFormatting>
  <conditionalFormatting sqref="O35:T35">
    <cfRule type="cellIs" dxfId="729" priority="215" operator="lessThan">
      <formula>0</formula>
    </cfRule>
    <cfRule type="cellIs" dxfId="728" priority="216" operator="greaterThan">
      <formula>0</formula>
    </cfRule>
  </conditionalFormatting>
  <conditionalFormatting sqref="W27:AB27">
    <cfRule type="cellIs" dxfId="727" priority="213" operator="lessThan">
      <formula>0</formula>
    </cfRule>
    <cfRule type="cellIs" dxfId="726" priority="214" operator="greaterThan">
      <formula>0</formula>
    </cfRule>
  </conditionalFormatting>
  <conditionalFormatting sqref="W28:AB28">
    <cfRule type="cellIs" dxfId="725" priority="211" operator="lessThan">
      <formula>0</formula>
    </cfRule>
    <cfRule type="cellIs" dxfId="724" priority="212" operator="greaterThan">
      <formula>0</formula>
    </cfRule>
  </conditionalFormatting>
  <conditionalFormatting sqref="W29:AB29">
    <cfRule type="cellIs" dxfId="723" priority="209" operator="lessThan">
      <formula>0</formula>
    </cfRule>
    <cfRule type="cellIs" dxfId="722" priority="210" operator="greaterThan">
      <formula>0</formula>
    </cfRule>
  </conditionalFormatting>
  <conditionalFormatting sqref="AB35:AB36">
    <cfRule type="cellIs" dxfId="721" priority="207" operator="lessThan">
      <formula>0</formula>
    </cfRule>
    <cfRule type="cellIs" dxfId="720" priority="208" operator="greaterThan">
      <formula>0</formula>
    </cfRule>
  </conditionalFormatting>
  <conditionalFormatting sqref="AJ27:AJ28">
    <cfRule type="cellIs" dxfId="719" priority="205" operator="lessThan">
      <formula>0</formula>
    </cfRule>
    <cfRule type="cellIs" dxfId="718" priority="206" operator="greaterThan">
      <formula>0</formula>
    </cfRule>
  </conditionalFormatting>
  <conditionalFormatting sqref="AJ29">
    <cfRule type="cellIs" dxfId="717" priority="203" operator="lessThan">
      <formula>0</formula>
    </cfRule>
    <cfRule type="cellIs" dxfId="716" priority="204" operator="greaterThan">
      <formula>0</formula>
    </cfRule>
  </conditionalFormatting>
  <conditionalFormatting sqref="AJ29">
    <cfRule type="cellIs" dxfId="715" priority="201" operator="lessThan">
      <formula>0</formula>
    </cfRule>
    <cfRule type="cellIs" dxfId="714" priority="202" operator="greaterThan">
      <formula>0</formula>
    </cfRule>
  </conditionalFormatting>
  <conditionalFormatting sqref="AC27:AC29">
    <cfRule type="cellIs" dxfId="713" priority="199" operator="lessThan">
      <formula>0</formula>
    </cfRule>
    <cfRule type="cellIs" dxfId="712" priority="200" operator="greaterThan">
      <formula>0</formula>
    </cfRule>
  </conditionalFormatting>
  <conditionalFormatting sqref="U27:U29">
    <cfRule type="cellIs" dxfId="711" priority="197" operator="lessThan">
      <formula>0</formula>
    </cfRule>
    <cfRule type="cellIs" dxfId="710" priority="198" operator="greaterThan">
      <formula>0</formula>
    </cfRule>
  </conditionalFormatting>
  <conditionalFormatting sqref="M27:M29">
    <cfRule type="cellIs" dxfId="709" priority="195" operator="lessThan">
      <formula>0</formula>
    </cfRule>
    <cfRule type="cellIs" dxfId="708" priority="196" operator="greaterThan">
      <formula>0</formula>
    </cfRule>
  </conditionalFormatting>
  <conditionalFormatting sqref="AR27:AR28">
    <cfRule type="cellIs" dxfId="707" priority="193" operator="lessThan">
      <formula>0</formula>
    </cfRule>
    <cfRule type="cellIs" dxfId="706" priority="194" operator="greaterThan">
      <formula>0</formula>
    </cfRule>
  </conditionalFormatting>
  <conditionalFormatting sqref="AR29">
    <cfRule type="cellIs" dxfId="705" priority="191" operator="lessThan">
      <formula>0</formula>
    </cfRule>
    <cfRule type="cellIs" dxfId="704" priority="192" operator="greaterThan">
      <formula>0</formula>
    </cfRule>
  </conditionalFormatting>
  <conditionalFormatting sqref="AR29">
    <cfRule type="cellIs" dxfId="703" priority="189" operator="lessThan">
      <formula>0</formula>
    </cfRule>
    <cfRule type="cellIs" dxfId="702" priority="190" operator="greaterThan">
      <formula>0</formula>
    </cfRule>
  </conditionalFormatting>
  <conditionalFormatting sqref="AS27:AS29">
    <cfRule type="cellIs" dxfId="701" priority="187" operator="lessThan">
      <formula>0</formula>
    </cfRule>
    <cfRule type="cellIs" dxfId="700" priority="188" operator="greaterThan">
      <formula>0</formula>
    </cfRule>
  </conditionalFormatting>
  <conditionalFormatting sqref="AR35:AR36">
    <cfRule type="cellIs" dxfId="699" priority="185" operator="lessThan">
      <formula>0</formula>
    </cfRule>
    <cfRule type="cellIs" dxfId="698" priority="186" operator="greaterThan">
      <formula>0</formula>
    </cfRule>
  </conditionalFormatting>
  <conditionalFormatting sqref="AZ27:AZ28">
    <cfRule type="cellIs" dxfId="697" priority="183" operator="lessThan">
      <formula>0</formula>
    </cfRule>
    <cfRule type="cellIs" dxfId="696" priority="184" operator="greaterThan">
      <formula>0</formula>
    </cfRule>
  </conditionalFormatting>
  <conditionalFormatting sqref="AZ29">
    <cfRule type="cellIs" dxfId="695" priority="181" operator="lessThan">
      <formula>0</formula>
    </cfRule>
    <cfRule type="cellIs" dxfId="694" priority="182" operator="greaterThan">
      <formula>0</formula>
    </cfRule>
  </conditionalFormatting>
  <conditionalFormatting sqref="AZ29">
    <cfRule type="cellIs" dxfId="693" priority="179" operator="lessThan">
      <formula>0</formula>
    </cfRule>
    <cfRule type="cellIs" dxfId="692" priority="180" operator="greaterThan">
      <formula>0</formula>
    </cfRule>
  </conditionalFormatting>
  <conditionalFormatting sqref="BA27:BA29">
    <cfRule type="cellIs" dxfId="691" priority="177" operator="lessThan">
      <formula>0</formula>
    </cfRule>
    <cfRule type="cellIs" dxfId="690" priority="178" operator="greaterThan">
      <formula>0</formula>
    </cfRule>
  </conditionalFormatting>
  <conditionalFormatting sqref="AZ35:AZ36">
    <cfRule type="cellIs" dxfId="689" priority="175" operator="lessThan">
      <formula>0</formula>
    </cfRule>
    <cfRule type="cellIs" dxfId="688" priority="176" operator="greaterThan">
      <formula>0</formula>
    </cfRule>
  </conditionalFormatting>
  <conditionalFormatting sqref="BH27:BH28">
    <cfRule type="cellIs" dxfId="687" priority="173" operator="lessThan">
      <formula>0</formula>
    </cfRule>
    <cfRule type="cellIs" dxfId="686" priority="174" operator="greaterThan">
      <formula>0</formula>
    </cfRule>
  </conditionalFormatting>
  <conditionalFormatting sqref="BH29">
    <cfRule type="cellIs" dxfId="685" priority="171" operator="lessThan">
      <formula>0</formula>
    </cfRule>
    <cfRule type="cellIs" dxfId="684" priority="172" operator="greaterThan">
      <formula>0</formula>
    </cfRule>
  </conditionalFormatting>
  <conditionalFormatting sqref="BH29">
    <cfRule type="cellIs" dxfId="683" priority="169" operator="lessThan">
      <formula>0</formula>
    </cfRule>
    <cfRule type="cellIs" dxfId="682" priority="170" operator="greaterThan">
      <formula>0</formula>
    </cfRule>
  </conditionalFormatting>
  <conditionalFormatting sqref="BI27:BI29">
    <cfRule type="cellIs" dxfId="681" priority="167" operator="lessThan">
      <formula>0</formula>
    </cfRule>
    <cfRule type="cellIs" dxfId="680" priority="168" operator="greaterThan">
      <formula>0</formula>
    </cfRule>
  </conditionalFormatting>
  <conditionalFormatting sqref="BH35:BH36">
    <cfRule type="cellIs" dxfId="679" priority="165" operator="lessThan">
      <formula>0</formula>
    </cfRule>
    <cfRule type="cellIs" dxfId="678" priority="166" operator="greaterThan">
      <formula>0</formula>
    </cfRule>
  </conditionalFormatting>
  <conditionalFormatting sqref="BP27:BP28">
    <cfRule type="cellIs" dxfId="677" priority="163" operator="lessThan">
      <formula>0</formula>
    </cfRule>
    <cfRule type="cellIs" dxfId="676" priority="164" operator="greaterThan">
      <formula>0</formula>
    </cfRule>
  </conditionalFormatting>
  <conditionalFormatting sqref="BP29">
    <cfRule type="cellIs" dxfId="675" priority="161" operator="lessThan">
      <formula>0</formula>
    </cfRule>
    <cfRule type="cellIs" dxfId="674" priority="162" operator="greaterThan">
      <formula>0</formula>
    </cfRule>
  </conditionalFormatting>
  <conditionalFormatting sqref="BP29">
    <cfRule type="cellIs" dxfId="673" priority="159" operator="lessThan">
      <formula>0</formula>
    </cfRule>
    <cfRule type="cellIs" dxfId="672" priority="160" operator="greaterThan">
      <formula>0</formula>
    </cfRule>
  </conditionalFormatting>
  <conditionalFormatting sqref="BQ27:BQ29">
    <cfRule type="cellIs" dxfId="671" priority="157" operator="lessThan">
      <formula>0</formula>
    </cfRule>
    <cfRule type="cellIs" dxfId="670" priority="158" operator="greaterThan">
      <formula>0</formula>
    </cfRule>
  </conditionalFormatting>
  <conditionalFormatting sqref="BP35:BP36">
    <cfRule type="cellIs" dxfId="669" priority="155" operator="lessThan">
      <formula>0</formula>
    </cfRule>
    <cfRule type="cellIs" dxfId="668" priority="156" operator="greaterThan">
      <formula>0</formula>
    </cfRule>
  </conditionalFormatting>
  <conditionalFormatting sqref="BX27:BX28">
    <cfRule type="cellIs" dxfId="667" priority="153" operator="lessThan">
      <formula>0</formula>
    </cfRule>
    <cfRule type="cellIs" dxfId="666" priority="154" operator="greaterThan">
      <formula>0</formula>
    </cfRule>
  </conditionalFormatting>
  <conditionalFormatting sqref="BX29">
    <cfRule type="cellIs" dxfId="665" priority="151" operator="lessThan">
      <formula>0</formula>
    </cfRule>
    <cfRule type="cellIs" dxfId="664" priority="152" operator="greaterThan">
      <formula>0</formula>
    </cfRule>
  </conditionalFormatting>
  <conditionalFormatting sqref="BX29">
    <cfRule type="cellIs" dxfId="663" priority="149" operator="lessThan">
      <formula>0</formula>
    </cfRule>
    <cfRule type="cellIs" dxfId="662" priority="150" operator="greaterThan">
      <formula>0</formula>
    </cfRule>
  </conditionalFormatting>
  <conditionalFormatting sqref="BY27:BY29">
    <cfRule type="cellIs" dxfId="661" priority="147" operator="lessThan">
      <formula>0</formula>
    </cfRule>
    <cfRule type="cellIs" dxfId="660" priority="148" operator="greaterThan">
      <formula>0</formula>
    </cfRule>
  </conditionalFormatting>
  <conditionalFormatting sqref="BX35:BX36">
    <cfRule type="cellIs" dxfId="659" priority="145" operator="lessThan">
      <formula>0</formula>
    </cfRule>
    <cfRule type="cellIs" dxfId="658" priority="146" operator="greaterThan">
      <formula>0</formula>
    </cfRule>
  </conditionalFormatting>
  <conditionalFormatting sqref="CF27:CF28">
    <cfRule type="cellIs" dxfId="657" priority="143" operator="lessThan">
      <formula>0</formula>
    </cfRule>
    <cfRule type="cellIs" dxfId="656" priority="144" operator="greaterThan">
      <formula>0</formula>
    </cfRule>
  </conditionalFormatting>
  <conditionalFormatting sqref="CF29">
    <cfRule type="cellIs" dxfId="655" priority="141" operator="lessThan">
      <formula>0</formula>
    </cfRule>
    <cfRule type="cellIs" dxfId="654" priority="142" operator="greaterThan">
      <formula>0</formula>
    </cfRule>
  </conditionalFormatting>
  <conditionalFormatting sqref="CF29">
    <cfRule type="cellIs" dxfId="653" priority="139" operator="lessThan">
      <formula>0</formula>
    </cfRule>
    <cfRule type="cellIs" dxfId="652" priority="140" operator="greaterThan">
      <formula>0</formula>
    </cfRule>
  </conditionalFormatting>
  <conditionalFormatting sqref="CG27:CG29">
    <cfRule type="cellIs" dxfId="651" priority="137" operator="lessThan">
      <formula>0</formula>
    </cfRule>
    <cfRule type="cellIs" dxfId="650" priority="138" operator="greaterThan">
      <formula>0</formula>
    </cfRule>
  </conditionalFormatting>
  <conditionalFormatting sqref="CF35:CF36">
    <cfRule type="cellIs" dxfId="649" priority="135" operator="lessThan">
      <formula>0</formula>
    </cfRule>
    <cfRule type="cellIs" dxfId="648" priority="136" operator="greaterThan">
      <formula>0</formula>
    </cfRule>
  </conditionalFormatting>
  <conditionalFormatting sqref="CN27:CN28">
    <cfRule type="cellIs" dxfId="647" priority="133" operator="lessThan">
      <formula>0</formula>
    </cfRule>
    <cfRule type="cellIs" dxfId="646" priority="134" operator="greaterThan">
      <formula>0</formula>
    </cfRule>
  </conditionalFormatting>
  <conditionalFormatting sqref="CN29">
    <cfRule type="cellIs" dxfId="645" priority="131" operator="lessThan">
      <formula>0</formula>
    </cfRule>
    <cfRule type="cellIs" dxfId="644" priority="132" operator="greaterThan">
      <formula>0</formula>
    </cfRule>
  </conditionalFormatting>
  <conditionalFormatting sqref="CN29">
    <cfRule type="cellIs" dxfId="643" priority="129" operator="lessThan">
      <formula>0</formula>
    </cfRule>
    <cfRule type="cellIs" dxfId="642" priority="130" operator="greaterThan">
      <formula>0</formula>
    </cfRule>
  </conditionalFormatting>
  <conditionalFormatting sqref="CO27:CO29">
    <cfRule type="cellIs" dxfId="641" priority="127" operator="lessThan">
      <formula>0</formula>
    </cfRule>
    <cfRule type="cellIs" dxfId="640" priority="128" operator="greaterThan">
      <formula>0</formula>
    </cfRule>
  </conditionalFormatting>
  <conditionalFormatting sqref="CN35:CN36">
    <cfRule type="cellIs" dxfId="639" priority="125" operator="lessThan">
      <formula>0</formula>
    </cfRule>
    <cfRule type="cellIs" dxfId="638" priority="126" operator="greaterThan">
      <formula>0</formula>
    </cfRule>
  </conditionalFormatting>
  <conditionalFormatting sqref="CV27:CV28">
    <cfRule type="cellIs" dxfId="637" priority="123" operator="lessThan">
      <formula>0</formula>
    </cfRule>
    <cfRule type="cellIs" dxfId="636" priority="124" operator="greaterThan">
      <formula>0</formula>
    </cfRule>
  </conditionalFormatting>
  <conditionalFormatting sqref="CV29">
    <cfRule type="cellIs" dxfId="635" priority="121" operator="lessThan">
      <formula>0</formula>
    </cfRule>
    <cfRule type="cellIs" dxfId="634" priority="122" operator="greaterThan">
      <formula>0</formula>
    </cfRule>
  </conditionalFormatting>
  <conditionalFormatting sqref="CV29">
    <cfRule type="cellIs" dxfId="633" priority="119" operator="lessThan">
      <formula>0</formula>
    </cfRule>
    <cfRule type="cellIs" dxfId="632" priority="120" operator="greaterThan">
      <formula>0</formula>
    </cfRule>
  </conditionalFormatting>
  <conditionalFormatting sqref="CV35:CV36">
    <cfRule type="cellIs" dxfId="631" priority="117" operator="lessThan">
      <formula>0</formula>
    </cfRule>
    <cfRule type="cellIs" dxfId="630" priority="118" operator="greaterThan">
      <formula>0</formula>
    </cfRule>
  </conditionalFormatting>
  <conditionalFormatting sqref="CW27:CW29">
    <cfRule type="cellIs" dxfId="629" priority="115" operator="lessThan">
      <formula>0</formula>
    </cfRule>
    <cfRule type="cellIs" dxfId="628" priority="116" operator="greaterThan">
      <formula>0</formula>
    </cfRule>
  </conditionalFormatting>
  <conditionalFormatting sqref="O23:T23">
    <cfRule type="cellIs" dxfId="627" priority="113" operator="lessThan">
      <formula>0</formula>
    </cfRule>
    <cfRule type="cellIs" dxfId="626" priority="114" operator="greaterThan">
      <formula>0</formula>
    </cfRule>
  </conditionalFormatting>
  <conditionalFormatting sqref="W23:AB23">
    <cfRule type="cellIs" dxfId="625" priority="111" operator="lessThan">
      <formula>0</formula>
    </cfRule>
    <cfRule type="cellIs" dxfId="624" priority="112" operator="greaterThan">
      <formula>0</formula>
    </cfRule>
  </conditionalFormatting>
  <conditionalFormatting sqref="AE23:AJ23">
    <cfRule type="cellIs" dxfId="623" priority="109" operator="lessThan">
      <formula>0</formula>
    </cfRule>
    <cfRule type="cellIs" dxfId="622" priority="110" operator="greaterThan">
      <formula>0</formula>
    </cfRule>
  </conditionalFormatting>
  <conditionalFormatting sqref="CI23:CN23">
    <cfRule type="cellIs" dxfId="621" priority="83" operator="lessThan">
      <formula>0</formula>
    </cfRule>
    <cfRule type="cellIs" dxfId="620" priority="84" operator="greaterThan">
      <formula>0</formula>
    </cfRule>
  </conditionalFormatting>
  <conditionalFormatting sqref="CW22:CW23">
    <cfRule type="cellIs" dxfId="619" priority="77" operator="lessThan">
      <formula>0</formula>
    </cfRule>
    <cfRule type="cellIs" dxfId="618" priority="78" operator="greaterThan">
      <formula>0</formula>
    </cfRule>
  </conditionalFormatting>
  <conditionalFormatting sqref="CQ23:CV23">
    <cfRule type="cellIs" dxfId="617" priority="79" operator="lessThan">
      <formula>0</formula>
    </cfRule>
    <cfRule type="cellIs" dxfId="616" priority="80" operator="greaterThan">
      <formula>0</formula>
    </cfRule>
  </conditionalFormatting>
  <conditionalFormatting sqref="AM23:AR23">
    <cfRule type="cellIs" dxfId="615" priority="107" operator="lessThan">
      <formula>0</formula>
    </cfRule>
    <cfRule type="cellIs" dxfId="614" priority="108" operator="greaterThan">
      <formula>0</formula>
    </cfRule>
  </conditionalFormatting>
  <conditionalFormatting sqref="AS22:AS24">
    <cfRule type="cellIs" dxfId="613" priority="105" operator="lessThan">
      <formula>0</formula>
    </cfRule>
    <cfRule type="cellIs" dxfId="612" priority="106" operator="greaterThan">
      <formula>0</formula>
    </cfRule>
  </conditionalFormatting>
  <conditionalFormatting sqref="AU23:AZ23">
    <cfRule type="cellIs" dxfId="611" priority="103" operator="lessThan">
      <formula>0</formula>
    </cfRule>
    <cfRule type="cellIs" dxfId="610" priority="104" operator="greaterThan">
      <formula>0</formula>
    </cfRule>
  </conditionalFormatting>
  <conditionalFormatting sqref="BA22:BA23">
    <cfRule type="cellIs" dxfId="609" priority="101" operator="lessThan">
      <formula>0</formula>
    </cfRule>
    <cfRule type="cellIs" dxfId="608" priority="102" operator="greaterThan">
      <formula>0</formula>
    </cfRule>
  </conditionalFormatting>
  <conditionalFormatting sqref="BC23:BH23">
    <cfRule type="cellIs" dxfId="607" priority="99" operator="lessThan">
      <formula>0</formula>
    </cfRule>
    <cfRule type="cellIs" dxfId="606" priority="100" operator="greaterThan">
      <formula>0</formula>
    </cfRule>
  </conditionalFormatting>
  <conditionalFormatting sqref="BI22:BI23">
    <cfRule type="cellIs" dxfId="605" priority="97" operator="lessThan">
      <formula>0</formula>
    </cfRule>
    <cfRule type="cellIs" dxfId="604" priority="98" operator="greaterThan">
      <formula>0</formula>
    </cfRule>
  </conditionalFormatting>
  <conditionalFormatting sqref="BK23:BP23">
    <cfRule type="cellIs" dxfId="603" priority="95" operator="lessThan">
      <formula>0</formula>
    </cfRule>
    <cfRule type="cellIs" dxfId="602" priority="96" operator="greaterThan">
      <formula>0</formula>
    </cfRule>
  </conditionalFormatting>
  <conditionalFormatting sqref="BQ22:BQ23">
    <cfRule type="cellIs" dxfId="601" priority="93" operator="lessThan">
      <formula>0</formula>
    </cfRule>
    <cfRule type="cellIs" dxfId="600" priority="94" operator="greaterThan">
      <formula>0</formula>
    </cfRule>
  </conditionalFormatting>
  <conditionalFormatting sqref="BS23:BX23">
    <cfRule type="cellIs" dxfId="599" priority="91" operator="lessThan">
      <formula>0</formula>
    </cfRule>
    <cfRule type="cellIs" dxfId="598" priority="92" operator="greaterThan">
      <formula>0</formula>
    </cfRule>
  </conditionalFormatting>
  <conditionalFormatting sqref="BY22:BY23">
    <cfRule type="cellIs" dxfId="597" priority="89" operator="lessThan">
      <formula>0</formula>
    </cfRule>
    <cfRule type="cellIs" dxfId="596" priority="90" operator="greaterThan">
      <formula>0</formula>
    </cfRule>
  </conditionalFormatting>
  <conditionalFormatting sqref="CA23:CF23">
    <cfRule type="cellIs" dxfId="595" priority="87" operator="lessThan">
      <formula>0</formula>
    </cfRule>
    <cfRule type="cellIs" dxfId="594" priority="88" operator="greaterThan">
      <formula>0</formula>
    </cfRule>
  </conditionalFormatting>
  <conditionalFormatting sqref="CG22:CG23">
    <cfRule type="cellIs" dxfId="593" priority="85" operator="lessThan">
      <formula>0</formula>
    </cfRule>
    <cfRule type="cellIs" dxfId="592" priority="86" operator="greaterThan">
      <formula>0</formula>
    </cfRule>
  </conditionalFormatting>
  <conditionalFormatting sqref="CO22:CO23">
    <cfRule type="cellIs" dxfId="591" priority="81" operator="lessThan">
      <formula>0</formula>
    </cfRule>
    <cfRule type="cellIs" dxfId="590" priority="82" operator="greaterThan">
      <formula>0</formula>
    </cfRule>
  </conditionalFormatting>
  <conditionalFormatting sqref="O34:AD34">
    <cfRule type="cellIs" dxfId="589" priority="75" operator="lessThan">
      <formula>0</formula>
    </cfRule>
    <cfRule type="cellIs" dxfId="588" priority="76" operator="greaterThan">
      <formula>0</formula>
    </cfRule>
  </conditionalFormatting>
  <conditionalFormatting sqref="G34:M34">
    <cfRule type="cellIs" dxfId="587" priority="73" operator="lessThan">
      <formula>0</formula>
    </cfRule>
    <cfRule type="cellIs" dxfId="586" priority="74" operator="greaterThan">
      <formula>0</formula>
    </cfRule>
  </conditionalFormatting>
  <conditionalFormatting sqref="AE34:AK34">
    <cfRule type="cellIs" dxfId="585" priority="71" operator="lessThan">
      <formula>0</formula>
    </cfRule>
    <cfRule type="cellIs" dxfId="584" priority="72" operator="greaterThan">
      <formula>0</formula>
    </cfRule>
  </conditionalFormatting>
  <conditionalFormatting sqref="AM34:AQ34">
    <cfRule type="cellIs" dxfId="583" priority="69" operator="lessThan">
      <formula>0</formula>
    </cfRule>
    <cfRule type="cellIs" dxfId="582" priority="70" operator="greaterThan">
      <formula>0</formula>
    </cfRule>
  </conditionalFormatting>
  <conditionalFormatting sqref="AU34:AY34">
    <cfRule type="cellIs" dxfId="581" priority="67" operator="lessThan">
      <formula>0</formula>
    </cfRule>
    <cfRule type="cellIs" dxfId="580" priority="68" operator="greaterThan">
      <formula>0</formula>
    </cfRule>
  </conditionalFormatting>
  <conditionalFormatting sqref="BC34:BG34">
    <cfRule type="cellIs" dxfId="579" priority="65" operator="lessThan">
      <formula>0</formula>
    </cfRule>
    <cfRule type="cellIs" dxfId="578" priority="66" operator="greaterThan">
      <formula>0</formula>
    </cfRule>
  </conditionalFormatting>
  <conditionalFormatting sqref="BK34:BO34">
    <cfRule type="cellIs" dxfId="577" priority="63" operator="lessThan">
      <formula>0</formula>
    </cfRule>
    <cfRule type="cellIs" dxfId="576" priority="64" operator="greaterThan">
      <formula>0</formula>
    </cfRule>
  </conditionalFormatting>
  <conditionalFormatting sqref="BS34:BW34">
    <cfRule type="cellIs" dxfId="575" priority="61" operator="lessThan">
      <formula>0</formula>
    </cfRule>
    <cfRule type="cellIs" dxfId="574" priority="62" operator="greaterThan">
      <formula>0</formula>
    </cfRule>
  </conditionalFormatting>
  <conditionalFormatting sqref="AS34">
    <cfRule type="cellIs" dxfId="573" priority="59" operator="lessThan">
      <formula>0</formula>
    </cfRule>
    <cfRule type="cellIs" dxfId="572" priority="60" operator="greaterThan">
      <formula>0</formula>
    </cfRule>
  </conditionalFormatting>
  <conditionalFormatting sqref="BA34">
    <cfRule type="cellIs" dxfId="571" priority="57" operator="lessThan">
      <formula>0</formula>
    </cfRule>
    <cfRule type="cellIs" dxfId="570" priority="58" operator="greaterThan">
      <formula>0</formula>
    </cfRule>
  </conditionalFormatting>
  <conditionalFormatting sqref="BI34">
    <cfRule type="cellIs" dxfId="569" priority="55" operator="lessThan">
      <formula>0</formula>
    </cfRule>
    <cfRule type="cellIs" dxfId="568" priority="56" operator="greaterThan">
      <formula>0</formula>
    </cfRule>
  </conditionalFormatting>
  <conditionalFormatting sqref="BQ34">
    <cfRule type="cellIs" dxfId="567" priority="53" operator="lessThan">
      <formula>0</formula>
    </cfRule>
    <cfRule type="cellIs" dxfId="566" priority="54" operator="greaterThan">
      <formula>0</formula>
    </cfRule>
  </conditionalFormatting>
  <conditionalFormatting sqref="BY34">
    <cfRule type="cellIs" dxfId="565" priority="51" operator="lessThan">
      <formula>0</formula>
    </cfRule>
    <cfRule type="cellIs" dxfId="564" priority="52" operator="greaterThan">
      <formula>0</formula>
    </cfRule>
  </conditionalFormatting>
  <conditionalFormatting sqref="CA34:CE34">
    <cfRule type="cellIs" dxfId="563" priority="49" operator="lessThan">
      <formula>0</formula>
    </cfRule>
    <cfRule type="cellIs" dxfId="562" priority="50" operator="greaterThan">
      <formula>0</formula>
    </cfRule>
  </conditionalFormatting>
  <conditionalFormatting sqref="CG34">
    <cfRule type="cellIs" dxfId="561" priority="47" operator="lessThan">
      <formula>0</formula>
    </cfRule>
    <cfRule type="cellIs" dxfId="560" priority="48" operator="greaterThan">
      <formula>0</formula>
    </cfRule>
  </conditionalFormatting>
  <conditionalFormatting sqref="CI34:CM34">
    <cfRule type="cellIs" dxfId="559" priority="45" operator="lessThan">
      <formula>0</formula>
    </cfRule>
    <cfRule type="cellIs" dxfId="558" priority="46" operator="greaterThan">
      <formula>0</formula>
    </cfRule>
  </conditionalFormatting>
  <conditionalFormatting sqref="CO34">
    <cfRule type="cellIs" dxfId="557" priority="43" operator="lessThan">
      <formula>0</formula>
    </cfRule>
    <cfRule type="cellIs" dxfId="556" priority="44" operator="greaterThan">
      <formula>0</formula>
    </cfRule>
  </conditionalFormatting>
  <conditionalFormatting sqref="CQ34:CU34">
    <cfRule type="cellIs" dxfId="555" priority="41" operator="lessThan">
      <formula>0</formula>
    </cfRule>
    <cfRule type="cellIs" dxfId="554" priority="42" operator="greaterThan">
      <formula>0</formula>
    </cfRule>
  </conditionalFormatting>
  <conditionalFormatting sqref="CW34">
    <cfRule type="cellIs" dxfId="553" priority="39" operator="lessThan">
      <formula>0</formula>
    </cfRule>
    <cfRule type="cellIs" dxfId="552" priority="40" operator="greaterThan">
      <formula>0</formula>
    </cfRule>
  </conditionalFormatting>
  <conditionalFormatting sqref="AR34">
    <cfRule type="cellIs" dxfId="551" priority="37" operator="lessThan">
      <formula>0</formula>
    </cfRule>
    <cfRule type="cellIs" dxfId="550" priority="38" operator="greaterThan">
      <formula>0</formula>
    </cfRule>
  </conditionalFormatting>
  <conditionalFormatting sqref="AZ34">
    <cfRule type="cellIs" dxfId="549" priority="35" operator="lessThan">
      <formula>0</formula>
    </cfRule>
    <cfRule type="cellIs" dxfId="548" priority="36" operator="greaterThan">
      <formula>0</formula>
    </cfRule>
  </conditionalFormatting>
  <conditionalFormatting sqref="BH34">
    <cfRule type="cellIs" dxfId="547" priority="33" operator="lessThan">
      <formula>0</formula>
    </cfRule>
    <cfRule type="cellIs" dxfId="546" priority="34" operator="greaterThan">
      <formula>0</formula>
    </cfRule>
  </conditionalFormatting>
  <conditionalFormatting sqref="BP34">
    <cfRule type="cellIs" dxfId="545" priority="31" operator="lessThan">
      <formula>0</formula>
    </cfRule>
    <cfRule type="cellIs" dxfId="544" priority="32" operator="greaterThan">
      <formula>0</formula>
    </cfRule>
  </conditionalFormatting>
  <conditionalFormatting sqref="BX34">
    <cfRule type="cellIs" dxfId="543" priority="29" operator="lessThan">
      <formula>0</formula>
    </cfRule>
    <cfRule type="cellIs" dxfId="542" priority="30" operator="greaterThan">
      <formula>0</formula>
    </cfRule>
  </conditionalFormatting>
  <conditionalFormatting sqref="CF34">
    <cfRule type="cellIs" dxfId="541" priority="27" operator="lessThan">
      <formula>0</formula>
    </cfRule>
    <cfRule type="cellIs" dxfId="540" priority="28" operator="greaterThan">
      <formula>0</formula>
    </cfRule>
  </conditionalFormatting>
  <conditionalFormatting sqref="CN34">
    <cfRule type="cellIs" dxfId="539" priority="25" operator="lessThan">
      <formula>0</formula>
    </cfRule>
    <cfRule type="cellIs" dxfId="538" priority="26" operator="greaterThan">
      <formula>0</formula>
    </cfRule>
  </conditionalFormatting>
  <conditionalFormatting sqref="CV34">
    <cfRule type="cellIs" dxfId="537" priority="23" operator="lessThan">
      <formula>0</formula>
    </cfRule>
    <cfRule type="cellIs" dxfId="536" priority="24" operator="greaterThan">
      <formula>0</formula>
    </cfRule>
  </conditionalFormatting>
  <conditionalFormatting sqref="O22:T22">
    <cfRule type="cellIs" dxfId="535" priority="21" operator="lessThan">
      <formula>0</formula>
    </cfRule>
    <cfRule type="cellIs" dxfId="534" priority="22" operator="greaterThan">
      <formula>0</formula>
    </cfRule>
  </conditionalFormatting>
  <conditionalFormatting sqref="BK22:BP22">
    <cfRule type="cellIs" dxfId="533" priority="19" operator="lessThan">
      <formula>0</formula>
    </cfRule>
    <cfRule type="cellIs" dxfId="532" priority="20" operator="greaterThan">
      <formula>0</formula>
    </cfRule>
  </conditionalFormatting>
  <conditionalFormatting sqref="W22:AB22">
    <cfRule type="cellIs" dxfId="531" priority="17" operator="lessThan">
      <formula>0</formula>
    </cfRule>
    <cfRule type="cellIs" dxfId="530" priority="18" operator="greaterThan">
      <formula>0</formula>
    </cfRule>
  </conditionalFormatting>
  <conditionalFormatting sqref="AE22:AJ22">
    <cfRule type="cellIs" dxfId="529" priority="15" operator="lessThan">
      <formula>0</formula>
    </cfRule>
    <cfRule type="cellIs" dxfId="528" priority="16" operator="greaterThan">
      <formula>0</formula>
    </cfRule>
  </conditionalFormatting>
  <conditionalFormatting sqref="AM22:AR22">
    <cfRule type="cellIs" dxfId="527" priority="13" operator="lessThan">
      <formula>0</formula>
    </cfRule>
    <cfRule type="cellIs" dxfId="526" priority="14" operator="greaterThan">
      <formula>0</formula>
    </cfRule>
  </conditionalFormatting>
  <conditionalFormatting sqref="AU22:AZ22">
    <cfRule type="cellIs" dxfId="525" priority="11" operator="lessThan">
      <formula>0</formula>
    </cfRule>
    <cfRule type="cellIs" dxfId="524" priority="12" operator="greaterThan">
      <formula>0</formula>
    </cfRule>
  </conditionalFormatting>
  <conditionalFormatting sqref="BC22:BH22">
    <cfRule type="cellIs" dxfId="523" priority="9" operator="lessThan">
      <formula>0</formula>
    </cfRule>
    <cfRule type="cellIs" dxfId="522" priority="10" operator="greaterThan">
      <formula>0</formula>
    </cfRule>
  </conditionalFormatting>
  <conditionalFormatting sqref="CQ22:CV22">
    <cfRule type="cellIs" dxfId="521" priority="1" operator="lessThan">
      <formula>0</formula>
    </cfRule>
    <cfRule type="cellIs" dxfId="520" priority="2" operator="greaterThan">
      <formula>0</formula>
    </cfRule>
  </conditionalFormatting>
  <conditionalFormatting sqref="BS22:BX22">
    <cfRule type="cellIs" dxfId="519" priority="7" operator="lessThan">
      <formula>0</formula>
    </cfRule>
    <cfRule type="cellIs" dxfId="518" priority="8" operator="greaterThan">
      <formula>0</formula>
    </cfRule>
  </conditionalFormatting>
  <conditionalFormatting sqref="CA22:CF22">
    <cfRule type="cellIs" dxfId="517" priority="5" operator="lessThan">
      <formula>0</formula>
    </cfRule>
    <cfRule type="cellIs" dxfId="516" priority="6" operator="greaterThan">
      <formula>0</formula>
    </cfRule>
  </conditionalFormatting>
  <conditionalFormatting sqref="CI22:CN22">
    <cfRule type="cellIs" dxfId="515" priority="3" operator="lessThan">
      <formula>0</formula>
    </cfRule>
    <cfRule type="cellIs" dxfId="514" priority="4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6350</xdr:rowOff>
                  </from>
                  <to>
                    <xdr:col>3</xdr:col>
                    <xdr:colOff>50800</xdr:colOff>
                    <xdr:row>19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outlinePr summaryBelow="0"/>
  </sheetPr>
  <dimension ref="A1:AZ23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ColWidth="9.1796875" defaultRowHeight="14.5" x14ac:dyDescent="0.35"/>
  <cols>
    <col min="1" max="1" width="40.81640625" style="79" bestFit="1" customWidth="1"/>
    <col min="2" max="24" width="8.54296875" style="79" customWidth="1"/>
    <col min="25" max="25" width="8.26953125" style="79" customWidth="1"/>
    <col min="26" max="41" width="8.54296875" style="79" customWidth="1"/>
    <col min="42" max="49" width="8.54296875" style="79" bestFit="1" customWidth="1"/>
    <col min="50" max="50" width="9.1796875" style="79" bestFit="1" customWidth="1"/>
    <col min="51" max="51" width="8.453125" style="79" bestFit="1" customWidth="1"/>
    <col min="52" max="16384" width="9.1796875" style="79"/>
  </cols>
  <sheetData>
    <row r="1" spans="1:52" ht="15" thickBot="1" x14ac:dyDescent="0.4">
      <c r="A1" s="376"/>
      <c r="B1" s="373">
        <v>43647</v>
      </c>
      <c r="C1" s="380"/>
      <c r="D1" s="380"/>
      <c r="E1" s="381"/>
      <c r="F1" s="373">
        <v>43678</v>
      </c>
      <c r="G1" s="380"/>
      <c r="H1" s="380"/>
      <c r="I1" s="381"/>
      <c r="J1" s="373">
        <v>43709</v>
      </c>
      <c r="K1" s="380"/>
      <c r="L1" s="380"/>
      <c r="M1" s="381"/>
      <c r="N1" s="373">
        <v>43739</v>
      </c>
      <c r="O1" s="380"/>
      <c r="P1" s="380"/>
      <c r="Q1" s="381"/>
      <c r="R1" s="373">
        <v>43770</v>
      </c>
      <c r="S1" s="380"/>
      <c r="T1" s="380"/>
      <c r="U1" s="381"/>
      <c r="V1" s="373">
        <v>43800</v>
      </c>
      <c r="W1" s="380"/>
      <c r="X1" s="380"/>
      <c r="Y1" s="381"/>
      <c r="Z1" s="373">
        <v>43831</v>
      </c>
      <c r="AA1" s="380"/>
      <c r="AB1" s="380"/>
      <c r="AC1" s="381"/>
      <c r="AD1" s="373">
        <v>43862</v>
      </c>
      <c r="AE1" s="380"/>
      <c r="AF1" s="380"/>
      <c r="AG1" s="381"/>
      <c r="AH1" s="373">
        <v>43891</v>
      </c>
      <c r="AI1" s="380"/>
      <c r="AJ1" s="380"/>
      <c r="AK1" s="381"/>
      <c r="AL1" s="373">
        <v>43922</v>
      </c>
      <c r="AM1" s="380"/>
      <c r="AN1" s="380"/>
      <c r="AO1" s="381"/>
      <c r="AP1" s="373">
        <v>43952</v>
      </c>
      <c r="AQ1" s="380"/>
      <c r="AR1" s="380"/>
      <c r="AS1" s="381"/>
      <c r="AT1" s="373">
        <v>43983</v>
      </c>
      <c r="AU1" s="380"/>
      <c r="AV1" s="380"/>
      <c r="AW1" s="381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</row>
    <row r="4" spans="1:52" x14ac:dyDescent="0.35">
      <c r="A4" s="79" t="s">
        <v>11</v>
      </c>
      <c r="B4" s="208">
        <f>'Reforecast Total Non_Assurance'!$P$46</f>
        <v>602.79312251284171</v>
      </c>
      <c r="C4" s="208">
        <f>'Reforecast Total Non_Assurance'!$P$47</f>
        <v>733.14310075629487</v>
      </c>
      <c r="D4" s="208">
        <f>'Reforecast Total Non_Assurance'!$P$48</f>
        <v>825.52824246617331</v>
      </c>
      <c r="E4" s="208">
        <f>'Reforecast Total Non_Assurance'!$P$49+'Reforecast Total Non_Assurance'!$P$50</f>
        <v>930.01987095987829</v>
      </c>
      <c r="F4" s="208">
        <f>'Reforecast Total Non_Assurance'!$P$53+'Reforecast Total Non_Assurance'!$P$54</f>
        <v>1037.7261464617493</v>
      </c>
      <c r="G4" s="208">
        <f>'Reforecast Total Non_Assurance'!$P$55</f>
        <v>1118.7363470039099</v>
      </c>
      <c r="H4" s="208">
        <f>'Reforecast Total Non_Assurance'!$P$56</f>
        <v>942.57572301102482</v>
      </c>
      <c r="I4" s="208">
        <f>'Reforecast Total Non_Assurance'!$P$57</f>
        <v>888.60703492470134</v>
      </c>
      <c r="J4" s="208">
        <f>'Reforecast Total Non_Assurance'!$P$60</f>
        <v>1226.9445520988729</v>
      </c>
      <c r="K4" s="208">
        <f>'Reforecast Total Non_Assurance'!$P$61</f>
        <v>1065.6170882459528</v>
      </c>
      <c r="L4" s="208">
        <f>'Reforecast Total Non_Assurance'!$P$62</f>
        <v>1095.2587498295827</v>
      </c>
      <c r="M4" s="208">
        <f>'Reforecast Total Non_Assurance'!$P$63+'Reforecast Total Non_Assurance'!$P$64</f>
        <v>1011.8573112686806</v>
      </c>
      <c r="N4" s="208">
        <f>'Reforecast Total Non_Assurance'!$P$67</f>
        <v>975.76302671693782</v>
      </c>
      <c r="O4" s="208">
        <f>'Reforecast Total Non_Assurance'!$P$68</f>
        <v>1189.3653262170367</v>
      </c>
      <c r="P4" s="208">
        <f>'Reforecast Total Non_Assurance'!$P$69</f>
        <v>1142.8968067052524</v>
      </c>
      <c r="Q4" s="208">
        <f>'Reforecast Total Non_Assurance'!$P$70+'Reforecast Total Non_Assurance'!$P$71</f>
        <v>1111.0680911209433</v>
      </c>
      <c r="R4" s="208">
        <f>'Reforecast Total Non_Assurance'!$P$74+'Reforecast Total Non_Assurance'!$P$75</f>
        <v>950.87023177213018</v>
      </c>
      <c r="S4" s="208">
        <f>'Reforecast Total Non_Assurance'!$P$76</f>
        <v>1238.688485012121</v>
      </c>
      <c r="T4" s="208">
        <f>'Reforecast Total Non_Assurance'!$P$77</f>
        <v>1187.8178469611921</v>
      </c>
      <c r="U4" s="208">
        <f>'Reforecast Total Non_Assurance'!$P$78</f>
        <v>1119.7688457175225</v>
      </c>
      <c r="V4" s="208">
        <f>'Reforecast Total Non_Assurance'!$P$81</f>
        <v>597.95557356895779</v>
      </c>
      <c r="W4" s="208">
        <f>'Reforecast Total Non_Assurance'!$P$82</f>
        <v>1157.713202658397</v>
      </c>
      <c r="X4" s="208">
        <f>'Reforecast Total Non_Assurance'!$P$83+'Reforecast Total Non_Assurance'!$P$84</f>
        <v>1561.2038659965565</v>
      </c>
      <c r="Y4" s="208">
        <f>'Reforecast Total Non_Assurance'!$P$85</f>
        <v>0</v>
      </c>
      <c r="Z4" s="208">
        <f>'Reforecast Total Non_Assurance'!$P$89</f>
        <v>574.23663499275949</v>
      </c>
      <c r="AA4" s="208">
        <f>+'Reforecast Total Non_Assurance'!$P$90</f>
        <v>981.68000737271507</v>
      </c>
      <c r="AB4" s="208">
        <f>'Reforecast Total Non_Assurance'!$P$91</f>
        <v>1187.0473327013444</v>
      </c>
      <c r="AC4" s="208">
        <f>'Reforecast Total Non_Assurance'!$P$92</f>
        <v>851.62763111330707</v>
      </c>
      <c r="AD4" s="208">
        <f>'Reforecast Total Non_Assurance'!$P$95+'Reforecast Total Non_Assurance'!$P$96</f>
        <v>1011.5600321830481</v>
      </c>
      <c r="AE4" s="208">
        <f>'Reforecast Total Non_Assurance'!$P$97</f>
        <v>1151.1907799695189</v>
      </c>
      <c r="AF4" s="208">
        <f>'Reforecast Total Non_Assurance'!$P$98</f>
        <v>1131.5371203250693</v>
      </c>
      <c r="AG4" s="208">
        <f>'Reforecast Total Non_Assurance'!$P$99</f>
        <v>915.24593307317195</v>
      </c>
      <c r="AH4" s="208">
        <f>'Reforecast Total Non_Assurance'!$P$102</f>
        <v>1021.2552110173307</v>
      </c>
      <c r="AI4" s="208">
        <f>'Reforecast Total Non_Assurance'!$P$103</f>
        <v>1206.2885461017763</v>
      </c>
      <c r="AJ4" s="208">
        <f>'Reforecast Total Non_Assurance'!$P$104</f>
        <v>1158.9738623236867</v>
      </c>
      <c r="AK4" s="208">
        <f>'Reforecast Total Non_Assurance'!$P$105+'Reforecast Total Non_Assurance'!$P$106</f>
        <v>944.69271557562081</v>
      </c>
      <c r="AL4" s="208">
        <f>'Reforecast Total Non_Assurance'!$P$109+'Reforecast Total Non_Assurance'!$P$110</f>
        <v>996.27125186153899</v>
      </c>
      <c r="AM4" s="208">
        <f>'Reforecast Total Non_Assurance'!$P$111</f>
        <v>828.49005505913999</v>
      </c>
      <c r="AN4" s="208">
        <f>'Reforecast Total Non_Assurance'!$P$112</f>
        <v>1048.8689038040261</v>
      </c>
      <c r="AO4" s="208">
        <f>'Reforecast Total Non_Assurance'!$P$113</f>
        <v>840.05622559235212</v>
      </c>
      <c r="AP4" s="208">
        <f>'Reforecast Total Non_Assurance'!$P$116+'Reforecast Total Non_Assurance'!$P$117</f>
        <v>720.43749571174499</v>
      </c>
      <c r="AQ4" s="208">
        <f>'Reforecast Total Non_Assurance'!$P$118</f>
        <v>913.77566339446264</v>
      </c>
      <c r="AR4" s="208">
        <f>'Reforecast Total Non_Assurance'!$P$119</f>
        <v>974.64464066308926</v>
      </c>
      <c r="AS4" s="208">
        <f>'Reforecast Total Non_Assurance'!$P$120</f>
        <v>1073.8885813988909</v>
      </c>
      <c r="AT4" s="208">
        <f>'Reforecast Total Non_Assurance'!$P$123</f>
        <v>569.19125529762778</v>
      </c>
      <c r="AU4" s="208">
        <f>'Reforecast Total Non_Assurance'!$P$124</f>
        <v>504.19041325078058</v>
      </c>
      <c r="AV4" s="208">
        <f>'Reforecast Total Non_Assurance'!$P$125</f>
        <v>701.87322233683255</v>
      </c>
      <c r="AW4" s="208">
        <f>'Reforecast Total Non_Assurance'!$P$126+'Reforecast Total Non_Assurance'!$P$127</f>
        <v>767.20843631549587</v>
      </c>
      <c r="AX4" s="207">
        <f t="shared" ref="AX4:AX9" si="0">SUM(B4:AW4)</f>
        <v>45786.150543422023</v>
      </c>
      <c r="AY4" s="215">
        <v>45786.150543422038</v>
      </c>
      <c r="AZ4" s="207">
        <f t="shared" ref="AZ4:AZ9" si="1">AX4-AY4</f>
        <v>0</v>
      </c>
    </row>
    <row r="5" spans="1:52" x14ac:dyDescent="0.35">
      <c r="A5" s="79" t="s">
        <v>12</v>
      </c>
      <c r="B5" s="208">
        <f>'Reforecast Total Non_Assurance'!$O$46</f>
        <v>0</v>
      </c>
      <c r="C5" s="208">
        <f>'Reforecast Total Non_Assurance'!$O$47</f>
        <v>0</v>
      </c>
      <c r="D5" s="208">
        <f>'Reforecast Total Non_Assurance'!$O$48</f>
        <v>0</v>
      </c>
      <c r="E5" s="208">
        <f>'Reforecast Total Non_Assurance'!$O$49+'Reforecast Total Non_Assurance'!$O$50</f>
        <v>0</v>
      </c>
      <c r="F5" s="208">
        <f>'Reforecast Total Non_Assurance'!$O$53+'Reforecast Total Non_Assurance'!$O$54</f>
        <v>0</v>
      </c>
      <c r="G5" s="208">
        <f>'Reforecast Total Non_Assurance'!$O$55</f>
        <v>0</v>
      </c>
      <c r="H5" s="208">
        <f>'Reforecast Total Non_Assurance'!$O$56</f>
        <v>0</v>
      </c>
      <c r="I5" s="208">
        <f>'Reforecast Total Non_Assurance'!$O$57</f>
        <v>0</v>
      </c>
      <c r="J5" s="208">
        <f>'Reforecast Total Non_Assurance'!$O$60</f>
        <v>0</v>
      </c>
      <c r="K5" s="208">
        <f>'Reforecast Total Non_Assurance'!$O$61</f>
        <v>0</v>
      </c>
      <c r="L5" s="208">
        <f>'Reforecast Total Non_Assurance'!$O$62</f>
        <v>0</v>
      </c>
      <c r="M5" s="208">
        <f>'Reforecast Total Non_Assurance'!$O$63+'Reforecast Total Non_Assurance'!$O$64</f>
        <v>0</v>
      </c>
      <c r="N5" s="208">
        <f>'Reforecast Total Non_Assurance'!$O$67</f>
        <v>0</v>
      </c>
      <c r="O5" s="208">
        <f>'Reforecast Total Non_Assurance'!$O$68</f>
        <v>0</v>
      </c>
      <c r="P5" s="208">
        <f>'Reforecast Total Non_Assurance'!$O$69</f>
        <v>0</v>
      </c>
      <c r="Q5" s="208">
        <f>'Reforecast Total Non_Assurance'!$O$70+'Reforecast Total Non_Assurance'!$O$71</f>
        <v>0</v>
      </c>
      <c r="R5" s="208">
        <f>'Reforecast Total Non_Assurance'!$O$74+'Reforecast Total Non_Assurance'!$O$75</f>
        <v>0</v>
      </c>
      <c r="S5" s="208">
        <f>'Reforecast Total Non_Assurance'!$O$76</f>
        <v>0</v>
      </c>
      <c r="T5" s="208">
        <f>'Reforecast Total Non_Assurance'!$O$77</f>
        <v>0</v>
      </c>
      <c r="U5" s="208">
        <f>'Reforecast Total Non_Assurance'!$O$78</f>
        <v>0</v>
      </c>
      <c r="V5" s="208">
        <f>'Reforecast Total Non_Assurance'!$O$81</f>
        <v>0</v>
      </c>
      <c r="W5" s="208">
        <f>'Reforecast Total Non_Assurance'!$O$82</f>
        <v>0</v>
      </c>
      <c r="X5" s="208">
        <f>'Reforecast Total Non_Assurance'!$O$83+'Reforecast Total Non_Assurance'!$O$84</f>
        <v>0</v>
      </c>
      <c r="Y5" s="208">
        <f>'Reforecast Total Non_Assurance'!$O$85</f>
        <v>0</v>
      </c>
      <c r="Z5" s="208">
        <f>'Reforecast Total Non_Assurance'!$O$89</f>
        <v>0</v>
      </c>
      <c r="AA5" s="208">
        <f>+'Reforecast Total Non_Assurance'!$O$90</f>
        <v>0</v>
      </c>
      <c r="AB5" s="208">
        <f>'Reforecast Total Non_Assurance'!$O$91</f>
        <v>0</v>
      </c>
      <c r="AC5" s="208">
        <f>'Reforecast Total Non_Assurance'!$O$92</f>
        <v>0</v>
      </c>
      <c r="AD5" s="208">
        <f>'Reforecast Total Non_Assurance'!$O$95+'Reforecast Total Non_Assurance'!$O$96</f>
        <v>0</v>
      </c>
      <c r="AE5" s="208">
        <f>'Reforecast Total Non_Assurance'!$O$97</f>
        <v>0</v>
      </c>
      <c r="AF5" s="208">
        <f>'Reforecast Total Non_Assurance'!$O$98</f>
        <v>0</v>
      </c>
      <c r="AG5" s="208">
        <f>'Reforecast Total Non_Assurance'!$O$99</f>
        <v>0</v>
      </c>
      <c r="AH5" s="208">
        <f>'Reforecast Total Non_Assurance'!$O$102+'Reforecast Total Non_Assurance'!$O$103</f>
        <v>0</v>
      </c>
      <c r="AI5" s="208">
        <f>'Reforecast Total Non_Assurance'!$O$104</f>
        <v>0</v>
      </c>
      <c r="AJ5" s="208">
        <f>'Reforecast Total Non_Assurance'!$O$105</f>
        <v>0</v>
      </c>
      <c r="AK5" s="208">
        <f>'Reforecast Total Non_Assurance'!$O$106</f>
        <v>0</v>
      </c>
      <c r="AL5" s="208">
        <f>'Reforecast Total Non_Assurance'!$O$109</f>
        <v>0</v>
      </c>
      <c r="AM5" s="208">
        <f>'Reforecast Total Non_Assurance'!$O$110</f>
        <v>0</v>
      </c>
      <c r="AN5" s="208">
        <f>'Reforecast Total Non_Assurance'!$O$111</f>
        <v>0</v>
      </c>
      <c r="AO5" s="208">
        <f>'Reforecast Total Non_Assurance'!$O$112+'Reforecast Total Non_Assurance'!$O$113</f>
        <v>0</v>
      </c>
      <c r="AP5" s="208">
        <f>'Reforecast Total Non_Assurance'!$O$116+'Reforecast Total Non_Assurance'!$O$117</f>
        <v>0</v>
      </c>
      <c r="AQ5" s="208">
        <f>'Reforecast Total Non_Assurance'!$O$118</f>
        <v>0</v>
      </c>
      <c r="AR5" s="208">
        <f>'Reforecast Total Non_Assurance'!$O$119</f>
        <v>0</v>
      </c>
      <c r="AS5" s="208">
        <f>'Reforecast Total Non_Assurance'!$O$120</f>
        <v>0</v>
      </c>
      <c r="AT5" s="208">
        <f>'Reforecast Total Non_Assurance'!$O$123</f>
        <v>0</v>
      </c>
      <c r="AU5" s="208">
        <f>'Reforecast Total Non_Assurance'!$O$124</f>
        <v>0</v>
      </c>
      <c r="AV5" s="208">
        <f>'Reforecast Total Non_Assurance'!$O$125</f>
        <v>0</v>
      </c>
      <c r="AW5" s="208">
        <f>'Reforecast Total Non_Assurance'!$O$126+'Reforecast Total Non_Assurance'!$O$127</f>
        <v>0</v>
      </c>
      <c r="AX5" s="207">
        <f t="shared" si="0"/>
        <v>0</v>
      </c>
      <c r="AZ5" s="207">
        <f t="shared" si="1"/>
        <v>0</v>
      </c>
    </row>
    <row r="6" spans="1:52" x14ac:dyDescent="0.35">
      <c r="A6" s="79" t="s">
        <v>13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  <c r="AW6" s="208"/>
      <c r="AX6" s="207">
        <f t="shared" si="0"/>
        <v>0</v>
      </c>
      <c r="AZ6" s="207">
        <f t="shared" si="1"/>
        <v>0</v>
      </c>
    </row>
    <row r="7" spans="1:52" x14ac:dyDescent="0.35">
      <c r="A7" s="79" t="s">
        <v>14</v>
      </c>
      <c r="B7" s="208">
        <f>'Reforecast Total Non_Assurance'!$Q$46</f>
        <v>720.58747340139507</v>
      </c>
      <c r="C7" s="208">
        <f>'Reforecast Total Non_Assurance'!$Q$47</f>
        <v>763.96639722195448</v>
      </c>
      <c r="D7" s="208">
        <f>'Reforecast Total Non_Assurance'!$Q$48</f>
        <v>900.34061585082497</v>
      </c>
      <c r="E7" s="208">
        <f>'Reforecast Total Non_Assurance'!$Q$49+'Reforecast Total Non_Assurance'!$Q$50</f>
        <v>907.57273897823325</v>
      </c>
      <c r="F7" s="208">
        <f>'Reforecast Total Non_Assurance'!$Q$53+'Reforecast Total Non_Assurance'!$Q$54</f>
        <v>964.54734077804733</v>
      </c>
      <c r="G7" s="208">
        <f>'Reforecast Total Non_Assurance'!$Q$55</f>
        <v>1207.6204303416846</v>
      </c>
      <c r="H7" s="208">
        <f>'Reforecast Total Non_Assurance'!$Q$56</f>
        <v>1015.714930223691</v>
      </c>
      <c r="I7" s="208">
        <f>'Reforecast Total Non_Assurance'!$Q$57</f>
        <v>885.80986436786827</v>
      </c>
      <c r="J7" s="208">
        <f>'Reforecast Total Non_Assurance'!$Q$60</f>
        <v>949.73650796401353</v>
      </c>
      <c r="K7" s="208">
        <f>'Reforecast Total Non_Assurance'!$Q$61</f>
        <v>870.81177375086475</v>
      </c>
      <c r="L7" s="208">
        <f>'Reforecast Total Non_Assurance'!$Q$62</f>
        <v>810.8455385561266</v>
      </c>
      <c r="M7" s="208">
        <f>'Reforecast Total Non_Assurance'!$Q$63+'Reforecast Total Non_Assurance'!$Q$64</f>
        <v>811.62931425657553</v>
      </c>
      <c r="N7" s="208">
        <f>'Reforecast Total Non_Assurance'!$Q$67</f>
        <v>785.43656961154238</v>
      </c>
      <c r="O7" s="208">
        <f>'Reforecast Total Non_Assurance'!$Q$68</f>
        <v>953.77600712779747</v>
      </c>
      <c r="P7" s="208">
        <f>'Reforecast Total Non_Assurance'!$Q$69</f>
        <v>931.71970653776248</v>
      </c>
      <c r="Q7" s="208">
        <f>'Reforecast Total Non_Assurance'!$Q$70+'Reforecast Total Non_Assurance'!$Q$71</f>
        <v>894.10509612909823</v>
      </c>
      <c r="R7" s="208">
        <f>'Reforecast Total Non_Assurance'!$Q$74+'Reforecast Total Non_Assurance'!$Q$75</f>
        <v>1160.881086410767</v>
      </c>
      <c r="S7" s="208">
        <f>'Reforecast Total Non_Assurance'!$Q$76</f>
        <v>1157.1937879574339</v>
      </c>
      <c r="T7" s="208">
        <f>'Reforecast Total Non_Assurance'!$Q$77</f>
        <v>925.65373095788834</v>
      </c>
      <c r="U7" s="208">
        <f>'Reforecast Total Non_Assurance'!$Q$78</f>
        <v>864.8740861227277</v>
      </c>
      <c r="V7" s="208">
        <f>'Reforecast Total Non_Assurance'!$Q$81</f>
        <v>495.96475492066708</v>
      </c>
      <c r="W7" s="208">
        <f>'Reforecast Total Non_Assurance'!$Q$82</f>
        <v>850.24544132131768</v>
      </c>
      <c r="X7" s="208">
        <f>'Reforecast Total Non_Assurance'!$Q$83+'Reforecast Total Non_Assurance'!$Q$84</f>
        <v>1407.8275732492414</v>
      </c>
      <c r="Y7" s="208">
        <f>'Reforecast Total Non_Assurance'!$Q$85</f>
        <v>0</v>
      </c>
      <c r="Z7" s="208">
        <f>'Reforecast Total Non_Assurance'!$Q$89</f>
        <v>232.74567522050407</v>
      </c>
      <c r="AA7" s="208">
        <f>+'Reforecast Total Non_Assurance'!$Q$90</f>
        <v>414.99972771971005</v>
      </c>
      <c r="AB7" s="208">
        <f>'Reforecast Total Non_Assurance'!$Q$91</f>
        <v>673.32548844537348</v>
      </c>
      <c r="AC7" s="208">
        <f>'Reforecast Total Non_Assurance'!$Q$92</f>
        <v>449.991415351863</v>
      </c>
      <c r="AD7" s="208">
        <f>'Reforecast Total Non_Assurance'!$Q$95+'Reforecast Total Non_Assurance'!$Q$96</f>
        <v>734.91143070306623</v>
      </c>
      <c r="AE7" s="208">
        <f>'Reforecast Total Non_Assurance'!$Q$97</f>
        <v>821.99100748018941</v>
      </c>
      <c r="AF7" s="208">
        <f>'Reforecast Total Non_Assurance'!$Q$98</f>
        <v>1023.126041968804</v>
      </c>
      <c r="AG7" s="208">
        <f>'Reforecast Total Non_Assurance'!$Q$99</f>
        <v>797.54056535049654</v>
      </c>
      <c r="AH7" s="208">
        <f>'Reforecast Total Non_Assurance'!$Q$102</f>
        <v>1192.7318474664692</v>
      </c>
      <c r="AI7" s="208">
        <f>'Reforecast Total Non_Assurance'!$Q$103</f>
        <v>1314.2390970274228</v>
      </c>
      <c r="AJ7" s="208">
        <f>'Reforecast Total Non_Assurance'!$Q$104</f>
        <v>1270.9408463577311</v>
      </c>
      <c r="AK7" s="208">
        <f>'Reforecast Total Non_Assurance'!$Q$105+'Reforecast Total Non_Assurance'!$Q$106</f>
        <v>1117.9916162100021</v>
      </c>
      <c r="AL7" s="208">
        <f>'Reforecast Total Non_Assurance'!$Q$109+'Reforecast Total Non_Assurance'!$Q$110</f>
        <v>406.12301410312369</v>
      </c>
      <c r="AM7" s="208">
        <f>'Reforecast Total Non_Assurance'!$Q$111</f>
        <v>385.82477886869032</v>
      </c>
      <c r="AN7" s="208">
        <f>'Reforecast Total Non_Assurance'!$Q$112</f>
        <v>692.44043164951427</v>
      </c>
      <c r="AO7" s="208">
        <f>'Reforecast Total Non_Assurance'!$Q$113</f>
        <v>713.06518005125758</v>
      </c>
      <c r="AP7" s="208">
        <f>'Reforecast Total Non_Assurance'!$Q$116+'Reforecast Total Non_Assurance'!$Q$117</f>
        <v>728.32511214337342</v>
      </c>
      <c r="AQ7" s="208">
        <f>'Reforecast Total Non_Assurance'!$Q$118</f>
        <v>810.77943364777684</v>
      </c>
      <c r="AR7" s="208">
        <f>'Reforecast Total Non_Assurance'!$Q$119</f>
        <v>845.76653806747936</v>
      </c>
      <c r="AS7" s="208">
        <f>'Reforecast Total Non_Assurance'!$Q$120</f>
        <v>831.4512545496475</v>
      </c>
      <c r="AT7" s="208">
        <f>'Reforecast Total Non_Assurance'!$Q$123</f>
        <v>969.15398019313943</v>
      </c>
      <c r="AU7" s="208">
        <f>'Reforecast Total Non_Assurance'!$Q$124</f>
        <v>720.96735320885648</v>
      </c>
      <c r="AV7" s="208">
        <f>'Reforecast Total Non_Assurance'!$Q$125</f>
        <v>903.85172374046056</v>
      </c>
      <c r="AW7" s="208">
        <f>'Reforecast Total Non_Assurance'!$Q$126+'Reforecast Total Non_Assurance'!$Q$127</f>
        <v>770.68923963705379</v>
      </c>
      <c r="AX7" s="207">
        <f t="shared" si="0"/>
        <v>40059.833565199508</v>
      </c>
      <c r="AY7" s="215">
        <v>40059.833565199522</v>
      </c>
      <c r="AZ7" s="207">
        <f t="shared" si="1"/>
        <v>0</v>
      </c>
    </row>
    <row r="8" spans="1:52" x14ac:dyDescent="0.35">
      <c r="A8" s="79" t="s">
        <v>15</v>
      </c>
      <c r="B8" s="208">
        <f>'Reforecast Total Non_Assurance'!$R$46</f>
        <v>499.83694359133398</v>
      </c>
      <c r="C8" s="208">
        <f>'Reforecast Total Non_Assurance'!$R$47</f>
        <v>674.73079994412774</v>
      </c>
      <c r="D8" s="208">
        <f>'Reforecast Total Non_Assurance'!$R$48</f>
        <v>765.89749928952278</v>
      </c>
      <c r="E8" s="208">
        <f>'Reforecast Total Non_Assurance'!$R$49+'Reforecast Total Non_Assurance'!$R$50</f>
        <v>867.61124211492188</v>
      </c>
      <c r="F8" s="208">
        <f>'Reforecast Total Non_Assurance'!$R$53+'Reforecast Total Non_Assurance'!$R$54</f>
        <v>588.8528351268078</v>
      </c>
      <c r="G8" s="208">
        <f>'Reforecast Total Non_Assurance'!$R$55</f>
        <v>632.50326619203508</v>
      </c>
      <c r="H8" s="208">
        <f>'Reforecast Total Non_Assurance'!$R$56</f>
        <v>563.20944525635139</v>
      </c>
      <c r="I8" s="208">
        <f>'Reforecast Total Non_Assurance'!$R$57</f>
        <v>552.26414424843938</v>
      </c>
      <c r="J8" s="208">
        <f>'Reforecast Total Non_Assurance'!$R$60</f>
        <v>698.40252374101317</v>
      </c>
      <c r="K8" s="208">
        <f>'Reforecast Total Non_Assurance'!$R$61</f>
        <v>563.44923700419452</v>
      </c>
      <c r="L8" s="208">
        <f>'Reforecast Total Non_Assurance'!$R$62</f>
        <v>619.53143733944364</v>
      </c>
      <c r="M8" s="208">
        <f>'Reforecast Total Non_Assurance'!$R$63+'Reforecast Total Non_Assurance'!$R$64</f>
        <v>497.02709221983076</v>
      </c>
      <c r="N8" s="208">
        <f>'Reforecast Total Non_Assurance'!$R$67</f>
        <v>574.50139572981107</v>
      </c>
      <c r="O8" s="208">
        <f>'Reforecast Total Non_Assurance'!$R$68</f>
        <v>635.21972575769917</v>
      </c>
      <c r="P8" s="208">
        <f>'Reforecast Total Non_Assurance'!$R$69</f>
        <v>536.09205896210494</v>
      </c>
      <c r="Q8" s="208">
        <f>'Reforecast Total Non_Assurance'!$R$70+'Reforecast Total Non_Assurance'!$R$71</f>
        <v>560.52407075473002</v>
      </c>
      <c r="R8" s="208">
        <f>'Reforecast Total Non_Assurance'!$R$74+'Reforecast Total Non_Assurance'!$R$75</f>
        <v>397.97368189959735</v>
      </c>
      <c r="S8" s="208">
        <f>'Reforecast Total Non_Assurance'!$R$76</f>
        <v>483.2428375282351</v>
      </c>
      <c r="T8" s="208">
        <f>'Reforecast Total Non_Assurance'!$R$77</f>
        <v>418.26421480943583</v>
      </c>
      <c r="U8" s="208">
        <f>'Reforecast Total Non_Assurance'!$R$78</f>
        <v>415.02598435634638</v>
      </c>
      <c r="V8" s="208">
        <f>'Reforecast Total Non_Assurance'!$R$81</f>
        <v>259.86161350127475</v>
      </c>
      <c r="W8" s="208">
        <f>'Reforecast Total Non_Assurance'!$R$82</f>
        <v>529.34872355110815</v>
      </c>
      <c r="X8" s="208">
        <f>'Reforecast Total Non_Assurance'!$R$83+'Reforecast Total Non_Assurance'!$R$84</f>
        <v>828.27498275258745</v>
      </c>
      <c r="Y8" s="208">
        <f>'Reforecast Total Non_Assurance'!$R$85</f>
        <v>0</v>
      </c>
      <c r="Z8" s="208">
        <f>'Reforecast Total Non_Assurance'!$R$89</f>
        <v>167.372902600727</v>
      </c>
      <c r="AA8" s="208">
        <f>+'Reforecast Total Non_Assurance'!$R$90</f>
        <v>277.17716759114774</v>
      </c>
      <c r="AB8" s="208">
        <f>'Reforecast Total Non_Assurance'!$R$91</f>
        <v>399.34398208033764</v>
      </c>
      <c r="AC8" s="208">
        <f>'Reforecast Total Non_Assurance'!$R$92</f>
        <v>389.66373232626603</v>
      </c>
      <c r="AD8" s="208">
        <f>'Reforecast Total Non_Assurance'!$R$95+'Reforecast Total Non_Assurance'!$R$96</f>
        <v>331.82126090017499</v>
      </c>
      <c r="AE8" s="208">
        <f>'Reforecast Total Non_Assurance'!$R$97</f>
        <v>355.45597022029995</v>
      </c>
      <c r="AF8" s="208">
        <f>'Reforecast Total Non_Assurance'!$R$98</f>
        <v>314.76872615031067</v>
      </c>
      <c r="AG8" s="208">
        <f>'Reforecast Total Non_Assurance'!$R$99</f>
        <v>235.66988727577731</v>
      </c>
      <c r="AH8" s="208">
        <f>'Reforecast Total Non_Assurance'!$R$102</f>
        <v>517.63290137881279</v>
      </c>
      <c r="AI8" s="208">
        <f>'Reforecast Total Non_Assurance'!$R$103</f>
        <v>580.37883041156022</v>
      </c>
      <c r="AJ8" s="208">
        <f>'Reforecast Total Non_Assurance'!$R$104</f>
        <v>522.47074657796907</v>
      </c>
      <c r="AK8" s="208">
        <f>'Reforecast Total Non_Assurance'!$R$105+'Reforecast Total Non_Assurance'!$R$106</f>
        <v>465.47759558751108</v>
      </c>
      <c r="AL8" s="208">
        <f>'Reforecast Total Non_Assurance'!$R$109+'Reforecast Total Non_Assurance'!$R$110</f>
        <v>527.25103763306322</v>
      </c>
      <c r="AM8" s="208">
        <f>'Reforecast Total Non_Assurance'!$R$111</f>
        <v>416.64649905140908</v>
      </c>
      <c r="AN8" s="208">
        <f>'Reforecast Total Non_Assurance'!$R$112</f>
        <v>564.94933797073338</v>
      </c>
      <c r="AO8" s="208">
        <f>'Reforecast Total Non_Assurance'!$R$113</f>
        <v>571.56911936986842</v>
      </c>
      <c r="AP8" s="208">
        <f>'Reforecast Total Non_Assurance'!$R$116+'Reforecast Total Non_Assurance'!$R$117</f>
        <v>577.20432558093353</v>
      </c>
      <c r="AQ8" s="208">
        <f>'Reforecast Total Non_Assurance'!$R$118</f>
        <v>635.91761617288921</v>
      </c>
      <c r="AR8" s="208">
        <f>'Reforecast Total Non_Assurance'!$R$119</f>
        <v>559.2540080244645</v>
      </c>
      <c r="AS8" s="208">
        <f>'Reforecast Total Non_Assurance'!$R$120</f>
        <v>661.47513983399085</v>
      </c>
      <c r="AT8" s="208">
        <f>'Reforecast Total Non_Assurance'!$R$123</f>
        <v>720.06416297420822</v>
      </c>
      <c r="AU8" s="208">
        <f>'Reforecast Total Non_Assurance'!$R$124</f>
        <v>512.12041559270722</v>
      </c>
      <c r="AV8" s="208">
        <f>'Reforecast Total Non_Assurance'!$R$125</f>
        <v>526.02387342379939</v>
      </c>
      <c r="AW8" s="208">
        <f>'Reforecast Total Non_Assurance'!$R$126+'Reforecast Total Non_Assurance'!$R$127</f>
        <v>532.88257940398671</v>
      </c>
      <c r="AX8" s="207">
        <f t="shared" si="0"/>
        <v>24524.237573803912</v>
      </c>
      <c r="AY8" s="215">
        <v>24524.237573803905</v>
      </c>
      <c r="AZ8" s="207">
        <f t="shared" si="1"/>
        <v>0</v>
      </c>
    </row>
    <row r="9" spans="1:52" ht="15" thickBot="1" x14ac:dyDescent="0.4">
      <c r="B9" s="210">
        <f>SUM(B4:B8)</f>
        <v>1823.2175395055708</v>
      </c>
      <c r="C9" s="210">
        <f t="shared" ref="C9:AV9" si="2">SUM(C4:C8)</f>
        <v>2171.840297922377</v>
      </c>
      <c r="D9" s="210">
        <f t="shared" si="2"/>
        <v>2491.7663576065211</v>
      </c>
      <c r="E9" s="210">
        <f t="shared" si="2"/>
        <v>2705.2038520530332</v>
      </c>
      <c r="F9" s="210">
        <f t="shared" si="2"/>
        <v>2591.1263223666047</v>
      </c>
      <c r="G9" s="210">
        <f t="shared" si="2"/>
        <v>2958.8600435376293</v>
      </c>
      <c r="H9" s="210">
        <f t="shared" si="2"/>
        <v>2521.5000984910671</v>
      </c>
      <c r="I9" s="210">
        <f t="shared" si="2"/>
        <v>2326.6810435410089</v>
      </c>
      <c r="J9" s="210">
        <f t="shared" si="2"/>
        <v>2875.0835838038997</v>
      </c>
      <c r="K9" s="210">
        <f t="shared" si="2"/>
        <v>2499.8780990010118</v>
      </c>
      <c r="L9" s="210">
        <f t="shared" si="2"/>
        <v>2525.635725725153</v>
      </c>
      <c r="M9" s="210">
        <f t="shared" si="2"/>
        <v>2320.513717745087</v>
      </c>
      <c r="N9" s="210">
        <f t="shared" si="2"/>
        <v>2335.7009920582914</v>
      </c>
      <c r="O9" s="210">
        <f t="shared" si="2"/>
        <v>2778.3610591025331</v>
      </c>
      <c r="P9" s="210">
        <f t="shared" si="2"/>
        <v>2610.7085722051202</v>
      </c>
      <c r="Q9" s="210">
        <f t="shared" si="2"/>
        <v>2565.6972580047714</v>
      </c>
      <c r="R9" s="210">
        <f t="shared" si="2"/>
        <v>2509.7250000824947</v>
      </c>
      <c r="S9" s="210">
        <f t="shared" si="2"/>
        <v>2879.12511049779</v>
      </c>
      <c r="T9" s="210">
        <f t="shared" si="2"/>
        <v>2531.7357927285166</v>
      </c>
      <c r="U9" s="210">
        <f t="shared" si="2"/>
        <v>2399.6689161965965</v>
      </c>
      <c r="V9" s="210">
        <f t="shared" si="2"/>
        <v>1353.7819419908997</v>
      </c>
      <c r="W9" s="210">
        <f t="shared" si="2"/>
        <v>2537.3073675308228</v>
      </c>
      <c r="X9" s="210">
        <f t="shared" si="2"/>
        <v>3797.3064219983853</v>
      </c>
      <c r="Y9" s="210">
        <f t="shared" si="2"/>
        <v>0</v>
      </c>
      <c r="Z9" s="210">
        <f t="shared" si="2"/>
        <v>974.35521281399053</v>
      </c>
      <c r="AA9" s="210">
        <f t="shared" si="2"/>
        <v>1673.8569026835728</v>
      </c>
      <c r="AB9" s="210">
        <f t="shared" si="2"/>
        <v>2259.7168032270556</v>
      </c>
      <c r="AC9" s="210">
        <f t="shared" si="2"/>
        <v>1691.2827787914359</v>
      </c>
      <c r="AD9" s="210">
        <f t="shared" si="2"/>
        <v>2078.2927237862891</v>
      </c>
      <c r="AE9" s="210">
        <f t="shared" si="2"/>
        <v>2328.6377576700083</v>
      </c>
      <c r="AF9" s="210">
        <f t="shared" si="2"/>
        <v>2469.4318884441836</v>
      </c>
      <c r="AG9" s="210">
        <f t="shared" si="2"/>
        <v>1948.4563856994457</v>
      </c>
      <c r="AH9" s="210">
        <f t="shared" si="2"/>
        <v>2731.6199598626126</v>
      </c>
      <c r="AI9" s="210">
        <f t="shared" si="2"/>
        <v>3100.9064735407592</v>
      </c>
      <c r="AJ9" s="210">
        <f t="shared" si="2"/>
        <v>2952.3854552593866</v>
      </c>
      <c r="AK9" s="210">
        <f t="shared" si="2"/>
        <v>2528.1619273731339</v>
      </c>
      <c r="AL9" s="210">
        <f t="shared" si="2"/>
        <v>1929.6453035977261</v>
      </c>
      <c r="AM9" s="210">
        <f t="shared" si="2"/>
        <v>1630.9613329792394</v>
      </c>
      <c r="AN9" s="210">
        <f t="shared" si="2"/>
        <v>2306.2586734242736</v>
      </c>
      <c r="AO9" s="210">
        <f t="shared" si="2"/>
        <v>2124.6905250134782</v>
      </c>
      <c r="AP9" s="210">
        <f t="shared" si="2"/>
        <v>2025.9669334360519</v>
      </c>
      <c r="AQ9" s="210">
        <f t="shared" si="2"/>
        <v>2360.4727132151288</v>
      </c>
      <c r="AR9" s="210">
        <f t="shared" si="2"/>
        <v>2379.6651867550331</v>
      </c>
      <c r="AS9" s="210">
        <f t="shared" si="2"/>
        <v>2566.8149757825295</v>
      </c>
      <c r="AT9" s="210">
        <f t="shared" si="2"/>
        <v>2258.4093984649753</v>
      </c>
      <c r="AU9" s="210">
        <f t="shared" si="2"/>
        <v>1737.2781820523442</v>
      </c>
      <c r="AV9" s="210">
        <f t="shared" si="2"/>
        <v>2131.7488195010928</v>
      </c>
      <c r="AW9" s="210">
        <f>SUM(AW4:AW8)</f>
        <v>2070.7802553565361</v>
      </c>
      <c r="AX9" s="209">
        <f t="shared" si="0"/>
        <v>110370.2216824255</v>
      </c>
      <c r="AY9" s="215">
        <f>SUM(AY4:AY8)</f>
        <v>110370.22168242547</v>
      </c>
      <c r="AZ9" s="207">
        <f t="shared" si="1"/>
        <v>0</v>
      </c>
    </row>
    <row r="10" spans="1:52" x14ac:dyDescent="0.35">
      <c r="B10" s="207">
        <f>SUM(B9:E9)</f>
        <v>9192.0280470875023</v>
      </c>
      <c r="F10" s="207">
        <f>SUM(F9:I9)</f>
        <v>10398.167507936309</v>
      </c>
      <c r="J10" s="207">
        <f>SUM(J9:M9)</f>
        <v>10221.111126275151</v>
      </c>
      <c r="N10" s="207">
        <f>SUM(N9:Q9)</f>
        <v>10290.467881370716</v>
      </c>
      <c r="R10" s="207">
        <f>SUM(R9:U9)</f>
        <v>10320.254819505397</v>
      </c>
      <c r="V10" s="207">
        <f>SUM(V9:Y9)</f>
        <v>7688.3957315201078</v>
      </c>
      <c r="Z10" s="207">
        <f>SUM(Z9:AC9)</f>
        <v>6599.2116975160552</v>
      </c>
      <c r="AD10" s="207">
        <f>SUM(AD9:AG9)</f>
        <v>8824.8187555999266</v>
      </c>
      <c r="AG10" s="207"/>
      <c r="AH10" s="207">
        <f>SUM(AH9:AK9)</f>
        <v>11313.073816035892</v>
      </c>
      <c r="AL10" s="207">
        <f>SUM(AL9:AO9)</f>
        <v>7991.5558350147185</v>
      </c>
      <c r="AP10" s="207">
        <f>SUM(AP9:AS9)</f>
        <v>9332.9198091887447</v>
      </c>
      <c r="AT10" s="207">
        <f>SUM(AT9:AW9)</f>
        <v>8198.2166553749485</v>
      </c>
      <c r="AY10" s="207"/>
    </row>
    <row r="22" spans="2:13" x14ac:dyDescent="0.35"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2:13" x14ac:dyDescent="0.35"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</row>
  </sheetData>
  <mergeCells count="13">
    <mergeCell ref="R1:U1"/>
    <mergeCell ref="A1:A2"/>
    <mergeCell ref="B1:E1"/>
    <mergeCell ref="F1:I1"/>
    <mergeCell ref="J1:M1"/>
    <mergeCell ref="N1:Q1"/>
    <mergeCell ref="AT1:AW1"/>
    <mergeCell ref="V1:Y1"/>
    <mergeCell ref="Z1:AC1"/>
    <mergeCell ref="AD1:AG1"/>
    <mergeCell ref="AH1:AK1"/>
    <mergeCell ref="AL1:AO1"/>
    <mergeCell ref="AP1:AS1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  <outlinePr summaryBelow="0"/>
  </sheetPr>
  <dimension ref="A1:AZ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37" sqref="H37"/>
    </sheetView>
  </sheetViews>
  <sheetFormatPr defaultColWidth="9.1796875" defaultRowHeight="14.5" x14ac:dyDescent="0.35"/>
  <cols>
    <col min="1" max="1" width="38.81640625" style="79" bestFit="1" customWidth="1"/>
    <col min="2" max="23" width="9.26953125" style="79" customWidth="1"/>
    <col min="24" max="25" width="8.1796875" style="79" customWidth="1"/>
    <col min="26" max="26" width="11.7265625" style="79" customWidth="1"/>
    <col min="27" max="30" width="9.26953125" style="79" customWidth="1"/>
    <col min="31" max="31" width="12.81640625" style="79" customWidth="1"/>
    <col min="32" max="33" width="9.26953125" style="79" customWidth="1"/>
    <col min="34" max="49" width="9.26953125" style="79" bestFit="1" customWidth="1"/>
    <col min="50" max="50" width="11.1796875" style="79" bestFit="1" customWidth="1"/>
    <col min="51" max="51" width="10.54296875" style="79" bestFit="1" customWidth="1"/>
    <col min="52" max="16384" width="9.1796875" style="79"/>
  </cols>
  <sheetData>
    <row r="1" spans="1:52" ht="15" thickBot="1" x14ac:dyDescent="0.4">
      <c r="A1" s="376"/>
      <c r="B1" s="373">
        <f>'Sample UI'!B21:E21</f>
        <v>43647</v>
      </c>
      <c r="C1" s="374"/>
      <c r="D1" s="374"/>
      <c r="E1" s="375"/>
      <c r="F1" s="373">
        <f>'Sample UI'!F21:I21</f>
        <v>43678</v>
      </c>
      <c r="G1" s="374"/>
      <c r="H1" s="374"/>
      <c r="I1" s="375"/>
      <c r="J1" s="373">
        <f>'Sample UI'!J21:M21</f>
        <v>43709</v>
      </c>
      <c r="K1" s="374"/>
      <c r="L1" s="374"/>
      <c r="M1" s="375"/>
      <c r="N1" s="373">
        <f>'Sample UI'!N21:Q21</f>
        <v>43739</v>
      </c>
      <c r="O1" s="374"/>
      <c r="P1" s="374"/>
      <c r="Q1" s="375"/>
      <c r="R1" s="373">
        <f>'Sample UI'!R21:U21</f>
        <v>43770</v>
      </c>
      <c r="S1" s="374"/>
      <c r="T1" s="374"/>
      <c r="U1" s="375"/>
      <c r="V1" s="373">
        <f>'Sample UI'!V21:Y21</f>
        <v>43800</v>
      </c>
      <c r="W1" s="374"/>
      <c r="X1" s="374"/>
      <c r="Y1" s="375"/>
      <c r="Z1" s="373">
        <f>'Sample UI'!Z21:AC21</f>
        <v>43831</v>
      </c>
      <c r="AA1" s="374"/>
      <c r="AB1" s="374"/>
      <c r="AC1" s="375"/>
      <c r="AD1" s="373">
        <f>'Sample UI'!AD21:AG21</f>
        <v>43862</v>
      </c>
      <c r="AE1" s="374"/>
      <c r="AF1" s="374"/>
      <c r="AG1" s="375"/>
      <c r="AH1" s="373">
        <f>'Sample UI'!AH21:AK21</f>
        <v>43891</v>
      </c>
      <c r="AI1" s="374"/>
      <c r="AJ1" s="374"/>
      <c r="AK1" s="375"/>
      <c r="AL1" s="373">
        <f>'Sample UI'!AL21:AO21</f>
        <v>43922</v>
      </c>
      <c r="AM1" s="374"/>
      <c r="AN1" s="374"/>
      <c r="AO1" s="375"/>
      <c r="AP1" s="373">
        <f>'Sample UI'!AP21:AS21</f>
        <v>43952</v>
      </c>
      <c r="AQ1" s="374"/>
      <c r="AR1" s="374"/>
      <c r="AS1" s="375"/>
      <c r="AT1" s="373">
        <f>'Sample UI'!AT21:AW21</f>
        <v>43983</v>
      </c>
      <c r="AU1" s="374"/>
      <c r="AV1" s="374"/>
      <c r="AW1" s="375"/>
    </row>
    <row r="2" spans="1:52" ht="15" thickBot="1" x14ac:dyDescent="0.4">
      <c r="A2" s="377"/>
      <c r="B2" s="204" t="s">
        <v>0</v>
      </c>
      <c r="C2" s="204" t="s">
        <v>1</v>
      </c>
      <c r="D2" s="204" t="s">
        <v>2</v>
      </c>
      <c r="E2" s="205" t="s">
        <v>3</v>
      </c>
      <c r="F2" s="204" t="s">
        <v>0</v>
      </c>
      <c r="G2" s="204" t="s">
        <v>1</v>
      </c>
      <c r="H2" s="204" t="s">
        <v>2</v>
      </c>
      <c r="I2" s="205" t="s">
        <v>3</v>
      </c>
      <c r="J2" s="204" t="s">
        <v>0</v>
      </c>
      <c r="K2" s="204" t="s">
        <v>1</v>
      </c>
      <c r="L2" s="204" t="s">
        <v>2</v>
      </c>
      <c r="M2" s="205" t="s">
        <v>3</v>
      </c>
      <c r="N2" s="204" t="s">
        <v>0</v>
      </c>
      <c r="O2" s="204" t="s">
        <v>1</v>
      </c>
      <c r="P2" s="204" t="s">
        <v>2</v>
      </c>
      <c r="Q2" s="205" t="s">
        <v>3</v>
      </c>
      <c r="R2" s="204" t="s">
        <v>0</v>
      </c>
      <c r="S2" s="204" t="s">
        <v>1</v>
      </c>
      <c r="T2" s="204" t="s">
        <v>2</v>
      </c>
      <c r="U2" s="205" t="s">
        <v>3</v>
      </c>
      <c r="V2" s="204" t="s">
        <v>0</v>
      </c>
      <c r="W2" s="204" t="s">
        <v>1</v>
      </c>
      <c r="X2" s="204" t="s">
        <v>2</v>
      </c>
      <c r="Y2" s="205" t="s">
        <v>3</v>
      </c>
      <c r="Z2" s="204" t="s">
        <v>0</v>
      </c>
      <c r="AA2" s="204" t="s">
        <v>1</v>
      </c>
      <c r="AB2" s="204" t="s">
        <v>2</v>
      </c>
      <c r="AC2" s="205" t="s">
        <v>3</v>
      </c>
      <c r="AD2" s="204" t="s">
        <v>0</v>
      </c>
      <c r="AE2" s="204" t="s">
        <v>1</v>
      </c>
      <c r="AF2" s="204" t="s">
        <v>2</v>
      </c>
      <c r="AG2" s="205" t="s">
        <v>3</v>
      </c>
      <c r="AH2" s="204" t="s">
        <v>0</v>
      </c>
      <c r="AI2" s="204" t="s">
        <v>1</v>
      </c>
      <c r="AJ2" s="204" t="s">
        <v>2</v>
      </c>
      <c r="AK2" s="205" t="s">
        <v>3</v>
      </c>
      <c r="AL2" s="204" t="s">
        <v>0</v>
      </c>
      <c r="AM2" s="204" t="s">
        <v>1</v>
      </c>
      <c r="AN2" s="204" t="s">
        <v>2</v>
      </c>
      <c r="AO2" s="205" t="s">
        <v>3</v>
      </c>
      <c r="AP2" s="204" t="s">
        <v>0</v>
      </c>
      <c r="AQ2" s="204" t="s">
        <v>1</v>
      </c>
      <c r="AR2" s="204" t="s">
        <v>2</v>
      </c>
      <c r="AS2" s="205" t="s">
        <v>3</v>
      </c>
      <c r="AT2" s="204" t="s">
        <v>0</v>
      </c>
      <c r="AU2" s="204" t="s">
        <v>1</v>
      </c>
      <c r="AV2" s="204" t="s">
        <v>2</v>
      </c>
      <c r="AW2" s="205" t="s">
        <v>3</v>
      </c>
    </row>
    <row r="3" spans="1:52" x14ac:dyDescent="0.35">
      <c r="A3" s="206" t="s">
        <v>4</v>
      </c>
      <c r="AX3" s="207"/>
    </row>
    <row r="4" spans="1:52" s="209" customFormat="1" x14ac:dyDescent="0.35">
      <c r="A4" s="79" t="s">
        <v>5</v>
      </c>
      <c r="B4" s="208">
        <f>'Reforecast Total Assurance Only'!$P$46</f>
        <v>2280.505903442895</v>
      </c>
      <c r="C4" s="208">
        <f>'Reforecast Total Assurance Only'!$P$47</f>
        <v>2773.6500416153003</v>
      </c>
      <c r="D4" s="208">
        <f>'Reforecast Total Assurance Only'!$P$48</f>
        <v>3123.1644159358161</v>
      </c>
      <c r="E4" s="208">
        <f>'Reforecast Total Assurance Only'!$P$49+'Reforecast Total Assurance Only'!$P$50</f>
        <v>3518.4804318964657</v>
      </c>
      <c r="F4" s="208">
        <f>'Reforecast Total Assurance Only'!$P$53+'Reforecast Total Assurance Only'!$P$54</f>
        <v>5065.8238194432306</v>
      </c>
      <c r="G4" s="208">
        <f>'Reforecast Total Assurance Only'!$P$55</f>
        <v>5461.2878876115055</v>
      </c>
      <c r="H4" s="208">
        <f>'Reforecast Total Assurance Only'!$P$56</f>
        <v>4601.332023423367</v>
      </c>
      <c r="I4" s="208">
        <f>'Reforecast Total Assurance Only'!$P$57</f>
        <v>4337.875362391962</v>
      </c>
      <c r="J4" s="208">
        <f>'Reforecast Total Assurance Only'!$P$60</f>
        <v>3080.2692103137315</v>
      </c>
      <c r="K4" s="208">
        <f>'Reforecast Total Assurance Only'!$P$61</f>
        <v>2675.2533366672214</v>
      </c>
      <c r="L4" s="208">
        <f>'Reforecast Total Assurance Only'!$P$62</f>
        <v>2749.669329926578</v>
      </c>
      <c r="M4" s="208">
        <f>'Reforecast Total Assurance Only'!$P$63+'Reforecast Total Assurance Only'!$P$64</f>
        <v>2540.2883250102968</v>
      </c>
      <c r="N4" s="208">
        <f>'Reforecast Total Assurance Only'!$P$67</f>
        <v>2364.3434659042691</v>
      </c>
      <c r="O4" s="208">
        <f>'Reforecast Total Assurance Only'!$P$68</f>
        <v>2881.9170850076816</v>
      </c>
      <c r="P4" s="208">
        <f>'Reforecast Total Assurance Only'!$P$69</f>
        <v>2769.3205452027319</v>
      </c>
      <c r="Q4" s="208">
        <f>'Reforecast Total Assurance Only'!$P$70+'Reforecast Total Assurance Only'!$P$71</f>
        <v>2692.1972953363302</v>
      </c>
      <c r="R4" s="208">
        <f>'Reforecast Total Assurance Only'!$P$74+'Reforecast Total Assurance Only'!$P$75</f>
        <v>2171.0470824180916</v>
      </c>
      <c r="S4" s="208">
        <f>'Reforecast Total Assurance Only'!$P$76</f>
        <v>2828.1998232277315</v>
      </c>
      <c r="T4" s="208">
        <f>'Reforecast Total Assurance Only'!$P$77</f>
        <v>2712.050903395228</v>
      </c>
      <c r="U4" s="208">
        <f>'Reforecast Total Assurance Only'!$P$78</f>
        <v>2556.6799803448798</v>
      </c>
      <c r="V4" s="208">
        <f>'Reforecast Total Assurance Only'!$P$81</f>
        <v>1039.1415525829755</v>
      </c>
      <c r="W4" s="208">
        <f>'Reforecast Total Assurance Only'!$P$82</f>
        <v>2011.9018001218101</v>
      </c>
      <c r="X4" s="208">
        <f>'Reforecast Total Assurance Only'!$P$83+'Reforecast Total Assurance Only'!$P$84</f>
        <v>2713.0975626287327</v>
      </c>
      <c r="Y4" s="208">
        <f>'Reforecast Total Assurance Only'!$P$85</f>
        <v>0</v>
      </c>
      <c r="Z4" s="208">
        <f>'Reforecast Total Assurance Only'!$P$89</f>
        <v>1536.7027412659011</v>
      </c>
      <c r="AA4" s="208">
        <f>+'Reforecast Total Assurance Only'!$P$90</f>
        <v>2627.0534940610373</v>
      </c>
      <c r="AB4" s="208">
        <f>'Reforecast Total Assurance Only'!$P$91</f>
        <v>3176.6327312041535</v>
      </c>
      <c r="AC4" s="208">
        <f>'Reforecast Total Assurance Only'!$P$92</f>
        <v>2279.023029044648</v>
      </c>
      <c r="AD4" s="208">
        <f>'Reforecast Total Assurance Only'!$P$95+'Reforecast Total Assurance Only'!$P$96</f>
        <v>2825.2183545943717</v>
      </c>
      <c r="AE4" s="208">
        <f>'Reforecast Total Assurance Only'!$P$97</f>
        <v>3215.1975342390356</v>
      </c>
      <c r="AF4" s="208">
        <f>'Reforecast Total Assurance Only'!$P$98</f>
        <v>3160.3061998684798</v>
      </c>
      <c r="AG4" s="208">
        <f>'Reforecast Total Assurance Only'!$P$99</f>
        <v>2556.2196279204773</v>
      </c>
      <c r="AH4" s="208">
        <f>'Reforecast Total Assurance Only'!$P$102</f>
        <v>2871.0183578840474</v>
      </c>
      <c r="AI4" s="208">
        <f>'Reforecast Total Assurance Only'!$P$103</f>
        <v>3391.1959747196679</v>
      </c>
      <c r="AJ4" s="208">
        <f>'Reforecast Total Assurance Only'!$P$104</f>
        <v>3258.1818914044361</v>
      </c>
      <c r="AK4" s="208">
        <f>'Reforecast Total Assurance Only'!$P$105+'Reforecast Total Assurance Only'!$P$106</f>
        <v>2655.7809445840012</v>
      </c>
      <c r="AL4" s="208">
        <f>'Reforecast Total Assurance Only'!$P$109+'Reforecast Total Assurance Only'!$P$110</f>
        <v>2593.5541438196979</v>
      </c>
      <c r="AM4" s="208">
        <f>'Reforecast Total Assurance Only'!$P$111</f>
        <v>2156.7758894950748</v>
      </c>
      <c r="AN4" s="208">
        <f>'Reforecast Total Assurance Only'!$P$112</f>
        <v>2730.4795623698483</v>
      </c>
      <c r="AO4" s="208">
        <f>'Reforecast Total Assurance Only'!$P$113</f>
        <v>2186.8856507257506</v>
      </c>
      <c r="AP4" s="208">
        <f>'Reforecast Total Assurance Only'!$P$116+'Reforecast Total Assurance Only'!$P$117</f>
        <v>1681.8338847395553</v>
      </c>
      <c r="AQ4" s="208">
        <f>'Reforecast Total Assurance Only'!$P$118</f>
        <v>2133.1744709218624</v>
      </c>
      <c r="AR4" s="208">
        <f>'Reforecast Total Assurance Only'!$P$119</f>
        <v>2275.2707792194778</v>
      </c>
      <c r="AS4" s="208">
        <f>'Reforecast Total Assurance Only'!$P$120</f>
        <v>2506.9519776274778</v>
      </c>
      <c r="AT4" s="208">
        <f>'Reforecast Total Assurance Only'!$P$123</f>
        <v>1978.1307194381641</v>
      </c>
      <c r="AU4" s="208">
        <f>'Reforecast Total Assurance Only'!$P$124</f>
        <v>1752.2309691424884</v>
      </c>
      <c r="AV4" s="208">
        <f>'Reforecast Total Assurance Only'!$P$125</f>
        <v>2439.2451031763553</v>
      </c>
      <c r="AW4" s="208">
        <f>'Reforecast Total Assurance Only'!$P$126+'Reforecast Total Assurance Only'!$P$127</f>
        <v>2666.3069082012403</v>
      </c>
      <c r="AX4" s="207">
        <f t="shared" ref="AX4:AX9" si="0">SUM(B4:AW4)</f>
        <v>129600.86812351608</v>
      </c>
      <c r="AY4" s="209">
        <f>'FY20 Demand'!O4+'FY20 Demand'!O6</f>
        <v>129600.86812351609</v>
      </c>
      <c r="AZ4" s="209">
        <f>AY4-AX4</f>
        <v>0</v>
      </c>
    </row>
    <row r="5" spans="1:52" s="209" customFormat="1" x14ac:dyDescent="0.35">
      <c r="A5" s="79" t="s">
        <v>6</v>
      </c>
      <c r="B5" s="208">
        <f>'Reforecast Total Assurance Only'!$O$46</f>
        <v>5226.8636690946787</v>
      </c>
      <c r="C5" s="208">
        <f>'Reforecast Total Assurance Only'!$O$47</f>
        <v>5944.5012078758327</v>
      </c>
      <c r="D5" s="208">
        <f>'Reforecast Total Assurance Only'!$O$48</f>
        <v>6443.2890166926363</v>
      </c>
      <c r="E5" s="208">
        <f>'Reforecast Total Assurance Only'!$O$49+'Reforecast Total Assurance Only'!$O$50</f>
        <v>5558.4767828938511</v>
      </c>
      <c r="F5" s="208">
        <f>'Reforecast Total Assurance Only'!$O$53+'Reforecast Total Assurance Only'!$O$54</f>
        <v>6873.8942800334826</v>
      </c>
      <c r="G5" s="208">
        <f>'Reforecast Total Assurance Only'!$O$55</f>
        <v>7588.952141556063</v>
      </c>
      <c r="H5" s="208">
        <f>'Reforecast Total Assurance Only'!$O$56</f>
        <v>6629.8843681362832</v>
      </c>
      <c r="I5" s="208">
        <f>'Reforecast Total Assurance Only'!$O$57</f>
        <v>7101.50280092701</v>
      </c>
      <c r="J5" s="208">
        <f>'Reforecast Total Assurance Only'!$O$60</f>
        <v>7537.3336814228705</v>
      </c>
      <c r="K5" s="208">
        <f>'Reforecast Total Assurance Only'!$O$61</f>
        <v>7410.8404981144186</v>
      </c>
      <c r="L5" s="208">
        <f>'Reforecast Total Assurance Only'!$O$62</f>
        <v>6744.9048007846513</v>
      </c>
      <c r="M5" s="208">
        <f>'Reforecast Total Assurance Only'!$O$63+'Reforecast Total Assurance Only'!$O$64</f>
        <v>6896.8663300521157</v>
      </c>
      <c r="N5" s="208">
        <f>'Reforecast Total Assurance Only'!$O$67</f>
        <v>5420.4328493817247</v>
      </c>
      <c r="O5" s="208">
        <f>'Reforecast Total Assurance Only'!$O$68</f>
        <v>5773.2895784617867</v>
      </c>
      <c r="P5" s="208">
        <f>'Reforecast Total Assurance Only'!$O$69</f>
        <v>5387.5869389551317</v>
      </c>
      <c r="Q5" s="208">
        <f>'Reforecast Total Assurance Only'!$O$70+'Reforecast Total Assurance Only'!$O$71</f>
        <v>5428.0747077311698</v>
      </c>
      <c r="R5" s="208">
        <f>'Reforecast Total Assurance Only'!$O$74+'Reforecast Total Assurance Only'!$O$75</f>
        <v>6699.0823349295315</v>
      </c>
      <c r="S5" s="208">
        <f>'Reforecast Total Assurance Only'!$O$76</f>
        <v>6870.6677722412433</v>
      </c>
      <c r="T5" s="208">
        <f>'Reforecast Total Assurance Only'!$O$77</f>
        <v>5615.9357099745257</v>
      </c>
      <c r="U5" s="208">
        <f>'Reforecast Total Assurance Only'!$O$78</f>
        <v>5538.6219789406687</v>
      </c>
      <c r="V5" s="208">
        <f>'Reforecast Total Assurance Only'!$O$81</f>
        <v>2932.6162104645564</v>
      </c>
      <c r="W5" s="208">
        <f>'Reforecast Total Assurance Only'!$O$82</f>
        <v>5468.1605676329236</v>
      </c>
      <c r="X5" s="208">
        <f>'Reforecast Total Assurance Only'!$O$83+'Reforecast Total Assurance Only'!$O$84</f>
        <v>8082.2252661105904</v>
      </c>
      <c r="Y5" s="208">
        <f>'Reforecast Total Assurance Only'!$O$85</f>
        <v>0</v>
      </c>
      <c r="Z5" s="208">
        <f>'Reforecast Total Assurance Only'!$O$89</f>
        <v>4462.5773556124659</v>
      </c>
      <c r="AA5" s="208">
        <f>+'Reforecast Total Assurance Only'!$O$90</f>
        <v>5776.4632424775264</v>
      </c>
      <c r="AB5" s="208">
        <f>'Reforecast Total Assurance Only'!$O$91</f>
        <v>6931.2808271991062</v>
      </c>
      <c r="AC5" s="208">
        <f>'Reforecast Total Assurance Only'!$O$92</f>
        <v>6229.7476842348342</v>
      </c>
      <c r="AD5" s="208">
        <f>'Reforecast Total Assurance Only'!$O$95+'Reforecast Total Assurance Only'!$O$96</f>
        <v>6627.5301782495635</v>
      </c>
      <c r="AE5" s="208">
        <f>'Reforecast Total Assurance Only'!$O$97</f>
        <v>7019.6703697352677</v>
      </c>
      <c r="AF5" s="208">
        <f>'Reforecast Total Assurance Only'!$O$98</f>
        <v>7317.6493712240563</v>
      </c>
      <c r="AG5" s="208">
        <f>'Reforecast Total Assurance Only'!$O$99</f>
        <v>7143.4157297914335</v>
      </c>
      <c r="AH5" s="208">
        <f>'Reforecast Total Assurance Only'!$O$102</f>
        <v>8587.6224649440301</v>
      </c>
      <c r="AI5" s="208">
        <f>'Reforecast Total Assurance Only'!$O$103</f>
        <v>9610.1138346962252</v>
      </c>
      <c r="AJ5" s="208">
        <f>'Reforecast Total Assurance Only'!$O$104</f>
        <v>9203.6882586834217</v>
      </c>
      <c r="AK5" s="208">
        <f>'Reforecast Total Assurance Only'!$O$105+'Reforecast Total Assurance Only'!$O$106</f>
        <v>7564.2768491281422</v>
      </c>
      <c r="AL5" s="208">
        <f>'Reforecast Total Assurance Only'!$O$109+'Reforecast Total Assurance Only'!$O$110</f>
        <v>8386.9608676822354</v>
      </c>
      <c r="AM5" s="208">
        <f>'Reforecast Total Assurance Only'!$O$111</f>
        <v>6888.7722730617643</v>
      </c>
      <c r="AN5" s="208">
        <f>'Reforecast Total Assurance Only'!$O$112</f>
        <v>8208.4023039194381</v>
      </c>
      <c r="AO5" s="208">
        <f>'Reforecast Total Assurance Only'!$O$113</f>
        <v>7147.9786052484078</v>
      </c>
      <c r="AP5" s="208">
        <f>'Reforecast Total Assurance Only'!$O$116+'Reforecast Total Assurance Only'!$O$117</f>
        <v>5471.7631857178958</v>
      </c>
      <c r="AQ5" s="208">
        <f>'Reforecast Total Assurance Only'!$O$118</f>
        <v>7355.4853308923857</v>
      </c>
      <c r="AR5" s="208">
        <f>'Reforecast Total Assurance Only'!$O$119</f>
        <v>7528.4445328681213</v>
      </c>
      <c r="AS5" s="208">
        <f>'Reforecast Total Assurance Only'!$O$120</f>
        <v>7265.9873283187953</v>
      </c>
      <c r="AT5" s="208">
        <f>'Reforecast Total Assurance Only'!$O$123</f>
        <v>4863.4148049309924</v>
      </c>
      <c r="AU5" s="208">
        <f>'Reforecast Total Assurance Only'!$O$124</f>
        <v>4608.4973765463674</v>
      </c>
      <c r="AV5" s="208">
        <f>'Reforecast Total Assurance Only'!$O$125</f>
        <v>5004.6195294116314</v>
      </c>
      <c r="AW5" s="208">
        <f>'Reforecast Total Assurance Only'!$O$126+'Reforecast Total Assurance Only'!$O$127</f>
        <v>4653.2736476247273</v>
      </c>
      <c r="AX5" s="207">
        <f t="shared" si="0"/>
        <v>307031.63944460655</v>
      </c>
      <c r="AY5" s="209">
        <f>'FY20 Demand'!O13</f>
        <v>307031.63944460661</v>
      </c>
      <c r="AZ5" s="209">
        <f t="shared" ref="AZ5:AZ10" si="1">AY5-AX5</f>
        <v>0</v>
      </c>
    </row>
    <row r="6" spans="1:52" s="209" customFormat="1" x14ac:dyDescent="0.35">
      <c r="A6" s="79" t="s">
        <v>7</v>
      </c>
      <c r="B6" s="208">
        <f>'Reforecast Total Assurance Only'!$Q$46</f>
        <v>394.99337380946764</v>
      </c>
      <c r="C6" s="208">
        <f>'Reforecast Total Assurance Only'!$Q$47</f>
        <v>418.77173258557434</v>
      </c>
      <c r="D6" s="208">
        <f>'Reforecast Total Assurance Only'!$Q$48</f>
        <v>493.52589457867572</v>
      </c>
      <c r="E6" s="208">
        <f>'Reforecast Total Assurance Only'!$Q$49+'Reforecast Total Assurance Only'!$Q$50</f>
        <v>497.49021649564747</v>
      </c>
      <c r="F6" s="208">
        <f>'Reforecast Total Assurance Only'!$Q$53+'Reforecast Total Assurance Only'!$Q$54</f>
        <v>502.42733581366042</v>
      </c>
      <c r="G6" s="208">
        <f>'Reforecast Total Assurance Only'!$Q$55</f>
        <v>629.04275388006727</v>
      </c>
      <c r="H6" s="208">
        <f>'Reforecast Total Assurance Only'!$Q$56</f>
        <v>529.0802480744984</v>
      </c>
      <c r="I6" s="208">
        <f>'Reforecast Total Assurance Only'!$Q$57</f>
        <v>461.41342303925325</v>
      </c>
      <c r="J6" s="208">
        <f>'Reforecast Total Assurance Only'!$Q$60</f>
        <v>245.80420290633668</v>
      </c>
      <c r="K6" s="208">
        <f>'Reforecast Total Assurance Only'!$Q$61</f>
        <v>225.37745167567576</v>
      </c>
      <c r="L6" s="208">
        <f>'Reforecast Total Assurance Only'!$Q$62</f>
        <v>209.85740741104584</v>
      </c>
      <c r="M6" s="208">
        <f>'Reforecast Total Assurance Only'!$Q$63+'Reforecast Total Assurance Only'!$Q$64</f>
        <v>210.06025879107671</v>
      </c>
      <c r="N6" s="208">
        <f>'Reforecast Total Assurance Only'!$Q$67</f>
        <v>127.69973006389937</v>
      </c>
      <c r="O6" s="208">
        <f>'Reforecast Total Assurance Only'!$Q$68</f>
        <v>155.06909579201448</v>
      </c>
      <c r="P6" s="208">
        <f>'Reforecast Total Assurance Only'!$Q$69</f>
        <v>151.48308548828146</v>
      </c>
      <c r="Q6" s="208">
        <f>'Reforecast Total Assurance Only'!$Q$70+'Reforecast Total Assurance Only'!$Q$71</f>
        <v>145.36753678392105</v>
      </c>
      <c r="R6" s="208">
        <f>'Reforecast Total Assurance Only'!$Q$74+'Reforecast Total Assurance Only'!$Q$75</f>
        <v>194.70746320171551</v>
      </c>
      <c r="S6" s="208">
        <f>'Reforecast Total Assurance Only'!$Q$76</f>
        <v>194.08901525186056</v>
      </c>
      <c r="T6" s="208">
        <f>'Reforecast Total Assurance Only'!$Q$77</f>
        <v>155.25422187319572</v>
      </c>
      <c r="U6" s="208">
        <f>'Reforecast Total Assurance Only'!$Q$78</f>
        <v>145.06002489756514</v>
      </c>
      <c r="V6" s="208">
        <f>'Reforecast Total Assurance Only'!$Q$81</f>
        <v>43.66691105808416</v>
      </c>
      <c r="W6" s="208">
        <f>'Reforecast Total Assurance Only'!$Q$82</f>
        <v>74.859335659160507</v>
      </c>
      <c r="X6" s="208">
        <f>'Reforecast Total Assurance Only'!$Q$83+'Reforecast Total Assurance Only'!$Q$84</f>
        <v>123.95131068542665</v>
      </c>
      <c r="Y6" s="208">
        <f>'Reforecast Total Assurance Only'!$Q$85</f>
        <v>0</v>
      </c>
      <c r="Z6" s="208">
        <f>'Reforecast Total Assurance Only'!$Q$89</f>
        <v>171.21859252616704</v>
      </c>
      <c r="AA6" s="208">
        <f>+'Reforecast Total Assurance Only'!$Q$90</f>
        <v>305.29318841947514</v>
      </c>
      <c r="AB6" s="208">
        <f>'Reforecast Total Assurance Only'!$Q$91</f>
        <v>495.32968693999834</v>
      </c>
      <c r="AC6" s="208">
        <f>'Reforecast Total Assurance Only'!$Q$92</f>
        <v>331.03470864672062</v>
      </c>
      <c r="AD6" s="208">
        <f>'Reforecast Total Assurance Only'!$Q$95+'Reforecast Total Assurance Only'!$Q$96</f>
        <v>283.7717425897963</v>
      </c>
      <c r="AE6" s="208">
        <f>'Reforecast Total Assurance Only'!$Q$97</f>
        <v>317.39582600129836</v>
      </c>
      <c r="AF6" s="208">
        <f>'Reforecast Total Assurance Only'!$Q$98</f>
        <v>395.06020411294332</v>
      </c>
      <c r="AG6" s="208">
        <f>'Reforecast Total Assurance Only'!$Q$99</f>
        <v>307.95476374486259</v>
      </c>
      <c r="AH6" s="208">
        <f>'Reforecast Total Assurance Only'!$Q$102</f>
        <v>232.92225946227072</v>
      </c>
      <c r="AI6" s="208">
        <f>'Reforecast Total Assurance Only'!$Q$103</f>
        <v>256.65076404517441</v>
      </c>
      <c r="AJ6" s="208">
        <f>'Reforecast Total Assurance Only'!$Q$104</f>
        <v>248.19527893494566</v>
      </c>
      <c r="AK6" s="208">
        <f>'Reforecast Total Assurance Only'!$Q$105+'Reforecast Total Assurance Only'!$Q$106</f>
        <v>218.32663717385154</v>
      </c>
      <c r="AL6" s="208">
        <f>'Reforecast Total Assurance Only'!$Q$109+'Reforecast Total Assurance Only'!$Q$110</f>
        <v>348.10399993737883</v>
      </c>
      <c r="AM6" s="208">
        <f>'Reforecast Total Assurance Only'!$Q$111</f>
        <v>330.70558460162067</v>
      </c>
      <c r="AN6" s="208">
        <f>'Reforecast Total Assurance Only'!$Q$112</f>
        <v>593.51791355107821</v>
      </c>
      <c r="AO6" s="208">
        <f>'Reforecast Total Assurance Only'!$Q$113</f>
        <v>611.19619615765282</v>
      </c>
      <c r="AP6" s="208">
        <f>'Reforecast Total Assurance Only'!$Q$116+'Reforecast Total Assurance Only'!$Q$117</f>
        <v>707.17432260835551</v>
      </c>
      <c r="AQ6" s="208">
        <f>'Reforecast Total Assurance Only'!$Q$118</f>
        <v>787.23414477267715</v>
      </c>
      <c r="AR6" s="208">
        <f>'Reforecast Total Assurance Only'!$Q$119</f>
        <v>821.2052127140505</v>
      </c>
      <c r="AS6" s="208">
        <f>'Reforecast Total Assurance Only'!$Q$120</f>
        <v>807.30564951640463</v>
      </c>
      <c r="AT6" s="208">
        <f>'Reforecast Total Assurance Only'!$Q$123</f>
        <v>439.15343174648831</v>
      </c>
      <c r="AU6" s="208">
        <f>'Reforecast Total Assurance Only'!$Q$124</f>
        <v>326.69244909436856</v>
      </c>
      <c r="AV6" s="208">
        <f>'Reforecast Total Assurance Only'!$Q$125</f>
        <v>409.56297387490412</v>
      </c>
      <c r="AW6" s="208">
        <f>'Reforecast Total Assurance Only'!$Q$126+'Reforecast Total Assurance Only'!$Q$127</f>
        <v>349.2229628250148</v>
      </c>
      <c r="AX6" s="207">
        <f t="shared" si="0"/>
        <v>16423.280523813606</v>
      </c>
      <c r="AY6" s="209">
        <f>'FY20 Demand'!O10</f>
        <v>16423.280523813602</v>
      </c>
      <c r="AZ6" s="209">
        <f t="shared" si="1"/>
        <v>0</v>
      </c>
    </row>
    <row r="7" spans="1:52" x14ac:dyDescent="0.35">
      <c r="A7" s="79" t="s">
        <v>8</v>
      </c>
      <c r="B7" s="208">
        <f>'Reforecast Total Assurance Only'!$R$46</f>
        <v>1621.8175602616657</v>
      </c>
      <c r="C7" s="208">
        <f>'Reforecast Total Assurance Only'!$R$47</f>
        <v>2189.294476587304</v>
      </c>
      <c r="D7" s="208">
        <f>'Reforecast Total Assurance Only'!$R$48</f>
        <v>2485.102451178202</v>
      </c>
      <c r="E7" s="208">
        <f>'Reforecast Total Assurance Only'!$R$49+'Reforecast Total Assurance Only'!$R$50</f>
        <v>2815.1323466255526</v>
      </c>
      <c r="F7" s="208">
        <f>'Reforecast Total Assurance Only'!$R$53+'Reforecast Total Assurance Only'!$R$54</f>
        <v>3118.4017996739972</v>
      </c>
      <c r="G7" s="208">
        <f>'Reforecast Total Assurance Only'!$R$55</f>
        <v>3349.5624134477889</v>
      </c>
      <c r="H7" s="208">
        <f>'Reforecast Total Assurance Only'!$R$56</f>
        <v>2982.6014972018984</v>
      </c>
      <c r="I7" s="208">
        <f>'Reforecast Total Assurance Only'!$R$57</f>
        <v>2924.638209390444</v>
      </c>
      <c r="J7" s="208">
        <f>'Reforecast Total Assurance Only'!$R$60</f>
        <v>3172.5972103536647</v>
      </c>
      <c r="K7" s="208">
        <f>'Reforecast Total Assurance Only'!$R$61</f>
        <v>2559.5518583181674</v>
      </c>
      <c r="L7" s="208">
        <f>'Reforecast Total Assurance Only'!$R$62</f>
        <v>2814.3135842366819</v>
      </c>
      <c r="M7" s="208">
        <f>'Reforecast Total Assurance Only'!$R$63+'Reforecast Total Assurance Only'!$R$64</f>
        <v>2257.8193987620439</v>
      </c>
      <c r="N7" s="208">
        <f>'Reforecast Total Assurance Only'!$R$67</f>
        <v>1533.3340950027348</v>
      </c>
      <c r="O7" s="208">
        <f>'Reforecast Total Assurance Only'!$R$68</f>
        <v>1695.3902471990559</v>
      </c>
      <c r="P7" s="208">
        <f>'Reforecast Total Assurance Only'!$R$69</f>
        <v>1430.8202524427002</v>
      </c>
      <c r="Q7" s="208">
        <f>'Reforecast Total Assurance Only'!$R$70+'Reforecast Total Assurance Only'!$R$71</f>
        <v>1496.0288611068288</v>
      </c>
      <c r="R7" s="208">
        <f>'Reforecast Total Assurance Only'!$R$74+'Reforecast Total Assurance Only'!$R$75</f>
        <v>1084.3750566321016</v>
      </c>
      <c r="S7" s="208">
        <f>'Reforecast Total Assurance Only'!$R$76</f>
        <v>1316.7113885785511</v>
      </c>
      <c r="T7" s="208">
        <f>'Reforecast Total Assurance Only'!$R$77</f>
        <v>1139.6614958463222</v>
      </c>
      <c r="U7" s="208">
        <f>'Reforecast Total Assurance Only'!$R$78</f>
        <v>1130.8381577949317</v>
      </c>
      <c r="V7" s="208">
        <f>'Reforecast Total Assurance Only'!$R$81</f>
        <v>424.63687616470389</v>
      </c>
      <c r="W7" s="208">
        <f>'Reforecast Total Assurance Only'!$R$82</f>
        <v>865.00266561845729</v>
      </c>
      <c r="X7" s="208">
        <f>'Reforecast Total Assurance Only'!$R$83+'Reforecast Total Assurance Only'!$R$84</f>
        <v>1353.4746303717052</v>
      </c>
      <c r="Y7" s="208">
        <f>'Reforecast Total Assurance Only'!$R$85</f>
        <v>0</v>
      </c>
      <c r="Z7" s="208">
        <f>'Reforecast Total Assurance Only'!$R$89</f>
        <v>2092.1564887097902</v>
      </c>
      <c r="AA7" s="208">
        <f>+'Reforecast Total Assurance Only'!$R$90</f>
        <v>3464.7066561388642</v>
      </c>
      <c r="AB7" s="208">
        <f>'Reforecast Total Assurance Only'!$R$91</f>
        <v>4991.788338221455</v>
      </c>
      <c r="AC7" s="208">
        <f>'Reforecast Total Assurance Only'!$R$92</f>
        <v>4870.7854935517571</v>
      </c>
      <c r="AD7" s="208">
        <f>'Reforecast Total Assurance Only'!$R$95+'Reforecast Total Assurance Only'!$R$96</f>
        <v>4786.8105298562468</v>
      </c>
      <c r="AE7" s="208">
        <f>'Reforecast Total Assurance Only'!$R$97</f>
        <v>5127.7617851698742</v>
      </c>
      <c r="AF7" s="208">
        <f>'Reforecast Total Assurance Only'!$R$98</f>
        <v>4540.8128723223408</v>
      </c>
      <c r="AG7" s="208">
        <f>'Reforecast Total Assurance Only'!$R$99</f>
        <v>3399.743268172032</v>
      </c>
      <c r="AH7" s="208">
        <f>'Reforecast Total Assurance Only'!$R$102</f>
        <v>3782.823168737491</v>
      </c>
      <c r="AI7" s="208">
        <f>'Reforecast Total Assurance Only'!$R$103</f>
        <v>4241.3658028258405</v>
      </c>
      <c r="AJ7" s="208">
        <f>'Reforecast Total Assurance Only'!$R$104</f>
        <v>3818.177785604747</v>
      </c>
      <c r="AK7" s="208">
        <f>'Reforecast Total Assurance Only'!$R$105+'Reforecast Total Assurance Only'!$R$106</f>
        <v>3401.6760303032952</v>
      </c>
      <c r="AL7" s="208">
        <f>'Reforecast Total Assurance Only'!$R$109+'Reforecast Total Assurance Only'!$R$110</f>
        <v>3439.7416620042081</v>
      </c>
      <c r="AM7" s="208">
        <f>'Reforecast Total Assurance Only'!$R$111</f>
        <v>2718.1669049890506</v>
      </c>
      <c r="AN7" s="208">
        <f>'Reforecast Total Assurance Only'!$R$112</f>
        <v>3685.6822197323777</v>
      </c>
      <c r="AO7" s="208">
        <f>'Reforecast Total Assurance Only'!$R$113</f>
        <v>3728.869119798399</v>
      </c>
      <c r="AP7" s="208">
        <f>'Reforecast Total Assurance Only'!$R$116+'Reforecast Total Assurance Only'!$R$117</f>
        <v>2764.8629751373123</v>
      </c>
      <c r="AQ7" s="208">
        <f>'Reforecast Total Assurance Only'!$R$118</f>
        <v>3046.1051559591438</v>
      </c>
      <c r="AR7" s="208">
        <f>'Reforecast Total Assurance Only'!$R$119</f>
        <v>2678.8792667617945</v>
      </c>
      <c r="AS7" s="208">
        <f>'Reforecast Total Assurance Only'!$R$120</f>
        <v>3168.5280966321129</v>
      </c>
      <c r="AT7" s="208">
        <f>'Reforecast Total Assurance Only'!$R$123</f>
        <v>1891.9660487703013</v>
      </c>
      <c r="AU7" s="208">
        <f>'Reforecast Total Assurance Only'!$R$124</f>
        <v>1345.5945858789307</v>
      </c>
      <c r="AV7" s="208">
        <f>'Reforecast Total Assurance Only'!$R$125</f>
        <v>1382.1258722969137</v>
      </c>
      <c r="AW7" s="208">
        <f>'Reforecast Total Assurance Only'!$R$126+'Reforecast Total Assurance Only'!$R$127</f>
        <v>1400.1470980713136</v>
      </c>
      <c r="AX7" s="207">
        <f t="shared" si="0"/>
        <v>125530.38375844111</v>
      </c>
      <c r="AY7" s="209">
        <f>'FY20 Demand'!O18+'FY20 Demand'!O20</f>
        <v>125530.38375844108</v>
      </c>
      <c r="AZ7" s="209">
        <f t="shared" si="1"/>
        <v>0</v>
      </c>
    </row>
    <row r="8" spans="1:52" x14ac:dyDescent="0.35">
      <c r="A8" s="79" t="s">
        <v>9</v>
      </c>
      <c r="B8" s="208">
        <f>'Reforecast Total Assurance Only'!$S$46</f>
        <v>2027.151684378038</v>
      </c>
      <c r="C8" s="208">
        <f>'Reforecast Total Assurance Only'!$S$47</f>
        <v>3604.9252004143659</v>
      </c>
      <c r="D8" s="208">
        <f>'Reforecast Total Assurance Only'!$S$48</f>
        <v>8424.8773003922179</v>
      </c>
      <c r="E8" s="208">
        <f>'Reforecast Total Assurance Only'!$S$49+'Reforecast Total Assurance Only'!$S$50</f>
        <v>9781.4235481808482</v>
      </c>
      <c r="F8" s="208">
        <f>'Reforecast Total Assurance Only'!$S$53+'Reforecast Total Assurance Only'!$S$54</f>
        <v>8142.383800343754</v>
      </c>
      <c r="G8" s="208">
        <f>'Reforecast Total Assurance Only'!$S$55</f>
        <v>7931.1628207905442</v>
      </c>
      <c r="H8" s="208">
        <f>'Reforecast Total Assurance Only'!$S$56</f>
        <v>6692.1783432644415</v>
      </c>
      <c r="I8" s="208">
        <f>'Reforecast Total Assurance Only'!$S$57</f>
        <v>5542.348593972757</v>
      </c>
      <c r="J8" s="208">
        <f>'Reforecast Total Assurance Only'!$S$60</f>
        <v>5542.9595271079497</v>
      </c>
      <c r="K8" s="208">
        <f>'Reforecast Total Assurance Only'!$S$61</f>
        <v>5431.5736486271007</v>
      </c>
      <c r="L8" s="208">
        <f>'Reforecast Total Assurance Only'!$S$62</f>
        <v>6011.4795937949993</v>
      </c>
      <c r="M8" s="208">
        <f>'Reforecast Total Assurance Only'!$S$63+'Reforecast Total Assurance Only'!$S$64</f>
        <v>5788.1516721673142</v>
      </c>
      <c r="N8" s="208">
        <f>'Reforecast Total Assurance Only'!$S$67</f>
        <v>5430.1728485426393</v>
      </c>
      <c r="O8" s="208">
        <f>'Reforecast Total Assurance Only'!$S$68</f>
        <v>8562.5372122356985</v>
      </c>
      <c r="P8" s="208">
        <f>'Reforecast Total Assurance Only'!$S$69</f>
        <v>13083.546046258949</v>
      </c>
      <c r="Q8" s="208">
        <f>'Reforecast Total Assurance Only'!$S$70+'Reforecast Total Assurance Only'!$S$71</f>
        <v>14428.062268018663</v>
      </c>
      <c r="R8" s="208">
        <f>'Reforecast Total Assurance Only'!$S$74+'Reforecast Total Assurance Only'!$S$75</f>
        <v>13002.465029178848</v>
      </c>
      <c r="S8" s="208">
        <f>'Reforecast Total Assurance Only'!$S$76</f>
        <v>11735.005196670849</v>
      </c>
      <c r="T8" s="208">
        <f>'Reforecast Total Assurance Only'!$S$77</f>
        <v>8888.8392258229069</v>
      </c>
      <c r="U8" s="208">
        <f>'Reforecast Total Assurance Only'!$S$78</f>
        <v>7239.4809483824874</v>
      </c>
      <c r="V8" s="208">
        <f>'Reforecast Total Assurance Only'!$S$81</f>
        <v>2607.4730663394562</v>
      </c>
      <c r="W8" s="208">
        <f>'Reforecast Total Assurance Only'!$S$82</f>
        <v>9175.4614335477127</v>
      </c>
      <c r="X8" s="208">
        <f>'Reforecast Total Assurance Only'!$S$83+'Reforecast Total Assurance Only'!$S$84</f>
        <v>15886.611083483469</v>
      </c>
      <c r="Y8" s="208">
        <f>'Reforecast Total Assurance Only'!$S$85</f>
        <v>0</v>
      </c>
      <c r="Z8" s="208">
        <f>'Reforecast Total Assurance Only'!$S$89</f>
        <v>9580.5429698659973</v>
      </c>
      <c r="AA8" s="208">
        <f>+'Reforecast Total Assurance Only'!$S$90</f>
        <v>14542.700096006511</v>
      </c>
      <c r="AB8" s="208">
        <f>'Reforecast Total Assurance Only'!$S$91</f>
        <v>19763.222028455297</v>
      </c>
      <c r="AC8" s="208">
        <f>'Reforecast Total Assurance Only'!$S$92</f>
        <v>15709.479239085869</v>
      </c>
      <c r="AD8" s="208">
        <f>'Reforecast Total Assurance Only'!$S$95+'Reforecast Total Assurance Only'!$S$96</f>
        <v>16115.539223641214</v>
      </c>
      <c r="AE8" s="208">
        <f>'Reforecast Total Assurance Only'!$S$97</f>
        <v>17677.919385895573</v>
      </c>
      <c r="AF8" s="208">
        <f>'Reforecast Total Assurance Only'!$S$98</f>
        <v>15947.746569408549</v>
      </c>
      <c r="AG8" s="208">
        <f>'Reforecast Total Assurance Only'!$S$99</f>
        <v>9854.7391544683524</v>
      </c>
      <c r="AH8" s="208">
        <f>'Reforecast Total Assurance Only'!$S$102</f>
        <v>11063.08068165475</v>
      </c>
      <c r="AI8" s="208">
        <f>'Reforecast Total Assurance Only'!$S$103</f>
        <v>12493.126151227596</v>
      </c>
      <c r="AJ8" s="208">
        <f>'Reforecast Total Assurance Only'!$S$104</f>
        <v>10052.325062362819</v>
      </c>
      <c r="AK8" s="208">
        <f>'Reforecast Total Assurance Only'!$S$105+'Reforecast Total Assurance Only'!$S$106</f>
        <v>7470.1011631435413</v>
      </c>
      <c r="AL8" s="208">
        <f>'Reforecast Total Assurance Only'!$S$109+'Reforecast Total Assurance Only'!$S$110</f>
        <v>5747.1482858278696</v>
      </c>
      <c r="AM8" s="208">
        <f>'Reforecast Total Assurance Only'!$S$111</f>
        <v>5285.6816319878753</v>
      </c>
      <c r="AN8" s="208">
        <f>'Reforecast Total Assurance Only'!$S$112</f>
        <v>10223.956209974558</v>
      </c>
      <c r="AO8" s="208">
        <f>'Reforecast Total Assurance Only'!$S$113</f>
        <v>10669.612622252736</v>
      </c>
      <c r="AP8" s="208">
        <f>'Reforecast Total Assurance Only'!$S$116+'Reforecast Total Assurance Only'!$S$117</f>
        <v>7692.4596747809246</v>
      </c>
      <c r="AQ8" s="208">
        <f>'Reforecast Total Assurance Only'!$S$118</f>
        <v>6578.4493475765075</v>
      </c>
      <c r="AR8" s="208">
        <f>'Reforecast Total Assurance Only'!$S$119</f>
        <v>6276.1691962526138</v>
      </c>
      <c r="AS8" s="208">
        <f>'Reforecast Total Assurance Only'!$S$120</f>
        <v>5419.726098091629</v>
      </c>
      <c r="AT8" s="208">
        <f>'Reforecast Total Assurance Only'!$S$123</f>
        <v>5579.2507252768401</v>
      </c>
      <c r="AU8" s="208">
        <f>'Reforecast Total Assurance Only'!$S$124</f>
        <v>3790.7601575093422</v>
      </c>
      <c r="AV8" s="208">
        <f>'Reforecast Total Assurance Only'!$S$125</f>
        <v>7900.2801067125665</v>
      </c>
      <c r="AW8" s="208">
        <f>'Reforecast Total Assurance Only'!$S$126+'Reforecast Total Assurance Only'!$S$127</f>
        <v>5291.0307938649985</v>
      </c>
      <c r="AX8" s="207">
        <f t="shared" si="0"/>
        <v>425685.3166672404</v>
      </c>
      <c r="AY8" s="209">
        <f>'FY20 Demand'!O23+'FY20 Demand'!O24</f>
        <v>425685.31666724058</v>
      </c>
      <c r="AZ8" s="209">
        <f t="shared" si="1"/>
        <v>0</v>
      </c>
    </row>
    <row r="9" spans="1:52" x14ac:dyDescent="0.35">
      <c r="A9" s="79" t="s">
        <v>10</v>
      </c>
      <c r="B9" s="208">
        <f>'Reforecast Total Assurance Only'!$T$46</f>
        <v>151.78684571679236</v>
      </c>
      <c r="C9" s="208">
        <f>'Reforecast Total Assurance Only'!$T$47</f>
        <v>99.446554090312233</v>
      </c>
      <c r="D9" s="208">
        <f>'Reforecast Total Assurance Only'!$T$48</f>
        <v>239.79693079973273</v>
      </c>
      <c r="E9" s="208">
        <f>'Reforecast Total Assurance Only'!$T$49+'Reforecast Total Assurance Only'!$T$50</f>
        <v>429.16733393994468</v>
      </c>
      <c r="F9" s="208">
        <f>'Reforecast Total Assurance Only'!$T$53+'Reforecast Total Assurance Only'!$T$54</f>
        <v>94.248347874852314</v>
      </c>
      <c r="G9" s="208">
        <f>'Reforecast Total Assurance Only'!$T$55</f>
        <v>103.26223385929087</v>
      </c>
      <c r="H9" s="208">
        <f>'Reforecast Total Assurance Only'!$T$56</f>
        <v>90.028455688343243</v>
      </c>
      <c r="I9" s="208">
        <f>'Reforecast Total Assurance Only'!$T$57</f>
        <v>54.581361321667039</v>
      </c>
      <c r="J9" s="208">
        <f>'Reforecast Total Assurance Only'!$T$60</f>
        <v>72.251228056724301</v>
      </c>
      <c r="K9" s="208">
        <f>'Reforecast Total Assurance Only'!$T$61</f>
        <v>83.01288951912241</v>
      </c>
      <c r="L9" s="208">
        <f>'Reforecast Total Assurance Only'!$T$62</f>
        <v>87.956013530291216</v>
      </c>
      <c r="M9" s="208">
        <f>'Reforecast Total Assurance Only'!$T$63+'Reforecast Total Assurance Only'!$T$64</f>
        <v>49.181121985956452</v>
      </c>
      <c r="N9" s="208">
        <f>'Reforecast Total Assurance Only'!$T$67</f>
        <v>341.56160725360473</v>
      </c>
      <c r="O9" s="208">
        <f>'Reforecast Total Assurance Only'!$T$68</f>
        <v>513.92818338077711</v>
      </c>
      <c r="P9" s="208">
        <f>'Reforecast Total Assurance Only'!$T$69</f>
        <v>1262.7575367076645</v>
      </c>
      <c r="Q9" s="208">
        <f>'Reforecast Total Assurance Only'!$T$70+'Reforecast Total Assurance Only'!$T$71</f>
        <v>1229.3873675694435</v>
      </c>
      <c r="R9" s="208">
        <f>'Reforecast Total Assurance Only'!$T$74+'Reforecast Total Assurance Only'!$T$75</f>
        <v>582.99463086302876</v>
      </c>
      <c r="S9" s="208">
        <f>'Reforecast Total Assurance Only'!$T$76</f>
        <v>796.47305340677747</v>
      </c>
      <c r="T9" s="208">
        <f>'Reforecast Total Assurance Only'!$T$77</f>
        <v>759.62834408152492</v>
      </c>
      <c r="U9" s="208">
        <f>'Reforecast Total Assurance Only'!$T$78</f>
        <v>953.95105204082574</v>
      </c>
      <c r="V9" s="208">
        <f>'Reforecast Total Assurance Only'!$T$81</f>
        <v>121.51897876355773</v>
      </c>
      <c r="W9" s="208">
        <f>'Reforecast Total Assurance Only'!$T$82</f>
        <v>288.47923109359431</v>
      </c>
      <c r="X9" s="208">
        <f>'Reforecast Total Assurance Only'!$T$83+'Reforecast Total Assurance Only'!$T$84</f>
        <v>400.14880920047506</v>
      </c>
      <c r="Y9" s="208">
        <f>'Reforecast Total Assurance Only'!$T$85</f>
        <v>0</v>
      </c>
      <c r="Z9" s="208">
        <f>+'Reforecast Total Assurance Only'!$T$89</f>
        <v>704.16271968230478</v>
      </c>
      <c r="AA9" s="208">
        <f>'Reforecast Total Assurance Only'!$T$90</f>
        <v>1403.0548669477535</v>
      </c>
      <c r="AB9" s="208">
        <f>'Reforecast Total Assurance Only'!$T$91</f>
        <v>1772.9208474982172</v>
      </c>
      <c r="AC9" s="208">
        <f>'Reforecast Total Assurance Only'!$T$92</f>
        <v>1499.5775661278017</v>
      </c>
      <c r="AD9" s="208">
        <f>'Reforecast Total Assurance Only'!$T$95+'Reforecast Total Assurance Only'!$T$96</f>
        <v>1209.4667249243209</v>
      </c>
      <c r="AE9" s="208">
        <f>'Reforecast Total Assurance Only'!$T$97</f>
        <v>1003.0781275241795</v>
      </c>
      <c r="AF9" s="208">
        <f>'Reforecast Total Assurance Only'!$T$98</f>
        <v>987.28170648080675</v>
      </c>
      <c r="AG9" s="208">
        <f>'Reforecast Total Assurance Only'!$T$99</f>
        <v>740.97614614375925</v>
      </c>
      <c r="AH9" s="208">
        <f>'Reforecast Total Assurance Only'!$T$102</f>
        <v>384.54168216017587</v>
      </c>
      <c r="AI9" s="208">
        <f>'Reforecast Total Assurance Only'!$T$103</f>
        <v>320.37928849536632</v>
      </c>
      <c r="AJ9" s="208">
        <f>'Reforecast Total Assurance Only'!$T$104</f>
        <v>246.92937199630296</v>
      </c>
      <c r="AK9" s="208">
        <f>'Reforecast Total Assurance Only'!$T$105+'Reforecast Total Assurance Only'!$T$106</f>
        <v>202.98721358115</v>
      </c>
      <c r="AL9" s="208">
        <f>'Reforecast Total Assurance Only'!$T$109+'Reforecast Total Assurance Only'!$T$110</f>
        <v>1174.0785984851084</v>
      </c>
      <c r="AM9" s="208">
        <f>'Reforecast Total Assurance Only'!$T$111</f>
        <v>895.60876058526128</v>
      </c>
      <c r="AN9" s="208">
        <f>'Reforecast Total Assurance Only'!$T$112</f>
        <v>1086.2924229331375</v>
      </c>
      <c r="AO9" s="208">
        <f>'Reforecast Total Assurance Only'!$T$113</f>
        <v>1219.4828173854874</v>
      </c>
      <c r="AP9" s="208">
        <f>'Reforecast Total Assurance Only'!$T$116+'Reforecast Total Assurance Only'!$T$117</f>
        <v>474.79677164554209</v>
      </c>
      <c r="AQ9" s="208">
        <f>'Reforecast Total Assurance Only'!$T$118</f>
        <v>652.00768981788792</v>
      </c>
      <c r="AR9" s="208">
        <f>'Reforecast Total Assurance Only'!$T$119</f>
        <v>661.90431800165345</v>
      </c>
      <c r="AS9" s="208">
        <f>'Reforecast Total Assurance Only'!$T$120</f>
        <v>487.23718606040705</v>
      </c>
      <c r="AT9" s="208">
        <f>'Reforecast Total Assurance Only'!$T$123</f>
        <v>298.77176684994754</v>
      </c>
      <c r="AU9" s="208">
        <f>'Reforecast Total Assurance Only'!$T$124</f>
        <v>253.25962526426207</v>
      </c>
      <c r="AV9" s="208">
        <f>'Reforecast Total Assurance Only'!$T$125</f>
        <v>261.2431891531694</v>
      </c>
      <c r="AW9" s="208">
        <f>'Reforecast Total Assurance Only'!$T$126+'Reforecast Total Assurance Only'!$T$127</f>
        <v>112.70228146826648</v>
      </c>
      <c r="AX9" s="207">
        <f t="shared" si="0"/>
        <v>26858.289799956576</v>
      </c>
      <c r="AY9" s="209">
        <f>'FY20 Demand'!O30</f>
        <v>26858.289799956576</v>
      </c>
      <c r="AZ9" s="209">
        <f t="shared" si="1"/>
        <v>0</v>
      </c>
    </row>
    <row r="10" spans="1:52" ht="15" thickBot="1" x14ac:dyDescent="0.4">
      <c r="B10" s="210">
        <f>SUM(B4:B9)</f>
        <v>11703.119036703536</v>
      </c>
      <c r="C10" s="210">
        <f t="shared" ref="C10:AW10" si="2">SUM(C4:C9)</f>
        <v>15030.589213168689</v>
      </c>
      <c r="D10" s="210">
        <f t="shared" si="2"/>
        <v>21209.756009577279</v>
      </c>
      <c r="E10" s="210">
        <f t="shared" si="2"/>
        <v>22600.170660032312</v>
      </c>
      <c r="F10" s="210">
        <f t="shared" si="2"/>
        <v>23797.179383182975</v>
      </c>
      <c r="G10" s="210">
        <f t="shared" si="2"/>
        <v>25063.270251145263</v>
      </c>
      <c r="H10" s="210">
        <f t="shared" si="2"/>
        <v>21525.10493578883</v>
      </c>
      <c r="I10" s="210">
        <f t="shared" si="2"/>
        <v>20422.359751043095</v>
      </c>
      <c r="J10" s="210">
        <f t="shared" si="2"/>
        <v>19651.215060161278</v>
      </c>
      <c r="K10" s="210">
        <f t="shared" si="2"/>
        <v>18385.609682921709</v>
      </c>
      <c r="L10" s="210">
        <f t="shared" si="2"/>
        <v>18618.180729684249</v>
      </c>
      <c r="M10" s="210">
        <f t="shared" si="2"/>
        <v>17742.367106768801</v>
      </c>
      <c r="N10" s="210">
        <f t="shared" si="2"/>
        <v>15217.544596148871</v>
      </c>
      <c r="O10" s="210">
        <f t="shared" si="2"/>
        <v>19582.131402077015</v>
      </c>
      <c r="P10" s="210">
        <f t="shared" si="2"/>
        <v>24085.514405055459</v>
      </c>
      <c r="Q10" s="210">
        <f t="shared" si="2"/>
        <v>25419.118036546355</v>
      </c>
      <c r="R10" s="210">
        <f t="shared" si="2"/>
        <v>23734.671597223318</v>
      </c>
      <c r="S10" s="210">
        <f t="shared" si="2"/>
        <v>23741.146249377016</v>
      </c>
      <c r="T10" s="210">
        <f t="shared" si="2"/>
        <v>19271.369900993705</v>
      </c>
      <c r="U10" s="210">
        <f t="shared" si="2"/>
        <v>17564.632142401359</v>
      </c>
      <c r="V10" s="210">
        <f t="shared" si="2"/>
        <v>7169.0535953733333</v>
      </c>
      <c r="W10" s="210">
        <f t="shared" si="2"/>
        <v>17883.865033673661</v>
      </c>
      <c r="X10" s="210">
        <f t="shared" si="2"/>
        <v>28559.508662480399</v>
      </c>
      <c r="Y10" s="210">
        <f t="shared" si="2"/>
        <v>0</v>
      </c>
      <c r="Z10" s="210">
        <f t="shared" si="2"/>
        <v>18547.360867662628</v>
      </c>
      <c r="AA10" s="210">
        <f t="shared" si="2"/>
        <v>28119.271544051167</v>
      </c>
      <c r="AB10" s="210">
        <f t="shared" si="2"/>
        <v>37131.174459518224</v>
      </c>
      <c r="AC10" s="210">
        <f t="shared" si="2"/>
        <v>30919.647720691632</v>
      </c>
      <c r="AD10" s="210">
        <f t="shared" si="2"/>
        <v>31848.336753855518</v>
      </c>
      <c r="AE10" s="210">
        <f t="shared" si="2"/>
        <v>34361.023028565229</v>
      </c>
      <c r="AF10" s="210">
        <f t="shared" si="2"/>
        <v>32348.856923417177</v>
      </c>
      <c r="AG10" s="210">
        <f t="shared" si="2"/>
        <v>24003.048690240917</v>
      </c>
      <c r="AH10" s="210">
        <f t="shared" si="2"/>
        <v>26922.008614842765</v>
      </c>
      <c r="AI10" s="210">
        <f t="shared" si="2"/>
        <v>30312.831816009868</v>
      </c>
      <c r="AJ10" s="210">
        <f t="shared" si="2"/>
        <v>26827.497648986671</v>
      </c>
      <c r="AK10" s="210">
        <f t="shared" si="2"/>
        <v>21513.148837913981</v>
      </c>
      <c r="AL10" s="210">
        <f t="shared" si="2"/>
        <v>21689.587557756498</v>
      </c>
      <c r="AM10" s="210">
        <f t="shared" si="2"/>
        <v>18275.711044720647</v>
      </c>
      <c r="AN10" s="210">
        <f t="shared" si="2"/>
        <v>26528.33063248044</v>
      </c>
      <c r="AO10" s="210">
        <f t="shared" si="2"/>
        <v>25564.025011568436</v>
      </c>
      <c r="AP10" s="210">
        <f t="shared" si="2"/>
        <v>18792.890814629583</v>
      </c>
      <c r="AQ10" s="210">
        <f t="shared" si="2"/>
        <v>20552.456139940467</v>
      </c>
      <c r="AR10" s="210">
        <f t="shared" si="2"/>
        <v>20241.873305817709</v>
      </c>
      <c r="AS10" s="210">
        <f t="shared" si="2"/>
        <v>19655.736336246828</v>
      </c>
      <c r="AT10" s="210">
        <f t="shared" si="2"/>
        <v>15050.687497012734</v>
      </c>
      <c r="AU10" s="210">
        <f t="shared" si="2"/>
        <v>12077.035163435759</v>
      </c>
      <c r="AV10" s="210">
        <f t="shared" si="2"/>
        <v>17397.076774625541</v>
      </c>
      <c r="AW10" s="210">
        <f t="shared" si="2"/>
        <v>14472.68369205556</v>
      </c>
      <c r="AX10" s="207">
        <f>SUM(AX4:AX9)</f>
        <v>1031129.7783175744</v>
      </c>
      <c r="AY10" s="209">
        <f>SUM(AY4:AY9)</f>
        <v>1031129.7783175746</v>
      </c>
      <c r="AZ10" s="209">
        <f t="shared" si="1"/>
        <v>0</v>
      </c>
    </row>
    <row r="11" spans="1:52" x14ac:dyDescent="0.35">
      <c r="B11" s="371">
        <f t="shared" ref="B11" si="3">SUM(B10:E10)</f>
        <v>70543.634919481818</v>
      </c>
      <c r="C11" s="372"/>
      <c r="D11" s="372"/>
      <c r="E11" s="372"/>
      <c r="F11" s="371">
        <f t="shared" ref="F11" si="4">SUM(F10:I10)</f>
        <v>90807.914321160162</v>
      </c>
      <c r="G11" s="372"/>
      <c r="H11" s="372"/>
      <c r="I11" s="372"/>
      <c r="J11" s="371">
        <f t="shared" ref="J11" si="5">SUM(J10:M10)</f>
        <v>74397.372579536037</v>
      </c>
      <c r="K11" s="372"/>
      <c r="L11" s="372"/>
      <c r="M11" s="372"/>
      <c r="N11" s="371">
        <f t="shared" ref="N11" si="6">SUM(N10:Q10)</f>
        <v>84304.308439827699</v>
      </c>
      <c r="O11" s="372"/>
      <c r="P11" s="372"/>
      <c r="Q11" s="372"/>
      <c r="R11" s="371">
        <f t="shared" ref="R11" si="7">SUM(R10:U10)</f>
        <v>84311.819889995386</v>
      </c>
      <c r="S11" s="372"/>
      <c r="T11" s="372"/>
      <c r="U11" s="372"/>
      <c r="V11" s="371">
        <f t="shared" ref="V11" si="8">SUM(V10:Y10)</f>
        <v>53612.42729152739</v>
      </c>
      <c r="W11" s="372"/>
      <c r="X11" s="372"/>
      <c r="Y11" s="372"/>
      <c r="Z11" s="371">
        <f t="shared" ref="Z11" si="9">SUM(Z10:AC10)</f>
        <v>114717.45459192366</v>
      </c>
      <c r="AA11" s="372"/>
      <c r="AB11" s="372"/>
      <c r="AC11" s="372"/>
      <c r="AD11" s="371">
        <f t="shared" ref="AD11" si="10">SUM(AD10:AG10)</f>
        <v>122561.26539607883</v>
      </c>
      <c r="AE11" s="372"/>
      <c r="AF11" s="372"/>
      <c r="AG11" s="372"/>
      <c r="AH11" s="371">
        <f t="shared" ref="AH11" si="11">SUM(AH10:AK10)</f>
        <v>105575.48691775328</v>
      </c>
      <c r="AI11" s="372"/>
      <c r="AJ11" s="372"/>
      <c r="AK11" s="372"/>
      <c r="AL11" s="371">
        <f t="shared" ref="AL11" si="12">SUM(AL10:AO10)</f>
        <v>92057.654246526014</v>
      </c>
      <c r="AM11" s="372"/>
      <c r="AN11" s="372"/>
      <c r="AO11" s="372"/>
      <c r="AP11" s="371">
        <f t="shared" ref="AP11" si="13">SUM(AP10:AS10)</f>
        <v>79242.956596634584</v>
      </c>
      <c r="AQ11" s="372"/>
      <c r="AR11" s="372"/>
      <c r="AS11" s="372"/>
      <c r="AT11" s="371">
        <f>SUM(AT10:AW10)</f>
        <v>58997.483127129592</v>
      </c>
      <c r="AU11" s="372"/>
      <c r="AV11" s="372"/>
      <c r="AW11" s="372"/>
      <c r="AX11" s="209"/>
      <c r="AY11" s="207"/>
    </row>
    <row r="12" spans="1:52" x14ac:dyDescent="0.35">
      <c r="B12" s="207"/>
      <c r="F12" s="207"/>
      <c r="J12" s="207"/>
      <c r="N12" s="207"/>
      <c r="R12" s="207"/>
      <c r="V12" s="207"/>
      <c r="Z12" s="207"/>
      <c r="AD12" s="207"/>
      <c r="AH12" s="207"/>
      <c r="AL12" s="207"/>
      <c r="AP12" s="207"/>
      <c r="AT12" s="207"/>
    </row>
    <row r="19" spans="2:13" x14ac:dyDescent="0.35"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</row>
    <row r="20" spans="2:13" x14ac:dyDescent="0.35"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  <c r="M20" s="213"/>
    </row>
  </sheetData>
  <mergeCells count="25">
    <mergeCell ref="AH1:AK1"/>
    <mergeCell ref="AL1:AO1"/>
    <mergeCell ref="AP1:AS1"/>
    <mergeCell ref="A1:A2"/>
    <mergeCell ref="B1:E1"/>
    <mergeCell ref="F1:I1"/>
    <mergeCell ref="J1:M1"/>
    <mergeCell ref="N1:Q1"/>
    <mergeCell ref="R1:U1"/>
    <mergeCell ref="AL11:AO11"/>
    <mergeCell ref="AP11:AS11"/>
    <mergeCell ref="AT11:AW11"/>
    <mergeCell ref="AT1:AW1"/>
    <mergeCell ref="B11:E11"/>
    <mergeCell ref="F11:I11"/>
    <mergeCell ref="J11:M11"/>
    <mergeCell ref="N11:Q11"/>
    <mergeCell ref="R11:U11"/>
    <mergeCell ref="V11:Y11"/>
    <mergeCell ref="Z11:AC11"/>
    <mergeCell ref="AD11:AG11"/>
    <mergeCell ref="AH11:AK11"/>
    <mergeCell ref="V1:Y1"/>
    <mergeCell ref="Z1:AC1"/>
    <mergeCell ref="AD1:AG1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00B050"/>
  </sheetPr>
  <dimension ref="C1:DA136"/>
  <sheetViews>
    <sheetView topLeftCell="A19" zoomScale="85" zoomScaleNormal="85" workbookViewId="0">
      <selection activeCell="C23" sqref="C23"/>
    </sheetView>
  </sheetViews>
  <sheetFormatPr defaultColWidth="9.1796875" defaultRowHeight="14.5" x14ac:dyDescent="0.35"/>
  <cols>
    <col min="1" max="2" width="3.26953125" style="133" customWidth="1"/>
    <col min="3" max="3" width="3.1796875" style="133" customWidth="1"/>
    <col min="4" max="4" width="3.81640625" style="133" customWidth="1"/>
    <col min="5" max="5" width="3.26953125" style="133" customWidth="1"/>
    <col min="6" max="6" width="22.7265625" style="133" bestFit="1" customWidth="1"/>
    <col min="7" max="9" width="8.81640625" style="133" customWidth="1"/>
    <col min="10" max="10" width="9.81640625" style="133" customWidth="1"/>
    <col min="11" max="12" width="9.1796875" style="133"/>
    <col min="13" max="13" width="9.7265625" style="133" customWidth="1"/>
    <col min="14" max="14" width="1.26953125" style="133" customWidth="1"/>
    <col min="15" max="15" width="10.54296875" style="133" customWidth="1"/>
    <col min="16" max="16" width="9.81640625" style="133" customWidth="1"/>
    <col min="17" max="18" width="9.1796875" style="133" customWidth="1"/>
    <col min="19" max="19" width="8.7265625" style="133" bestFit="1" customWidth="1"/>
    <col min="20" max="20" width="9.54296875" style="133" customWidth="1"/>
    <col min="21" max="21" width="9.7265625" style="133" customWidth="1"/>
    <col min="22" max="22" width="1.26953125" style="133" customWidth="1"/>
    <col min="23" max="24" width="11.54296875" style="133" customWidth="1"/>
    <col min="25" max="25" width="9.1796875" style="133" customWidth="1"/>
    <col min="26" max="26" width="10.54296875" style="133" customWidth="1"/>
    <col min="27" max="29" width="9.1796875" style="133" customWidth="1"/>
    <col min="30" max="30" width="1.1796875" style="133" customWidth="1"/>
    <col min="31" max="32" width="11.54296875" style="133" customWidth="1"/>
    <col min="33" max="33" width="10" style="133" customWidth="1"/>
    <col min="34" max="34" width="10.54296875" style="133" customWidth="1"/>
    <col min="35" max="35" width="8.7265625" style="133" customWidth="1"/>
    <col min="36" max="36" width="10.26953125" style="133" customWidth="1"/>
    <col min="37" max="37" width="10" style="133" customWidth="1"/>
    <col min="38" max="38" width="1.54296875" style="133" customWidth="1"/>
    <col min="39" max="40" width="8.7265625" style="133" customWidth="1"/>
    <col min="41" max="42" width="7.7265625" style="133" customWidth="1"/>
    <col min="43" max="43" width="8" style="133" customWidth="1"/>
    <col min="44" max="45" width="9.1796875" style="133" customWidth="1"/>
    <col min="46" max="46" width="1.54296875" style="133" customWidth="1"/>
    <col min="47" max="48" width="11.7265625" style="133" customWidth="1"/>
    <col min="49" max="49" width="9.54296875" style="133" customWidth="1"/>
    <col min="50" max="50" width="10.7265625" style="133" customWidth="1"/>
    <col min="51" max="53" width="9.1796875" style="133" customWidth="1"/>
    <col min="54" max="54" width="1.54296875" style="133" customWidth="1"/>
    <col min="55" max="56" width="11.54296875" style="133" customWidth="1"/>
    <col min="57" max="57" width="9.1796875" style="133" customWidth="1"/>
    <col min="58" max="58" width="10.54296875" style="133" customWidth="1"/>
    <col min="59" max="61" width="9.1796875" style="133" customWidth="1"/>
    <col min="62" max="62" width="1.54296875" style="133" customWidth="1"/>
    <col min="63" max="64" width="11.54296875" style="133" customWidth="1"/>
    <col min="65" max="65" width="9.1796875" style="133" customWidth="1"/>
    <col min="66" max="66" width="10.54296875" style="133" customWidth="1"/>
    <col min="67" max="69" width="9.1796875" style="133" customWidth="1"/>
    <col min="70" max="70" width="1.54296875" style="133" customWidth="1"/>
    <col min="71" max="72" width="11.54296875" style="133" customWidth="1"/>
    <col min="73" max="73" width="9.1796875" style="133" customWidth="1"/>
    <col min="74" max="74" width="10.54296875" style="133" customWidth="1"/>
    <col min="75" max="77" width="9.1796875" style="133" customWidth="1"/>
    <col min="78" max="78" width="1.54296875" style="133" customWidth="1"/>
    <col min="79" max="80" width="11.54296875" style="133" customWidth="1"/>
    <col min="81" max="81" width="9.1796875" style="133" customWidth="1"/>
    <col min="82" max="82" width="10.54296875" style="133" customWidth="1"/>
    <col min="83" max="85" width="9.1796875" style="133" customWidth="1"/>
    <col min="86" max="86" width="1.54296875" style="133" customWidth="1"/>
    <col min="87" max="88" width="11.54296875" style="133" customWidth="1"/>
    <col min="89" max="89" width="9.1796875" style="133" customWidth="1"/>
    <col min="90" max="90" width="10.54296875" style="133" customWidth="1"/>
    <col min="91" max="93" width="9.1796875" style="133" customWidth="1"/>
    <col min="94" max="94" width="1.54296875" style="133" customWidth="1"/>
    <col min="95" max="96" width="11.54296875" style="133" bestFit="1" customWidth="1"/>
    <col min="97" max="97" width="9.1796875" style="133"/>
    <col min="98" max="98" width="10.54296875" style="133" bestFit="1" customWidth="1"/>
    <col min="99" max="100" width="9.1796875" style="133" customWidth="1"/>
    <col min="101" max="102" width="9.1796875" style="133"/>
    <col min="103" max="103" width="10.54296875" style="133" bestFit="1" customWidth="1"/>
    <col min="104" max="16384" width="9.1796875" style="133"/>
  </cols>
  <sheetData>
    <row r="1" spans="6:53" hidden="1" x14ac:dyDescent="0.35"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</row>
    <row r="2" spans="6:53" hidden="1" x14ac:dyDescent="0.35"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</row>
    <row r="3" spans="6:53" hidden="1" x14ac:dyDescent="0.35">
      <c r="G3" s="133" t="s">
        <v>178</v>
      </c>
      <c r="O3" s="133" t="s">
        <v>177</v>
      </c>
      <c r="W3" s="133" t="s">
        <v>176</v>
      </c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</row>
    <row r="4" spans="6:53" hidden="1" x14ac:dyDescent="0.35">
      <c r="F4" s="203">
        <v>2016</v>
      </c>
      <c r="G4" s="199" t="s">
        <v>38</v>
      </c>
      <c r="H4" s="199" t="s">
        <v>39</v>
      </c>
      <c r="I4" s="199" t="s">
        <v>40</v>
      </c>
      <c r="J4" s="199" t="s">
        <v>41</v>
      </c>
      <c r="K4" s="199" t="s">
        <v>151</v>
      </c>
      <c r="L4" s="199"/>
      <c r="M4" s="199"/>
      <c r="N4" s="199"/>
      <c r="O4" s="199" t="s">
        <v>38</v>
      </c>
      <c r="P4" s="199" t="s">
        <v>39</v>
      </c>
      <c r="Q4" s="199" t="s">
        <v>40</v>
      </c>
      <c r="R4" s="199" t="s">
        <v>41</v>
      </c>
      <c r="S4" s="199" t="s">
        <v>151</v>
      </c>
      <c r="T4" s="199"/>
      <c r="U4" s="199"/>
      <c r="V4" s="199"/>
      <c r="W4" s="199" t="s">
        <v>38</v>
      </c>
      <c r="X4" s="199" t="s">
        <v>39</v>
      </c>
      <c r="Y4" s="199" t="s">
        <v>40</v>
      </c>
      <c r="Z4" s="199" t="s">
        <v>41</v>
      </c>
      <c r="AA4" s="199" t="s">
        <v>151</v>
      </c>
      <c r="AB4" s="199"/>
      <c r="AC4" s="199"/>
      <c r="AD4" s="199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</row>
    <row r="5" spans="6:53" hidden="1" x14ac:dyDescent="0.35">
      <c r="F5" s="133" t="s">
        <v>165</v>
      </c>
      <c r="G5" s="200">
        <v>7432</v>
      </c>
      <c r="H5" s="200">
        <v>9742.0505656125606</v>
      </c>
      <c r="I5" s="200">
        <v>795.12412691974612</v>
      </c>
      <c r="J5" s="200">
        <v>4805.4088119999988</v>
      </c>
      <c r="K5" s="200">
        <f>SUM(G5:J5)</f>
        <v>22774.583504532304</v>
      </c>
      <c r="L5" s="200"/>
      <c r="M5" s="200"/>
      <c r="N5" s="200"/>
      <c r="O5" s="200">
        <v>9780.7250000000004</v>
      </c>
      <c r="P5" s="200">
        <v>10771.674606076011</v>
      </c>
      <c r="Q5" s="200">
        <v>1610.1751110864702</v>
      </c>
      <c r="R5" s="200">
        <v>7344.7872679999991</v>
      </c>
      <c r="S5" s="200">
        <f>SUM(O5:R5)</f>
        <v>29507.361985162483</v>
      </c>
      <c r="T5" s="200"/>
      <c r="U5" s="200"/>
      <c r="V5" s="200"/>
      <c r="W5" s="200">
        <v>11686.25</v>
      </c>
      <c r="X5" s="200">
        <v>8942.9689742042974</v>
      </c>
      <c r="Y5" s="200">
        <v>1935.3547134903445</v>
      </c>
      <c r="Z5" s="200">
        <v>6849.4327940000021</v>
      </c>
      <c r="AA5" s="200">
        <f>SUM(W5:Z5)</f>
        <v>29414.006481694647</v>
      </c>
      <c r="AB5" s="200"/>
      <c r="AC5" s="199"/>
      <c r="AD5" s="200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</row>
    <row r="6" spans="6:53" hidden="1" x14ac:dyDescent="0.35">
      <c r="F6" s="133" t="s">
        <v>164</v>
      </c>
      <c r="G6" s="200">
        <v>9626.9867987861035</v>
      </c>
      <c r="H6" s="200">
        <v>11104.211405867249</v>
      </c>
      <c r="I6" s="200">
        <v>1045.1241269197465</v>
      </c>
      <c r="J6" s="200">
        <v>4805.4088119999979</v>
      </c>
      <c r="K6" s="200">
        <f>SUM(G6:J6)</f>
        <v>26581.731143573095</v>
      </c>
      <c r="L6" s="200"/>
      <c r="M6" s="200"/>
      <c r="N6" s="200"/>
      <c r="O6" s="200">
        <v>12064.78755474488</v>
      </c>
      <c r="P6" s="200">
        <v>11358.783650023508</v>
      </c>
      <c r="Q6" s="200">
        <v>2250.1751110864702</v>
      </c>
      <c r="R6" s="200">
        <v>7344.7872679999973</v>
      </c>
      <c r="S6" s="200">
        <f>SUM(O6:R6)</f>
        <v>33018.533583854856</v>
      </c>
      <c r="T6" s="200"/>
      <c r="U6" s="200"/>
      <c r="V6" s="200"/>
      <c r="W6" s="200">
        <v>14750.578568588013</v>
      </c>
      <c r="X6" s="200">
        <v>10180.998156797021</v>
      </c>
      <c r="Y6" s="200">
        <v>2575.3547134903429</v>
      </c>
      <c r="Z6" s="200">
        <v>6849.4327940000057</v>
      </c>
      <c r="AA6" s="200">
        <f>SUM(W6:Z6)</f>
        <v>34356.364232875385</v>
      </c>
      <c r="AB6" s="200"/>
      <c r="AC6" s="199"/>
      <c r="AD6" s="200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</row>
    <row r="7" spans="6:53" hidden="1" x14ac:dyDescent="0.35">
      <c r="F7" s="133" t="s">
        <v>167</v>
      </c>
      <c r="G7" s="200">
        <f>G6-G5</f>
        <v>2194.9867987861035</v>
      </c>
      <c r="H7" s="200">
        <f>H6-H5</f>
        <v>1362.1608402546881</v>
      </c>
      <c r="I7" s="200">
        <f>I6-I5</f>
        <v>250.00000000000034</v>
      </c>
      <c r="J7" s="202"/>
      <c r="K7" s="200">
        <f>SUM(G7:J7)</f>
        <v>3807.147639040792</v>
      </c>
      <c r="L7" s="200"/>
      <c r="M7" s="200"/>
      <c r="N7" s="200"/>
      <c r="O7" s="200">
        <f>O6-O5</f>
        <v>2284.0625547448799</v>
      </c>
      <c r="P7" s="200">
        <f>P6-P5</f>
        <v>587.10904394749741</v>
      </c>
      <c r="Q7" s="200">
        <f>Q6-Q5</f>
        <v>640</v>
      </c>
      <c r="R7" s="202"/>
      <c r="S7" s="200">
        <f>S6-S5</f>
        <v>3511.1715986923737</v>
      </c>
      <c r="T7" s="200"/>
      <c r="U7" s="200"/>
      <c r="V7" s="200"/>
      <c r="W7" s="200">
        <f>W6-W5</f>
        <v>3064.3285685880128</v>
      </c>
      <c r="X7" s="200">
        <f>X6-X5</f>
        <v>1238.0291825927234</v>
      </c>
      <c r="Y7" s="200">
        <f>Y6-Y5</f>
        <v>639.99999999999841</v>
      </c>
      <c r="Z7" s="202"/>
      <c r="AA7" s="200">
        <f>SUM(W7:Z7)</f>
        <v>4942.3577511807343</v>
      </c>
      <c r="AB7" s="200"/>
      <c r="AC7" s="199"/>
      <c r="AD7" s="200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</row>
    <row r="8" spans="6:53" hidden="1" x14ac:dyDescent="0.35">
      <c r="F8" s="133" t="s">
        <v>166</v>
      </c>
      <c r="G8" s="193">
        <f>G7/G5</f>
        <v>0.29534268013806558</v>
      </c>
      <c r="H8" s="193">
        <f>H7/H5</f>
        <v>0.13982280538173722</v>
      </c>
      <c r="I8" s="193">
        <f>I7/I5</f>
        <v>0.31441631757356231</v>
      </c>
      <c r="J8" s="193">
        <f>J7/J5</f>
        <v>0</v>
      </c>
      <c r="K8" s="193">
        <f>K7/K5</f>
        <v>0.1671665099071139</v>
      </c>
      <c r="L8" s="193"/>
      <c r="M8" s="200"/>
      <c r="N8" s="200"/>
      <c r="O8" s="193">
        <f>O7/O5</f>
        <v>0.2335269169458174</v>
      </c>
      <c r="P8" s="193">
        <f>P7/P5</f>
        <v>5.4504899694642193E-2</v>
      </c>
      <c r="Q8" s="193">
        <f>Q7/Q5</f>
        <v>0.39747229701504838</v>
      </c>
      <c r="R8" s="193">
        <f>R7/R5</f>
        <v>0</v>
      </c>
      <c r="S8" s="193">
        <f>S7/S5</f>
        <v>0.11899307028727053</v>
      </c>
      <c r="T8" s="193"/>
      <c r="U8" s="200"/>
      <c r="V8" s="200"/>
      <c r="W8" s="193">
        <f>W7/W5</f>
        <v>0.26221658518241631</v>
      </c>
      <c r="X8" s="193">
        <f>X7/X5</f>
        <v>0.1384360368646898</v>
      </c>
      <c r="Y8" s="193">
        <f>Y7/Y5</f>
        <v>0.33068873397671933</v>
      </c>
      <c r="Z8" s="193">
        <f>Z7/Z5</f>
        <v>0</v>
      </c>
      <c r="AA8" s="193">
        <f>AA7/AA5</f>
        <v>0.16802735643158759</v>
      </c>
      <c r="AB8" s="193"/>
      <c r="AC8" s="199"/>
      <c r="AD8" s="200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</row>
    <row r="9" spans="6:53" hidden="1" x14ac:dyDescent="0.35">
      <c r="G9" s="200"/>
      <c r="H9" s="200"/>
      <c r="I9" s="200"/>
      <c r="J9" s="201">
        <v>0.2</v>
      </c>
      <c r="K9" s="201">
        <v>0.1</v>
      </c>
      <c r="L9" s="201"/>
      <c r="M9" s="200"/>
      <c r="N9" s="200"/>
      <c r="O9" s="200"/>
      <c r="P9" s="200"/>
      <c r="Q9" s="200"/>
      <c r="R9" s="201">
        <v>0.2</v>
      </c>
      <c r="S9" s="201">
        <v>0.1</v>
      </c>
      <c r="T9" s="201"/>
      <c r="U9" s="200"/>
      <c r="V9" s="200"/>
      <c r="W9" s="200"/>
      <c r="X9" s="200"/>
      <c r="Y9" s="200"/>
      <c r="Z9" s="201">
        <v>0.2</v>
      </c>
      <c r="AA9" s="201">
        <v>0.1</v>
      </c>
      <c r="AB9" s="201"/>
      <c r="AC9" s="199"/>
      <c r="AD9" s="200"/>
      <c r="AE9" s="164"/>
      <c r="AF9" s="164"/>
      <c r="AG9" s="164"/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</row>
    <row r="10" spans="6:53" hidden="1" x14ac:dyDescent="0.35"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199"/>
      <c r="AD10" s="200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</row>
    <row r="11" spans="6:53" hidden="1" x14ac:dyDescent="0.35">
      <c r="F11" s="133" t="s">
        <v>182</v>
      </c>
      <c r="G11" s="200">
        <v>7958</v>
      </c>
      <c r="H11" s="200">
        <v>9353.4</v>
      </c>
      <c r="I11" s="200">
        <v>1393.8</v>
      </c>
      <c r="J11" s="200">
        <v>5056.2</v>
      </c>
      <c r="K11" s="200">
        <f>SUM(G11:J11)</f>
        <v>23761.4</v>
      </c>
      <c r="L11" s="200"/>
      <c r="M11" s="200"/>
      <c r="N11" s="200"/>
      <c r="O11" s="200">
        <v>9846.3000000000011</v>
      </c>
      <c r="P11" s="200">
        <v>10989.099999999997</v>
      </c>
      <c r="Q11" s="200">
        <v>2043.3999999999999</v>
      </c>
      <c r="R11" s="200">
        <v>8360</v>
      </c>
      <c r="S11" s="200">
        <f>SUM(O11:R11)</f>
        <v>31238.799999999999</v>
      </c>
      <c r="T11" s="200"/>
      <c r="U11" s="200"/>
      <c r="V11" s="200"/>
      <c r="W11" s="200">
        <v>13113.7</v>
      </c>
      <c r="X11" s="200">
        <v>10645.300000000001</v>
      </c>
      <c r="Y11" s="200">
        <v>2117.3999999999996</v>
      </c>
      <c r="Z11" s="200">
        <v>7590.1</v>
      </c>
      <c r="AA11" s="200">
        <f>SUM(W11:Z11)</f>
        <v>33466.5</v>
      </c>
      <c r="AB11" s="200"/>
      <c r="AC11" s="199"/>
      <c r="AD11" s="200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</row>
    <row r="12" spans="6:53" hidden="1" x14ac:dyDescent="0.35">
      <c r="F12" s="133" t="s">
        <v>179</v>
      </c>
      <c r="G12" s="193">
        <f>(G11-G5)/G5</f>
        <v>7.0775026910656624E-2</v>
      </c>
      <c r="H12" s="193">
        <f>(H11-H5)/H5</f>
        <v>-3.9894123213075665E-2</v>
      </c>
      <c r="I12" s="193">
        <f>(I11-I5)/I5</f>
        <v>0.75293385373612198</v>
      </c>
      <c r="J12" s="193">
        <f>(J11-J5)/J5</f>
        <v>5.2189355330961404E-2</v>
      </c>
      <c r="K12" s="193">
        <f>(K11-K5)/K5</f>
        <v>4.3329727424930263E-2</v>
      </c>
      <c r="L12" s="193"/>
      <c r="M12" s="200"/>
      <c r="N12" s="200"/>
      <c r="O12" s="193">
        <f>(O11-O5)/O5</f>
        <v>6.7045132134888495E-3</v>
      </c>
      <c r="P12" s="193">
        <f>(P11-P5)/P5</f>
        <v>2.0184920346678716E-2</v>
      </c>
      <c r="Q12" s="193">
        <f>(Q11-Q5)/Q5</f>
        <v>0.26905451831335903</v>
      </c>
      <c r="R12" s="193">
        <f>(R11-R5)/R5</f>
        <v>0.13822221052243566</v>
      </c>
      <c r="S12" s="193">
        <f>(S11-S5)/S5</f>
        <v>5.8678170407376815E-2</v>
      </c>
      <c r="T12" s="193"/>
      <c r="U12" s="200"/>
      <c r="V12" s="200"/>
      <c r="W12" s="193">
        <f>(W11-W5)/W5</f>
        <v>0.12214782329660932</v>
      </c>
      <c r="X12" s="193">
        <f>(X11-X5)/X5</f>
        <v>0.19035412408407343</v>
      </c>
      <c r="Y12" s="193">
        <f>(Y11-Y5)/Y5</f>
        <v>9.4063008316104937E-2</v>
      </c>
      <c r="Z12" s="193">
        <f>(Z11-Z5)/Z5</f>
        <v>0.10813555345032531</v>
      </c>
      <c r="AA12" s="193">
        <f>(AA11-AA5)/AA5</f>
        <v>0.13777427841485518</v>
      </c>
      <c r="AB12" s="193"/>
      <c r="AC12" s="199"/>
      <c r="AD12" s="200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</row>
    <row r="13" spans="6:53" hidden="1" x14ac:dyDescent="0.35"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</row>
    <row r="14" spans="6:53" hidden="1" x14ac:dyDescent="0.35">
      <c r="F14" s="133" t="s">
        <v>181</v>
      </c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</row>
    <row r="15" spans="6:53" hidden="1" x14ac:dyDescent="0.35">
      <c r="F15" s="133" t="s">
        <v>180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</row>
    <row r="16" spans="6:53" hidden="1" x14ac:dyDescent="0.35">
      <c r="F16" s="160" t="s">
        <v>179</v>
      </c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</row>
    <row r="17" spans="6:105" hidden="1" x14ac:dyDescent="0.35"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</row>
    <row r="18" spans="6:105" hidden="1" x14ac:dyDescent="0.35"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</row>
    <row r="19" spans="6:105" x14ac:dyDescent="0.35"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</row>
    <row r="20" spans="6:105" x14ac:dyDescent="0.35">
      <c r="F20" s="170"/>
      <c r="G20" s="198" t="s">
        <v>178</v>
      </c>
      <c r="M20" s="134"/>
      <c r="O20" s="198" t="s">
        <v>177</v>
      </c>
      <c r="W20" s="198" t="s">
        <v>176</v>
      </c>
      <c r="X20" s="173"/>
      <c r="Y20" s="173"/>
      <c r="Z20" s="173"/>
      <c r="AA20" s="173"/>
      <c r="AB20" s="173"/>
      <c r="AC20" s="173"/>
      <c r="AD20" s="173"/>
      <c r="AE20" s="198" t="s">
        <v>175</v>
      </c>
      <c r="AF20" s="173"/>
      <c r="AG20" s="173"/>
      <c r="AH20" s="173"/>
      <c r="AI20" s="173"/>
      <c r="AJ20" s="173"/>
      <c r="AK20" s="173"/>
      <c r="AL20" s="164"/>
      <c r="AM20" s="198" t="s">
        <v>174</v>
      </c>
      <c r="AN20" s="173"/>
      <c r="AO20" s="173"/>
      <c r="AP20" s="173"/>
      <c r="AQ20" s="173"/>
      <c r="AR20" s="173"/>
      <c r="AS20" s="173"/>
      <c r="AT20" s="164"/>
      <c r="AU20" s="198" t="s">
        <v>173</v>
      </c>
      <c r="AV20" s="173"/>
      <c r="AW20" s="173"/>
      <c r="AX20" s="173"/>
      <c r="AY20" s="173"/>
      <c r="AZ20" s="173"/>
      <c r="BA20" s="173"/>
      <c r="BB20" s="164"/>
      <c r="BC20" s="198" t="s">
        <v>172</v>
      </c>
      <c r="BD20" s="173"/>
      <c r="BE20" s="173"/>
      <c r="BF20" s="173"/>
      <c r="BG20" s="173"/>
      <c r="BH20" s="173"/>
      <c r="BI20" s="173"/>
      <c r="BJ20" s="164"/>
      <c r="BK20" s="198" t="s">
        <v>171</v>
      </c>
      <c r="BL20" s="173"/>
      <c r="BM20" s="173"/>
      <c r="BN20" s="173"/>
      <c r="BO20" s="173"/>
      <c r="BP20" s="173"/>
      <c r="BQ20" s="173"/>
      <c r="BR20" s="164"/>
      <c r="BS20" s="198" t="s">
        <v>170</v>
      </c>
      <c r="BT20" s="173"/>
      <c r="BU20" s="173"/>
      <c r="BV20" s="173"/>
      <c r="BW20" s="173"/>
      <c r="BX20" s="173"/>
      <c r="BY20" s="173"/>
      <c r="BZ20" s="164"/>
      <c r="CA20" s="198" t="s">
        <v>169</v>
      </c>
      <c r="CB20" s="173"/>
      <c r="CC20" s="173"/>
      <c r="CD20" s="173"/>
      <c r="CE20" s="173"/>
      <c r="CF20" s="173"/>
      <c r="CG20" s="173"/>
      <c r="CH20" s="164"/>
      <c r="CI20" s="198" t="s">
        <v>56</v>
      </c>
      <c r="CJ20" s="173"/>
      <c r="CK20" s="173"/>
      <c r="CL20" s="173"/>
      <c r="CM20" s="173"/>
      <c r="CN20" s="173"/>
      <c r="CO20" s="173"/>
      <c r="CP20" s="164"/>
      <c r="CQ20" s="198" t="s">
        <v>168</v>
      </c>
      <c r="CR20" s="173"/>
      <c r="CS20" s="173"/>
      <c r="CT20" s="173"/>
      <c r="CU20" s="173"/>
      <c r="CV20" s="173"/>
      <c r="CW20" s="173"/>
    </row>
    <row r="21" spans="6:105" ht="26" x14ac:dyDescent="0.35">
      <c r="F21" s="197">
        <v>2018</v>
      </c>
      <c r="G21" s="173" t="s">
        <v>38</v>
      </c>
      <c r="H21" s="173" t="s">
        <v>39</v>
      </c>
      <c r="I21" s="173" t="s">
        <v>40</v>
      </c>
      <c r="J21" s="173" t="s">
        <v>41</v>
      </c>
      <c r="K21" s="173" t="s">
        <v>42</v>
      </c>
      <c r="L21" s="196" t="s">
        <v>152</v>
      </c>
      <c r="M21" s="173" t="s">
        <v>151</v>
      </c>
      <c r="O21" s="173" t="s">
        <v>38</v>
      </c>
      <c r="P21" s="173" t="s">
        <v>39</v>
      </c>
      <c r="Q21" s="173" t="s">
        <v>40</v>
      </c>
      <c r="R21" s="173" t="s">
        <v>41</v>
      </c>
      <c r="S21" s="173" t="s">
        <v>42</v>
      </c>
      <c r="T21" s="196" t="s">
        <v>152</v>
      </c>
      <c r="U21" s="173" t="s">
        <v>151</v>
      </c>
      <c r="V21" s="173"/>
      <c r="W21" s="173" t="s">
        <v>38</v>
      </c>
      <c r="X21" s="173" t="s">
        <v>39</v>
      </c>
      <c r="Y21" s="173" t="s">
        <v>40</v>
      </c>
      <c r="Z21" s="173" t="s">
        <v>41</v>
      </c>
      <c r="AA21" s="173" t="s">
        <v>42</v>
      </c>
      <c r="AB21" s="196" t="s">
        <v>152</v>
      </c>
      <c r="AC21" s="173" t="s">
        <v>151</v>
      </c>
      <c r="AD21" s="173"/>
      <c r="AE21" s="173" t="s">
        <v>38</v>
      </c>
      <c r="AF21" s="173" t="s">
        <v>39</v>
      </c>
      <c r="AG21" s="173" t="s">
        <v>40</v>
      </c>
      <c r="AH21" s="173" t="s">
        <v>41</v>
      </c>
      <c r="AI21" s="173" t="s">
        <v>42</v>
      </c>
      <c r="AJ21" s="196" t="s">
        <v>152</v>
      </c>
      <c r="AK21" s="173" t="s">
        <v>151</v>
      </c>
      <c r="AL21" s="164"/>
      <c r="AM21" s="173" t="s">
        <v>38</v>
      </c>
      <c r="AN21" s="173" t="s">
        <v>39</v>
      </c>
      <c r="AO21" s="173" t="s">
        <v>40</v>
      </c>
      <c r="AP21" s="173" t="s">
        <v>41</v>
      </c>
      <c r="AQ21" s="173" t="s">
        <v>42</v>
      </c>
      <c r="AR21" s="196" t="s">
        <v>152</v>
      </c>
      <c r="AS21" s="173" t="s">
        <v>151</v>
      </c>
      <c r="AT21" s="164"/>
      <c r="AU21" s="173" t="s">
        <v>38</v>
      </c>
      <c r="AV21" s="173" t="s">
        <v>39</v>
      </c>
      <c r="AW21" s="173" t="s">
        <v>40</v>
      </c>
      <c r="AX21" s="173" t="s">
        <v>41</v>
      </c>
      <c r="AY21" s="173" t="s">
        <v>42</v>
      </c>
      <c r="AZ21" s="196" t="s">
        <v>152</v>
      </c>
      <c r="BA21" s="173" t="s">
        <v>151</v>
      </c>
      <c r="BB21" s="164"/>
      <c r="BC21" s="173" t="s">
        <v>38</v>
      </c>
      <c r="BD21" s="173" t="s">
        <v>39</v>
      </c>
      <c r="BE21" s="173" t="s">
        <v>40</v>
      </c>
      <c r="BF21" s="173" t="s">
        <v>41</v>
      </c>
      <c r="BG21" s="173" t="s">
        <v>42</v>
      </c>
      <c r="BH21" s="196" t="s">
        <v>152</v>
      </c>
      <c r="BI21" s="173" t="s">
        <v>151</v>
      </c>
      <c r="BJ21" s="164"/>
      <c r="BK21" s="173" t="s">
        <v>38</v>
      </c>
      <c r="BL21" s="173" t="s">
        <v>39</v>
      </c>
      <c r="BM21" s="173" t="s">
        <v>40</v>
      </c>
      <c r="BN21" s="173" t="s">
        <v>41</v>
      </c>
      <c r="BO21" s="173" t="s">
        <v>42</v>
      </c>
      <c r="BP21" s="196" t="s">
        <v>152</v>
      </c>
      <c r="BQ21" s="173" t="s">
        <v>151</v>
      </c>
      <c r="BR21" s="164"/>
      <c r="BS21" s="173" t="s">
        <v>38</v>
      </c>
      <c r="BT21" s="173" t="s">
        <v>39</v>
      </c>
      <c r="BU21" s="173" t="s">
        <v>40</v>
      </c>
      <c r="BV21" s="173" t="s">
        <v>41</v>
      </c>
      <c r="BW21" s="173" t="s">
        <v>42</v>
      </c>
      <c r="BX21" s="196" t="s">
        <v>152</v>
      </c>
      <c r="BY21" s="173" t="s">
        <v>151</v>
      </c>
      <c r="BZ21" s="164"/>
      <c r="CA21" s="173" t="s">
        <v>38</v>
      </c>
      <c r="CB21" s="173" t="s">
        <v>39</v>
      </c>
      <c r="CC21" s="173" t="s">
        <v>40</v>
      </c>
      <c r="CD21" s="173" t="s">
        <v>41</v>
      </c>
      <c r="CE21" s="173" t="s">
        <v>42</v>
      </c>
      <c r="CF21" s="196" t="s">
        <v>152</v>
      </c>
      <c r="CG21" s="173" t="s">
        <v>151</v>
      </c>
      <c r="CH21" s="164"/>
      <c r="CI21" s="173" t="s">
        <v>38</v>
      </c>
      <c r="CJ21" s="173" t="s">
        <v>39</v>
      </c>
      <c r="CK21" s="173" t="s">
        <v>40</v>
      </c>
      <c r="CL21" s="173" t="s">
        <v>41</v>
      </c>
      <c r="CM21" s="173" t="s">
        <v>42</v>
      </c>
      <c r="CN21" s="196" t="s">
        <v>152</v>
      </c>
      <c r="CO21" s="173" t="s">
        <v>151</v>
      </c>
      <c r="CP21" s="164"/>
      <c r="CQ21" s="173" t="s">
        <v>38</v>
      </c>
      <c r="CR21" s="173" t="s">
        <v>39</v>
      </c>
      <c r="CS21" s="173" t="s">
        <v>40</v>
      </c>
      <c r="CT21" s="173" t="s">
        <v>41</v>
      </c>
      <c r="CU21" s="173" t="s">
        <v>42</v>
      </c>
      <c r="CV21" s="196" t="s">
        <v>152</v>
      </c>
      <c r="CW21" s="173" t="s">
        <v>151</v>
      </c>
    </row>
    <row r="22" spans="6:105" x14ac:dyDescent="0.35">
      <c r="F22" s="170" t="s">
        <v>165</v>
      </c>
      <c r="G22" s="174">
        <v>0</v>
      </c>
      <c r="H22" s="174">
        <f>'FY20 Demand'!C5</f>
        <v>3091.4843366951882</v>
      </c>
      <c r="I22" s="174">
        <f>'FY20 Demand'!C11</f>
        <v>3292.4672254524075</v>
      </c>
      <c r="J22" s="174">
        <f>'FY20 Demand'!C19</f>
        <v>2808.0764849399065</v>
      </c>
      <c r="K22" s="174">
        <v>0</v>
      </c>
      <c r="L22" s="174">
        <v>0</v>
      </c>
      <c r="M22" s="174">
        <f>SUM(G22:L22)</f>
        <v>9192.0280470875023</v>
      </c>
      <c r="O22" s="174">
        <v>0</v>
      </c>
      <c r="P22" s="174">
        <f>'FY20 Demand'!D5</f>
        <v>3987.6452514013854</v>
      </c>
      <c r="Q22" s="174">
        <f>'FY20 Demand'!D11</f>
        <v>4073.6925657112906</v>
      </c>
      <c r="R22" s="174">
        <f>'FY20 Demand'!D19</f>
        <v>2336.8296908236334</v>
      </c>
      <c r="S22" s="174">
        <v>0</v>
      </c>
      <c r="T22" s="174">
        <v>0</v>
      </c>
      <c r="U22" s="174">
        <f>SUM(O22:T22)</f>
        <v>10398.167507936309</v>
      </c>
      <c r="V22" s="174"/>
      <c r="W22" s="174">
        <v>0</v>
      </c>
      <c r="X22" s="174">
        <f>'FY20 Demand'!E5</f>
        <v>4399.6777014430891</v>
      </c>
      <c r="Y22" s="174">
        <f>'FY20 Demand'!E11</f>
        <v>3443.0231345275802</v>
      </c>
      <c r="Z22" s="174">
        <f>'FY20 Demand'!E19</f>
        <v>2378.4102903044818</v>
      </c>
      <c r="AA22" s="174">
        <v>0</v>
      </c>
      <c r="AB22" s="174">
        <v>0</v>
      </c>
      <c r="AC22" s="174">
        <f>SUM(W22:AB22)</f>
        <v>10221.111126275151</v>
      </c>
      <c r="AD22" s="174"/>
      <c r="AE22" s="174">
        <v>0</v>
      </c>
      <c r="AF22" s="174">
        <f>'FY20 Demand'!F5</f>
        <v>4419.0932507601701</v>
      </c>
      <c r="AG22" s="174">
        <f>'FY20 Demand'!F11</f>
        <v>3565.0373794062011</v>
      </c>
      <c r="AH22" s="174">
        <f>'FY20 Demand'!F19</f>
        <v>2306.3372512043456</v>
      </c>
      <c r="AI22" s="174">
        <v>0</v>
      </c>
      <c r="AJ22" s="174">
        <v>0</v>
      </c>
      <c r="AK22" s="174">
        <f>SUM(AE22:AJ22)</f>
        <v>10290.467881370718</v>
      </c>
      <c r="AL22" s="164"/>
      <c r="AM22" s="174">
        <v>0</v>
      </c>
      <c r="AN22" s="174">
        <f>'FY20 Demand'!G5</f>
        <v>4497.1454094629662</v>
      </c>
      <c r="AO22" s="174">
        <f>'FY20 Demand'!G11</f>
        <v>4108.6026914488166</v>
      </c>
      <c r="AP22" s="174">
        <f>'FY20 Demand'!G19</f>
        <v>1714.506718593615</v>
      </c>
      <c r="AQ22" s="174">
        <v>0</v>
      </c>
      <c r="AR22" s="174">
        <v>0</v>
      </c>
      <c r="AS22" s="174">
        <f>SUM(AM22:AR22)</f>
        <v>10320.254819505399</v>
      </c>
      <c r="AT22" s="164"/>
      <c r="AU22" s="174">
        <v>0</v>
      </c>
      <c r="AV22" s="174">
        <f>'FY20 Demand'!H5</f>
        <v>3316.8726422239115</v>
      </c>
      <c r="AW22" s="174">
        <f>'FY20 Demand'!H11</f>
        <v>2754.0377694912263</v>
      </c>
      <c r="AX22" s="174">
        <f>'FY20 Demand'!H19</f>
        <v>1617.4853198049705</v>
      </c>
      <c r="AY22" s="174">
        <v>0</v>
      </c>
      <c r="AZ22" s="174">
        <v>0</v>
      </c>
      <c r="BA22" s="174">
        <f>SUM(AU22:AZ22)</f>
        <v>7688.3957315201087</v>
      </c>
      <c r="BB22" s="164"/>
      <c r="BC22" s="174">
        <v>0</v>
      </c>
      <c r="BD22" s="174">
        <f>'FY20 Demand'!I5</f>
        <v>3594.5916061801254</v>
      </c>
      <c r="BE22" s="174">
        <f>'FY20 Demand'!I11</f>
        <v>1771.0623067374506</v>
      </c>
      <c r="BF22" s="174">
        <f>'FY20 Demand'!I19</f>
        <v>1233.5577845984783</v>
      </c>
      <c r="BG22" s="174">
        <v>0</v>
      </c>
      <c r="BH22" s="174">
        <v>0</v>
      </c>
      <c r="BI22" s="174">
        <f>SUM(BC22:BH22)</f>
        <v>6599.2116975160543</v>
      </c>
      <c r="BJ22" s="164"/>
      <c r="BK22" s="174">
        <v>0</v>
      </c>
      <c r="BL22" s="174">
        <f>'FY20 Demand'!J5</f>
        <v>4209.5338655508076</v>
      </c>
      <c r="BM22" s="174">
        <f>'FY20 Demand'!J11</f>
        <v>3377.569045502556</v>
      </c>
      <c r="BN22" s="174">
        <f>'FY20 Demand'!J19</f>
        <v>1237.7158445465629</v>
      </c>
      <c r="BO22" s="174">
        <v>0</v>
      </c>
      <c r="BP22" s="174">
        <v>0</v>
      </c>
      <c r="BQ22" s="174">
        <f>SUM(BK22:BP22)</f>
        <v>8824.8187555999266</v>
      </c>
      <c r="BR22" s="164"/>
      <c r="BS22" s="174">
        <v>0</v>
      </c>
      <c r="BT22" s="174">
        <f>'FY20 Demand'!K5</f>
        <v>4331.2103350184143</v>
      </c>
      <c r="BU22" s="174">
        <f>'FY20 Demand'!K11</f>
        <v>4895.9034070616253</v>
      </c>
      <c r="BV22" s="174">
        <f>'FY20 Demand'!K19</f>
        <v>2085.9600739558532</v>
      </c>
      <c r="BW22" s="174">
        <v>0</v>
      </c>
      <c r="BX22" s="174">
        <v>0</v>
      </c>
      <c r="BY22" s="174">
        <f>SUM(BS22:BX22)</f>
        <v>11313.073816035894</v>
      </c>
      <c r="BZ22" s="164"/>
      <c r="CA22" s="174">
        <v>0</v>
      </c>
      <c r="CB22" s="174">
        <f>'FY20 Demand'!L5</f>
        <v>3713.6864363170575</v>
      </c>
      <c r="CC22" s="174">
        <f>'FY20 Demand'!L11</f>
        <v>2197.4534046725857</v>
      </c>
      <c r="CD22" s="174">
        <f>'FY20 Demand'!L19</f>
        <v>2080.4159940250743</v>
      </c>
      <c r="CE22" s="174">
        <v>0</v>
      </c>
      <c r="CF22" s="174">
        <v>0</v>
      </c>
      <c r="CG22" s="174">
        <f>SUM(CA22:CF22)</f>
        <v>7991.5558350147166</v>
      </c>
      <c r="CH22" s="164"/>
      <c r="CI22" s="174">
        <v>0</v>
      </c>
      <c r="CJ22" s="174">
        <f>'FY20 Demand'!M5</f>
        <v>3682.7463811681882</v>
      </c>
      <c r="CK22" s="174">
        <f>'FY20 Demand'!M11</f>
        <v>3216.3223384082771</v>
      </c>
      <c r="CL22" s="174">
        <f>'FY20 Demand'!M19</f>
        <v>2433.851089612278</v>
      </c>
      <c r="CM22" s="174">
        <v>0</v>
      </c>
      <c r="CN22" s="174">
        <v>0</v>
      </c>
      <c r="CO22" s="174">
        <f>SUM(CI22:CN22)</f>
        <v>9332.9198091887447</v>
      </c>
      <c r="CP22" s="164"/>
      <c r="CQ22" s="174">
        <v>0</v>
      </c>
      <c r="CR22" s="174">
        <f>'FY20 Demand'!N5</f>
        <v>2542.4633272007368</v>
      </c>
      <c r="CS22" s="174">
        <f>'FY20 Demand'!N11</f>
        <v>3364.6622967795101</v>
      </c>
      <c r="CT22" s="174">
        <f>'FY20 Demand'!N19</f>
        <v>2291.0910313947015</v>
      </c>
      <c r="CU22" s="174">
        <v>0</v>
      </c>
      <c r="CV22" s="174">
        <v>0</v>
      </c>
      <c r="CW22" s="174">
        <f>SUM(CQ22:CV22)</f>
        <v>8198.2166553749485</v>
      </c>
      <c r="CY22" s="134">
        <f>SUM(CW22,CO22,CG22,BY22,BQ22,BI22,BA22,AS22,AK22,AC22,U22,M22)</f>
        <v>110370.22168242547</v>
      </c>
      <c r="CZ22" s="134">
        <f>'FY20 Demand'!O37</f>
        <v>110370.22168242547</v>
      </c>
      <c r="DA22" s="182" t="str">
        <f>IF(CY22=CZ22,"","Check")</f>
        <v/>
      </c>
    </row>
    <row r="23" spans="6:105" x14ac:dyDescent="0.35">
      <c r="F23" s="170" t="s">
        <v>164</v>
      </c>
      <c r="G23" s="194">
        <f t="shared" ref="G23:L23" si="0">G22</f>
        <v>0</v>
      </c>
      <c r="H23" s="194">
        <f t="shared" si="0"/>
        <v>3091.4843366951882</v>
      </c>
      <c r="I23" s="194">
        <f t="shared" si="0"/>
        <v>3292.4672254524075</v>
      </c>
      <c r="J23" s="194">
        <f t="shared" si="0"/>
        <v>2808.0764849399065</v>
      </c>
      <c r="K23" s="194">
        <f t="shared" si="0"/>
        <v>0</v>
      </c>
      <c r="L23" s="194">
        <f t="shared" si="0"/>
        <v>0</v>
      </c>
      <c r="M23" s="174">
        <f>SUM(G23:L23)</f>
        <v>9192.0280470875023</v>
      </c>
      <c r="O23" s="194">
        <f t="shared" ref="O23:T23" si="1">O22</f>
        <v>0</v>
      </c>
      <c r="P23" s="194">
        <f t="shared" si="1"/>
        <v>3987.6452514013854</v>
      </c>
      <c r="Q23" s="194">
        <f t="shared" si="1"/>
        <v>4073.6925657112906</v>
      </c>
      <c r="R23" s="194">
        <f t="shared" si="1"/>
        <v>2336.8296908236334</v>
      </c>
      <c r="S23" s="194">
        <f t="shared" si="1"/>
        <v>0</v>
      </c>
      <c r="T23" s="194">
        <f t="shared" si="1"/>
        <v>0</v>
      </c>
      <c r="U23" s="174">
        <f>SUM(O23:T23)</f>
        <v>10398.167507936309</v>
      </c>
      <c r="V23" s="174"/>
      <c r="W23" s="194">
        <f t="shared" ref="W23:AB23" si="2">W22</f>
        <v>0</v>
      </c>
      <c r="X23" s="194">
        <f t="shared" si="2"/>
        <v>4399.6777014430891</v>
      </c>
      <c r="Y23" s="194">
        <f t="shared" si="2"/>
        <v>3443.0231345275802</v>
      </c>
      <c r="Z23" s="194">
        <f t="shared" si="2"/>
        <v>2378.4102903044818</v>
      </c>
      <c r="AA23" s="194">
        <f t="shared" si="2"/>
        <v>0</v>
      </c>
      <c r="AB23" s="194">
        <f t="shared" si="2"/>
        <v>0</v>
      </c>
      <c r="AC23" s="174">
        <f>SUM(W23:AB23)</f>
        <v>10221.111126275151</v>
      </c>
      <c r="AD23" s="174"/>
      <c r="AE23" s="194">
        <f t="shared" ref="AE23:AJ23" si="3">AE22</f>
        <v>0</v>
      </c>
      <c r="AF23" s="194">
        <f t="shared" si="3"/>
        <v>4419.0932507601701</v>
      </c>
      <c r="AG23" s="194">
        <f t="shared" si="3"/>
        <v>3565.0373794062011</v>
      </c>
      <c r="AH23" s="194">
        <f t="shared" si="3"/>
        <v>2306.3372512043456</v>
      </c>
      <c r="AI23" s="194">
        <f t="shared" si="3"/>
        <v>0</v>
      </c>
      <c r="AJ23" s="194">
        <f t="shared" si="3"/>
        <v>0</v>
      </c>
      <c r="AK23" s="174">
        <f>SUM(AE23:AJ23)</f>
        <v>10290.467881370718</v>
      </c>
      <c r="AL23" s="164"/>
      <c r="AM23" s="194">
        <f t="shared" ref="AM23:AR23" si="4">AM22</f>
        <v>0</v>
      </c>
      <c r="AN23" s="194">
        <f t="shared" si="4"/>
        <v>4497.1454094629662</v>
      </c>
      <c r="AO23" s="194">
        <f t="shared" si="4"/>
        <v>4108.6026914488166</v>
      </c>
      <c r="AP23" s="194">
        <f t="shared" si="4"/>
        <v>1714.506718593615</v>
      </c>
      <c r="AQ23" s="194">
        <f t="shared" si="4"/>
        <v>0</v>
      </c>
      <c r="AR23" s="194">
        <f t="shared" si="4"/>
        <v>0</v>
      </c>
      <c r="AS23" s="174">
        <f>SUM(AM23:AR23)</f>
        <v>10320.254819505399</v>
      </c>
      <c r="AT23" s="164"/>
      <c r="AU23" s="194">
        <f t="shared" ref="AU23:AZ23" si="5">AU22</f>
        <v>0</v>
      </c>
      <c r="AV23" s="194">
        <f t="shared" si="5"/>
        <v>3316.8726422239115</v>
      </c>
      <c r="AW23" s="194">
        <f t="shared" si="5"/>
        <v>2754.0377694912263</v>
      </c>
      <c r="AX23" s="194">
        <f t="shared" si="5"/>
        <v>1617.4853198049705</v>
      </c>
      <c r="AY23" s="194">
        <f t="shared" si="5"/>
        <v>0</v>
      </c>
      <c r="AZ23" s="194">
        <f t="shared" si="5"/>
        <v>0</v>
      </c>
      <c r="BA23" s="174">
        <f>SUM(AU23:AZ23)</f>
        <v>7688.3957315201087</v>
      </c>
      <c r="BB23" s="164"/>
      <c r="BC23" s="194">
        <f t="shared" ref="BC23:BH23" si="6">BC22</f>
        <v>0</v>
      </c>
      <c r="BD23" s="194">
        <f t="shared" si="6"/>
        <v>3594.5916061801254</v>
      </c>
      <c r="BE23" s="194">
        <f t="shared" si="6"/>
        <v>1771.0623067374506</v>
      </c>
      <c r="BF23" s="194">
        <f t="shared" si="6"/>
        <v>1233.5577845984783</v>
      </c>
      <c r="BG23" s="194">
        <f t="shared" si="6"/>
        <v>0</v>
      </c>
      <c r="BH23" s="194">
        <f t="shared" si="6"/>
        <v>0</v>
      </c>
      <c r="BI23" s="174">
        <f>SUM(BC23:BH23)</f>
        <v>6599.2116975160543</v>
      </c>
      <c r="BJ23" s="164"/>
      <c r="BK23" s="194">
        <f t="shared" ref="BK23:BP23" si="7">BK22</f>
        <v>0</v>
      </c>
      <c r="BL23" s="194">
        <f t="shared" si="7"/>
        <v>4209.5338655508076</v>
      </c>
      <c r="BM23" s="194">
        <f t="shared" si="7"/>
        <v>3377.569045502556</v>
      </c>
      <c r="BN23" s="194">
        <f t="shared" si="7"/>
        <v>1237.7158445465629</v>
      </c>
      <c r="BO23" s="194">
        <f t="shared" si="7"/>
        <v>0</v>
      </c>
      <c r="BP23" s="194">
        <f t="shared" si="7"/>
        <v>0</v>
      </c>
      <c r="BQ23" s="174">
        <f>SUM(BK23:BP23)</f>
        <v>8824.8187555999266</v>
      </c>
      <c r="BR23" s="164"/>
      <c r="BS23" s="194">
        <f t="shared" ref="BS23:BX23" si="8">BS22</f>
        <v>0</v>
      </c>
      <c r="BT23" s="194">
        <f t="shared" si="8"/>
        <v>4331.2103350184143</v>
      </c>
      <c r="BU23" s="194">
        <f t="shared" si="8"/>
        <v>4895.9034070616253</v>
      </c>
      <c r="BV23" s="194">
        <f t="shared" si="8"/>
        <v>2085.9600739558532</v>
      </c>
      <c r="BW23" s="194">
        <f t="shared" si="8"/>
        <v>0</v>
      </c>
      <c r="BX23" s="194">
        <f t="shared" si="8"/>
        <v>0</v>
      </c>
      <c r="BY23" s="174">
        <f>SUM(BS23:BX23)</f>
        <v>11313.073816035894</v>
      </c>
      <c r="BZ23" s="164"/>
      <c r="CA23" s="194">
        <f t="shared" ref="CA23:CF23" si="9">CA22</f>
        <v>0</v>
      </c>
      <c r="CB23" s="194">
        <f t="shared" si="9"/>
        <v>3713.6864363170575</v>
      </c>
      <c r="CC23" s="194">
        <f t="shared" si="9"/>
        <v>2197.4534046725857</v>
      </c>
      <c r="CD23" s="194">
        <f t="shared" si="9"/>
        <v>2080.4159940250743</v>
      </c>
      <c r="CE23" s="194">
        <f t="shared" si="9"/>
        <v>0</v>
      </c>
      <c r="CF23" s="194">
        <f t="shared" si="9"/>
        <v>0</v>
      </c>
      <c r="CG23" s="174">
        <f>SUM(CA23:CF23)</f>
        <v>7991.5558350147166</v>
      </c>
      <c r="CH23" s="164"/>
      <c r="CI23" s="194">
        <f t="shared" ref="CI23:CN23" si="10">CI22</f>
        <v>0</v>
      </c>
      <c r="CJ23" s="194">
        <f t="shared" si="10"/>
        <v>3682.7463811681882</v>
      </c>
      <c r="CK23" s="194">
        <f t="shared" si="10"/>
        <v>3216.3223384082771</v>
      </c>
      <c r="CL23" s="194">
        <f t="shared" si="10"/>
        <v>2433.851089612278</v>
      </c>
      <c r="CM23" s="194">
        <f t="shared" si="10"/>
        <v>0</v>
      </c>
      <c r="CN23" s="194">
        <f t="shared" si="10"/>
        <v>0</v>
      </c>
      <c r="CO23" s="174">
        <f>SUM(CI23:CN23)</f>
        <v>9332.9198091887447</v>
      </c>
      <c r="CP23" s="164"/>
      <c r="CQ23" s="194">
        <f t="shared" ref="CQ23:CV23" si="11">CQ22</f>
        <v>0</v>
      </c>
      <c r="CR23" s="194">
        <f t="shared" si="11"/>
        <v>2542.4633272007368</v>
      </c>
      <c r="CS23" s="194">
        <f t="shared" si="11"/>
        <v>3364.6622967795101</v>
      </c>
      <c r="CT23" s="194">
        <f t="shared" si="11"/>
        <v>2291.0910313947015</v>
      </c>
      <c r="CU23" s="194">
        <f t="shared" si="11"/>
        <v>0</v>
      </c>
      <c r="CV23" s="194">
        <f t="shared" si="11"/>
        <v>0</v>
      </c>
      <c r="CW23" s="174">
        <f>SUM(CQ23:CV23)</f>
        <v>8198.2166553749485</v>
      </c>
    </row>
    <row r="24" spans="6:105" x14ac:dyDescent="0.35">
      <c r="F24" s="170" t="s">
        <v>167</v>
      </c>
      <c r="G24" s="174">
        <f>G23-G22</f>
        <v>0</v>
      </c>
      <c r="H24" s="174">
        <f t="shared" ref="H24:M24" si="12">H23-H22</f>
        <v>0</v>
      </c>
      <c r="I24" s="174">
        <f t="shared" si="12"/>
        <v>0</v>
      </c>
      <c r="J24" s="174">
        <f t="shared" si="12"/>
        <v>0</v>
      </c>
      <c r="K24" s="174">
        <f t="shared" si="12"/>
        <v>0</v>
      </c>
      <c r="L24" s="174"/>
      <c r="M24" s="174">
        <f t="shared" si="12"/>
        <v>0</v>
      </c>
      <c r="O24" s="174">
        <f t="shared" ref="O24:U24" si="13">O23-O22</f>
        <v>0</v>
      </c>
      <c r="P24" s="174">
        <f t="shared" si="13"/>
        <v>0</v>
      </c>
      <c r="Q24" s="174">
        <f t="shared" si="13"/>
        <v>0</v>
      </c>
      <c r="R24" s="174">
        <f t="shared" si="13"/>
        <v>0</v>
      </c>
      <c r="S24" s="174">
        <f t="shared" si="13"/>
        <v>0</v>
      </c>
      <c r="T24" s="174">
        <f t="shared" si="13"/>
        <v>0</v>
      </c>
      <c r="U24" s="174">
        <f t="shared" si="13"/>
        <v>0</v>
      </c>
      <c r="V24" s="174"/>
      <c r="W24" s="174">
        <f t="shared" ref="W24:AC24" si="14">W23-W22</f>
        <v>0</v>
      </c>
      <c r="X24" s="174">
        <f t="shared" si="14"/>
        <v>0</v>
      </c>
      <c r="Y24" s="174">
        <f t="shared" si="14"/>
        <v>0</v>
      </c>
      <c r="Z24" s="174">
        <f t="shared" si="14"/>
        <v>0</v>
      </c>
      <c r="AA24" s="174">
        <f t="shared" si="14"/>
        <v>0</v>
      </c>
      <c r="AB24" s="174">
        <f t="shared" si="14"/>
        <v>0</v>
      </c>
      <c r="AC24" s="174">
        <f t="shared" si="14"/>
        <v>0</v>
      </c>
      <c r="AD24" s="174"/>
      <c r="AE24" s="174">
        <f t="shared" ref="AE24:AK24" si="15">AE23-AE22</f>
        <v>0</v>
      </c>
      <c r="AF24" s="174">
        <f t="shared" si="15"/>
        <v>0</v>
      </c>
      <c r="AG24" s="174">
        <f t="shared" si="15"/>
        <v>0</v>
      </c>
      <c r="AH24" s="174">
        <f t="shared" si="15"/>
        <v>0</v>
      </c>
      <c r="AI24" s="174">
        <f t="shared" si="15"/>
        <v>0</v>
      </c>
      <c r="AJ24" s="174">
        <f t="shared" si="15"/>
        <v>0</v>
      </c>
      <c r="AK24" s="174">
        <f t="shared" si="15"/>
        <v>0</v>
      </c>
      <c r="AL24" s="164"/>
      <c r="AM24" s="174">
        <f t="shared" ref="AM24:AS24" si="16">AM23-AM22</f>
        <v>0</v>
      </c>
      <c r="AN24" s="174">
        <f t="shared" si="16"/>
        <v>0</v>
      </c>
      <c r="AO24" s="174">
        <f t="shared" si="16"/>
        <v>0</v>
      </c>
      <c r="AP24" s="174">
        <f t="shared" si="16"/>
        <v>0</v>
      </c>
      <c r="AQ24" s="174">
        <f t="shared" si="16"/>
        <v>0</v>
      </c>
      <c r="AR24" s="174">
        <f t="shared" si="16"/>
        <v>0</v>
      </c>
      <c r="AS24" s="174">
        <f t="shared" si="16"/>
        <v>0</v>
      </c>
      <c r="AT24" s="164"/>
      <c r="AU24" s="174">
        <f t="shared" ref="AU24:BA24" si="17">AU23-AU22</f>
        <v>0</v>
      </c>
      <c r="AV24" s="174">
        <f t="shared" si="17"/>
        <v>0</v>
      </c>
      <c r="AW24" s="174">
        <f t="shared" si="17"/>
        <v>0</v>
      </c>
      <c r="AX24" s="174">
        <f t="shared" si="17"/>
        <v>0</v>
      </c>
      <c r="AY24" s="174">
        <f t="shared" si="17"/>
        <v>0</v>
      </c>
      <c r="AZ24" s="174">
        <f t="shared" si="17"/>
        <v>0</v>
      </c>
      <c r="BA24" s="174">
        <f t="shared" si="17"/>
        <v>0</v>
      </c>
      <c r="BB24" s="164"/>
      <c r="BC24" s="174">
        <f t="shared" ref="BC24:BI24" si="18">BC23-BC22</f>
        <v>0</v>
      </c>
      <c r="BD24" s="174">
        <f t="shared" si="18"/>
        <v>0</v>
      </c>
      <c r="BE24" s="174">
        <f t="shared" si="18"/>
        <v>0</v>
      </c>
      <c r="BF24" s="174">
        <f t="shared" si="18"/>
        <v>0</v>
      </c>
      <c r="BG24" s="174">
        <f t="shared" si="18"/>
        <v>0</v>
      </c>
      <c r="BH24" s="174">
        <f t="shared" si="18"/>
        <v>0</v>
      </c>
      <c r="BI24" s="174">
        <f t="shared" si="18"/>
        <v>0</v>
      </c>
      <c r="BJ24" s="164"/>
      <c r="BK24" s="174">
        <f t="shared" ref="BK24:BQ24" si="19">BK23-BK22</f>
        <v>0</v>
      </c>
      <c r="BL24" s="174">
        <f t="shared" si="19"/>
        <v>0</v>
      </c>
      <c r="BM24" s="174">
        <f t="shared" si="19"/>
        <v>0</v>
      </c>
      <c r="BN24" s="174">
        <f t="shared" si="19"/>
        <v>0</v>
      </c>
      <c r="BO24" s="174">
        <f t="shared" si="19"/>
        <v>0</v>
      </c>
      <c r="BP24" s="174">
        <f t="shared" si="19"/>
        <v>0</v>
      </c>
      <c r="BQ24" s="174">
        <f t="shared" si="19"/>
        <v>0</v>
      </c>
      <c r="BR24" s="164"/>
      <c r="BS24" s="174">
        <f t="shared" ref="BS24:BY24" si="20">BS23-BS22</f>
        <v>0</v>
      </c>
      <c r="BT24" s="174">
        <f t="shared" si="20"/>
        <v>0</v>
      </c>
      <c r="BU24" s="174">
        <f t="shared" si="20"/>
        <v>0</v>
      </c>
      <c r="BV24" s="174">
        <f t="shared" si="20"/>
        <v>0</v>
      </c>
      <c r="BW24" s="174">
        <f t="shared" si="20"/>
        <v>0</v>
      </c>
      <c r="BX24" s="174">
        <f t="shared" si="20"/>
        <v>0</v>
      </c>
      <c r="BY24" s="174">
        <f t="shared" si="20"/>
        <v>0</v>
      </c>
      <c r="BZ24" s="164"/>
      <c r="CA24" s="174">
        <f t="shared" ref="CA24:CG24" si="21">CA23-CA22</f>
        <v>0</v>
      </c>
      <c r="CB24" s="174">
        <f t="shared" si="21"/>
        <v>0</v>
      </c>
      <c r="CC24" s="174">
        <f t="shared" si="21"/>
        <v>0</v>
      </c>
      <c r="CD24" s="174">
        <f t="shared" si="21"/>
        <v>0</v>
      </c>
      <c r="CE24" s="174">
        <f t="shared" si="21"/>
        <v>0</v>
      </c>
      <c r="CF24" s="174">
        <f t="shared" si="21"/>
        <v>0</v>
      </c>
      <c r="CG24" s="174">
        <f t="shared" si="21"/>
        <v>0</v>
      </c>
      <c r="CH24" s="164"/>
      <c r="CI24" s="174">
        <f t="shared" ref="CI24:CO24" si="22">CI23-CI22</f>
        <v>0</v>
      </c>
      <c r="CJ24" s="174">
        <f t="shared" si="22"/>
        <v>0</v>
      </c>
      <c r="CK24" s="174">
        <f t="shared" si="22"/>
        <v>0</v>
      </c>
      <c r="CL24" s="174">
        <f t="shared" si="22"/>
        <v>0</v>
      </c>
      <c r="CM24" s="174">
        <f t="shared" si="22"/>
        <v>0</v>
      </c>
      <c r="CN24" s="174">
        <f t="shared" si="22"/>
        <v>0</v>
      </c>
      <c r="CO24" s="174">
        <f t="shared" si="22"/>
        <v>0</v>
      </c>
      <c r="CP24" s="164"/>
      <c r="CQ24" s="174">
        <f t="shared" ref="CQ24:CW24" si="23">CQ23-CQ22</f>
        <v>0</v>
      </c>
      <c r="CR24" s="174">
        <f t="shared" si="23"/>
        <v>0</v>
      </c>
      <c r="CS24" s="174">
        <f t="shared" si="23"/>
        <v>0</v>
      </c>
      <c r="CT24" s="174">
        <f t="shared" si="23"/>
        <v>0</v>
      </c>
      <c r="CU24" s="174">
        <f t="shared" si="23"/>
        <v>0</v>
      </c>
      <c r="CV24" s="174">
        <f t="shared" si="23"/>
        <v>0</v>
      </c>
      <c r="CW24" s="174">
        <f t="shared" si="23"/>
        <v>0</v>
      </c>
    </row>
    <row r="25" spans="6:105" x14ac:dyDescent="0.35">
      <c r="F25" s="170" t="s">
        <v>166</v>
      </c>
      <c r="G25" s="193">
        <f t="shared" ref="G25:M25" si="24">IFERROR(G24/G22,"0.00"%)</f>
        <v>0</v>
      </c>
      <c r="H25" s="193">
        <f t="shared" si="24"/>
        <v>0</v>
      </c>
      <c r="I25" s="193">
        <f t="shared" si="24"/>
        <v>0</v>
      </c>
      <c r="J25" s="193">
        <f t="shared" si="24"/>
        <v>0</v>
      </c>
      <c r="K25" s="193">
        <f t="shared" si="24"/>
        <v>0</v>
      </c>
      <c r="L25" s="193">
        <f t="shared" si="24"/>
        <v>0</v>
      </c>
      <c r="M25" s="193">
        <f t="shared" si="24"/>
        <v>0</v>
      </c>
      <c r="O25" s="193">
        <f t="shared" ref="O25:U25" si="25">IFERROR(O24/O22,"0.00"%)</f>
        <v>0</v>
      </c>
      <c r="P25" s="193">
        <f t="shared" si="25"/>
        <v>0</v>
      </c>
      <c r="Q25" s="193">
        <f t="shared" si="25"/>
        <v>0</v>
      </c>
      <c r="R25" s="193">
        <f t="shared" si="25"/>
        <v>0</v>
      </c>
      <c r="S25" s="193">
        <f t="shared" si="25"/>
        <v>0</v>
      </c>
      <c r="T25" s="193">
        <f t="shared" si="25"/>
        <v>0</v>
      </c>
      <c r="U25" s="193">
        <f t="shared" si="25"/>
        <v>0</v>
      </c>
      <c r="V25" s="173"/>
      <c r="W25" s="193">
        <f t="shared" ref="W25:AC25" si="26">IFERROR(W24/W22,"0.00"%)</f>
        <v>0</v>
      </c>
      <c r="X25" s="193">
        <f t="shared" si="26"/>
        <v>0</v>
      </c>
      <c r="Y25" s="193">
        <f t="shared" si="26"/>
        <v>0</v>
      </c>
      <c r="Z25" s="193">
        <f t="shared" si="26"/>
        <v>0</v>
      </c>
      <c r="AA25" s="193">
        <f t="shared" si="26"/>
        <v>0</v>
      </c>
      <c r="AB25" s="193">
        <f t="shared" si="26"/>
        <v>0</v>
      </c>
      <c r="AC25" s="193">
        <f t="shared" si="26"/>
        <v>0</v>
      </c>
      <c r="AD25" s="173"/>
      <c r="AE25" s="193">
        <f t="shared" ref="AE25:AK25" si="27">IFERROR(AE24/AE22,"0.00"%)</f>
        <v>0</v>
      </c>
      <c r="AF25" s="193">
        <f t="shared" si="27"/>
        <v>0</v>
      </c>
      <c r="AG25" s="193">
        <f t="shared" si="27"/>
        <v>0</v>
      </c>
      <c r="AH25" s="193">
        <f t="shared" si="27"/>
        <v>0</v>
      </c>
      <c r="AI25" s="193">
        <f t="shared" si="27"/>
        <v>0</v>
      </c>
      <c r="AJ25" s="193">
        <f t="shared" si="27"/>
        <v>0</v>
      </c>
      <c r="AK25" s="193">
        <f t="shared" si="27"/>
        <v>0</v>
      </c>
      <c r="AL25" s="164"/>
      <c r="AM25" s="193">
        <f t="shared" ref="AM25:AS25" si="28">IFERROR(AM24/AM22,"0.00"%)</f>
        <v>0</v>
      </c>
      <c r="AN25" s="193">
        <f t="shared" si="28"/>
        <v>0</v>
      </c>
      <c r="AO25" s="193">
        <f t="shared" si="28"/>
        <v>0</v>
      </c>
      <c r="AP25" s="193">
        <f t="shared" si="28"/>
        <v>0</v>
      </c>
      <c r="AQ25" s="193">
        <f t="shared" si="28"/>
        <v>0</v>
      </c>
      <c r="AR25" s="193">
        <f t="shared" si="28"/>
        <v>0</v>
      </c>
      <c r="AS25" s="193">
        <f t="shared" si="28"/>
        <v>0</v>
      </c>
      <c r="AT25" s="164"/>
      <c r="AU25" s="193">
        <f t="shared" ref="AU25:BA25" si="29">IFERROR(AU24/AU22,"0.00"%)</f>
        <v>0</v>
      </c>
      <c r="AV25" s="193">
        <f t="shared" si="29"/>
        <v>0</v>
      </c>
      <c r="AW25" s="193">
        <f t="shared" si="29"/>
        <v>0</v>
      </c>
      <c r="AX25" s="193">
        <f t="shared" si="29"/>
        <v>0</v>
      </c>
      <c r="AY25" s="193">
        <f t="shared" si="29"/>
        <v>0</v>
      </c>
      <c r="AZ25" s="193">
        <f t="shared" si="29"/>
        <v>0</v>
      </c>
      <c r="BA25" s="193">
        <f t="shared" si="29"/>
        <v>0</v>
      </c>
      <c r="BB25" s="164"/>
      <c r="BC25" s="193">
        <f t="shared" ref="BC25:BI25" si="30">IFERROR(BC24/BC22,"0.00"%)</f>
        <v>0</v>
      </c>
      <c r="BD25" s="193">
        <f t="shared" si="30"/>
        <v>0</v>
      </c>
      <c r="BE25" s="193">
        <f t="shared" si="30"/>
        <v>0</v>
      </c>
      <c r="BF25" s="193">
        <f t="shared" si="30"/>
        <v>0</v>
      </c>
      <c r="BG25" s="193">
        <f t="shared" si="30"/>
        <v>0</v>
      </c>
      <c r="BH25" s="193">
        <f t="shared" si="30"/>
        <v>0</v>
      </c>
      <c r="BI25" s="193">
        <f t="shared" si="30"/>
        <v>0</v>
      </c>
      <c r="BJ25" s="164"/>
      <c r="BK25" s="193">
        <f t="shared" ref="BK25:BQ25" si="31">IFERROR(BK24/BK22,"0.00"%)</f>
        <v>0</v>
      </c>
      <c r="BL25" s="193">
        <f t="shared" si="31"/>
        <v>0</v>
      </c>
      <c r="BM25" s="193">
        <f t="shared" si="31"/>
        <v>0</v>
      </c>
      <c r="BN25" s="193">
        <f t="shared" si="31"/>
        <v>0</v>
      </c>
      <c r="BO25" s="193">
        <f t="shared" si="31"/>
        <v>0</v>
      </c>
      <c r="BP25" s="193">
        <f t="shared" si="31"/>
        <v>0</v>
      </c>
      <c r="BQ25" s="193">
        <f t="shared" si="31"/>
        <v>0</v>
      </c>
      <c r="BR25" s="164"/>
      <c r="BS25" s="193">
        <f t="shared" ref="BS25:BY25" si="32">IFERROR(BS24/BS22,"0.00"%)</f>
        <v>0</v>
      </c>
      <c r="BT25" s="193">
        <f t="shared" si="32"/>
        <v>0</v>
      </c>
      <c r="BU25" s="193">
        <f t="shared" si="32"/>
        <v>0</v>
      </c>
      <c r="BV25" s="193">
        <f t="shared" si="32"/>
        <v>0</v>
      </c>
      <c r="BW25" s="193">
        <f t="shared" si="32"/>
        <v>0</v>
      </c>
      <c r="BX25" s="193">
        <f t="shared" si="32"/>
        <v>0</v>
      </c>
      <c r="BY25" s="193">
        <f t="shared" si="32"/>
        <v>0</v>
      </c>
      <c r="BZ25" s="164"/>
      <c r="CA25" s="193">
        <f t="shared" ref="CA25:CG25" si="33">IFERROR(CA24/CA22,"0.00"%)</f>
        <v>0</v>
      </c>
      <c r="CB25" s="193">
        <f t="shared" si="33"/>
        <v>0</v>
      </c>
      <c r="CC25" s="193">
        <f t="shared" si="33"/>
        <v>0</v>
      </c>
      <c r="CD25" s="193">
        <f t="shared" si="33"/>
        <v>0</v>
      </c>
      <c r="CE25" s="193">
        <f t="shared" si="33"/>
        <v>0</v>
      </c>
      <c r="CF25" s="193">
        <f t="shared" si="33"/>
        <v>0</v>
      </c>
      <c r="CG25" s="193">
        <f t="shared" si="33"/>
        <v>0</v>
      </c>
      <c r="CH25" s="164"/>
      <c r="CI25" s="193">
        <f t="shared" ref="CI25:CO25" si="34">IFERROR(CI24/CI22,"0.00"%)</f>
        <v>0</v>
      </c>
      <c r="CJ25" s="193">
        <f t="shared" si="34"/>
        <v>0</v>
      </c>
      <c r="CK25" s="193">
        <f t="shared" si="34"/>
        <v>0</v>
      </c>
      <c r="CL25" s="193">
        <f t="shared" si="34"/>
        <v>0</v>
      </c>
      <c r="CM25" s="193">
        <f t="shared" si="34"/>
        <v>0</v>
      </c>
      <c r="CN25" s="193">
        <f t="shared" si="34"/>
        <v>0</v>
      </c>
      <c r="CO25" s="193">
        <f t="shared" si="34"/>
        <v>0</v>
      </c>
      <c r="CP25" s="164"/>
      <c r="CQ25" s="193">
        <f t="shared" ref="CQ25:CW25" si="35">IFERROR(CQ24/CQ22,"0.00"%)</f>
        <v>0</v>
      </c>
      <c r="CR25" s="193">
        <f t="shared" si="35"/>
        <v>0</v>
      </c>
      <c r="CS25" s="193">
        <f t="shared" si="35"/>
        <v>0</v>
      </c>
      <c r="CT25" s="193">
        <f t="shared" si="35"/>
        <v>0</v>
      </c>
      <c r="CU25" s="193">
        <f t="shared" si="35"/>
        <v>0</v>
      </c>
      <c r="CV25" s="193">
        <f t="shared" si="35"/>
        <v>0</v>
      </c>
      <c r="CW25" s="193">
        <f t="shared" si="35"/>
        <v>0</v>
      </c>
    </row>
    <row r="26" spans="6:105" x14ac:dyDescent="0.35">
      <c r="F26" s="170"/>
      <c r="G26" s="173"/>
      <c r="H26" s="173"/>
      <c r="I26" s="173"/>
      <c r="J26" s="173"/>
      <c r="K26" s="173"/>
      <c r="L26" s="173"/>
      <c r="M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64"/>
      <c r="AM26" s="173"/>
      <c r="AN26" s="173"/>
      <c r="AO26" s="173"/>
      <c r="AP26" s="173"/>
      <c r="AQ26" s="173"/>
      <c r="AR26" s="173"/>
      <c r="AS26" s="173"/>
      <c r="AT26" s="164"/>
      <c r="AU26" s="173"/>
      <c r="AV26" s="173"/>
      <c r="AW26" s="173"/>
      <c r="AX26" s="173"/>
      <c r="AY26" s="173"/>
      <c r="AZ26" s="173"/>
      <c r="BA26" s="173"/>
      <c r="BB26" s="164"/>
      <c r="BC26" s="173"/>
      <c r="BD26" s="173"/>
      <c r="BE26" s="173"/>
      <c r="BF26" s="173"/>
      <c r="BG26" s="173"/>
      <c r="BH26" s="173"/>
      <c r="BI26" s="173"/>
      <c r="BJ26" s="164"/>
      <c r="BK26" s="173"/>
      <c r="BL26" s="173"/>
      <c r="BM26" s="173"/>
      <c r="BN26" s="173"/>
      <c r="BO26" s="173"/>
      <c r="BP26" s="173"/>
      <c r="BQ26" s="173"/>
      <c r="BR26" s="164"/>
      <c r="BS26" s="173"/>
      <c r="BT26" s="173"/>
      <c r="BU26" s="173"/>
      <c r="BV26" s="173"/>
      <c r="BW26" s="173"/>
      <c r="BX26" s="173"/>
      <c r="BY26" s="173"/>
      <c r="BZ26" s="164"/>
      <c r="CA26" s="173"/>
      <c r="CB26" s="173"/>
      <c r="CC26" s="173"/>
      <c r="CD26" s="173"/>
      <c r="CE26" s="173"/>
      <c r="CF26" s="173"/>
      <c r="CG26" s="173"/>
      <c r="CH26" s="164"/>
      <c r="CI26" s="173"/>
      <c r="CJ26" s="173"/>
      <c r="CK26" s="173"/>
      <c r="CL26" s="173"/>
      <c r="CM26" s="173"/>
      <c r="CN26" s="173"/>
      <c r="CO26" s="173"/>
      <c r="CP26" s="164"/>
      <c r="CQ26" s="173"/>
      <c r="CR26" s="173"/>
      <c r="CS26" s="173"/>
      <c r="CT26" s="173"/>
      <c r="CU26" s="173"/>
      <c r="CV26" s="173"/>
      <c r="CW26" s="173"/>
    </row>
    <row r="27" spans="6:105" x14ac:dyDescent="0.35">
      <c r="F27" s="170" t="s">
        <v>165</v>
      </c>
      <c r="G27" s="172">
        <f>IFERROR(G22/$M22,"0%")</f>
        <v>0</v>
      </c>
      <c r="H27" s="172">
        <f t="shared" ref="H27:L28" si="36">IFERROR(H22/$M22,"0%")</f>
        <v>0.3363223350558342</v>
      </c>
      <c r="I27" s="172">
        <f t="shared" si="36"/>
        <v>0.35818724753517556</v>
      </c>
      <c r="J27" s="172">
        <f t="shared" si="36"/>
        <v>0.30549041740899024</v>
      </c>
      <c r="K27" s="172">
        <f t="shared" si="36"/>
        <v>0</v>
      </c>
      <c r="L27" s="172">
        <f t="shared" si="36"/>
        <v>0</v>
      </c>
      <c r="M27" s="172">
        <f>SUM(G27:L27)</f>
        <v>1</v>
      </c>
      <c r="O27" s="172">
        <f>IFERROR(O22/$U22,"0%")</f>
        <v>0</v>
      </c>
      <c r="P27" s="172">
        <f t="shared" ref="P27:T28" si="37">IFERROR(P22/$U22,"0%")</f>
        <v>0.38349500028325673</v>
      </c>
      <c r="Q27" s="172">
        <f t="shared" si="37"/>
        <v>0.39177023861195553</v>
      </c>
      <c r="R27" s="172">
        <f t="shared" si="37"/>
        <v>0.22473476110478785</v>
      </c>
      <c r="S27" s="172">
        <f t="shared" si="37"/>
        <v>0</v>
      </c>
      <c r="T27" s="172">
        <f t="shared" si="37"/>
        <v>0</v>
      </c>
      <c r="U27" s="172">
        <f>SUM(O27:T27)</f>
        <v>1</v>
      </c>
      <c r="V27" s="173"/>
      <c r="W27" s="172">
        <f t="shared" ref="W27:AB28" si="38">IFERROR(W22/$AC22,"0%")</f>
        <v>0</v>
      </c>
      <c r="X27" s="172">
        <f t="shared" si="38"/>
        <v>0.43045004081140936</v>
      </c>
      <c r="Y27" s="172">
        <f t="shared" si="38"/>
        <v>0.33685409462741167</v>
      </c>
      <c r="Z27" s="172">
        <f t="shared" si="38"/>
        <v>0.23269586456117894</v>
      </c>
      <c r="AA27" s="172">
        <f t="shared" si="38"/>
        <v>0</v>
      </c>
      <c r="AB27" s="172">
        <f t="shared" si="38"/>
        <v>0</v>
      </c>
      <c r="AC27" s="172">
        <f>SUM(W27:AB27)</f>
        <v>1</v>
      </c>
      <c r="AD27" s="173"/>
      <c r="AE27" s="172">
        <f t="shared" ref="AE27:AJ27" si="39">IFERROR(AE22/$AK$22,"0%")</f>
        <v>0</v>
      </c>
      <c r="AF27" s="172">
        <f t="shared" si="39"/>
        <v>0.42943560017909849</v>
      </c>
      <c r="AG27" s="172">
        <f t="shared" si="39"/>
        <v>0.34644074696157823</v>
      </c>
      <c r="AH27" s="172">
        <f t="shared" si="39"/>
        <v>0.22412365285932317</v>
      </c>
      <c r="AI27" s="172">
        <f t="shared" si="39"/>
        <v>0</v>
      </c>
      <c r="AJ27" s="172">
        <f t="shared" si="39"/>
        <v>0</v>
      </c>
      <c r="AK27" s="172">
        <f>SUM(AE27:AJ27)</f>
        <v>0.99999999999999978</v>
      </c>
      <c r="AL27" s="164"/>
      <c r="AM27" s="172">
        <f t="shared" ref="AM27:AR27" si="40">IFERROR(AM22/$AS$22,"0%")</f>
        <v>0</v>
      </c>
      <c r="AN27" s="172">
        <f t="shared" si="40"/>
        <v>0.43575914433462537</v>
      </c>
      <c r="AO27" s="172">
        <f t="shared" si="40"/>
        <v>0.39811058576611025</v>
      </c>
      <c r="AP27" s="172">
        <f t="shared" si="40"/>
        <v>0.1661302698992643</v>
      </c>
      <c r="AQ27" s="172">
        <f t="shared" si="40"/>
        <v>0</v>
      </c>
      <c r="AR27" s="172">
        <f t="shared" si="40"/>
        <v>0</v>
      </c>
      <c r="AS27" s="172">
        <f>SUM(AM27:AR27)</f>
        <v>0.99999999999999989</v>
      </c>
      <c r="AT27" s="164"/>
      <c r="AU27" s="172">
        <f t="shared" ref="AU27:AZ27" si="41">IFERROR(AU22/$BA$22,"0%")</f>
        <v>0</v>
      </c>
      <c r="AV27" s="172">
        <f t="shared" si="41"/>
        <v>0.43141284060414997</v>
      </c>
      <c r="AW27" s="172">
        <f t="shared" si="41"/>
        <v>0.35820707799944534</v>
      </c>
      <c r="AX27" s="172">
        <f t="shared" si="41"/>
        <v>0.21038008139640463</v>
      </c>
      <c r="AY27" s="172">
        <f t="shared" si="41"/>
        <v>0</v>
      </c>
      <c r="AZ27" s="172">
        <f t="shared" si="41"/>
        <v>0</v>
      </c>
      <c r="BA27" s="172">
        <f>SUM(AU27:AZ27)</f>
        <v>0.99999999999999989</v>
      </c>
      <c r="BB27" s="164"/>
      <c r="BC27" s="172">
        <f t="shared" ref="BC27:BH27" si="42">IFERROR(BC22/$BI$22,"0%")</f>
        <v>0</v>
      </c>
      <c r="BD27" s="172">
        <f t="shared" si="42"/>
        <v>0.54470015070635347</v>
      </c>
      <c r="BE27" s="172">
        <f t="shared" si="42"/>
        <v>0.26837482837595272</v>
      </c>
      <c r="BF27" s="172">
        <f t="shared" si="42"/>
        <v>0.18692502091769383</v>
      </c>
      <c r="BG27" s="172">
        <f t="shared" si="42"/>
        <v>0</v>
      </c>
      <c r="BH27" s="172">
        <f t="shared" si="42"/>
        <v>0</v>
      </c>
      <c r="BI27" s="172">
        <f>SUM(BC27:BH27)</f>
        <v>1</v>
      </c>
      <c r="BJ27" s="164"/>
      <c r="BK27" s="172">
        <f t="shared" ref="BK27:BP27" si="43">IFERROR(BK22/$BQ$22,"0%")</f>
        <v>0</v>
      </c>
      <c r="BL27" s="172">
        <f t="shared" si="43"/>
        <v>0.47701080125635237</v>
      </c>
      <c r="BM27" s="172">
        <f t="shared" si="43"/>
        <v>0.38273523106174467</v>
      </c>
      <c r="BN27" s="172">
        <f t="shared" si="43"/>
        <v>0.14025396768190293</v>
      </c>
      <c r="BO27" s="172">
        <f t="shared" si="43"/>
        <v>0</v>
      </c>
      <c r="BP27" s="172">
        <f t="shared" si="43"/>
        <v>0</v>
      </c>
      <c r="BQ27" s="172">
        <f>SUM(BK27:BP27)</f>
        <v>0.99999999999999989</v>
      </c>
      <c r="BR27" s="164"/>
      <c r="BS27" s="172">
        <f t="shared" ref="BS27:BX27" si="44">IFERROR(BS22/$BY$22,"0%")</f>
        <v>0</v>
      </c>
      <c r="BT27" s="172">
        <f t="shared" si="44"/>
        <v>0.38285000216997367</v>
      </c>
      <c r="BU27" s="172">
        <f t="shared" si="44"/>
        <v>0.43276508990172502</v>
      </c>
      <c r="BV27" s="172">
        <f t="shared" si="44"/>
        <v>0.18438490792830117</v>
      </c>
      <c r="BW27" s="172">
        <f t="shared" si="44"/>
        <v>0</v>
      </c>
      <c r="BX27" s="172">
        <f t="shared" si="44"/>
        <v>0</v>
      </c>
      <c r="BY27" s="172">
        <f>SUM(BS27:BX27)</f>
        <v>0.99999999999999989</v>
      </c>
      <c r="BZ27" s="164"/>
      <c r="CA27" s="172">
        <f t="shared" ref="CA27:CF27" si="45">IFERROR(CA22/$CG$22,"0%")</f>
        <v>0</v>
      </c>
      <c r="CB27" s="172">
        <f t="shared" si="45"/>
        <v>0.46470130635209644</v>
      </c>
      <c r="CC27" s="172">
        <f t="shared" si="45"/>
        <v>0.27497191411020644</v>
      </c>
      <c r="CD27" s="172">
        <f t="shared" si="45"/>
        <v>0.26032677953769728</v>
      </c>
      <c r="CE27" s="172">
        <f t="shared" si="45"/>
        <v>0</v>
      </c>
      <c r="CF27" s="172">
        <f t="shared" si="45"/>
        <v>0</v>
      </c>
      <c r="CG27" s="172">
        <f>SUM(CA27:CF27)</f>
        <v>1.0000000000000002</v>
      </c>
      <c r="CH27" s="164"/>
      <c r="CI27" s="172">
        <f t="shared" ref="CI27:CN27" si="46">IFERROR(CI22/$CO$22,"0%")</f>
        <v>0</v>
      </c>
      <c r="CJ27" s="172">
        <f t="shared" si="46"/>
        <v>0.39459745250809214</v>
      </c>
      <c r="CK27" s="172">
        <f t="shared" si="46"/>
        <v>0.34462123367240771</v>
      </c>
      <c r="CL27" s="172">
        <f t="shared" si="46"/>
        <v>0.26078131381949998</v>
      </c>
      <c r="CM27" s="172">
        <f t="shared" si="46"/>
        <v>0</v>
      </c>
      <c r="CN27" s="172">
        <f t="shared" si="46"/>
        <v>0</v>
      </c>
      <c r="CO27" s="172">
        <f>SUM(CI27:CN27)</f>
        <v>0.99999999999999989</v>
      </c>
      <c r="CP27" s="164"/>
      <c r="CQ27" s="172">
        <f t="shared" ref="CQ27:CV27" si="47">IFERROR(CQ22/$CW$22,"0%")</f>
        <v>0</v>
      </c>
      <c r="CR27" s="172">
        <f t="shared" si="47"/>
        <v>0.31012394939987792</v>
      </c>
      <c r="CS27" s="172">
        <f t="shared" si="47"/>
        <v>0.41041392759162526</v>
      </c>
      <c r="CT27" s="172">
        <f t="shared" si="47"/>
        <v>0.27946212300849688</v>
      </c>
      <c r="CU27" s="172">
        <f t="shared" si="47"/>
        <v>0</v>
      </c>
      <c r="CV27" s="172">
        <f t="shared" si="47"/>
        <v>0</v>
      </c>
      <c r="CW27" s="172">
        <f>SUM(CQ27:CV27)</f>
        <v>1</v>
      </c>
    </row>
    <row r="28" spans="6:105" x14ac:dyDescent="0.35">
      <c r="F28" s="170" t="s">
        <v>164</v>
      </c>
      <c r="G28" s="172">
        <f>IFERROR(G23/$M23,"0%")</f>
        <v>0</v>
      </c>
      <c r="H28" s="172">
        <f t="shared" si="36"/>
        <v>0.3363223350558342</v>
      </c>
      <c r="I28" s="172">
        <f t="shared" si="36"/>
        <v>0.35818724753517556</v>
      </c>
      <c r="J28" s="172">
        <f t="shared" si="36"/>
        <v>0.30549041740899024</v>
      </c>
      <c r="K28" s="172">
        <f t="shared" si="36"/>
        <v>0</v>
      </c>
      <c r="L28" s="172">
        <f t="shared" si="36"/>
        <v>0</v>
      </c>
      <c r="M28" s="172">
        <f>SUM(G28:L28)</f>
        <v>1</v>
      </c>
      <c r="O28" s="172">
        <f>IFERROR(O23/$U23,"0%")</f>
        <v>0</v>
      </c>
      <c r="P28" s="172">
        <f t="shared" si="37"/>
        <v>0.38349500028325673</v>
      </c>
      <c r="Q28" s="172">
        <f t="shared" si="37"/>
        <v>0.39177023861195553</v>
      </c>
      <c r="R28" s="172">
        <f t="shared" si="37"/>
        <v>0.22473476110478785</v>
      </c>
      <c r="S28" s="172">
        <f t="shared" si="37"/>
        <v>0</v>
      </c>
      <c r="T28" s="172">
        <f t="shared" si="37"/>
        <v>0</v>
      </c>
      <c r="U28" s="172">
        <f>SUM(O28:T28)</f>
        <v>1</v>
      </c>
      <c r="V28" s="173"/>
      <c r="W28" s="172">
        <f t="shared" si="38"/>
        <v>0</v>
      </c>
      <c r="X28" s="172">
        <f t="shared" si="38"/>
        <v>0.43045004081140936</v>
      </c>
      <c r="Y28" s="172">
        <f t="shared" si="38"/>
        <v>0.33685409462741167</v>
      </c>
      <c r="Z28" s="172">
        <f t="shared" si="38"/>
        <v>0.23269586456117894</v>
      </c>
      <c r="AA28" s="172">
        <f t="shared" si="38"/>
        <v>0</v>
      </c>
      <c r="AB28" s="172">
        <f t="shared" si="38"/>
        <v>0</v>
      </c>
      <c r="AC28" s="172">
        <f>SUM(W28:AB28)</f>
        <v>1</v>
      </c>
      <c r="AD28" s="173"/>
      <c r="AE28" s="172">
        <f t="shared" ref="AE28:AJ28" si="48">IFERROR(AE23/$AK$23,"0%")</f>
        <v>0</v>
      </c>
      <c r="AF28" s="172">
        <f t="shared" si="48"/>
        <v>0.42943560017909849</v>
      </c>
      <c r="AG28" s="172">
        <f t="shared" si="48"/>
        <v>0.34644074696157823</v>
      </c>
      <c r="AH28" s="172">
        <f t="shared" si="48"/>
        <v>0.22412365285932317</v>
      </c>
      <c r="AI28" s="172">
        <f t="shared" si="48"/>
        <v>0</v>
      </c>
      <c r="AJ28" s="172">
        <f t="shared" si="48"/>
        <v>0</v>
      </c>
      <c r="AK28" s="172">
        <f>SUM(AE28:AJ28)</f>
        <v>0.99999999999999978</v>
      </c>
      <c r="AL28" s="164"/>
      <c r="AM28" s="172">
        <f t="shared" ref="AM28:AR28" si="49">IFERROR(AM23/$AS$23,"0%")</f>
        <v>0</v>
      </c>
      <c r="AN28" s="172">
        <f t="shared" si="49"/>
        <v>0.43575914433462537</v>
      </c>
      <c r="AO28" s="172">
        <f t="shared" si="49"/>
        <v>0.39811058576611025</v>
      </c>
      <c r="AP28" s="172">
        <f t="shared" si="49"/>
        <v>0.1661302698992643</v>
      </c>
      <c r="AQ28" s="172">
        <f t="shared" si="49"/>
        <v>0</v>
      </c>
      <c r="AR28" s="172">
        <f t="shared" si="49"/>
        <v>0</v>
      </c>
      <c r="AS28" s="172">
        <f>SUM(AM28:AR28)</f>
        <v>0.99999999999999989</v>
      </c>
      <c r="AT28" s="164"/>
      <c r="AU28" s="172">
        <f t="shared" ref="AU28:AZ28" si="50">IFERROR(AU23/$BA$23,"0%")</f>
        <v>0</v>
      </c>
      <c r="AV28" s="172">
        <f t="shared" si="50"/>
        <v>0.43141284060414997</v>
      </c>
      <c r="AW28" s="172">
        <f t="shared" si="50"/>
        <v>0.35820707799944534</v>
      </c>
      <c r="AX28" s="172">
        <f t="shared" si="50"/>
        <v>0.21038008139640463</v>
      </c>
      <c r="AY28" s="172">
        <f t="shared" si="50"/>
        <v>0</v>
      </c>
      <c r="AZ28" s="172">
        <f t="shared" si="50"/>
        <v>0</v>
      </c>
      <c r="BA28" s="172">
        <f>SUM(AU28:AZ28)</f>
        <v>0.99999999999999989</v>
      </c>
      <c r="BB28" s="164"/>
      <c r="BC28" s="172">
        <f t="shared" ref="BC28:BH28" si="51">IFERROR(BC23/$BI$23,"0%")</f>
        <v>0</v>
      </c>
      <c r="BD28" s="172">
        <f t="shared" si="51"/>
        <v>0.54470015070635347</v>
      </c>
      <c r="BE28" s="172">
        <f t="shared" si="51"/>
        <v>0.26837482837595272</v>
      </c>
      <c r="BF28" s="172">
        <f t="shared" si="51"/>
        <v>0.18692502091769383</v>
      </c>
      <c r="BG28" s="172">
        <f t="shared" si="51"/>
        <v>0</v>
      </c>
      <c r="BH28" s="172">
        <f t="shared" si="51"/>
        <v>0</v>
      </c>
      <c r="BI28" s="172">
        <f>SUM(BC28:BH28)</f>
        <v>1</v>
      </c>
      <c r="BJ28" s="164"/>
      <c r="BK28" s="172">
        <f t="shared" ref="BK28:BP28" si="52">IFERROR(BK23/$BQ$23,"0%")</f>
        <v>0</v>
      </c>
      <c r="BL28" s="172">
        <f t="shared" si="52"/>
        <v>0.47701080125635237</v>
      </c>
      <c r="BM28" s="172">
        <f t="shared" si="52"/>
        <v>0.38273523106174467</v>
      </c>
      <c r="BN28" s="172">
        <f t="shared" si="52"/>
        <v>0.14025396768190293</v>
      </c>
      <c r="BO28" s="172">
        <f t="shared" si="52"/>
        <v>0</v>
      </c>
      <c r="BP28" s="172">
        <f t="shared" si="52"/>
        <v>0</v>
      </c>
      <c r="BQ28" s="172">
        <f>SUM(BK28:BP28)</f>
        <v>0.99999999999999989</v>
      </c>
      <c r="BR28" s="164"/>
      <c r="BS28" s="172">
        <f t="shared" ref="BS28:BX28" si="53">IFERROR(BS23/$BY$23,"0%")</f>
        <v>0</v>
      </c>
      <c r="BT28" s="172">
        <f t="shared" si="53"/>
        <v>0.38285000216997367</v>
      </c>
      <c r="BU28" s="172">
        <f t="shared" si="53"/>
        <v>0.43276508990172502</v>
      </c>
      <c r="BV28" s="172">
        <f t="shared" si="53"/>
        <v>0.18438490792830117</v>
      </c>
      <c r="BW28" s="172">
        <f t="shared" si="53"/>
        <v>0</v>
      </c>
      <c r="BX28" s="172">
        <f t="shared" si="53"/>
        <v>0</v>
      </c>
      <c r="BY28" s="172">
        <f>SUM(BS28:BX28)</f>
        <v>0.99999999999999989</v>
      </c>
      <c r="BZ28" s="164"/>
      <c r="CA28" s="172">
        <f t="shared" ref="CA28:CF28" si="54">IFERROR(CA23/$CG$23,"0%")</f>
        <v>0</v>
      </c>
      <c r="CB28" s="172">
        <f t="shared" si="54"/>
        <v>0.46470130635209644</v>
      </c>
      <c r="CC28" s="172">
        <f t="shared" si="54"/>
        <v>0.27497191411020644</v>
      </c>
      <c r="CD28" s="172">
        <f t="shared" si="54"/>
        <v>0.26032677953769728</v>
      </c>
      <c r="CE28" s="172">
        <f t="shared" si="54"/>
        <v>0</v>
      </c>
      <c r="CF28" s="172">
        <f t="shared" si="54"/>
        <v>0</v>
      </c>
      <c r="CG28" s="172">
        <f>SUM(CA28:CF28)</f>
        <v>1.0000000000000002</v>
      </c>
      <c r="CH28" s="164"/>
      <c r="CI28" s="172">
        <f t="shared" ref="CI28:CN28" si="55">IFERROR(CI23/$CO$23,"0%")</f>
        <v>0</v>
      </c>
      <c r="CJ28" s="172">
        <f t="shared" si="55"/>
        <v>0.39459745250809214</v>
      </c>
      <c r="CK28" s="172">
        <f t="shared" si="55"/>
        <v>0.34462123367240771</v>
      </c>
      <c r="CL28" s="172">
        <f t="shared" si="55"/>
        <v>0.26078131381949998</v>
      </c>
      <c r="CM28" s="172">
        <f t="shared" si="55"/>
        <v>0</v>
      </c>
      <c r="CN28" s="172">
        <f t="shared" si="55"/>
        <v>0</v>
      </c>
      <c r="CO28" s="172">
        <f>SUM(CI28:CN28)</f>
        <v>0.99999999999999989</v>
      </c>
      <c r="CP28" s="164"/>
      <c r="CQ28" s="172">
        <f t="shared" ref="CQ28:CV28" si="56">IFERROR(CQ23/$CW$23,"0%")</f>
        <v>0</v>
      </c>
      <c r="CR28" s="172">
        <f t="shared" si="56"/>
        <v>0.31012394939987792</v>
      </c>
      <c r="CS28" s="172">
        <f t="shared" si="56"/>
        <v>0.41041392759162526</v>
      </c>
      <c r="CT28" s="172">
        <f t="shared" si="56"/>
        <v>0.27946212300849688</v>
      </c>
      <c r="CU28" s="172">
        <f t="shared" si="56"/>
        <v>0</v>
      </c>
      <c r="CV28" s="172">
        <f t="shared" si="56"/>
        <v>0</v>
      </c>
      <c r="CW28" s="172">
        <f>SUM(CQ28:CV28)</f>
        <v>1</v>
      </c>
    </row>
    <row r="29" spans="6:105" x14ac:dyDescent="0.35">
      <c r="F29" s="170" t="s">
        <v>163</v>
      </c>
      <c r="G29" s="190">
        <f t="shared" ref="G29:L29" si="57">IFERROR(AVERAGE(G27:G28),"0%")</f>
        <v>0</v>
      </c>
      <c r="H29" s="190">
        <f t="shared" si="57"/>
        <v>0.3363223350558342</v>
      </c>
      <c r="I29" s="190">
        <f t="shared" si="57"/>
        <v>0.35818724753517556</v>
      </c>
      <c r="J29" s="190">
        <f t="shared" si="57"/>
        <v>0.30549041740899024</v>
      </c>
      <c r="K29" s="190">
        <f t="shared" si="57"/>
        <v>0</v>
      </c>
      <c r="L29" s="190">
        <f t="shared" si="57"/>
        <v>0</v>
      </c>
      <c r="M29" s="172">
        <f>SUM(G29:L29)</f>
        <v>1</v>
      </c>
      <c r="N29" s="192"/>
      <c r="O29" s="190">
        <f t="shared" ref="O29:T29" si="58">IFERROR(AVERAGE(O27:O28),"0%")</f>
        <v>0</v>
      </c>
      <c r="P29" s="190">
        <f t="shared" si="58"/>
        <v>0.38349500028325673</v>
      </c>
      <c r="Q29" s="190">
        <f t="shared" si="58"/>
        <v>0.39177023861195553</v>
      </c>
      <c r="R29" s="190">
        <f t="shared" si="58"/>
        <v>0.22473476110478785</v>
      </c>
      <c r="S29" s="190">
        <f t="shared" si="58"/>
        <v>0</v>
      </c>
      <c r="T29" s="190">
        <f t="shared" si="58"/>
        <v>0</v>
      </c>
      <c r="U29" s="172">
        <f>SUM(O29:T29)</f>
        <v>1</v>
      </c>
      <c r="V29" s="191"/>
      <c r="W29" s="190">
        <f t="shared" ref="W29:AB29" si="59">IFERROR(AVERAGE(W27:W28),"0%")</f>
        <v>0</v>
      </c>
      <c r="X29" s="190">
        <f t="shared" si="59"/>
        <v>0.43045004081140936</v>
      </c>
      <c r="Y29" s="190">
        <f t="shared" si="59"/>
        <v>0.33685409462741167</v>
      </c>
      <c r="Z29" s="190">
        <f t="shared" si="59"/>
        <v>0.23269586456117894</v>
      </c>
      <c r="AA29" s="190">
        <f t="shared" si="59"/>
        <v>0</v>
      </c>
      <c r="AB29" s="190">
        <f t="shared" si="59"/>
        <v>0</v>
      </c>
      <c r="AC29" s="172">
        <f>SUM(W29:AB29)</f>
        <v>1</v>
      </c>
      <c r="AD29" s="191"/>
      <c r="AE29" s="190">
        <f t="shared" ref="AE29:AJ29" si="60">IFERROR(AVERAGE(AE27:AE28),"0%")</f>
        <v>0</v>
      </c>
      <c r="AF29" s="190">
        <f t="shared" si="60"/>
        <v>0.42943560017909849</v>
      </c>
      <c r="AG29" s="190">
        <f t="shared" si="60"/>
        <v>0.34644074696157823</v>
      </c>
      <c r="AH29" s="190">
        <f t="shared" si="60"/>
        <v>0.22412365285932317</v>
      </c>
      <c r="AI29" s="190">
        <f t="shared" si="60"/>
        <v>0</v>
      </c>
      <c r="AJ29" s="190">
        <f t="shared" si="60"/>
        <v>0</v>
      </c>
      <c r="AK29" s="172">
        <f>SUM(AE29:AJ29)</f>
        <v>0.99999999999999978</v>
      </c>
      <c r="AL29" s="164"/>
      <c r="AM29" s="190">
        <f t="shared" ref="AM29:AR29" si="61">IFERROR(AVERAGE(AM27:AM28),"0%")</f>
        <v>0</v>
      </c>
      <c r="AN29" s="190">
        <f t="shared" si="61"/>
        <v>0.43575914433462537</v>
      </c>
      <c r="AO29" s="190">
        <f t="shared" si="61"/>
        <v>0.39811058576611025</v>
      </c>
      <c r="AP29" s="190">
        <f t="shared" si="61"/>
        <v>0.1661302698992643</v>
      </c>
      <c r="AQ29" s="190">
        <f t="shared" si="61"/>
        <v>0</v>
      </c>
      <c r="AR29" s="190">
        <f t="shared" si="61"/>
        <v>0</v>
      </c>
      <c r="AS29" s="172">
        <f>SUM(AM29:AR29)</f>
        <v>0.99999999999999989</v>
      </c>
      <c r="AT29" s="164"/>
      <c r="AU29" s="190">
        <f t="shared" ref="AU29:AZ29" si="62">IFERROR(AVERAGE(AU27:AU28),"0%")</f>
        <v>0</v>
      </c>
      <c r="AV29" s="190">
        <f t="shared" si="62"/>
        <v>0.43141284060414997</v>
      </c>
      <c r="AW29" s="190">
        <f t="shared" si="62"/>
        <v>0.35820707799944534</v>
      </c>
      <c r="AX29" s="190">
        <f t="shared" si="62"/>
        <v>0.21038008139640463</v>
      </c>
      <c r="AY29" s="190">
        <f t="shared" si="62"/>
        <v>0</v>
      </c>
      <c r="AZ29" s="190">
        <f t="shared" si="62"/>
        <v>0</v>
      </c>
      <c r="BA29" s="172">
        <f>SUM(AU29:AZ29)</f>
        <v>0.99999999999999989</v>
      </c>
      <c r="BB29" s="164"/>
      <c r="BC29" s="190">
        <f t="shared" ref="BC29:BH29" si="63">IFERROR(AVERAGE(BC27:BC28),"0%")</f>
        <v>0</v>
      </c>
      <c r="BD29" s="190">
        <f t="shared" si="63"/>
        <v>0.54470015070635347</v>
      </c>
      <c r="BE29" s="190">
        <f t="shared" si="63"/>
        <v>0.26837482837595272</v>
      </c>
      <c r="BF29" s="190">
        <f t="shared" si="63"/>
        <v>0.18692502091769383</v>
      </c>
      <c r="BG29" s="190">
        <f t="shared" si="63"/>
        <v>0</v>
      </c>
      <c r="BH29" s="190">
        <f t="shared" si="63"/>
        <v>0</v>
      </c>
      <c r="BI29" s="172">
        <f>SUM(BC29:BH29)</f>
        <v>1</v>
      </c>
      <c r="BJ29" s="164"/>
      <c r="BK29" s="190">
        <f t="shared" ref="BK29:BP29" si="64">IFERROR(AVERAGE(BK27:BK28),"0%")</f>
        <v>0</v>
      </c>
      <c r="BL29" s="190">
        <f t="shared" si="64"/>
        <v>0.47701080125635237</v>
      </c>
      <c r="BM29" s="190">
        <f t="shared" si="64"/>
        <v>0.38273523106174467</v>
      </c>
      <c r="BN29" s="190">
        <f t="shared" si="64"/>
        <v>0.14025396768190293</v>
      </c>
      <c r="BO29" s="190">
        <f t="shared" si="64"/>
        <v>0</v>
      </c>
      <c r="BP29" s="190">
        <f t="shared" si="64"/>
        <v>0</v>
      </c>
      <c r="BQ29" s="172">
        <f>SUM(BK29:BP29)</f>
        <v>0.99999999999999989</v>
      </c>
      <c r="BR29" s="164"/>
      <c r="BS29" s="190">
        <f t="shared" ref="BS29:BX29" si="65">IFERROR(AVERAGE(BS27:BS28),"0%")</f>
        <v>0</v>
      </c>
      <c r="BT29" s="190">
        <f t="shared" si="65"/>
        <v>0.38285000216997367</v>
      </c>
      <c r="BU29" s="190">
        <f t="shared" si="65"/>
        <v>0.43276508990172502</v>
      </c>
      <c r="BV29" s="190">
        <f t="shared" si="65"/>
        <v>0.18438490792830117</v>
      </c>
      <c r="BW29" s="190">
        <f t="shared" si="65"/>
        <v>0</v>
      </c>
      <c r="BX29" s="190">
        <f t="shared" si="65"/>
        <v>0</v>
      </c>
      <c r="BY29" s="172">
        <f>SUM(BS29:BX29)</f>
        <v>0.99999999999999989</v>
      </c>
      <c r="BZ29" s="164"/>
      <c r="CA29" s="190">
        <f t="shared" ref="CA29:CF29" si="66">IFERROR(AVERAGE(CA27:CA28),"0%")</f>
        <v>0</v>
      </c>
      <c r="CB29" s="190">
        <f t="shared" si="66"/>
        <v>0.46470130635209644</v>
      </c>
      <c r="CC29" s="190">
        <f t="shared" si="66"/>
        <v>0.27497191411020644</v>
      </c>
      <c r="CD29" s="190">
        <f t="shared" si="66"/>
        <v>0.26032677953769728</v>
      </c>
      <c r="CE29" s="190">
        <f t="shared" si="66"/>
        <v>0</v>
      </c>
      <c r="CF29" s="190">
        <f t="shared" si="66"/>
        <v>0</v>
      </c>
      <c r="CG29" s="172">
        <f>SUM(CA29:CF29)</f>
        <v>1.0000000000000002</v>
      </c>
      <c r="CH29" s="164"/>
      <c r="CI29" s="190">
        <f t="shared" ref="CI29:CN29" si="67">IFERROR(AVERAGE(CI27:CI28),"0%")</f>
        <v>0</v>
      </c>
      <c r="CJ29" s="190">
        <f t="shared" si="67"/>
        <v>0.39459745250809214</v>
      </c>
      <c r="CK29" s="190">
        <f t="shared" si="67"/>
        <v>0.34462123367240771</v>
      </c>
      <c r="CL29" s="190">
        <f t="shared" si="67"/>
        <v>0.26078131381949998</v>
      </c>
      <c r="CM29" s="190">
        <f t="shared" si="67"/>
        <v>0</v>
      </c>
      <c r="CN29" s="190">
        <f t="shared" si="67"/>
        <v>0</v>
      </c>
      <c r="CO29" s="172">
        <f>SUM(CI29:CN29)</f>
        <v>0.99999999999999989</v>
      </c>
      <c r="CP29" s="164"/>
      <c r="CQ29" s="190">
        <f t="shared" ref="CQ29:CV29" si="68">IFERROR(AVERAGE(CQ27:CQ28),"0%")</f>
        <v>0</v>
      </c>
      <c r="CR29" s="190">
        <f t="shared" si="68"/>
        <v>0.31012394939987792</v>
      </c>
      <c r="CS29" s="190">
        <f t="shared" si="68"/>
        <v>0.41041392759162526</v>
      </c>
      <c r="CT29" s="190">
        <f t="shared" si="68"/>
        <v>0.27946212300849688</v>
      </c>
      <c r="CU29" s="190">
        <f t="shared" si="68"/>
        <v>0</v>
      </c>
      <c r="CV29" s="190">
        <f t="shared" si="68"/>
        <v>0</v>
      </c>
      <c r="CW29" s="172">
        <f>SUM(CQ29:CV29)</f>
        <v>1</v>
      </c>
    </row>
    <row r="30" spans="6:105" x14ac:dyDescent="0.35">
      <c r="F30" s="170"/>
      <c r="G30" s="134"/>
      <c r="H30" s="134"/>
      <c r="I30" s="134"/>
      <c r="J30" s="134"/>
      <c r="K30" s="134"/>
      <c r="L30" s="134"/>
      <c r="M30" s="134"/>
      <c r="O30" s="173"/>
      <c r="P30" s="175"/>
      <c r="Q30" s="175"/>
      <c r="R30" s="175"/>
      <c r="S30" s="175"/>
      <c r="T30" s="175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64"/>
      <c r="AM30" s="173"/>
      <c r="AN30" s="173"/>
      <c r="AO30" s="173"/>
      <c r="AP30" s="173"/>
      <c r="AQ30" s="173"/>
      <c r="AR30" s="173"/>
      <c r="AS30" s="173"/>
      <c r="AT30" s="164"/>
      <c r="AU30" s="173"/>
      <c r="AV30" s="173"/>
      <c r="AW30" s="173"/>
      <c r="AX30" s="173"/>
      <c r="AY30" s="173"/>
      <c r="AZ30" s="173"/>
      <c r="BA30" s="173"/>
      <c r="BB30" s="164"/>
      <c r="BC30" s="173"/>
      <c r="BD30" s="173"/>
      <c r="BE30" s="173"/>
      <c r="BF30" s="173"/>
      <c r="BG30" s="173"/>
      <c r="BH30" s="173"/>
      <c r="BI30" s="173"/>
      <c r="BJ30" s="164"/>
      <c r="BK30" s="173"/>
      <c r="BL30" s="173"/>
      <c r="BM30" s="173"/>
      <c r="BN30" s="173"/>
      <c r="BO30" s="173"/>
      <c r="BP30" s="173"/>
      <c r="BQ30" s="173"/>
      <c r="BR30" s="164"/>
      <c r="BS30" s="173"/>
      <c r="BT30" s="173"/>
      <c r="BU30" s="173"/>
      <c r="BV30" s="173"/>
      <c r="BW30" s="173"/>
      <c r="BX30" s="173"/>
      <c r="BY30" s="173"/>
      <c r="BZ30" s="164"/>
      <c r="CA30" s="173"/>
      <c r="CB30" s="173"/>
      <c r="CC30" s="173"/>
      <c r="CD30" s="173"/>
      <c r="CE30" s="173"/>
      <c r="CF30" s="173"/>
      <c r="CG30" s="173"/>
      <c r="CH30" s="164"/>
      <c r="CI30" s="173"/>
      <c r="CJ30" s="173"/>
      <c r="CK30" s="173"/>
      <c r="CL30" s="173"/>
      <c r="CM30" s="173"/>
      <c r="CN30" s="173"/>
      <c r="CO30" s="173"/>
      <c r="CP30" s="164"/>
      <c r="CQ30" s="173"/>
      <c r="CR30" s="173"/>
      <c r="CS30" s="173"/>
      <c r="CT30" s="173"/>
      <c r="CU30" s="173"/>
      <c r="CV30" s="173"/>
      <c r="CW30" s="173"/>
    </row>
    <row r="31" spans="6:105" x14ac:dyDescent="0.35">
      <c r="F31" s="170"/>
      <c r="G31" s="189">
        <v>0.97</v>
      </c>
      <c r="H31" s="175"/>
      <c r="I31" s="175"/>
      <c r="J31" s="175"/>
      <c r="K31" s="175"/>
      <c r="L31" s="175"/>
      <c r="M31" s="173"/>
      <c r="O31" s="189">
        <v>0.995</v>
      </c>
      <c r="P31" s="175"/>
      <c r="Q31" s="175"/>
      <c r="R31" s="175"/>
      <c r="S31" s="175"/>
      <c r="T31" s="175"/>
      <c r="U31" s="173"/>
      <c r="V31" s="173"/>
      <c r="W31" s="189">
        <v>0.95</v>
      </c>
      <c r="X31" s="173"/>
      <c r="Y31" s="173"/>
      <c r="Z31" s="173"/>
      <c r="AA31" s="173"/>
      <c r="AB31" s="173"/>
      <c r="AC31" s="173"/>
      <c r="AD31" s="173"/>
      <c r="AE31" s="189">
        <v>0.99</v>
      </c>
      <c r="AF31" s="173">
        <v>0.99</v>
      </c>
      <c r="AG31" s="173"/>
      <c r="AH31" s="173"/>
      <c r="AI31" s="173"/>
      <c r="AJ31" s="173"/>
      <c r="AK31" s="173"/>
      <c r="AL31" s="164"/>
      <c r="AM31" s="189">
        <v>0.87</v>
      </c>
      <c r="AN31" s="173">
        <v>0.9</v>
      </c>
      <c r="AO31" s="173"/>
      <c r="AP31" s="173"/>
      <c r="AQ31" s="173"/>
      <c r="AR31" s="173"/>
      <c r="AS31" s="173"/>
      <c r="AT31" s="164"/>
      <c r="AU31" s="189">
        <v>0.88</v>
      </c>
      <c r="AV31" s="173"/>
      <c r="AW31" s="173"/>
      <c r="AX31" s="173"/>
      <c r="AY31" s="173"/>
      <c r="AZ31" s="173"/>
      <c r="BA31" s="173"/>
      <c r="BB31" s="164"/>
      <c r="BC31" s="189">
        <v>0.96</v>
      </c>
      <c r="BD31" s="173"/>
      <c r="BE31" s="173"/>
      <c r="BF31" s="173"/>
      <c r="BG31" s="173"/>
      <c r="BH31" s="173"/>
      <c r="BI31" s="173"/>
      <c r="BJ31" s="164"/>
      <c r="BK31" s="189">
        <v>0.97</v>
      </c>
      <c r="BL31" s="173"/>
      <c r="BM31" s="173"/>
      <c r="BN31" s="173"/>
      <c r="BO31" s="173"/>
      <c r="BP31" s="173"/>
      <c r="BQ31" s="173"/>
      <c r="BR31" s="164"/>
      <c r="BS31" s="189">
        <v>0.95</v>
      </c>
      <c r="BT31" s="173"/>
      <c r="BU31" s="173"/>
      <c r="BV31" s="173"/>
      <c r="BW31" s="173"/>
      <c r="BX31" s="173"/>
      <c r="BY31" s="173"/>
      <c r="BZ31" s="164"/>
      <c r="CA31" s="189">
        <v>1</v>
      </c>
      <c r="CB31" s="173">
        <v>0.98</v>
      </c>
      <c r="CC31" s="173"/>
      <c r="CD31" s="173"/>
      <c r="CE31" s="173"/>
      <c r="CF31" s="173"/>
      <c r="CG31" s="173"/>
      <c r="CH31" s="164"/>
      <c r="CI31" s="189">
        <v>0.97</v>
      </c>
      <c r="CJ31" s="173"/>
      <c r="CK31" s="173"/>
      <c r="CL31" s="173"/>
      <c r="CM31" s="173"/>
      <c r="CN31" s="173"/>
      <c r="CO31" s="173"/>
      <c r="CP31" s="164"/>
      <c r="CQ31" s="189">
        <v>0.95</v>
      </c>
      <c r="CR31" s="173"/>
      <c r="CS31" s="173"/>
      <c r="CT31" s="173"/>
      <c r="CU31" s="173"/>
      <c r="CV31" s="173"/>
      <c r="CW31" s="173"/>
    </row>
    <row r="32" spans="6:105" x14ac:dyDescent="0.35">
      <c r="F32" s="170" t="s">
        <v>162</v>
      </c>
      <c r="G32" s="188">
        <f t="shared" ref="G32:M32" si="69">$G$31</f>
        <v>0.97</v>
      </c>
      <c r="H32" s="188">
        <f t="shared" si="69"/>
        <v>0.97</v>
      </c>
      <c r="I32" s="188">
        <f t="shared" si="69"/>
        <v>0.97</v>
      </c>
      <c r="J32" s="188">
        <f t="shared" si="69"/>
        <v>0.97</v>
      </c>
      <c r="K32" s="188">
        <f t="shared" si="69"/>
        <v>0.97</v>
      </c>
      <c r="L32" s="188">
        <f t="shared" si="69"/>
        <v>0.97</v>
      </c>
      <c r="M32" s="188">
        <f t="shared" si="69"/>
        <v>0.97</v>
      </c>
      <c r="O32" s="188">
        <f t="shared" ref="O32:U32" si="70">$O$31</f>
        <v>0.995</v>
      </c>
      <c r="P32" s="188">
        <f t="shared" si="70"/>
        <v>0.995</v>
      </c>
      <c r="Q32" s="188">
        <f t="shared" si="70"/>
        <v>0.995</v>
      </c>
      <c r="R32" s="188">
        <f t="shared" si="70"/>
        <v>0.995</v>
      </c>
      <c r="S32" s="188">
        <f t="shared" si="70"/>
        <v>0.995</v>
      </c>
      <c r="T32" s="188">
        <f t="shared" si="70"/>
        <v>0.995</v>
      </c>
      <c r="U32" s="188">
        <f t="shared" si="70"/>
        <v>0.995</v>
      </c>
      <c r="V32" s="164"/>
      <c r="W32" s="188">
        <f t="shared" ref="W32:AC32" si="71">$W$31</f>
        <v>0.95</v>
      </c>
      <c r="X32" s="188">
        <f t="shared" si="71"/>
        <v>0.95</v>
      </c>
      <c r="Y32" s="188">
        <f t="shared" si="71"/>
        <v>0.95</v>
      </c>
      <c r="Z32" s="188">
        <f t="shared" si="71"/>
        <v>0.95</v>
      </c>
      <c r="AA32" s="188">
        <f t="shared" si="71"/>
        <v>0.95</v>
      </c>
      <c r="AB32" s="188">
        <f t="shared" si="71"/>
        <v>0.95</v>
      </c>
      <c r="AC32" s="188">
        <f t="shared" si="71"/>
        <v>0.95</v>
      </c>
      <c r="AD32" s="164"/>
      <c r="AE32" s="188">
        <f>$AE$31</f>
        <v>0.99</v>
      </c>
      <c r="AF32" s="188">
        <f t="shared" ref="AF32:AK32" si="72">$AE$31</f>
        <v>0.99</v>
      </c>
      <c r="AG32" s="188">
        <f t="shared" si="72"/>
        <v>0.99</v>
      </c>
      <c r="AH32" s="188">
        <f t="shared" si="72"/>
        <v>0.99</v>
      </c>
      <c r="AI32" s="188">
        <f t="shared" si="72"/>
        <v>0.99</v>
      </c>
      <c r="AJ32" s="188">
        <f t="shared" si="72"/>
        <v>0.99</v>
      </c>
      <c r="AK32" s="188">
        <f t="shared" si="72"/>
        <v>0.99</v>
      </c>
      <c r="AL32" s="164"/>
      <c r="AM32" s="188">
        <f>$AM$31</f>
        <v>0.87</v>
      </c>
      <c r="AN32" s="188">
        <f t="shared" ref="AN32:AS32" si="73">$AM$31</f>
        <v>0.87</v>
      </c>
      <c r="AO32" s="188">
        <f t="shared" si="73"/>
        <v>0.87</v>
      </c>
      <c r="AP32" s="188">
        <f t="shared" si="73"/>
        <v>0.87</v>
      </c>
      <c r="AQ32" s="188">
        <f t="shared" si="73"/>
        <v>0.87</v>
      </c>
      <c r="AR32" s="188">
        <f t="shared" si="73"/>
        <v>0.87</v>
      </c>
      <c r="AS32" s="188">
        <f t="shared" si="73"/>
        <v>0.87</v>
      </c>
      <c r="AT32" s="164"/>
      <c r="AU32" s="188">
        <f>$AU$31</f>
        <v>0.88</v>
      </c>
      <c r="AV32" s="188">
        <f t="shared" ref="AV32:BA32" si="74">$AU$31</f>
        <v>0.88</v>
      </c>
      <c r="AW32" s="188">
        <f t="shared" si="74"/>
        <v>0.88</v>
      </c>
      <c r="AX32" s="188">
        <f t="shared" si="74"/>
        <v>0.88</v>
      </c>
      <c r="AY32" s="188">
        <f t="shared" si="74"/>
        <v>0.88</v>
      </c>
      <c r="AZ32" s="188">
        <f t="shared" si="74"/>
        <v>0.88</v>
      </c>
      <c r="BA32" s="188">
        <f t="shared" si="74"/>
        <v>0.88</v>
      </c>
      <c r="BB32" s="164"/>
      <c r="BC32" s="188">
        <f t="shared" ref="BC32:BI32" si="75">$BC$31</f>
        <v>0.96</v>
      </c>
      <c r="BD32" s="188">
        <f t="shared" si="75"/>
        <v>0.96</v>
      </c>
      <c r="BE32" s="188">
        <f t="shared" si="75"/>
        <v>0.96</v>
      </c>
      <c r="BF32" s="188">
        <f t="shared" si="75"/>
        <v>0.96</v>
      </c>
      <c r="BG32" s="188">
        <f t="shared" si="75"/>
        <v>0.96</v>
      </c>
      <c r="BH32" s="188">
        <f t="shared" si="75"/>
        <v>0.96</v>
      </c>
      <c r="BI32" s="188">
        <f t="shared" si="75"/>
        <v>0.96</v>
      </c>
      <c r="BJ32" s="164"/>
      <c r="BK32" s="188">
        <f t="shared" ref="BK32:BQ32" si="76">$BK$31</f>
        <v>0.97</v>
      </c>
      <c r="BL32" s="188">
        <f t="shared" si="76"/>
        <v>0.97</v>
      </c>
      <c r="BM32" s="188">
        <f t="shared" si="76"/>
        <v>0.97</v>
      </c>
      <c r="BN32" s="188">
        <f t="shared" si="76"/>
        <v>0.97</v>
      </c>
      <c r="BO32" s="188">
        <f t="shared" si="76"/>
        <v>0.97</v>
      </c>
      <c r="BP32" s="188">
        <f t="shared" si="76"/>
        <v>0.97</v>
      </c>
      <c r="BQ32" s="188">
        <f t="shared" si="76"/>
        <v>0.97</v>
      </c>
      <c r="BR32" s="164"/>
      <c r="BS32" s="188">
        <f t="shared" ref="BS32:BY32" si="77">$BS$31</f>
        <v>0.95</v>
      </c>
      <c r="BT32" s="188">
        <f t="shared" si="77"/>
        <v>0.95</v>
      </c>
      <c r="BU32" s="188">
        <f t="shared" si="77"/>
        <v>0.95</v>
      </c>
      <c r="BV32" s="188">
        <f t="shared" si="77"/>
        <v>0.95</v>
      </c>
      <c r="BW32" s="188">
        <f t="shared" si="77"/>
        <v>0.95</v>
      </c>
      <c r="BX32" s="188">
        <f t="shared" si="77"/>
        <v>0.95</v>
      </c>
      <c r="BY32" s="188">
        <f t="shared" si="77"/>
        <v>0.95</v>
      </c>
      <c r="BZ32" s="164"/>
      <c r="CA32" s="188">
        <f t="shared" ref="CA32:CG32" si="78">$CA$31</f>
        <v>1</v>
      </c>
      <c r="CB32" s="188">
        <f t="shared" si="78"/>
        <v>1</v>
      </c>
      <c r="CC32" s="188">
        <f t="shared" si="78"/>
        <v>1</v>
      </c>
      <c r="CD32" s="188">
        <f t="shared" si="78"/>
        <v>1</v>
      </c>
      <c r="CE32" s="188">
        <f t="shared" si="78"/>
        <v>1</v>
      </c>
      <c r="CF32" s="188">
        <f t="shared" si="78"/>
        <v>1</v>
      </c>
      <c r="CG32" s="188">
        <f t="shared" si="78"/>
        <v>1</v>
      </c>
      <c r="CH32" s="164"/>
      <c r="CI32" s="188">
        <f t="shared" ref="CI32:CO32" si="79">$CI$31</f>
        <v>0.97</v>
      </c>
      <c r="CJ32" s="188">
        <f t="shared" si="79"/>
        <v>0.97</v>
      </c>
      <c r="CK32" s="188">
        <f t="shared" si="79"/>
        <v>0.97</v>
      </c>
      <c r="CL32" s="188">
        <f t="shared" si="79"/>
        <v>0.97</v>
      </c>
      <c r="CM32" s="188">
        <f t="shared" si="79"/>
        <v>0.97</v>
      </c>
      <c r="CN32" s="188">
        <f t="shared" si="79"/>
        <v>0.97</v>
      </c>
      <c r="CO32" s="188">
        <f t="shared" si="79"/>
        <v>0.97</v>
      </c>
      <c r="CP32" s="164"/>
      <c r="CQ32" s="188">
        <f t="shared" ref="CQ32:CW32" si="80">$CQ$31</f>
        <v>0.95</v>
      </c>
      <c r="CR32" s="188">
        <f t="shared" si="80"/>
        <v>0.95</v>
      </c>
      <c r="CS32" s="188">
        <f t="shared" si="80"/>
        <v>0.95</v>
      </c>
      <c r="CT32" s="188">
        <f t="shared" si="80"/>
        <v>0.95</v>
      </c>
      <c r="CU32" s="188">
        <f t="shared" si="80"/>
        <v>0.95</v>
      </c>
      <c r="CV32" s="188">
        <f t="shared" si="80"/>
        <v>0.95</v>
      </c>
      <c r="CW32" s="188">
        <f t="shared" si="80"/>
        <v>0.95</v>
      </c>
    </row>
    <row r="33" spans="3:105" x14ac:dyDescent="0.35">
      <c r="F33" s="170"/>
      <c r="G33" s="134"/>
      <c r="H33" s="134"/>
      <c r="I33" s="134"/>
      <c r="J33" s="134"/>
      <c r="K33" s="134"/>
      <c r="L33" s="134"/>
      <c r="M33" s="187">
        <f>M34-SUM(G34:K34)</f>
        <v>903.08536001602988</v>
      </c>
      <c r="O33" s="173"/>
      <c r="P33" s="175"/>
      <c r="Q33" s="175"/>
      <c r="R33" s="175"/>
      <c r="S33" s="175"/>
      <c r="T33" s="175"/>
      <c r="U33" s="187">
        <f>U34-SUM(O34:S34)</f>
        <v>159.20367362608886</v>
      </c>
      <c r="V33" s="173"/>
      <c r="W33" s="173"/>
      <c r="X33" s="173"/>
      <c r="Y33" s="173"/>
      <c r="Z33" s="173"/>
      <c r="AA33" s="173"/>
      <c r="AB33" s="173"/>
      <c r="AC33" s="187">
        <f>AC34-SUM(W34:AA34)</f>
        <v>1405.7406227827232</v>
      </c>
      <c r="AD33" s="173"/>
      <c r="AE33" s="173"/>
      <c r="AF33" s="173"/>
      <c r="AG33" s="173"/>
      <c r="AH33" s="173"/>
      <c r="AI33" s="173"/>
      <c r="AJ33" s="173"/>
      <c r="AK33" s="187">
        <f>AK34-SUM(AE34:AI34)</f>
        <v>322.51047701255447</v>
      </c>
      <c r="AL33" s="164"/>
      <c r="AM33" s="173"/>
      <c r="AN33" s="173"/>
      <c r="AO33" s="173"/>
      <c r="AP33" s="173"/>
      <c r="AQ33" s="173"/>
      <c r="AR33" s="173"/>
      <c r="AS33" s="187">
        <f>AS34-SUM(AM34:AQ34)</f>
        <v>4485.778615557756</v>
      </c>
      <c r="AT33" s="164"/>
      <c r="AU33" s="173"/>
      <c r="AV33" s="173"/>
      <c r="AW33" s="173"/>
      <c r="AX33" s="173"/>
      <c r="AY33" s="173"/>
      <c r="AZ33" s="173"/>
      <c r="BA33" s="187">
        <f>BA34-SUM(AU34:AY34)</f>
        <v>2451.7902133618081</v>
      </c>
      <c r="BB33" s="164"/>
      <c r="BC33" s="173"/>
      <c r="BD33" s="173"/>
      <c r="BE33" s="173"/>
      <c r="BF33" s="173"/>
      <c r="BG33" s="173"/>
      <c r="BH33" s="173"/>
      <c r="BI33" s="187">
        <f>BI34-SUM(BC34:BG34)</f>
        <v>1114.3213477587888</v>
      </c>
      <c r="BJ33" s="164"/>
      <c r="BK33" s="173"/>
      <c r="BL33" s="173"/>
      <c r="BM33" s="173"/>
      <c r="BN33" s="173"/>
      <c r="BO33" s="173"/>
      <c r="BP33" s="173"/>
      <c r="BQ33" s="187">
        <f>BQ34-SUM(BK34:BO34)</f>
        <v>833.65401862803628</v>
      </c>
      <c r="BR33" s="164"/>
      <c r="BS33" s="173"/>
      <c r="BT33" s="173"/>
      <c r="BU33" s="173"/>
      <c r="BV33" s="173"/>
      <c r="BW33" s="173"/>
      <c r="BX33" s="173"/>
      <c r="BY33" s="187">
        <f>BY34-SUM(BS34:BW34)</f>
        <v>1615.4837170683895</v>
      </c>
      <c r="BZ33" s="164"/>
      <c r="CA33" s="173"/>
      <c r="CB33" s="173"/>
      <c r="CC33" s="173"/>
      <c r="CD33" s="173"/>
      <c r="CE33" s="173"/>
      <c r="CF33" s="173"/>
      <c r="CG33" s="187">
        <f>CG34-SUM(CA34:CE34)</f>
        <v>0</v>
      </c>
      <c r="CH33" s="164"/>
      <c r="CI33" s="173"/>
      <c r="CJ33" s="173"/>
      <c r="CK33" s="173"/>
      <c r="CL33" s="173"/>
      <c r="CM33" s="173"/>
      <c r="CN33" s="173"/>
      <c r="CO33" s="187">
        <f>CO34-SUM(CI34:CM34)</f>
        <v>792.19831776503997</v>
      </c>
      <c r="CP33" s="164"/>
      <c r="CQ33" s="173"/>
      <c r="CR33" s="173"/>
      <c r="CS33" s="173"/>
      <c r="CT33" s="173"/>
      <c r="CU33" s="173"/>
      <c r="CV33" s="173"/>
      <c r="CW33" s="187">
        <f>CW34-SUM(CQ34:CU34)</f>
        <v>828.94675821240889</v>
      </c>
    </row>
    <row r="34" spans="3:105" x14ac:dyDescent="0.35">
      <c r="F34" s="186" t="s">
        <v>161</v>
      </c>
      <c r="G34" s="184">
        <f t="shared" ref="G34:L34" si="81">G29*$M$34*G32</f>
        <v>0</v>
      </c>
      <c r="H34" s="184">
        <f t="shared" si="81"/>
        <v>9820.5314574756903</v>
      </c>
      <c r="I34" s="184">
        <f t="shared" si="81"/>
        <v>10458.981653721732</v>
      </c>
      <c r="J34" s="184">
        <f t="shared" si="81"/>
        <v>8920.246862654285</v>
      </c>
      <c r="K34" s="184">
        <f t="shared" si="81"/>
        <v>0</v>
      </c>
      <c r="L34" s="184">
        <f t="shared" si="81"/>
        <v>0</v>
      </c>
      <c r="M34" s="183">
        <f>SUM('FY20 - NonAssurance only UI'!B157:E157)</f>
        <v>30102.845333867739</v>
      </c>
      <c r="O34" s="184">
        <f t="shared" ref="O34:T34" si="82">O29*$U$34*O32</f>
        <v>0</v>
      </c>
      <c r="P34" s="184">
        <f t="shared" si="82"/>
        <v>12149.708759604295</v>
      </c>
      <c r="Q34" s="184">
        <f t="shared" si="82"/>
        <v>12411.880979674292</v>
      </c>
      <c r="R34" s="184">
        <f t="shared" si="82"/>
        <v>7119.9413123134545</v>
      </c>
      <c r="S34" s="184">
        <f t="shared" si="82"/>
        <v>0</v>
      </c>
      <c r="T34" s="184">
        <f t="shared" si="82"/>
        <v>0</v>
      </c>
      <c r="U34" s="183">
        <f>SUM('FY20 - NonAssurance only UI'!F157:I157)</f>
        <v>31840.734725218128</v>
      </c>
      <c r="V34" s="185"/>
      <c r="W34" s="184">
        <f t="shared" ref="W34:AB34" si="83">W29*$AC$34*W32</f>
        <v>0</v>
      </c>
      <c r="X34" s="184">
        <f t="shared" si="83"/>
        <v>11496.921060494464</v>
      </c>
      <c r="Y34" s="184">
        <f t="shared" si="83"/>
        <v>8997.060210600479</v>
      </c>
      <c r="Z34" s="184">
        <f t="shared" si="83"/>
        <v>6215.0905617766994</v>
      </c>
      <c r="AA34" s="184">
        <f t="shared" si="83"/>
        <v>0</v>
      </c>
      <c r="AB34" s="184">
        <f t="shared" si="83"/>
        <v>0</v>
      </c>
      <c r="AC34" s="183">
        <f>SUM('FY20 - NonAssurance only UI'!J157:M157)</f>
        <v>28114.812455654363</v>
      </c>
      <c r="AD34" s="185"/>
      <c r="AE34" s="184">
        <f t="shared" ref="AE34:AJ34" si="84">AE29*$AK$34*AE32</f>
        <v>0</v>
      </c>
      <c r="AF34" s="184">
        <f t="shared" si="84"/>
        <v>13711.250545733221</v>
      </c>
      <c r="AG34" s="184">
        <f t="shared" si="84"/>
        <v>11061.346285357091</v>
      </c>
      <c r="AH34" s="184">
        <f t="shared" si="84"/>
        <v>7155.940393152081</v>
      </c>
      <c r="AI34" s="184">
        <f t="shared" si="84"/>
        <v>0</v>
      </c>
      <c r="AJ34" s="184">
        <f t="shared" si="84"/>
        <v>0</v>
      </c>
      <c r="AK34" s="183">
        <f>SUM('FY20 - NonAssurance only UI'!N157:Q157)</f>
        <v>32251.047701254945</v>
      </c>
      <c r="AL34" s="164"/>
      <c r="AM34" s="184">
        <f t="shared" ref="AM34:AR34" si="85">AM29*$AS$34*AM32</f>
        <v>0</v>
      </c>
      <c r="AN34" s="184">
        <f t="shared" si="85"/>
        <v>13081.581342579273</v>
      </c>
      <c r="AO34" s="184">
        <f t="shared" si="85"/>
        <v>11951.363680487731</v>
      </c>
      <c r="AP34" s="184">
        <f t="shared" si="85"/>
        <v>4987.2657118194847</v>
      </c>
      <c r="AQ34" s="184">
        <f t="shared" si="85"/>
        <v>0</v>
      </c>
      <c r="AR34" s="184">
        <f t="shared" si="85"/>
        <v>0</v>
      </c>
      <c r="AS34" s="183">
        <f>SUM('FY20 - NonAssurance only UI'!R157:U157)</f>
        <v>34505.989350444244</v>
      </c>
      <c r="AT34" s="164"/>
      <c r="AU34" s="184">
        <f t="shared" ref="AU34:AZ34" si="86">AU29*$BA$34*AU32</f>
        <v>0</v>
      </c>
      <c r="AV34" s="184">
        <f>AV29*$BA$34*AV32</f>
        <v>7756.7143904203995</v>
      </c>
      <c r="AW34" s="184">
        <f>AW29*$BA$34*AW32</f>
        <v>6440.4897934371138</v>
      </c>
      <c r="AX34" s="184">
        <f t="shared" si="86"/>
        <v>3782.5907141290809</v>
      </c>
      <c r="AY34" s="184">
        <f t="shared" si="86"/>
        <v>0</v>
      </c>
      <c r="AZ34" s="184">
        <f t="shared" si="86"/>
        <v>0</v>
      </c>
      <c r="BA34" s="183">
        <f>SUM('FY20 - NonAssurance only UI'!V157:Y157)</f>
        <v>20431.585111348402</v>
      </c>
      <c r="BB34" s="164"/>
      <c r="BC34" s="184">
        <f t="shared" ref="BC34:BH34" si="87">BC29*$BI$34*BC32</f>
        <v>0</v>
      </c>
      <c r="BD34" s="184">
        <f t="shared" si="87"/>
        <v>14567.304145428467</v>
      </c>
      <c r="BE34" s="184">
        <f t="shared" si="87"/>
        <v>7177.33921105021</v>
      </c>
      <c r="BF34" s="184">
        <f t="shared" si="87"/>
        <v>4999.0689897322673</v>
      </c>
      <c r="BG34" s="184">
        <f t="shared" si="87"/>
        <v>0</v>
      </c>
      <c r="BH34" s="184">
        <f t="shared" si="87"/>
        <v>0</v>
      </c>
      <c r="BI34" s="183">
        <f>SUM('FY20 - NonAssurance only UI'!Z157:AC157)</f>
        <v>27858.033693969734</v>
      </c>
      <c r="BJ34" s="164"/>
      <c r="BK34" s="184">
        <f t="shared" ref="BK34:BP34" si="88">BK29*$BQ$34*BK32</f>
        <v>0</v>
      </c>
      <c r="BL34" s="184">
        <f t="shared" si="88"/>
        <v>12857.737075148238</v>
      </c>
      <c r="BM34" s="184">
        <f t="shared" si="88"/>
        <v>10316.556684726616</v>
      </c>
      <c r="BN34" s="184">
        <f t="shared" si="88"/>
        <v>3780.5195090982875</v>
      </c>
      <c r="BO34" s="184">
        <f t="shared" si="88"/>
        <v>0</v>
      </c>
      <c r="BP34" s="184">
        <f t="shared" si="88"/>
        <v>0</v>
      </c>
      <c r="BQ34" s="183">
        <f>SUM('FY20 - NonAssurance only UI'!AD157:AG157)</f>
        <v>27788.467287601179</v>
      </c>
      <c r="BR34" s="164"/>
      <c r="BS34" s="184">
        <f t="shared" ref="BS34:BX34" si="89">BS29*$BY$34*BS32</f>
        <v>0</v>
      </c>
      <c r="BT34" s="184">
        <f t="shared" si="89"/>
        <v>11751.270947118597</v>
      </c>
      <c r="BU34" s="184">
        <f t="shared" si="89"/>
        <v>13283.374164985598</v>
      </c>
      <c r="BV34" s="184">
        <f t="shared" si="89"/>
        <v>5659.5455121951627</v>
      </c>
      <c r="BW34" s="184">
        <f t="shared" si="89"/>
        <v>0</v>
      </c>
      <c r="BX34" s="184">
        <f t="shared" si="89"/>
        <v>0</v>
      </c>
      <c r="BY34" s="183">
        <f>SUM('FY20 - NonAssurance only UI'!AH157:AK157)</f>
        <v>32309.67434136775</v>
      </c>
      <c r="BZ34" s="164"/>
      <c r="CA34" s="184">
        <f t="shared" ref="CA34:CF34" si="90">CA29*$CG$34*CA32</f>
        <v>0</v>
      </c>
      <c r="CB34" s="184">
        <f t="shared" si="90"/>
        <v>8470.7070157163853</v>
      </c>
      <c r="CC34" s="184">
        <f t="shared" si="90"/>
        <v>5012.2659225181687</v>
      </c>
      <c r="CD34" s="184">
        <f t="shared" si="90"/>
        <v>4745.3102620245663</v>
      </c>
      <c r="CE34" s="184">
        <f t="shared" si="90"/>
        <v>0</v>
      </c>
      <c r="CF34" s="184">
        <f t="shared" si="90"/>
        <v>0</v>
      </c>
      <c r="CG34" s="183">
        <f>SUM('FY20 - NonAssurance only UI'!AL157:AO157)</f>
        <v>18228.283200259117</v>
      </c>
      <c r="CH34" s="164"/>
      <c r="CI34" s="184">
        <f t="shared" ref="CI34:CN34" si="91">CI29*$CO$34*CI32</f>
        <v>0</v>
      </c>
      <c r="CJ34" s="184">
        <f t="shared" si="91"/>
        <v>10107.381830971395</v>
      </c>
      <c r="CK34" s="184">
        <f t="shared" si="91"/>
        <v>8827.2703577983921</v>
      </c>
      <c r="CL34" s="184">
        <f t="shared" si="91"/>
        <v>6679.7600856331173</v>
      </c>
      <c r="CM34" s="184">
        <f t="shared" si="91"/>
        <v>0</v>
      </c>
      <c r="CN34" s="184">
        <f t="shared" si="91"/>
        <v>0</v>
      </c>
      <c r="CO34" s="183">
        <f>SUM('FY20 - NonAssurance only UI'!AP157:AS157)</f>
        <v>26406.610592167948</v>
      </c>
      <c r="CP34" s="164"/>
      <c r="CQ34" s="184">
        <f t="shared" ref="CQ34:CV34" si="92">CQ29*$CW$34*CQ32</f>
        <v>0</v>
      </c>
      <c r="CR34" s="184">
        <f t="shared" si="92"/>
        <v>4884.4486074821016</v>
      </c>
      <c r="CS34" s="184">
        <f t="shared" si="92"/>
        <v>6464.0146012437026</v>
      </c>
      <c r="CT34" s="184">
        <f t="shared" si="92"/>
        <v>4401.5251973099685</v>
      </c>
      <c r="CU34" s="184">
        <f t="shared" si="92"/>
        <v>0</v>
      </c>
      <c r="CV34" s="184">
        <f t="shared" si="92"/>
        <v>0</v>
      </c>
      <c r="CW34" s="183">
        <f>SUM('FY20 - NonAssurance only UI'!AT157:AW157)</f>
        <v>16578.935164248182</v>
      </c>
      <c r="CY34" s="134">
        <f>SUM(CW34,CO34,CG34,BY34,BQ34,BI34,BA34,AS34,AK34,AC34,U34,M34)</f>
        <v>326417.0189574018</v>
      </c>
      <c r="CZ34" s="134">
        <f>SUM('FY20 - NonAssurance only UI'!B157:AW157)</f>
        <v>326417.01895740168</v>
      </c>
      <c r="DA34" s="182" t="str">
        <f>IF(CY34=CZ34,"","Check")</f>
        <v/>
      </c>
    </row>
    <row r="35" spans="3:105" x14ac:dyDescent="0.35">
      <c r="F35" s="181" t="s">
        <v>160</v>
      </c>
      <c r="G35" s="179">
        <f>G34-G23</f>
        <v>0</v>
      </c>
      <c r="H35" s="179">
        <f t="shared" ref="H35:U35" si="93">H34-H23</f>
        <v>6729.0471207805022</v>
      </c>
      <c r="I35" s="179">
        <f t="shared" si="93"/>
        <v>7166.5144282693245</v>
      </c>
      <c r="J35" s="179">
        <f t="shared" si="93"/>
        <v>6112.1703777143784</v>
      </c>
      <c r="K35" s="179">
        <f t="shared" si="93"/>
        <v>0</v>
      </c>
      <c r="L35" s="179">
        <f t="shared" si="93"/>
        <v>0</v>
      </c>
      <c r="M35" s="179">
        <f t="shared" si="93"/>
        <v>20910.817286780235</v>
      </c>
      <c r="O35" s="179">
        <f t="shared" si="93"/>
        <v>0</v>
      </c>
      <c r="P35" s="179">
        <f t="shared" si="93"/>
        <v>8162.0635082029094</v>
      </c>
      <c r="Q35" s="179">
        <f t="shared" si="93"/>
        <v>8338.1884139630019</v>
      </c>
      <c r="R35" s="179">
        <f t="shared" si="93"/>
        <v>4783.1116214898211</v>
      </c>
      <c r="S35" s="179">
        <f t="shared" si="93"/>
        <v>0</v>
      </c>
      <c r="T35" s="179">
        <f t="shared" si="93"/>
        <v>0</v>
      </c>
      <c r="U35" s="179">
        <f t="shared" si="93"/>
        <v>21442.567217281819</v>
      </c>
      <c r="V35" s="180"/>
      <c r="W35" s="179">
        <f t="shared" ref="W35:AC35" si="94">W34-W23</f>
        <v>0</v>
      </c>
      <c r="X35" s="179">
        <f t="shared" si="94"/>
        <v>7097.2433590513747</v>
      </c>
      <c r="Y35" s="179">
        <f t="shared" si="94"/>
        <v>5554.0370760728983</v>
      </c>
      <c r="Z35" s="179">
        <f t="shared" si="94"/>
        <v>3836.6802714722176</v>
      </c>
      <c r="AA35" s="179">
        <f t="shared" si="94"/>
        <v>0</v>
      </c>
      <c r="AB35" s="179">
        <f t="shared" si="94"/>
        <v>0</v>
      </c>
      <c r="AC35" s="179">
        <f t="shared" si="94"/>
        <v>17893.701329379212</v>
      </c>
      <c r="AD35" s="180"/>
      <c r="AE35" s="179">
        <f t="shared" ref="AE35:AK35" si="95">AE34-AE23</f>
        <v>0</v>
      </c>
      <c r="AF35" s="179">
        <f t="shared" si="95"/>
        <v>9292.1572949730507</v>
      </c>
      <c r="AG35" s="179">
        <f t="shared" si="95"/>
        <v>7496.3089059508893</v>
      </c>
      <c r="AH35" s="179">
        <f t="shared" si="95"/>
        <v>4849.6031419477349</v>
      </c>
      <c r="AI35" s="179">
        <f t="shared" si="95"/>
        <v>0</v>
      </c>
      <c r="AJ35" s="179">
        <f t="shared" si="95"/>
        <v>0</v>
      </c>
      <c r="AK35" s="179">
        <f t="shared" si="95"/>
        <v>21960.579819884228</v>
      </c>
      <c r="AL35" s="164"/>
      <c r="AM35" s="179">
        <f t="shared" ref="AM35:AS35" si="96">AM34-AM23</f>
        <v>0</v>
      </c>
      <c r="AN35" s="179">
        <f t="shared" si="96"/>
        <v>8584.4359331163068</v>
      </c>
      <c r="AO35" s="179">
        <f t="shared" si="96"/>
        <v>7842.7609890389149</v>
      </c>
      <c r="AP35" s="179">
        <f t="shared" si="96"/>
        <v>3272.7589932258697</v>
      </c>
      <c r="AQ35" s="179">
        <f t="shared" si="96"/>
        <v>0</v>
      </c>
      <c r="AR35" s="179">
        <f t="shared" si="96"/>
        <v>0</v>
      </c>
      <c r="AS35" s="179">
        <f t="shared" si="96"/>
        <v>24185.734530938847</v>
      </c>
      <c r="AT35" s="164"/>
      <c r="AU35" s="179">
        <f t="shared" ref="AU35:BA35" si="97">AU34-AU23</f>
        <v>0</v>
      </c>
      <c r="AV35" s="179">
        <f>AV34-AV23</f>
        <v>4439.841748196488</v>
      </c>
      <c r="AW35" s="179">
        <f>AW34-AW23</f>
        <v>3686.4520239458875</v>
      </c>
      <c r="AX35" s="179">
        <f t="shared" si="97"/>
        <v>2165.1053943241104</v>
      </c>
      <c r="AY35" s="179">
        <f t="shared" si="97"/>
        <v>0</v>
      </c>
      <c r="AZ35" s="179">
        <f t="shared" si="97"/>
        <v>0</v>
      </c>
      <c r="BA35" s="179">
        <f t="shared" si="97"/>
        <v>12743.189379828294</v>
      </c>
      <c r="BB35" s="164"/>
      <c r="BC35" s="179">
        <f t="shared" ref="BC35:BI35" si="98">BC34-BC23</f>
        <v>0</v>
      </c>
      <c r="BD35" s="179">
        <f t="shared" si="98"/>
        <v>10972.712539248341</v>
      </c>
      <c r="BE35" s="179">
        <f t="shared" si="98"/>
        <v>5406.2769043127591</v>
      </c>
      <c r="BF35" s="179">
        <f t="shared" si="98"/>
        <v>3765.5112051337892</v>
      </c>
      <c r="BG35" s="179">
        <f t="shared" si="98"/>
        <v>0</v>
      </c>
      <c r="BH35" s="179">
        <f t="shared" si="98"/>
        <v>0</v>
      </c>
      <c r="BI35" s="179">
        <f t="shared" si="98"/>
        <v>21258.82199645368</v>
      </c>
      <c r="BJ35" s="164"/>
      <c r="BK35" s="179">
        <f t="shared" ref="BK35:BP35" si="99">BK34-BK23</f>
        <v>0</v>
      </c>
      <c r="BL35" s="179">
        <f t="shared" si="99"/>
        <v>8648.20320959743</v>
      </c>
      <c r="BM35" s="179">
        <f t="shared" si="99"/>
        <v>6938.9876392240603</v>
      </c>
      <c r="BN35" s="179">
        <f t="shared" si="99"/>
        <v>2542.8036645517245</v>
      </c>
      <c r="BO35" s="179">
        <f t="shared" si="99"/>
        <v>0</v>
      </c>
      <c r="BP35" s="179">
        <f t="shared" si="99"/>
        <v>0</v>
      </c>
      <c r="BQ35" s="179">
        <f>BQ34-BQ23</f>
        <v>18963.648532001251</v>
      </c>
      <c r="BR35" s="164"/>
      <c r="BS35" s="179">
        <f t="shared" ref="BS35:BY35" si="100">BS34-BS23</f>
        <v>0</v>
      </c>
      <c r="BT35" s="179">
        <f t="shared" si="100"/>
        <v>7420.0606121001829</v>
      </c>
      <c r="BU35" s="179">
        <f t="shared" si="100"/>
        <v>8387.470757923973</v>
      </c>
      <c r="BV35" s="179">
        <f t="shared" si="100"/>
        <v>3573.5854382393095</v>
      </c>
      <c r="BW35" s="179">
        <f t="shared" si="100"/>
        <v>0</v>
      </c>
      <c r="BX35" s="179">
        <f t="shared" si="100"/>
        <v>0</v>
      </c>
      <c r="BY35" s="179">
        <f t="shared" si="100"/>
        <v>20996.600525331858</v>
      </c>
      <c r="BZ35" s="164"/>
      <c r="CA35" s="179">
        <f t="shared" ref="CA35:CG35" si="101">CA34-CA23</f>
        <v>0</v>
      </c>
      <c r="CB35" s="179">
        <f t="shared" si="101"/>
        <v>4757.0205793993282</v>
      </c>
      <c r="CC35" s="179">
        <f t="shared" si="101"/>
        <v>2814.812517845583</v>
      </c>
      <c r="CD35" s="179">
        <f t="shared" si="101"/>
        <v>2664.8942679994921</v>
      </c>
      <c r="CE35" s="179">
        <f t="shared" si="101"/>
        <v>0</v>
      </c>
      <c r="CF35" s="179">
        <f t="shared" si="101"/>
        <v>0</v>
      </c>
      <c r="CG35" s="179">
        <f t="shared" si="101"/>
        <v>10236.7273652444</v>
      </c>
      <c r="CH35" s="164"/>
      <c r="CI35" s="179">
        <f t="shared" ref="CI35:CO35" si="102">CI34-CI23</f>
        <v>0</v>
      </c>
      <c r="CJ35" s="179">
        <f t="shared" si="102"/>
        <v>6424.6354498032069</v>
      </c>
      <c r="CK35" s="179">
        <f t="shared" si="102"/>
        <v>5610.9480193901145</v>
      </c>
      <c r="CL35" s="179">
        <f t="shared" si="102"/>
        <v>4245.9089960208394</v>
      </c>
      <c r="CM35" s="179">
        <f t="shared" si="102"/>
        <v>0</v>
      </c>
      <c r="CN35" s="179">
        <f t="shared" si="102"/>
        <v>0</v>
      </c>
      <c r="CO35" s="179">
        <f t="shared" si="102"/>
        <v>17073.690782979204</v>
      </c>
      <c r="CP35" s="164"/>
      <c r="CQ35" s="179">
        <f t="shared" ref="CQ35:CW35" si="103">CQ34-CQ23</f>
        <v>0</v>
      </c>
      <c r="CR35" s="179">
        <f t="shared" si="103"/>
        <v>2341.9852802813648</v>
      </c>
      <c r="CS35" s="179">
        <f t="shared" si="103"/>
        <v>3099.3523044641925</v>
      </c>
      <c r="CT35" s="179">
        <f t="shared" si="103"/>
        <v>2110.4341659152669</v>
      </c>
      <c r="CU35" s="179">
        <f t="shared" si="103"/>
        <v>0</v>
      </c>
      <c r="CV35" s="179">
        <f t="shared" si="103"/>
        <v>0</v>
      </c>
      <c r="CW35" s="179">
        <f t="shared" si="103"/>
        <v>8380.7185088732331</v>
      </c>
    </row>
    <row r="36" spans="3:105" ht="15" thickBot="1" x14ac:dyDescent="0.4">
      <c r="F36" s="178" t="s">
        <v>158</v>
      </c>
      <c r="G36" s="176" t="str">
        <f>IFERROR(G35/G22,"0%")</f>
        <v>0%</v>
      </c>
      <c r="H36" s="176">
        <f t="shared" ref="H36:M36" si="104">IFERROR(H35/H22,"0%")</f>
        <v>2.176639564660996</v>
      </c>
      <c r="I36" s="176">
        <f t="shared" si="104"/>
        <v>2.1766395646609955</v>
      </c>
      <c r="J36" s="176">
        <f t="shared" si="104"/>
        <v>2.176639564660996</v>
      </c>
      <c r="K36" s="176" t="str">
        <f t="shared" si="104"/>
        <v>0%</v>
      </c>
      <c r="L36" s="176" t="str">
        <f t="shared" si="104"/>
        <v>0%</v>
      </c>
      <c r="M36" s="176">
        <f t="shared" si="104"/>
        <v>2.2748861491350469</v>
      </c>
      <c r="O36" s="176" t="str">
        <f t="shared" ref="O36:U36" si="105">IFERROR(O35/O22,"0%")</f>
        <v>0%</v>
      </c>
      <c r="P36" s="176">
        <f t="shared" si="105"/>
        <v>2.046837919028655</v>
      </c>
      <c r="Q36" s="176">
        <f t="shared" si="105"/>
        <v>2.0468379190286554</v>
      </c>
      <c r="R36" s="176">
        <f t="shared" si="105"/>
        <v>2.046837919028655</v>
      </c>
      <c r="S36" s="176" t="str">
        <f t="shared" si="105"/>
        <v>0%</v>
      </c>
      <c r="T36" s="176" t="str">
        <f t="shared" si="105"/>
        <v>0%</v>
      </c>
      <c r="U36" s="176">
        <f t="shared" si="105"/>
        <v>2.0621486623403569</v>
      </c>
      <c r="V36" s="177"/>
      <c r="W36" s="176" t="str">
        <f t="shared" ref="W36:AC36" si="106">IFERROR(W35/W22,"0%")</f>
        <v>0%</v>
      </c>
      <c r="X36" s="176">
        <f t="shared" si="106"/>
        <v>1.6131280154279226</v>
      </c>
      <c r="Y36" s="176">
        <f t="shared" si="106"/>
        <v>1.6131280154279219</v>
      </c>
      <c r="Z36" s="176">
        <f t="shared" si="106"/>
        <v>1.6131280154279224</v>
      </c>
      <c r="AA36" s="176" t="str">
        <f t="shared" si="106"/>
        <v>0%</v>
      </c>
      <c r="AB36" s="176" t="str">
        <f t="shared" si="106"/>
        <v>0%</v>
      </c>
      <c r="AC36" s="176">
        <f t="shared" si="106"/>
        <v>1.7506610688714974</v>
      </c>
      <c r="AD36" s="177"/>
      <c r="AE36" s="176" t="str">
        <f t="shared" ref="AE36:AK36" si="107">IFERROR(AE35/AE22,"0%")</f>
        <v>0%</v>
      </c>
      <c r="AF36" s="176">
        <f t="shared" si="107"/>
        <v>2.1027293989269449</v>
      </c>
      <c r="AG36" s="176">
        <f t="shared" si="107"/>
        <v>2.102729398926944</v>
      </c>
      <c r="AH36" s="176">
        <f t="shared" si="107"/>
        <v>2.1027293989269444</v>
      </c>
      <c r="AI36" s="176" t="str">
        <f t="shared" si="107"/>
        <v>0%</v>
      </c>
      <c r="AJ36" s="176" t="str">
        <f t="shared" si="107"/>
        <v>0%</v>
      </c>
      <c r="AK36" s="176">
        <f t="shared" si="107"/>
        <v>2.1340700999262068</v>
      </c>
      <c r="AL36" s="164"/>
      <c r="AM36" s="176" t="str">
        <f t="shared" ref="AM36:AS36" si="108">IFERROR(AM35/AM22,"0%")</f>
        <v>0%</v>
      </c>
      <c r="AN36" s="176">
        <f t="shared" si="108"/>
        <v>1.9088633236214239</v>
      </c>
      <c r="AO36" s="176">
        <f t="shared" si="108"/>
        <v>1.9088633236214236</v>
      </c>
      <c r="AP36" s="176">
        <f t="shared" si="108"/>
        <v>1.9088633236214241</v>
      </c>
      <c r="AQ36" s="176" t="str">
        <f t="shared" si="108"/>
        <v>0%</v>
      </c>
      <c r="AR36" s="176" t="str">
        <f t="shared" si="108"/>
        <v>0%</v>
      </c>
      <c r="AS36" s="176">
        <f t="shared" si="108"/>
        <v>2.3435210616338207</v>
      </c>
      <c r="AT36" s="164"/>
      <c r="AU36" s="176" t="str">
        <f t="shared" ref="AU36:BA36" si="109">IFERROR(AU35/AU22,"0%")</f>
        <v>0%</v>
      </c>
      <c r="AV36" s="176">
        <f t="shared" si="109"/>
        <v>1.3385626242253434</v>
      </c>
      <c r="AW36" s="176">
        <f t="shared" si="109"/>
        <v>1.3385626242253434</v>
      </c>
      <c r="AX36" s="176">
        <f t="shared" si="109"/>
        <v>1.3385626242253437</v>
      </c>
      <c r="AY36" s="176" t="str">
        <f t="shared" si="109"/>
        <v>0%</v>
      </c>
      <c r="AZ36" s="176" t="str">
        <f t="shared" si="109"/>
        <v>0%</v>
      </c>
      <c r="BA36" s="176">
        <f t="shared" si="109"/>
        <v>1.6574575275287995</v>
      </c>
      <c r="BB36" s="164"/>
      <c r="BC36" s="176" t="str">
        <f t="shared" ref="BC36:BI36" si="110">IFERROR(BC35/BC22,"0%")</f>
        <v>0%</v>
      </c>
      <c r="BD36" s="176">
        <f t="shared" si="110"/>
        <v>3.0525616652481822</v>
      </c>
      <c r="BE36" s="176">
        <f t="shared" si="110"/>
        <v>3.0525616652481822</v>
      </c>
      <c r="BF36" s="176">
        <f t="shared" si="110"/>
        <v>3.0525616652481822</v>
      </c>
      <c r="BG36" s="176" t="str">
        <f t="shared" si="110"/>
        <v>0%</v>
      </c>
      <c r="BH36" s="176" t="str">
        <f t="shared" si="110"/>
        <v>0%</v>
      </c>
      <c r="BI36" s="176">
        <f t="shared" si="110"/>
        <v>3.2214184013001899</v>
      </c>
      <c r="BJ36" s="164"/>
      <c r="BK36" s="176" t="str">
        <f t="shared" ref="BK36:BQ36" si="111">IFERROR(BK35/BK22,"0%")</f>
        <v>0%</v>
      </c>
      <c r="BL36" s="176">
        <f t="shared" si="111"/>
        <v>2.054432506261791</v>
      </c>
      <c r="BM36" s="176">
        <f t="shared" si="111"/>
        <v>2.0544325062617905</v>
      </c>
      <c r="BN36" s="176">
        <f t="shared" si="111"/>
        <v>2.054432506261791</v>
      </c>
      <c r="BO36" s="176" t="str">
        <f t="shared" si="111"/>
        <v>0%</v>
      </c>
      <c r="BP36" s="176" t="str">
        <f t="shared" si="111"/>
        <v>0%</v>
      </c>
      <c r="BQ36" s="176">
        <f t="shared" si="111"/>
        <v>2.1488994909915369</v>
      </c>
      <c r="BR36" s="164"/>
      <c r="BS36" s="176" t="str">
        <f t="shared" ref="BS36:BY36" si="112">IFERROR(BS35/BS22,"0%")</f>
        <v>0%</v>
      </c>
      <c r="BT36" s="176">
        <f t="shared" si="112"/>
        <v>1.7131609961557399</v>
      </c>
      <c r="BU36" s="176">
        <f t="shared" si="112"/>
        <v>1.7131609961557395</v>
      </c>
      <c r="BV36" s="176">
        <f t="shared" si="112"/>
        <v>1.7131609961557395</v>
      </c>
      <c r="BW36" s="176" t="str">
        <f t="shared" si="112"/>
        <v>0%</v>
      </c>
      <c r="BX36" s="176" t="str">
        <f t="shared" si="112"/>
        <v>0%</v>
      </c>
      <c r="BY36" s="176">
        <f t="shared" si="112"/>
        <v>1.8559589433218315</v>
      </c>
      <c r="BZ36" s="164"/>
      <c r="CA36" s="176" t="str">
        <f t="shared" ref="CA36:CG36" si="113">IFERROR(CA35/CA22,"0%")</f>
        <v>0%</v>
      </c>
      <c r="CB36" s="176">
        <f t="shared" si="113"/>
        <v>1.2809429823905563</v>
      </c>
      <c r="CC36" s="176">
        <f t="shared" si="113"/>
        <v>1.2809429823905558</v>
      </c>
      <c r="CD36" s="176">
        <f t="shared" si="113"/>
        <v>1.280942982390556</v>
      </c>
      <c r="CE36" s="176" t="str">
        <f t="shared" si="113"/>
        <v>0%</v>
      </c>
      <c r="CF36" s="176" t="str">
        <f t="shared" si="113"/>
        <v>0%</v>
      </c>
      <c r="CG36" s="176">
        <f t="shared" si="113"/>
        <v>1.2809429823905558</v>
      </c>
      <c r="CH36" s="164"/>
      <c r="CI36" s="176" t="str">
        <f t="shared" ref="CI36:CO36" si="114">IFERROR(CI35/CI22,"0%")</f>
        <v>0%</v>
      </c>
      <c r="CJ36" s="176">
        <f t="shared" si="114"/>
        <v>1.744522914381434</v>
      </c>
      <c r="CK36" s="176">
        <f t="shared" si="114"/>
        <v>1.7445229143814334</v>
      </c>
      <c r="CL36" s="176">
        <f t="shared" si="114"/>
        <v>1.7445229143814338</v>
      </c>
      <c r="CM36" s="176" t="str">
        <f t="shared" si="114"/>
        <v>0%</v>
      </c>
      <c r="CN36" s="176" t="str">
        <f t="shared" si="114"/>
        <v>0%</v>
      </c>
      <c r="CO36" s="176">
        <f t="shared" si="114"/>
        <v>1.8294050663726122</v>
      </c>
      <c r="CP36" s="164"/>
      <c r="CQ36" s="176" t="str">
        <f t="shared" ref="CQ36:CW36" si="115">IFERROR(CQ35/CQ22,"0%")</f>
        <v>0%</v>
      </c>
      <c r="CR36" s="176">
        <f t="shared" si="115"/>
        <v>0.92114810672998015</v>
      </c>
      <c r="CS36" s="176">
        <f t="shared" si="115"/>
        <v>0.92114810672998015</v>
      </c>
      <c r="CT36" s="176">
        <f t="shared" si="115"/>
        <v>0.92114810672998015</v>
      </c>
      <c r="CU36" s="176" t="str">
        <f t="shared" si="115"/>
        <v>0%</v>
      </c>
      <c r="CV36" s="176" t="str">
        <f t="shared" si="115"/>
        <v>0%</v>
      </c>
      <c r="CW36" s="176">
        <f t="shared" si="115"/>
        <v>1.0222611649789264</v>
      </c>
    </row>
    <row r="37" spans="3:105" ht="15" thickTop="1" x14ac:dyDescent="0.35">
      <c r="F37" s="170"/>
      <c r="G37" s="134"/>
      <c r="H37" s="134"/>
      <c r="I37" s="134"/>
      <c r="J37" s="134"/>
      <c r="K37" s="134"/>
      <c r="L37" s="134"/>
      <c r="M37" s="134"/>
      <c r="O37" s="173"/>
      <c r="P37" s="175"/>
      <c r="Q37" s="175"/>
      <c r="R37" s="175"/>
      <c r="S37" s="175"/>
      <c r="T37" s="175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64"/>
      <c r="AM37" s="173"/>
      <c r="AN37" s="173"/>
      <c r="AO37" s="173"/>
      <c r="AP37" s="173"/>
      <c r="AQ37" s="173"/>
      <c r="AR37" s="173"/>
      <c r="AS37" s="173"/>
      <c r="AT37" s="164"/>
      <c r="AU37" s="173"/>
      <c r="AV37" s="173"/>
      <c r="AW37" s="173"/>
      <c r="AX37" s="173"/>
      <c r="AY37" s="173"/>
      <c r="AZ37" s="173"/>
      <c r="BA37" s="173"/>
      <c r="BB37" s="164"/>
      <c r="BC37" s="173"/>
      <c r="BD37" s="173"/>
      <c r="BE37" s="173"/>
      <c r="BF37" s="173"/>
      <c r="BG37" s="173"/>
      <c r="BH37" s="173"/>
      <c r="BI37" s="173"/>
      <c r="BJ37" s="164"/>
      <c r="BK37" s="173"/>
      <c r="BL37" s="173"/>
      <c r="BM37" s="173"/>
      <c r="BN37" s="173"/>
      <c r="BO37" s="173"/>
      <c r="BP37" s="173"/>
      <c r="BQ37" s="173"/>
      <c r="BR37" s="164"/>
      <c r="BS37" s="173"/>
      <c r="BT37" s="173"/>
      <c r="BU37" s="173"/>
      <c r="BV37" s="173"/>
      <c r="BW37" s="173"/>
      <c r="BX37" s="173"/>
      <c r="BY37" s="173"/>
      <c r="BZ37" s="164"/>
      <c r="CA37" s="173"/>
      <c r="CB37" s="173"/>
      <c r="CC37" s="173"/>
      <c r="CD37" s="173"/>
      <c r="CE37" s="173"/>
      <c r="CF37" s="173"/>
      <c r="CG37" s="173"/>
      <c r="CH37" s="164"/>
      <c r="CI37" s="173"/>
      <c r="CJ37" s="173"/>
      <c r="CK37" s="173"/>
      <c r="CL37" s="173"/>
      <c r="CM37" s="173"/>
      <c r="CN37" s="173"/>
      <c r="CO37" s="173"/>
      <c r="CP37" s="164"/>
      <c r="CQ37" s="173"/>
      <c r="CR37" s="173"/>
      <c r="CS37" s="173"/>
      <c r="CT37" s="173"/>
      <c r="CU37" s="173"/>
      <c r="CV37" s="173"/>
      <c r="CW37" s="173"/>
    </row>
    <row r="38" spans="3:105" x14ac:dyDescent="0.35">
      <c r="F38" s="170" t="s">
        <v>159</v>
      </c>
      <c r="G38" s="174">
        <f>G34-G22</f>
        <v>0</v>
      </c>
      <c r="H38" s="174">
        <f t="shared" ref="H38:M38" si="116">H34-H22</f>
        <v>6729.0471207805022</v>
      </c>
      <c r="I38" s="174">
        <f t="shared" si="116"/>
        <v>7166.5144282693245</v>
      </c>
      <c r="J38" s="174">
        <f t="shared" si="116"/>
        <v>6112.1703777143784</v>
      </c>
      <c r="K38" s="174">
        <f t="shared" si="116"/>
        <v>0</v>
      </c>
      <c r="L38" s="174">
        <f t="shared" si="116"/>
        <v>0</v>
      </c>
      <c r="M38" s="174">
        <f t="shared" si="116"/>
        <v>20910.817286780235</v>
      </c>
      <c r="O38" s="174">
        <f t="shared" ref="O38:U38" si="117">O34-O22</f>
        <v>0</v>
      </c>
      <c r="P38" s="174">
        <f t="shared" si="117"/>
        <v>8162.0635082029094</v>
      </c>
      <c r="Q38" s="174">
        <f t="shared" si="117"/>
        <v>8338.1884139630019</v>
      </c>
      <c r="R38" s="174">
        <f t="shared" si="117"/>
        <v>4783.1116214898211</v>
      </c>
      <c r="S38" s="174">
        <f t="shared" si="117"/>
        <v>0</v>
      </c>
      <c r="T38" s="174">
        <f t="shared" si="117"/>
        <v>0</v>
      </c>
      <c r="U38" s="174">
        <f t="shared" si="117"/>
        <v>21442.567217281819</v>
      </c>
      <c r="V38" s="173"/>
      <c r="W38" s="174">
        <f t="shared" ref="W38:AC38" si="118">W34-W22</f>
        <v>0</v>
      </c>
      <c r="X38" s="174">
        <f t="shared" si="118"/>
        <v>7097.2433590513747</v>
      </c>
      <c r="Y38" s="174">
        <f t="shared" si="118"/>
        <v>5554.0370760728983</v>
      </c>
      <c r="Z38" s="174">
        <f t="shared" si="118"/>
        <v>3836.6802714722176</v>
      </c>
      <c r="AA38" s="174">
        <f t="shared" si="118"/>
        <v>0</v>
      </c>
      <c r="AB38" s="174">
        <f t="shared" si="118"/>
        <v>0</v>
      </c>
      <c r="AC38" s="174">
        <f t="shared" si="118"/>
        <v>17893.701329379212</v>
      </c>
      <c r="AD38" s="173"/>
      <c r="AE38" s="174">
        <f t="shared" ref="AE38:AK38" si="119">AE34-AE22</f>
        <v>0</v>
      </c>
      <c r="AF38" s="174">
        <f t="shared" si="119"/>
        <v>9292.1572949730507</v>
      </c>
      <c r="AG38" s="174">
        <f t="shared" si="119"/>
        <v>7496.3089059508893</v>
      </c>
      <c r="AH38" s="174">
        <f t="shared" si="119"/>
        <v>4849.6031419477349</v>
      </c>
      <c r="AI38" s="174">
        <f t="shared" si="119"/>
        <v>0</v>
      </c>
      <c r="AJ38" s="174">
        <f t="shared" si="119"/>
        <v>0</v>
      </c>
      <c r="AK38" s="174">
        <f t="shared" si="119"/>
        <v>21960.579819884228</v>
      </c>
      <c r="AL38" s="164"/>
      <c r="AM38" s="174">
        <f t="shared" ref="AM38:AS38" si="120">AM34-AM22</f>
        <v>0</v>
      </c>
      <c r="AN38" s="174">
        <f t="shared" si="120"/>
        <v>8584.4359331163068</v>
      </c>
      <c r="AO38" s="174">
        <f t="shared" si="120"/>
        <v>7842.7609890389149</v>
      </c>
      <c r="AP38" s="174">
        <f t="shared" si="120"/>
        <v>3272.7589932258697</v>
      </c>
      <c r="AQ38" s="174">
        <f t="shared" si="120"/>
        <v>0</v>
      </c>
      <c r="AR38" s="174">
        <f t="shared" si="120"/>
        <v>0</v>
      </c>
      <c r="AS38" s="174">
        <f t="shared" si="120"/>
        <v>24185.734530938847</v>
      </c>
      <c r="AT38" s="164"/>
      <c r="AU38" s="174">
        <f t="shared" ref="AU38:BA38" si="121">AU34-AU22</f>
        <v>0</v>
      </c>
      <c r="AV38" s="174">
        <f t="shared" si="121"/>
        <v>4439.841748196488</v>
      </c>
      <c r="AW38" s="174">
        <f t="shared" si="121"/>
        <v>3686.4520239458875</v>
      </c>
      <c r="AX38" s="174">
        <f t="shared" si="121"/>
        <v>2165.1053943241104</v>
      </c>
      <c r="AY38" s="174">
        <f t="shared" si="121"/>
        <v>0</v>
      </c>
      <c r="AZ38" s="174">
        <f t="shared" si="121"/>
        <v>0</v>
      </c>
      <c r="BA38" s="174">
        <f t="shared" si="121"/>
        <v>12743.189379828294</v>
      </c>
      <c r="BB38" s="164"/>
      <c r="BC38" s="174">
        <f t="shared" ref="BC38:BI38" si="122">BC34-BC22</f>
        <v>0</v>
      </c>
      <c r="BD38" s="174">
        <f t="shared" si="122"/>
        <v>10972.712539248341</v>
      </c>
      <c r="BE38" s="174">
        <f t="shared" si="122"/>
        <v>5406.2769043127591</v>
      </c>
      <c r="BF38" s="174">
        <f t="shared" si="122"/>
        <v>3765.5112051337892</v>
      </c>
      <c r="BG38" s="174">
        <f t="shared" si="122"/>
        <v>0</v>
      </c>
      <c r="BH38" s="174">
        <f t="shared" si="122"/>
        <v>0</v>
      </c>
      <c r="BI38" s="174">
        <f t="shared" si="122"/>
        <v>21258.82199645368</v>
      </c>
      <c r="BJ38" s="164"/>
      <c r="BK38" s="174">
        <f t="shared" ref="BK38:BQ38" si="123">BK34-BK22</f>
        <v>0</v>
      </c>
      <c r="BL38" s="174">
        <f t="shared" si="123"/>
        <v>8648.20320959743</v>
      </c>
      <c r="BM38" s="174">
        <f t="shared" si="123"/>
        <v>6938.9876392240603</v>
      </c>
      <c r="BN38" s="174">
        <f t="shared" si="123"/>
        <v>2542.8036645517245</v>
      </c>
      <c r="BO38" s="174">
        <f t="shared" si="123"/>
        <v>0</v>
      </c>
      <c r="BP38" s="174">
        <f t="shared" si="123"/>
        <v>0</v>
      </c>
      <c r="BQ38" s="174">
        <f t="shared" si="123"/>
        <v>18963.648532001251</v>
      </c>
      <c r="BR38" s="164"/>
      <c r="BS38" s="174">
        <f t="shared" ref="BS38:BY38" si="124">BS34-BS22</f>
        <v>0</v>
      </c>
      <c r="BT38" s="174">
        <f t="shared" si="124"/>
        <v>7420.0606121001829</v>
      </c>
      <c r="BU38" s="174">
        <f t="shared" si="124"/>
        <v>8387.470757923973</v>
      </c>
      <c r="BV38" s="174">
        <f t="shared" si="124"/>
        <v>3573.5854382393095</v>
      </c>
      <c r="BW38" s="174">
        <f t="shared" si="124"/>
        <v>0</v>
      </c>
      <c r="BX38" s="174">
        <f t="shared" si="124"/>
        <v>0</v>
      </c>
      <c r="BY38" s="174">
        <f t="shared" si="124"/>
        <v>20996.600525331858</v>
      </c>
      <c r="BZ38" s="164"/>
      <c r="CA38" s="174">
        <f t="shared" ref="CA38:CG38" si="125">CA34-CA22</f>
        <v>0</v>
      </c>
      <c r="CB38" s="174">
        <f t="shared" si="125"/>
        <v>4757.0205793993282</v>
      </c>
      <c r="CC38" s="174">
        <f t="shared" si="125"/>
        <v>2814.812517845583</v>
      </c>
      <c r="CD38" s="174">
        <f t="shared" si="125"/>
        <v>2664.8942679994921</v>
      </c>
      <c r="CE38" s="174">
        <f t="shared" si="125"/>
        <v>0</v>
      </c>
      <c r="CF38" s="174">
        <f t="shared" si="125"/>
        <v>0</v>
      </c>
      <c r="CG38" s="174">
        <f t="shared" si="125"/>
        <v>10236.7273652444</v>
      </c>
      <c r="CH38" s="164"/>
      <c r="CI38" s="174">
        <f t="shared" ref="CI38:CO38" si="126">CI34-CI22</f>
        <v>0</v>
      </c>
      <c r="CJ38" s="174">
        <f t="shared" si="126"/>
        <v>6424.6354498032069</v>
      </c>
      <c r="CK38" s="174">
        <f t="shared" si="126"/>
        <v>5610.9480193901145</v>
      </c>
      <c r="CL38" s="174">
        <f t="shared" si="126"/>
        <v>4245.9089960208394</v>
      </c>
      <c r="CM38" s="174">
        <f t="shared" si="126"/>
        <v>0</v>
      </c>
      <c r="CN38" s="174">
        <f t="shared" si="126"/>
        <v>0</v>
      </c>
      <c r="CO38" s="174">
        <f t="shared" si="126"/>
        <v>17073.690782979204</v>
      </c>
      <c r="CP38" s="164"/>
      <c r="CQ38" s="174">
        <f t="shared" ref="CQ38:CW38" si="127">CQ34-CQ22</f>
        <v>0</v>
      </c>
      <c r="CR38" s="174">
        <f t="shared" si="127"/>
        <v>2341.9852802813648</v>
      </c>
      <c r="CS38" s="174">
        <f t="shared" si="127"/>
        <v>3099.3523044641925</v>
      </c>
      <c r="CT38" s="174">
        <f t="shared" si="127"/>
        <v>2110.4341659152669</v>
      </c>
      <c r="CU38" s="174">
        <f t="shared" si="127"/>
        <v>0</v>
      </c>
      <c r="CV38" s="174">
        <f t="shared" si="127"/>
        <v>0</v>
      </c>
      <c r="CW38" s="174">
        <f t="shared" si="127"/>
        <v>8380.7185088732331</v>
      </c>
    </row>
    <row r="39" spans="3:105" x14ac:dyDescent="0.35">
      <c r="F39" s="170" t="s">
        <v>158</v>
      </c>
      <c r="G39" s="172" t="str">
        <f t="shared" ref="G39:M39" si="128">IFERROR(G38/G22,"0%")</f>
        <v>0%</v>
      </c>
      <c r="H39" s="172">
        <f t="shared" si="128"/>
        <v>2.176639564660996</v>
      </c>
      <c r="I39" s="172">
        <f t="shared" si="128"/>
        <v>2.1766395646609955</v>
      </c>
      <c r="J39" s="172">
        <f t="shared" si="128"/>
        <v>2.176639564660996</v>
      </c>
      <c r="K39" s="172" t="str">
        <f t="shared" si="128"/>
        <v>0%</v>
      </c>
      <c r="L39" s="172" t="str">
        <f t="shared" si="128"/>
        <v>0%</v>
      </c>
      <c r="M39" s="172">
        <f t="shared" si="128"/>
        <v>2.2748861491350469</v>
      </c>
      <c r="O39" s="172" t="str">
        <f t="shared" ref="O39:U39" si="129">IFERROR(O38/O22,"0%")</f>
        <v>0%</v>
      </c>
      <c r="P39" s="172">
        <f t="shared" si="129"/>
        <v>2.046837919028655</v>
      </c>
      <c r="Q39" s="172">
        <f t="shared" si="129"/>
        <v>2.0468379190286554</v>
      </c>
      <c r="R39" s="172">
        <f t="shared" si="129"/>
        <v>2.046837919028655</v>
      </c>
      <c r="S39" s="172" t="str">
        <f t="shared" si="129"/>
        <v>0%</v>
      </c>
      <c r="T39" s="172" t="str">
        <f t="shared" si="129"/>
        <v>0%</v>
      </c>
      <c r="U39" s="172">
        <f t="shared" si="129"/>
        <v>2.0621486623403569</v>
      </c>
      <c r="V39" s="173"/>
      <c r="W39" s="172" t="str">
        <f t="shared" ref="W39:AC39" si="130">IFERROR(W38/W22,"0%")</f>
        <v>0%</v>
      </c>
      <c r="X39" s="172">
        <f t="shared" si="130"/>
        <v>1.6131280154279226</v>
      </c>
      <c r="Y39" s="172">
        <f t="shared" si="130"/>
        <v>1.6131280154279219</v>
      </c>
      <c r="Z39" s="172">
        <f t="shared" si="130"/>
        <v>1.6131280154279224</v>
      </c>
      <c r="AA39" s="172" t="str">
        <f t="shared" si="130"/>
        <v>0%</v>
      </c>
      <c r="AB39" s="172" t="str">
        <f t="shared" si="130"/>
        <v>0%</v>
      </c>
      <c r="AC39" s="172">
        <f t="shared" si="130"/>
        <v>1.7506610688714974</v>
      </c>
      <c r="AD39" s="173"/>
      <c r="AE39" s="172" t="str">
        <f t="shared" ref="AE39:AK39" si="131">IFERROR(AE38/AE22,"0%")</f>
        <v>0%</v>
      </c>
      <c r="AF39" s="172">
        <f t="shared" si="131"/>
        <v>2.1027293989269449</v>
      </c>
      <c r="AG39" s="172">
        <f t="shared" si="131"/>
        <v>2.102729398926944</v>
      </c>
      <c r="AH39" s="172">
        <f t="shared" si="131"/>
        <v>2.1027293989269444</v>
      </c>
      <c r="AI39" s="172" t="str">
        <f t="shared" si="131"/>
        <v>0%</v>
      </c>
      <c r="AJ39" s="172" t="str">
        <f t="shared" si="131"/>
        <v>0%</v>
      </c>
      <c r="AK39" s="172">
        <f t="shared" si="131"/>
        <v>2.1340700999262068</v>
      </c>
      <c r="AL39" s="164"/>
      <c r="AM39" s="172" t="str">
        <f t="shared" ref="AM39:AS39" si="132">IFERROR(AM38/AM22,"0%")</f>
        <v>0%</v>
      </c>
      <c r="AN39" s="172">
        <f t="shared" si="132"/>
        <v>1.9088633236214239</v>
      </c>
      <c r="AO39" s="172">
        <f t="shared" si="132"/>
        <v>1.9088633236214236</v>
      </c>
      <c r="AP39" s="172">
        <f t="shared" si="132"/>
        <v>1.9088633236214241</v>
      </c>
      <c r="AQ39" s="172" t="str">
        <f t="shared" si="132"/>
        <v>0%</v>
      </c>
      <c r="AR39" s="172" t="str">
        <f t="shared" si="132"/>
        <v>0%</v>
      </c>
      <c r="AS39" s="172">
        <f t="shared" si="132"/>
        <v>2.3435210616338207</v>
      </c>
      <c r="AT39" s="164"/>
      <c r="AU39" s="172" t="str">
        <f t="shared" ref="AU39:BA39" si="133">IFERROR(AU38/AU22,"0%")</f>
        <v>0%</v>
      </c>
      <c r="AV39" s="172">
        <f t="shared" si="133"/>
        <v>1.3385626242253434</v>
      </c>
      <c r="AW39" s="172">
        <f t="shared" si="133"/>
        <v>1.3385626242253434</v>
      </c>
      <c r="AX39" s="172">
        <f t="shared" si="133"/>
        <v>1.3385626242253437</v>
      </c>
      <c r="AY39" s="172" t="str">
        <f t="shared" si="133"/>
        <v>0%</v>
      </c>
      <c r="AZ39" s="172" t="str">
        <f t="shared" si="133"/>
        <v>0%</v>
      </c>
      <c r="BA39" s="172">
        <f t="shared" si="133"/>
        <v>1.6574575275287995</v>
      </c>
      <c r="BB39" s="164"/>
      <c r="BC39" s="172" t="str">
        <f t="shared" ref="BC39:BI39" si="134">IFERROR(BC38/BC22,"0%")</f>
        <v>0%</v>
      </c>
      <c r="BD39" s="172">
        <f t="shared" si="134"/>
        <v>3.0525616652481822</v>
      </c>
      <c r="BE39" s="172">
        <f t="shared" si="134"/>
        <v>3.0525616652481822</v>
      </c>
      <c r="BF39" s="172">
        <f t="shared" si="134"/>
        <v>3.0525616652481822</v>
      </c>
      <c r="BG39" s="172" t="str">
        <f t="shared" si="134"/>
        <v>0%</v>
      </c>
      <c r="BH39" s="172" t="str">
        <f t="shared" si="134"/>
        <v>0%</v>
      </c>
      <c r="BI39" s="172">
        <f t="shared" si="134"/>
        <v>3.2214184013001899</v>
      </c>
      <c r="BJ39" s="164"/>
      <c r="BK39" s="172" t="str">
        <f t="shared" ref="BK39:BQ39" si="135">IFERROR(BK38/BK22,"0%")</f>
        <v>0%</v>
      </c>
      <c r="BL39" s="172">
        <f t="shared" si="135"/>
        <v>2.054432506261791</v>
      </c>
      <c r="BM39" s="172">
        <f t="shared" si="135"/>
        <v>2.0544325062617905</v>
      </c>
      <c r="BN39" s="172">
        <f t="shared" si="135"/>
        <v>2.054432506261791</v>
      </c>
      <c r="BO39" s="172" t="str">
        <f t="shared" si="135"/>
        <v>0%</v>
      </c>
      <c r="BP39" s="172" t="str">
        <f t="shared" si="135"/>
        <v>0%</v>
      </c>
      <c r="BQ39" s="172">
        <f t="shared" si="135"/>
        <v>2.1488994909915369</v>
      </c>
      <c r="BR39" s="164"/>
      <c r="BS39" s="172" t="str">
        <f t="shared" ref="BS39:BY39" si="136">IFERROR(BS38/BS22,"0%")</f>
        <v>0%</v>
      </c>
      <c r="BT39" s="172">
        <f t="shared" si="136"/>
        <v>1.7131609961557399</v>
      </c>
      <c r="BU39" s="172">
        <f t="shared" si="136"/>
        <v>1.7131609961557395</v>
      </c>
      <c r="BV39" s="172">
        <f t="shared" si="136"/>
        <v>1.7131609961557395</v>
      </c>
      <c r="BW39" s="172" t="str">
        <f t="shared" si="136"/>
        <v>0%</v>
      </c>
      <c r="BX39" s="172" t="str">
        <f t="shared" si="136"/>
        <v>0%</v>
      </c>
      <c r="BY39" s="172">
        <f t="shared" si="136"/>
        <v>1.8559589433218315</v>
      </c>
      <c r="BZ39" s="164"/>
      <c r="CA39" s="172" t="str">
        <f t="shared" ref="CA39:CG39" si="137">IFERROR(CA38/CA22,"0%")</f>
        <v>0%</v>
      </c>
      <c r="CB39" s="172">
        <f t="shared" si="137"/>
        <v>1.2809429823905563</v>
      </c>
      <c r="CC39" s="172">
        <f t="shared" si="137"/>
        <v>1.2809429823905558</v>
      </c>
      <c r="CD39" s="172">
        <f t="shared" si="137"/>
        <v>1.280942982390556</v>
      </c>
      <c r="CE39" s="172" t="str">
        <f t="shared" si="137"/>
        <v>0%</v>
      </c>
      <c r="CF39" s="172" t="str">
        <f t="shared" si="137"/>
        <v>0%</v>
      </c>
      <c r="CG39" s="172">
        <f t="shared" si="137"/>
        <v>1.2809429823905558</v>
      </c>
      <c r="CH39" s="164"/>
      <c r="CI39" s="172" t="str">
        <f t="shared" ref="CI39:CO39" si="138">IFERROR(CI38/CI22,"0%")</f>
        <v>0%</v>
      </c>
      <c r="CJ39" s="172">
        <f t="shared" si="138"/>
        <v>1.744522914381434</v>
      </c>
      <c r="CK39" s="172">
        <f t="shared" si="138"/>
        <v>1.7445229143814334</v>
      </c>
      <c r="CL39" s="172">
        <f t="shared" si="138"/>
        <v>1.7445229143814338</v>
      </c>
      <c r="CM39" s="172" t="str">
        <f t="shared" si="138"/>
        <v>0%</v>
      </c>
      <c r="CN39" s="172" t="str">
        <f t="shared" si="138"/>
        <v>0%</v>
      </c>
      <c r="CO39" s="172">
        <f t="shared" si="138"/>
        <v>1.8294050663726122</v>
      </c>
      <c r="CP39" s="164"/>
      <c r="CQ39" s="172" t="str">
        <f t="shared" ref="CQ39:CW39" si="139">IFERROR(CQ38/CQ22,"0%")</f>
        <v>0%</v>
      </c>
      <c r="CR39" s="172">
        <f t="shared" si="139"/>
        <v>0.92114810672998015</v>
      </c>
      <c r="CS39" s="172">
        <f t="shared" si="139"/>
        <v>0.92114810672998015</v>
      </c>
      <c r="CT39" s="172">
        <f t="shared" si="139"/>
        <v>0.92114810672998015</v>
      </c>
      <c r="CU39" s="172" t="str">
        <f t="shared" si="139"/>
        <v>0%</v>
      </c>
      <c r="CV39" s="172" t="str">
        <f t="shared" si="139"/>
        <v>0%</v>
      </c>
      <c r="CW39" s="172">
        <f t="shared" si="139"/>
        <v>1.0222611649789264</v>
      </c>
    </row>
    <row r="40" spans="3:105" x14ac:dyDescent="0.35">
      <c r="F40" s="170"/>
      <c r="G40" s="170"/>
      <c r="H40" s="164"/>
      <c r="I40" s="164"/>
      <c r="J40" s="164"/>
      <c r="K40" s="164"/>
      <c r="L40" s="164"/>
      <c r="M40" s="171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9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Q40" s="134"/>
    </row>
    <row r="41" spans="3:105" x14ac:dyDescent="0.35">
      <c r="M41" s="133">
        <v>39471.599999999999</v>
      </c>
      <c r="U41" s="133">
        <v>44987.599428571426</v>
      </c>
      <c r="AC41" s="133">
        <v>39640.835686571438</v>
      </c>
      <c r="AK41" s="134"/>
      <c r="AS41" s="134"/>
    </row>
    <row r="42" spans="3:105" x14ac:dyDescent="0.35">
      <c r="CG42" s="134"/>
    </row>
    <row r="43" spans="3:105" ht="15" thickBot="1" x14ac:dyDescent="0.4">
      <c r="F43" s="379" t="s">
        <v>157</v>
      </c>
      <c r="G43" s="379"/>
      <c r="H43" s="379"/>
      <c r="I43" s="379"/>
      <c r="J43" s="379"/>
      <c r="K43" s="379"/>
      <c r="L43" s="379"/>
      <c r="M43" s="379"/>
      <c r="N43" s="164"/>
      <c r="O43" s="379" t="s">
        <v>156</v>
      </c>
      <c r="P43" s="379"/>
      <c r="Q43" s="379"/>
      <c r="R43" s="379"/>
      <c r="S43" s="379"/>
      <c r="T43" s="379"/>
      <c r="U43" s="379"/>
      <c r="V43" s="164"/>
      <c r="W43" s="379" t="s">
        <v>156</v>
      </c>
      <c r="X43" s="379"/>
      <c r="Y43" s="379"/>
      <c r="Z43" s="379"/>
      <c r="AA43" s="379"/>
      <c r="AB43" s="379"/>
      <c r="AC43" s="379"/>
      <c r="AD43" s="164"/>
      <c r="AE43" s="379" t="s">
        <v>155</v>
      </c>
      <c r="AF43" s="379"/>
      <c r="AG43" s="379"/>
      <c r="AH43" s="379"/>
      <c r="AI43" s="379"/>
      <c r="AJ43" s="379"/>
      <c r="AK43" s="379"/>
    </row>
    <row r="44" spans="3:105" ht="26.5" thickTop="1" x14ac:dyDescent="0.35">
      <c r="C44" s="157"/>
      <c r="D44" s="157" t="s">
        <v>154</v>
      </c>
      <c r="E44" s="157" t="s">
        <v>153</v>
      </c>
      <c r="F44" s="168"/>
      <c r="G44" s="165" t="s">
        <v>38</v>
      </c>
      <c r="H44" s="165" t="s">
        <v>39</v>
      </c>
      <c r="I44" s="165" t="s">
        <v>40</v>
      </c>
      <c r="J44" s="165" t="s">
        <v>41</v>
      </c>
      <c r="K44" s="165" t="s">
        <v>42</v>
      </c>
      <c r="L44" s="166" t="s">
        <v>152</v>
      </c>
      <c r="M44" s="165" t="s">
        <v>151</v>
      </c>
      <c r="N44" s="164"/>
      <c r="O44" s="165" t="s">
        <v>38</v>
      </c>
      <c r="P44" s="167" t="s">
        <v>39</v>
      </c>
      <c r="Q44" s="167" t="s">
        <v>40</v>
      </c>
      <c r="R44" s="167" t="s">
        <v>41</v>
      </c>
      <c r="S44" s="165" t="s">
        <v>42</v>
      </c>
      <c r="T44" s="166" t="s">
        <v>152</v>
      </c>
      <c r="U44" s="165" t="s">
        <v>151</v>
      </c>
      <c r="V44" s="164"/>
      <c r="W44" s="165" t="s">
        <v>38</v>
      </c>
      <c r="X44" s="167" t="s">
        <v>39</v>
      </c>
      <c r="Y44" s="167" t="s">
        <v>40</v>
      </c>
      <c r="Z44" s="167" t="s">
        <v>41</v>
      </c>
      <c r="AA44" s="165" t="s">
        <v>42</v>
      </c>
      <c r="AB44" s="166" t="s">
        <v>152</v>
      </c>
      <c r="AC44" s="165" t="s">
        <v>151</v>
      </c>
      <c r="AD44" s="164"/>
      <c r="AE44" s="165" t="s">
        <v>38</v>
      </c>
      <c r="AF44" s="165" t="s">
        <v>39</v>
      </c>
      <c r="AG44" s="165" t="s">
        <v>40</v>
      </c>
      <c r="AH44" s="165" t="s">
        <v>41</v>
      </c>
      <c r="AI44" s="165" t="s">
        <v>42</v>
      </c>
      <c r="AJ44" s="166" t="s">
        <v>152</v>
      </c>
      <c r="AK44" s="165" t="s">
        <v>151</v>
      </c>
    </row>
    <row r="45" spans="3:105" x14ac:dyDescent="0.35">
      <c r="F45" s="158"/>
      <c r="P45" s="149"/>
      <c r="Q45" s="163"/>
      <c r="R45" s="149"/>
    </row>
    <row r="46" spans="3:105" x14ac:dyDescent="0.35">
      <c r="C46" s="378">
        <f>SUM(D46:D50)</f>
        <v>22</v>
      </c>
      <c r="D46" s="133">
        <f>'Centre Reforecast'!D46</f>
        <v>5</v>
      </c>
      <c r="F46" s="147">
        <f>'Centre Reforecast'!F46</f>
        <v>43647</v>
      </c>
      <c r="G46" s="146">
        <f>($G$34/$C$46)*$D46</f>
        <v>0</v>
      </c>
      <c r="H46" s="146">
        <f>($H$34/$C$46)*D46</f>
        <v>2231.9389676081114</v>
      </c>
      <c r="I46" s="146">
        <f>($I$34/$C$46)*D46</f>
        <v>2377.0412849367576</v>
      </c>
      <c r="J46" s="146">
        <f>($J$34/$C$46)*D46</f>
        <v>2027.3288324214284</v>
      </c>
      <c r="K46" s="146">
        <f>($K$34/$C$46)*D46</f>
        <v>0</v>
      </c>
      <c r="L46" s="146">
        <f>($L$34/$C$46)*D46</f>
        <v>0</v>
      </c>
      <c r="M46" s="146">
        <f t="shared" ref="M46:M51" si="140">SUM(G46:L46)</f>
        <v>6636.3090849662967</v>
      </c>
      <c r="N46" s="134"/>
      <c r="O46" s="144"/>
      <c r="P46" s="150">
        <f>X46*H$22</f>
        <v>602.79312251284171</v>
      </c>
      <c r="Q46" s="150">
        <f>Y46*I$22</f>
        <v>720.58747340139507</v>
      </c>
      <c r="R46" s="150">
        <f>Z46*J$22</f>
        <v>499.83694359133398</v>
      </c>
      <c r="S46" s="144"/>
      <c r="T46" s="144"/>
      <c r="U46" s="144">
        <f>SUM(O46:T46)</f>
        <v>1823.2175395055708</v>
      </c>
      <c r="V46" s="134"/>
      <c r="W46" s="143"/>
      <c r="X46" s="143">
        <f>'Reforecast Total Assurance Only'!X46</f>
        <v>0.19498501588956146</v>
      </c>
      <c r="Y46" s="143">
        <f>'Reforecast Total Assurance Only'!Y46</f>
        <v>0.21885942184356336</v>
      </c>
      <c r="Z46" s="143">
        <f>'Reforecast Total Assurance Only'!Z46</f>
        <v>0.17799976114326907</v>
      </c>
      <c r="AA46" s="143"/>
      <c r="AB46" s="143"/>
      <c r="AC46" s="143">
        <f>U46/U$51</f>
        <v>0.19834769108251993</v>
      </c>
      <c r="AE46" s="142">
        <f t="shared" ref="AE46:AK51" si="141">G46-O46</f>
        <v>0</v>
      </c>
      <c r="AF46" s="142">
        <f t="shared" si="141"/>
        <v>1629.1458450952696</v>
      </c>
      <c r="AG46" s="142">
        <f t="shared" si="141"/>
        <v>1656.4538115353625</v>
      </c>
      <c r="AH46" s="142">
        <f t="shared" si="141"/>
        <v>1527.4918888300945</v>
      </c>
      <c r="AI46" s="142">
        <f t="shared" si="141"/>
        <v>0</v>
      </c>
      <c r="AJ46" s="142">
        <f t="shared" si="141"/>
        <v>0</v>
      </c>
      <c r="AK46" s="142">
        <f t="shared" si="141"/>
        <v>4813.0915454607257</v>
      </c>
    </row>
    <row r="47" spans="3:105" x14ac:dyDescent="0.35">
      <c r="C47" s="378"/>
      <c r="D47" s="133">
        <f>'Centre Reforecast'!D47</f>
        <v>5</v>
      </c>
      <c r="F47" s="147">
        <f>'Centre Reforecast'!F47</f>
        <v>43654</v>
      </c>
      <c r="G47" s="146">
        <f>($G$34/$C$46)*$D47</f>
        <v>0</v>
      </c>
      <c r="H47" s="146">
        <f>($H$34/$C$46)*D47</f>
        <v>2231.9389676081114</v>
      </c>
      <c r="I47" s="146">
        <f>($I$34/$C$46)*D47</f>
        <v>2377.0412849367576</v>
      </c>
      <c r="J47" s="146">
        <f>($J$34/$C$46)*D47</f>
        <v>2027.3288324214284</v>
      </c>
      <c r="K47" s="146">
        <f>($K$34/$C$46)*D47</f>
        <v>0</v>
      </c>
      <c r="L47" s="146">
        <f>($L$34/$C$46)*D47</f>
        <v>0</v>
      </c>
      <c r="M47" s="146">
        <f t="shared" si="140"/>
        <v>6636.3090849662967</v>
      </c>
      <c r="N47" s="134"/>
      <c r="O47" s="144"/>
      <c r="P47" s="150">
        <f>X47*H$22</f>
        <v>733.14310075629487</v>
      </c>
      <c r="Q47" s="150">
        <f t="shared" ref="Q47:R50" si="142">Y47*I$22</f>
        <v>763.96639722195448</v>
      </c>
      <c r="R47" s="150">
        <f t="shared" si="142"/>
        <v>674.73079994412774</v>
      </c>
      <c r="S47" s="144"/>
      <c r="T47" s="144"/>
      <c r="U47" s="144">
        <f>SUM(O47:T47)</f>
        <v>2171.840297922377</v>
      </c>
      <c r="V47" s="134"/>
      <c r="W47" s="143"/>
      <c r="X47" s="143">
        <f>'Reforecast Total Assurance Only'!X47</f>
        <v>0.2371492205391629</v>
      </c>
      <c r="Y47" s="143">
        <f>'Reforecast Total Assurance Only'!Y47</f>
        <v>0.23203462476896189</v>
      </c>
      <c r="Z47" s="143">
        <f>'Reforecast Total Assurance Only'!Z47</f>
        <v>0.24028220155782798</v>
      </c>
      <c r="AA47" s="143"/>
      <c r="AB47" s="143"/>
      <c r="AC47" s="143">
        <f>U47/U$51</f>
        <v>0.23627433323710598</v>
      </c>
      <c r="AE47" s="142">
        <f t="shared" si="141"/>
        <v>0</v>
      </c>
      <c r="AF47" s="142">
        <f t="shared" si="141"/>
        <v>1498.7958668518165</v>
      </c>
      <c r="AG47" s="142">
        <f t="shared" si="141"/>
        <v>1613.074887714803</v>
      </c>
      <c r="AH47" s="142">
        <f t="shared" si="141"/>
        <v>1352.5980324773006</v>
      </c>
      <c r="AI47" s="142">
        <f t="shared" si="141"/>
        <v>0</v>
      </c>
      <c r="AJ47" s="142">
        <f t="shared" si="141"/>
        <v>0</v>
      </c>
      <c r="AK47" s="142">
        <f t="shared" si="141"/>
        <v>4464.4687870439193</v>
      </c>
    </row>
    <row r="48" spans="3:105" x14ac:dyDescent="0.35">
      <c r="C48" s="378"/>
      <c r="D48" s="133">
        <f>'Centre Reforecast'!D48</f>
        <v>5</v>
      </c>
      <c r="F48" s="147">
        <f>'Centre Reforecast'!F48</f>
        <v>43661</v>
      </c>
      <c r="G48" s="146">
        <f>($G$34/$C$46)*$D48</f>
        <v>0</v>
      </c>
      <c r="H48" s="146">
        <f>($H$34/$C$46)*D48</f>
        <v>2231.9389676081114</v>
      </c>
      <c r="I48" s="146">
        <f>($I$34/$C$46)*D48</f>
        <v>2377.0412849367576</v>
      </c>
      <c r="J48" s="146">
        <f>($J$34/$C$46)*D48</f>
        <v>2027.3288324214284</v>
      </c>
      <c r="K48" s="146">
        <f>($K$34/$C$46)*D48</f>
        <v>0</v>
      </c>
      <c r="L48" s="146">
        <f>($L$34/$C$46)*D48</f>
        <v>0</v>
      </c>
      <c r="M48" s="146">
        <f t="shared" si="140"/>
        <v>6636.3090849662967</v>
      </c>
      <c r="N48" s="134"/>
      <c r="O48" s="144"/>
      <c r="P48" s="150">
        <f>X48*H$22</f>
        <v>825.52824246617331</v>
      </c>
      <c r="Q48" s="150">
        <f t="shared" si="142"/>
        <v>900.34061585082497</v>
      </c>
      <c r="R48" s="150">
        <f t="shared" si="142"/>
        <v>765.89749928952278</v>
      </c>
      <c r="S48" s="144"/>
      <c r="T48" s="144"/>
      <c r="U48" s="144">
        <f>SUM(O48:T48)</f>
        <v>2491.7663576065211</v>
      </c>
      <c r="V48" s="134"/>
      <c r="W48" s="143"/>
      <c r="X48" s="143">
        <f>'Reforecast Total Assurance Only'!X48</f>
        <v>0.26703296945979904</v>
      </c>
      <c r="Y48" s="143">
        <f>'Reforecast Total Assurance Only'!Y48</f>
        <v>0.27345469345624601</v>
      </c>
      <c r="Z48" s="143">
        <f>'Reforecast Total Assurance Only'!Z48</f>
        <v>0.27274809051574433</v>
      </c>
      <c r="AA48" s="143"/>
      <c r="AB48" s="143"/>
      <c r="AC48" s="143">
        <f>U48/U$51</f>
        <v>0.27107906381944064</v>
      </c>
      <c r="AE48" s="142">
        <f t="shared" si="141"/>
        <v>0</v>
      </c>
      <c r="AF48" s="142">
        <f t="shared" si="141"/>
        <v>1406.4107251419382</v>
      </c>
      <c r="AG48" s="142">
        <f t="shared" si="141"/>
        <v>1476.7006690859325</v>
      </c>
      <c r="AH48" s="142">
        <f t="shared" si="141"/>
        <v>1261.4313331319056</v>
      </c>
      <c r="AI48" s="142">
        <f t="shared" si="141"/>
        <v>0</v>
      </c>
      <c r="AJ48" s="142">
        <f t="shared" si="141"/>
        <v>0</v>
      </c>
      <c r="AK48" s="142">
        <f t="shared" si="141"/>
        <v>4144.5427273597761</v>
      </c>
    </row>
    <row r="49" spans="3:37" x14ac:dyDescent="0.35">
      <c r="C49" s="378"/>
      <c r="D49" s="133">
        <f>'Centre Reforecast'!D49</f>
        <v>4</v>
      </c>
      <c r="F49" s="147">
        <f>'Centre Reforecast'!F49</f>
        <v>43668</v>
      </c>
      <c r="G49" s="146">
        <f>($G$34/$C$46)*$D49</f>
        <v>0</v>
      </c>
      <c r="H49" s="146">
        <f>($H$34/$C$46)*D49</f>
        <v>1785.5511740864893</v>
      </c>
      <c r="I49" s="146">
        <f>($I$34/$C$46)*D49</f>
        <v>1901.6330279494059</v>
      </c>
      <c r="J49" s="146">
        <f>($J$34/$C$46)*D49</f>
        <v>1621.8630659371427</v>
      </c>
      <c r="K49" s="146">
        <f>($K$34/$C$46)*D49</f>
        <v>0</v>
      </c>
      <c r="L49" s="146">
        <f>($L$34/$C$46)*D49</f>
        <v>0</v>
      </c>
      <c r="M49" s="146">
        <f t="shared" si="140"/>
        <v>5309.0472679730383</v>
      </c>
      <c r="N49" s="134"/>
      <c r="O49" s="144">
        <v>0</v>
      </c>
      <c r="P49" s="150">
        <f>X49*H$22</f>
        <v>664.29990782848449</v>
      </c>
      <c r="Q49" s="150">
        <f t="shared" si="142"/>
        <v>648.2662421273094</v>
      </c>
      <c r="R49" s="150">
        <f t="shared" si="142"/>
        <v>619.72231579637275</v>
      </c>
      <c r="S49" s="144">
        <v>0</v>
      </c>
      <c r="T49" s="144">
        <v>0</v>
      </c>
      <c r="U49" s="144">
        <f>SUM(O49:T49)</f>
        <v>1932.2884657521668</v>
      </c>
      <c r="V49" s="134"/>
      <c r="W49" s="143"/>
      <c r="X49" s="143">
        <f>'Reforecast Total Assurance Only'!X49</f>
        <v>0.21488056722248328</v>
      </c>
      <c r="Y49" s="143">
        <f>'Reforecast Total Assurance Only'!Y49</f>
        <v>0.19689375709373483</v>
      </c>
      <c r="Z49" s="143">
        <f>'Reforecast Total Assurance Only'!Z49</f>
        <v>0.22069281913082756</v>
      </c>
      <c r="AA49" s="143"/>
      <c r="AB49" s="143"/>
      <c r="AC49" s="143">
        <f>U49/U$51</f>
        <v>0.21021350847209536</v>
      </c>
      <c r="AE49" s="142">
        <f t="shared" si="141"/>
        <v>0</v>
      </c>
      <c r="AF49" s="142">
        <f t="shared" si="141"/>
        <v>1121.2512662580048</v>
      </c>
      <c r="AG49" s="142">
        <f t="shared" si="141"/>
        <v>1253.3667858220965</v>
      </c>
      <c r="AH49" s="142">
        <f t="shared" si="141"/>
        <v>1002.1407501407699</v>
      </c>
      <c r="AI49" s="142">
        <f t="shared" si="141"/>
        <v>0</v>
      </c>
      <c r="AJ49" s="142">
        <f t="shared" si="141"/>
        <v>0</v>
      </c>
      <c r="AK49" s="142">
        <f t="shared" si="141"/>
        <v>3376.7588022208715</v>
      </c>
    </row>
    <row r="50" spans="3:37" ht="14.25" customHeight="1" x14ac:dyDescent="0.35">
      <c r="C50" s="378"/>
      <c r="D50" s="133">
        <f>'Centre Reforecast'!D50</f>
        <v>3</v>
      </c>
      <c r="F50" s="147">
        <f>'Centre Reforecast'!F50</f>
        <v>43675</v>
      </c>
      <c r="G50" s="146">
        <f>($G$34/$C$46)*$D50</f>
        <v>0</v>
      </c>
      <c r="H50" s="146">
        <f>($H$34/$C$46)*D50</f>
        <v>1339.1633805648669</v>
      </c>
      <c r="I50" s="146">
        <f>($I$34/$C$46)*D50</f>
        <v>1426.2247709620544</v>
      </c>
      <c r="J50" s="146">
        <f>($J$34/$C$46)*D50</f>
        <v>1216.3972994528569</v>
      </c>
      <c r="K50" s="146">
        <f>($K$34/$C$46)*D50</f>
        <v>0</v>
      </c>
      <c r="L50" s="146">
        <f>($L$34/$C$46)*D50</f>
        <v>0</v>
      </c>
      <c r="M50" s="146">
        <f t="shared" si="140"/>
        <v>3981.785450979778</v>
      </c>
      <c r="N50" s="134"/>
      <c r="O50" s="144">
        <v>0</v>
      </c>
      <c r="P50" s="150">
        <f>X50*H$22</f>
        <v>265.71996313139385</v>
      </c>
      <c r="Q50" s="150">
        <f t="shared" si="142"/>
        <v>259.30649685092379</v>
      </c>
      <c r="R50" s="150">
        <f t="shared" si="142"/>
        <v>247.88892631854912</v>
      </c>
      <c r="S50" s="144">
        <v>0</v>
      </c>
      <c r="T50" s="144">
        <v>0</v>
      </c>
      <c r="U50" s="144">
        <f>SUM(O50:T50)</f>
        <v>772.91538630086677</v>
      </c>
      <c r="V50" s="134"/>
      <c r="W50" s="143"/>
      <c r="X50" s="143">
        <f>'Reforecast Total Assurance Only'!X50</f>
        <v>8.595222688899333E-2</v>
      </c>
      <c r="Y50" s="143">
        <f>'Reforecast Total Assurance Only'!Y50</f>
        <v>7.8757502837493942E-2</v>
      </c>
      <c r="Z50" s="143">
        <f>'Reforecast Total Assurance Only'!Z50</f>
        <v>8.8277127652331019E-2</v>
      </c>
      <c r="AA50" s="143"/>
      <c r="AB50" s="143"/>
      <c r="AC50" s="143">
        <f>U50/U$51</f>
        <v>8.4085403388838145E-2</v>
      </c>
      <c r="AE50" s="142">
        <f t="shared" si="141"/>
        <v>0</v>
      </c>
      <c r="AF50" s="142">
        <f t="shared" si="141"/>
        <v>1073.4434174334731</v>
      </c>
      <c r="AG50" s="142">
        <f t="shared" si="141"/>
        <v>1166.9182741111306</v>
      </c>
      <c r="AH50" s="142">
        <f t="shared" si="141"/>
        <v>968.50837313430782</v>
      </c>
      <c r="AI50" s="142">
        <f t="shared" si="141"/>
        <v>0</v>
      </c>
      <c r="AJ50" s="142">
        <f t="shared" si="141"/>
        <v>0</v>
      </c>
      <c r="AK50" s="142">
        <f t="shared" si="141"/>
        <v>3208.8700646789111</v>
      </c>
    </row>
    <row r="51" spans="3:37" x14ac:dyDescent="0.35">
      <c r="F51" s="141" t="s">
        <v>111</v>
      </c>
      <c r="G51" s="140">
        <f t="shared" ref="G51:L51" si="143">SUM(G46:G50)</f>
        <v>0</v>
      </c>
      <c r="H51" s="140">
        <f t="shared" si="143"/>
        <v>9820.5314574756903</v>
      </c>
      <c r="I51" s="140">
        <f t="shared" si="143"/>
        <v>10458.981653721734</v>
      </c>
      <c r="J51" s="140">
        <f t="shared" si="143"/>
        <v>8920.246862654285</v>
      </c>
      <c r="K51" s="140">
        <f t="shared" si="143"/>
        <v>0</v>
      </c>
      <c r="L51" s="140">
        <f t="shared" si="143"/>
        <v>0</v>
      </c>
      <c r="M51" s="140">
        <f t="shared" si="140"/>
        <v>29199.759973851709</v>
      </c>
      <c r="O51" s="139">
        <f t="shared" ref="O51:U51" si="144">SUM(O46:O50)</f>
        <v>0</v>
      </c>
      <c r="P51" s="139">
        <f t="shared" si="144"/>
        <v>3091.4843366951877</v>
      </c>
      <c r="Q51" s="139">
        <f>SUM(Q46:Q50)</f>
        <v>3292.467225452408</v>
      </c>
      <c r="R51" s="139">
        <f t="shared" si="144"/>
        <v>2808.0764849399065</v>
      </c>
      <c r="S51" s="139">
        <f t="shared" si="144"/>
        <v>0</v>
      </c>
      <c r="T51" s="139">
        <f t="shared" si="144"/>
        <v>0</v>
      </c>
      <c r="U51" s="139">
        <f t="shared" si="144"/>
        <v>9192.0280470875023</v>
      </c>
      <c r="V51" s="134"/>
      <c r="W51" s="138"/>
      <c r="X51" s="138">
        <f>SUM(X46:X50)</f>
        <v>1</v>
      </c>
      <c r="Y51" s="138">
        <f>SUM(Y46:Y50)</f>
        <v>1</v>
      </c>
      <c r="Z51" s="138">
        <f>SUM(Z46:Z50)</f>
        <v>0.99999999999999989</v>
      </c>
      <c r="AA51" s="138"/>
      <c r="AB51" s="138"/>
      <c r="AC51" s="138">
        <f>SUM(AC46:AC50)</f>
        <v>1</v>
      </c>
      <c r="AE51" s="137">
        <f t="shared" si="141"/>
        <v>0</v>
      </c>
      <c r="AF51" s="137">
        <f t="shared" si="141"/>
        <v>6729.0471207805022</v>
      </c>
      <c r="AG51" s="137">
        <f t="shared" si="141"/>
        <v>7166.5144282693254</v>
      </c>
      <c r="AH51" s="137">
        <f t="shared" si="141"/>
        <v>6112.1703777143784</v>
      </c>
      <c r="AI51" s="137">
        <f t="shared" si="141"/>
        <v>0</v>
      </c>
      <c r="AJ51" s="137">
        <f t="shared" si="141"/>
        <v>0</v>
      </c>
      <c r="AK51" s="137">
        <f>M51-U51</f>
        <v>20007.731926764209</v>
      </c>
    </row>
    <row r="52" spans="3:37" x14ac:dyDescent="0.35">
      <c r="F52" s="158"/>
      <c r="M52" s="148">
        <f>M51-SUM(G34:L34)</f>
        <v>0</v>
      </c>
      <c r="O52" s="149"/>
      <c r="P52" s="149"/>
      <c r="Q52" s="163"/>
      <c r="R52" s="149"/>
      <c r="S52" s="149"/>
      <c r="T52" s="149"/>
      <c r="U52" s="134"/>
      <c r="V52" s="134"/>
      <c r="AE52" s="160"/>
      <c r="AF52" s="160"/>
      <c r="AG52" s="160"/>
      <c r="AH52" s="160"/>
      <c r="AI52" s="160"/>
      <c r="AJ52" s="160"/>
      <c r="AK52" s="159"/>
    </row>
    <row r="53" spans="3:37" x14ac:dyDescent="0.35">
      <c r="C53" s="378">
        <f>SUM(D53:D57)</f>
        <v>19</v>
      </c>
      <c r="D53" s="133">
        <f>'Centre Reforecast'!D53</f>
        <v>2</v>
      </c>
      <c r="F53" s="147">
        <f>'Centre Reforecast'!F53</f>
        <v>43675</v>
      </c>
      <c r="G53" s="146">
        <f>($O$34/$C$53)*D53</f>
        <v>0</v>
      </c>
      <c r="H53" s="146">
        <f>($P$34/$C$53)*D53</f>
        <v>1278.9167115372941</v>
      </c>
      <c r="I53" s="146">
        <f>($Q$34/$C$53)*D53</f>
        <v>1306.5137873341359</v>
      </c>
      <c r="J53" s="146">
        <f>($R$34/$C$53)*D53</f>
        <v>749.467506559311</v>
      </c>
      <c r="K53" s="146">
        <f>($S$34/$C$53)*D53</f>
        <v>0</v>
      </c>
      <c r="L53" s="146">
        <f>($T$34/$C$53)*D53</f>
        <v>0</v>
      </c>
      <c r="M53" s="146">
        <f>SUM(G53:L53)</f>
        <v>3334.8980054307413</v>
      </c>
      <c r="N53" s="134"/>
      <c r="O53" s="144"/>
      <c r="P53" s="150">
        <f t="shared" ref="P53:R57" si="145">X53*P$22</f>
        <v>389.1473049231559</v>
      </c>
      <c r="Q53" s="150">
        <f t="shared" si="145"/>
        <v>361.70525279176775</v>
      </c>
      <c r="R53" s="150">
        <f t="shared" si="145"/>
        <v>220.81981317255293</v>
      </c>
      <c r="S53" s="144"/>
      <c r="T53" s="144"/>
      <c r="U53" s="144">
        <f>SUM(O53:T53)</f>
        <v>971.67237088747663</v>
      </c>
      <c r="V53" s="134"/>
      <c r="W53" s="143"/>
      <c r="X53" s="143">
        <f>'Reforecast Total Assurance Only'!X53</f>
        <v>9.758824579152249E-2</v>
      </c>
      <c r="Y53" s="143">
        <f>'Reforecast Total Assurance Only'!Y53</f>
        <v>8.8790513019141371E-2</v>
      </c>
      <c r="Z53" s="143">
        <f>'Reforecast Total Assurance Only'!Z53</f>
        <v>9.4495467102150399E-2</v>
      </c>
      <c r="AA53" s="143"/>
      <c r="AB53" s="143"/>
      <c r="AC53" s="143">
        <f>U53/U$58</f>
        <v>9.3446501044136515E-2</v>
      </c>
      <c r="AE53" s="142">
        <f t="shared" ref="AE53:AK58" si="146">G53-O53</f>
        <v>0</v>
      </c>
      <c r="AF53" s="142">
        <f t="shared" si="146"/>
        <v>889.76940661413823</v>
      </c>
      <c r="AG53" s="142">
        <f t="shared" si="146"/>
        <v>944.80853454236819</v>
      </c>
      <c r="AH53" s="142">
        <f t="shared" si="146"/>
        <v>528.64769338675808</v>
      </c>
      <c r="AI53" s="142">
        <f t="shared" si="146"/>
        <v>0</v>
      </c>
      <c r="AJ53" s="142">
        <f t="shared" si="146"/>
        <v>0</v>
      </c>
      <c r="AK53" s="142">
        <f t="shared" si="146"/>
        <v>2363.2256345432647</v>
      </c>
    </row>
    <row r="54" spans="3:37" x14ac:dyDescent="0.35">
      <c r="C54" s="378"/>
      <c r="D54" s="133">
        <f>'Centre Reforecast'!D54</f>
        <v>5</v>
      </c>
      <c r="F54" s="147">
        <f>'Centre Reforecast'!F54</f>
        <v>43682</v>
      </c>
      <c r="G54" s="146">
        <f>($O$34/$C$53)*D54</f>
        <v>0</v>
      </c>
      <c r="H54" s="146">
        <f>($P$34/$C$53)*D54</f>
        <v>3197.2917788432351</v>
      </c>
      <c r="I54" s="146">
        <f>($Q$34/$C$53)*D54</f>
        <v>3266.2844683353396</v>
      </c>
      <c r="J54" s="146">
        <f>($R$34/$C$53)*D54</f>
        <v>1873.6687663982775</v>
      </c>
      <c r="K54" s="146">
        <f>($S$34/$C$53)*D54</f>
        <v>0</v>
      </c>
      <c r="L54" s="146">
        <f>($T$34/$C$53)*D54</f>
        <v>0</v>
      </c>
      <c r="M54" s="146">
        <f t="shared" ref="M54:M117" si="147">SUM(G54:L54)</f>
        <v>8337.2450135768522</v>
      </c>
      <c r="N54" s="134"/>
      <c r="O54" s="144"/>
      <c r="P54" s="150">
        <f t="shared" si="145"/>
        <v>648.57884153859334</v>
      </c>
      <c r="Q54" s="150">
        <f t="shared" si="145"/>
        <v>602.84208798627958</v>
      </c>
      <c r="R54" s="150">
        <f t="shared" si="145"/>
        <v>368.03302195425488</v>
      </c>
      <c r="S54" s="144"/>
      <c r="T54" s="144"/>
      <c r="U54" s="144">
        <f>SUM(O54:T54)</f>
        <v>1619.4539514791277</v>
      </c>
      <c r="V54" s="134"/>
      <c r="W54" s="143"/>
      <c r="X54" s="143">
        <f>'Reforecast Total Assurance Only'!X54</f>
        <v>0.16264707631920419</v>
      </c>
      <c r="Y54" s="143">
        <f>'Reforecast Total Assurance Only'!Y54</f>
        <v>0.14798418836523561</v>
      </c>
      <c r="Z54" s="143">
        <f>'Reforecast Total Assurance Only'!Z54</f>
        <v>0.15749244517025066</v>
      </c>
      <c r="AA54" s="143"/>
      <c r="AB54" s="143"/>
      <c r="AC54" s="143">
        <f>U54/U$58</f>
        <v>0.15574416840689417</v>
      </c>
      <c r="AE54" s="142">
        <f t="shared" si="146"/>
        <v>0</v>
      </c>
      <c r="AF54" s="142">
        <f t="shared" si="146"/>
        <v>2548.7129373046419</v>
      </c>
      <c r="AG54" s="142">
        <f t="shared" si="146"/>
        <v>2663.4423803490599</v>
      </c>
      <c r="AH54" s="142">
        <f t="shared" si="146"/>
        <v>1505.6357444440227</v>
      </c>
      <c r="AI54" s="142">
        <f t="shared" si="146"/>
        <v>0</v>
      </c>
      <c r="AJ54" s="142">
        <f t="shared" si="146"/>
        <v>0</v>
      </c>
      <c r="AK54" s="142">
        <f t="shared" si="146"/>
        <v>6717.7910620977245</v>
      </c>
    </row>
    <row r="55" spans="3:37" x14ac:dyDescent="0.35">
      <c r="C55" s="378"/>
      <c r="D55" s="133">
        <f>'Centre Reforecast'!D55</f>
        <v>4</v>
      </c>
      <c r="F55" s="147">
        <f>'Centre Reforecast'!F55</f>
        <v>43689</v>
      </c>
      <c r="G55" s="146">
        <f>($O$34/$C$53)*D55</f>
        <v>0</v>
      </c>
      <c r="H55" s="146">
        <f>($P$34/$C$53)*D55</f>
        <v>2557.8334230745882</v>
      </c>
      <c r="I55" s="146">
        <f>($Q$34/$C$53)*D55</f>
        <v>2613.0275746682719</v>
      </c>
      <c r="J55" s="146">
        <f>($R$34/$C$53)*D55</f>
        <v>1498.935013118622</v>
      </c>
      <c r="K55" s="146">
        <f>($S$34/$C$53)*D55</f>
        <v>0</v>
      </c>
      <c r="L55" s="146">
        <f>($T$34/$C$53)*D55</f>
        <v>0</v>
      </c>
      <c r="M55" s="146">
        <f t="shared" si="147"/>
        <v>6669.7960108614825</v>
      </c>
      <c r="N55" s="134"/>
      <c r="O55" s="144"/>
      <c r="P55" s="150">
        <f t="shared" si="145"/>
        <v>1118.7363470039099</v>
      </c>
      <c r="Q55" s="150">
        <f t="shared" si="145"/>
        <v>1207.6204303416846</v>
      </c>
      <c r="R55" s="150">
        <f t="shared" si="145"/>
        <v>632.50326619203508</v>
      </c>
      <c r="S55" s="144"/>
      <c r="T55" s="144"/>
      <c r="U55" s="144">
        <f>SUM(O55:T55)</f>
        <v>2958.8600435376293</v>
      </c>
      <c r="V55" s="134"/>
      <c r="W55" s="143"/>
      <c r="X55" s="143">
        <f>'Reforecast Total Assurance Only'!X55</f>
        <v>0.28055061984532109</v>
      </c>
      <c r="Y55" s="143">
        <f>'Reforecast Total Assurance Only'!Y55</f>
        <v>0.29644368367567936</v>
      </c>
      <c r="Z55" s="143">
        <f>'Reforecast Total Assurance Only'!Z55</f>
        <v>0.27066725002501335</v>
      </c>
      <c r="AA55" s="143"/>
      <c r="AB55" s="143"/>
      <c r="AC55" s="143">
        <f>U55/U$58</f>
        <v>0.28455591249893847</v>
      </c>
      <c r="AE55" s="142">
        <f t="shared" si="146"/>
        <v>0</v>
      </c>
      <c r="AF55" s="142">
        <f t="shared" si="146"/>
        <v>1439.0970760706782</v>
      </c>
      <c r="AG55" s="142">
        <f t="shared" si="146"/>
        <v>1405.4071443265873</v>
      </c>
      <c r="AH55" s="142">
        <f t="shared" si="146"/>
        <v>866.43174692658692</v>
      </c>
      <c r="AI55" s="142">
        <f t="shared" si="146"/>
        <v>0</v>
      </c>
      <c r="AJ55" s="142">
        <f t="shared" si="146"/>
        <v>0</v>
      </c>
      <c r="AK55" s="142">
        <f t="shared" si="146"/>
        <v>3710.9359673238532</v>
      </c>
    </row>
    <row r="56" spans="3:37" x14ac:dyDescent="0.35">
      <c r="C56" s="378"/>
      <c r="D56" s="133">
        <f>'Centre Reforecast'!D56</f>
        <v>4</v>
      </c>
      <c r="F56" s="147">
        <f>'Centre Reforecast'!F56</f>
        <v>43696</v>
      </c>
      <c r="G56" s="146">
        <f>($O$34/$C$53)*D56</f>
        <v>0</v>
      </c>
      <c r="H56" s="146">
        <f>($P$34/$C$53)*D56</f>
        <v>2557.8334230745882</v>
      </c>
      <c r="I56" s="146">
        <f>($Q$34/$C$53)*D56</f>
        <v>2613.0275746682719</v>
      </c>
      <c r="J56" s="146">
        <f>($R$34/$C$53)*D56</f>
        <v>1498.935013118622</v>
      </c>
      <c r="K56" s="146">
        <f>($S$34/$C$53)*D56</f>
        <v>0</v>
      </c>
      <c r="L56" s="146">
        <f>($T$34/$C$53)*D56</f>
        <v>0</v>
      </c>
      <c r="M56" s="146">
        <f t="shared" si="147"/>
        <v>6669.7960108614825</v>
      </c>
      <c r="N56" s="134"/>
      <c r="O56" s="144"/>
      <c r="P56" s="150">
        <f t="shared" si="145"/>
        <v>942.57572301102482</v>
      </c>
      <c r="Q56" s="150">
        <f t="shared" si="145"/>
        <v>1015.714930223691</v>
      </c>
      <c r="R56" s="150">
        <f t="shared" si="145"/>
        <v>563.20944525635139</v>
      </c>
      <c r="S56" s="144"/>
      <c r="T56" s="144"/>
      <c r="U56" s="144">
        <f>SUM(O56:T56)</f>
        <v>2521.5000984910671</v>
      </c>
      <c r="V56" s="134"/>
      <c r="W56" s="143"/>
      <c r="X56" s="143">
        <f>'Reforecast Total Assurance Only'!X56</f>
        <v>0.23637401613891651</v>
      </c>
      <c r="Y56" s="143">
        <f>'Reforecast Total Assurance Only'!Y56</f>
        <v>0.24933519499558535</v>
      </c>
      <c r="Z56" s="143">
        <f>'Reforecast Total Assurance Only'!Z56</f>
        <v>0.24101433128310001</v>
      </c>
      <c r="AA56" s="143"/>
      <c r="AB56" s="143"/>
      <c r="AC56" s="143">
        <f>U56/U$58</f>
        <v>0.2424946603876649</v>
      </c>
      <c r="AE56" s="142">
        <f t="shared" si="146"/>
        <v>0</v>
      </c>
      <c r="AF56" s="142">
        <f t="shared" si="146"/>
        <v>1615.2577000635633</v>
      </c>
      <c r="AG56" s="142">
        <f t="shared" si="146"/>
        <v>1597.3126444445809</v>
      </c>
      <c r="AH56" s="142">
        <f t="shared" si="146"/>
        <v>935.72556786227062</v>
      </c>
      <c r="AI56" s="142">
        <f t="shared" si="146"/>
        <v>0</v>
      </c>
      <c r="AJ56" s="142">
        <f t="shared" si="146"/>
        <v>0</v>
      </c>
      <c r="AK56" s="142">
        <f t="shared" si="146"/>
        <v>4148.295912370415</v>
      </c>
    </row>
    <row r="57" spans="3:37" x14ac:dyDescent="0.35">
      <c r="C57" s="378"/>
      <c r="D57" s="133">
        <f>'Centre Reforecast'!D57</f>
        <v>4</v>
      </c>
      <c r="F57" s="147">
        <f>'Centre Reforecast'!F57</f>
        <v>43703</v>
      </c>
      <c r="G57" s="146">
        <f>($O$34/$C$53)*D57</f>
        <v>0</v>
      </c>
      <c r="H57" s="146">
        <f>($P$34/$C$53)*D57</f>
        <v>2557.8334230745882</v>
      </c>
      <c r="I57" s="146">
        <f>($Q$34/$C$53)*D57</f>
        <v>2613.0275746682719</v>
      </c>
      <c r="J57" s="146">
        <f>($R$34/$C$53)*D57</f>
        <v>1498.935013118622</v>
      </c>
      <c r="K57" s="146">
        <f>($S$34/$C$53)*D57</f>
        <v>0</v>
      </c>
      <c r="L57" s="146">
        <f>($T$34/$C$53)*D57</f>
        <v>0</v>
      </c>
      <c r="M57" s="146">
        <f t="shared" si="147"/>
        <v>6669.7960108614825</v>
      </c>
      <c r="N57" s="134"/>
      <c r="O57" s="144"/>
      <c r="P57" s="150">
        <f t="shared" si="145"/>
        <v>888.60703492470134</v>
      </c>
      <c r="Q57" s="150">
        <f t="shared" si="145"/>
        <v>885.80986436786827</v>
      </c>
      <c r="R57" s="150">
        <f t="shared" si="145"/>
        <v>552.26414424843938</v>
      </c>
      <c r="S57" s="144"/>
      <c r="T57" s="144"/>
      <c r="U57" s="144">
        <f>SUM(O57:T57)</f>
        <v>2326.6810435410089</v>
      </c>
      <c r="V57" s="134"/>
      <c r="W57" s="143"/>
      <c r="X57" s="143">
        <f>'Reforecast Total Assurance Only'!X57</f>
        <v>0.2228400419050357</v>
      </c>
      <c r="Y57" s="143">
        <f>'Reforecast Total Assurance Only'!Y57</f>
        <v>0.21744641994435843</v>
      </c>
      <c r="Z57" s="143">
        <f>'Reforecast Total Assurance Only'!Z57</f>
        <v>0.23633050641948566</v>
      </c>
      <c r="AA57" s="143"/>
      <c r="AB57" s="143"/>
      <c r="AC57" s="143">
        <f>U57/U$58</f>
        <v>0.22375875766236603</v>
      </c>
      <c r="AE57" s="142">
        <f t="shared" si="146"/>
        <v>0</v>
      </c>
      <c r="AF57" s="142">
        <f t="shared" si="146"/>
        <v>1669.2263881498868</v>
      </c>
      <c r="AG57" s="142">
        <f t="shared" si="146"/>
        <v>1727.2177103004037</v>
      </c>
      <c r="AH57" s="142">
        <f t="shared" si="146"/>
        <v>946.67086887018263</v>
      </c>
      <c r="AI57" s="142">
        <f t="shared" si="146"/>
        <v>0</v>
      </c>
      <c r="AJ57" s="142">
        <f t="shared" si="146"/>
        <v>0</v>
      </c>
      <c r="AK57" s="142">
        <f t="shared" si="146"/>
        <v>4343.1149673204736</v>
      </c>
    </row>
    <row r="58" spans="3:37" x14ac:dyDescent="0.35">
      <c r="F58" s="141" t="s">
        <v>111</v>
      </c>
      <c r="G58" s="140">
        <f t="shared" ref="G58:L58" si="148">SUM(G53:G57)</f>
        <v>0</v>
      </c>
      <c r="H58" s="140">
        <f t="shared" si="148"/>
        <v>12149.708759604293</v>
      </c>
      <c r="I58" s="140">
        <f t="shared" si="148"/>
        <v>12411.88097967429</v>
      </c>
      <c r="J58" s="140">
        <f t="shared" si="148"/>
        <v>7119.9413123134545</v>
      </c>
      <c r="K58" s="140">
        <f t="shared" si="148"/>
        <v>0</v>
      </c>
      <c r="L58" s="140">
        <f t="shared" si="148"/>
        <v>0</v>
      </c>
      <c r="M58" s="140">
        <f t="shared" si="147"/>
        <v>31681.531051592039</v>
      </c>
      <c r="O58" s="139">
        <f t="shared" ref="O58:U58" si="149">SUM(O53:O57)</f>
        <v>0</v>
      </c>
      <c r="P58" s="139">
        <f t="shared" si="149"/>
        <v>3987.6452514013854</v>
      </c>
      <c r="Q58" s="139">
        <f t="shared" si="149"/>
        <v>4073.6925657112911</v>
      </c>
      <c r="R58" s="139">
        <f t="shared" si="149"/>
        <v>2336.8296908236334</v>
      </c>
      <c r="S58" s="139">
        <f t="shared" si="149"/>
        <v>0</v>
      </c>
      <c r="T58" s="139">
        <f t="shared" si="149"/>
        <v>0</v>
      </c>
      <c r="U58" s="139">
        <f t="shared" si="149"/>
        <v>10398.167507936309</v>
      </c>
      <c r="V58" s="134"/>
      <c r="W58" s="138"/>
      <c r="X58" s="138">
        <f>SUM(X53:X57)</f>
        <v>1</v>
      </c>
      <c r="Y58" s="138">
        <f>SUM(Y53:Y57)</f>
        <v>1</v>
      </c>
      <c r="Z58" s="138">
        <f>SUM(Z53:Z57)</f>
        <v>1</v>
      </c>
      <c r="AA58" s="138"/>
      <c r="AB58" s="138"/>
      <c r="AC58" s="138">
        <f>SUM(AC53:AC57)</f>
        <v>1</v>
      </c>
      <c r="AE58" s="137">
        <f t="shared" si="146"/>
        <v>0</v>
      </c>
      <c r="AF58" s="137">
        <f t="shared" si="146"/>
        <v>8162.0635082029075</v>
      </c>
      <c r="AG58" s="137">
        <f t="shared" si="146"/>
        <v>8338.1884139629983</v>
      </c>
      <c r="AH58" s="137">
        <f t="shared" si="146"/>
        <v>4783.1116214898211</v>
      </c>
      <c r="AI58" s="137">
        <f t="shared" si="146"/>
        <v>0</v>
      </c>
      <c r="AJ58" s="137">
        <f t="shared" si="146"/>
        <v>0</v>
      </c>
      <c r="AK58" s="137">
        <f>M58-U58</f>
        <v>21283.363543655731</v>
      </c>
    </row>
    <row r="59" spans="3:37" x14ac:dyDescent="0.35">
      <c r="F59" s="158"/>
      <c r="M59" s="134">
        <f>M58-SUM(O34:T34)</f>
        <v>0</v>
      </c>
      <c r="O59" s="134"/>
      <c r="P59" s="134"/>
      <c r="Q59" s="134"/>
      <c r="R59" s="134"/>
      <c r="S59" s="154"/>
      <c r="T59" s="154"/>
      <c r="U59" s="134"/>
      <c r="V59" s="134"/>
      <c r="AE59" s="160"/>
      <c r="AF59" s="160"/>
      <c r="AG59" s="160"/>
      <c r="AH59" s="160"/>
      <c r="AI59" s="160"/>
      <c r="AJ59" s="160"/>
      <c r="AK59" s="159"/>
    </row>
    <row r="60" spans="3:37" x14ac:dyDescent="0.35">
      <c r="C60" s="378">
        <f>SUM(D60:D64)</f>
        <v>20</v>
      </c>
      <c r="D60" s="133">
        <f>'Centre Reforecast'!D60</f>
        <v>5</v>
      </c>
      <c r="F60" s="147">
        <f>'Centre Reforecast'!F60</f>
        <v>43710</v>
      </c>
      <c r="G60" s="146">
        <f>($W$34/$C$60)*D60</f>
        <v>0</v>
      </c>
      <c r="H60" s="146">
        <f>($X$34/$C$60)*D60</f>
        <v>2874.2302651236159</v>
      </c>
      <c r="I60" s="146">
        <f>($Y$34/$C$60)*D60</f>
        <v>2249.2650526501197</v>
      </c>
      <c r="J60" s="146">
        <f>($Z$34/$C$60)*D60</f>
        <v>1553.7726404441746</v>
      </c>
      <c r="K60" s="146">
        <f>($AA$34/$C$60)*D60</f>
        <v>0</v>
      </c>
      <c r="L60" s="146">
        <f>($AB$34/$C$60)*D60</f>
        <v>0</v>
      </c>
      <c r="M60" s="146">
        <f>SUM(G60:L60)</f>
        <v>6677.2679582179098</v>
      </c>
      <c r="N60" s="134"/>
      <c r="O60" s="144"/>
      <c r="P60" s="150">
        <f t="shared" ref="P60:R64" si="150">X60*X$22</f>
        <v>1226.9445520988729</v>
      </c>
      <c r="Q60" s="150">
        <f t="shared" si="150"/>
        <v>949.73650796401353</v>
      </c>
      <c r="R60" s="150">
        <f t="shared" si="150"/>
        <v>698.40252374101317</v>
      </c>
      <c r="S60" s="144"/>
      <c r="T60" s="144"/>
      <c r="U60" s="144">
        <f>SUM(O60:T60)</f>
        <v>2875.0835838038997</v>
      </c>
      <c r="V60" s="134"/>
      <c r="W60" s="143"/>
      <c r="X60" s="143">
        <f>'Reforecast Total Assurance Only'!X60</f>
        <v>0.2788714618110405</v>
      </c>
      <c r="Y60" s="143">
        <f>'Reforecast Total Assurance Only'!Y60</f>
        <v>0.2758437776498785</v>
      </c>
      <c r="Z60" s="143">
        <f>'Reforecast Total Assurance Only'!Z60</f>
        <v>0.29364257571035163</v>
      </c>
      <c r="AA60" s="143"/>
      <c r="AB60" s="143"/>
      <c r="AC60" s="143">
        <f>U60/U$65</f>
        <v>0.28128875112344637</v>
      </c>
      <c r="AE60" s="142">
        <f t="shared" ref="AE60:AK65" si="151">G60-O60</f>
        <v>0</v>
      </c>
      <c r="AF60" s="142">
        <f t="shared" si="151"/>
        <v>1647.285713024743</v>
      </c>
      <c r="AG60" s="142">
        <f t="shared" si="151"/>
        <v>1299.5285446861062</v>
      </c>
      <c r="AH60" s="142">
        <f t="shared" si="151"/>
        <v>855.37011670316144</v>
      </c>
      <c r="AI60" s="142">
        <f t="shared" si="151"/>
        <v>0</v>
      </c>
      <c r="AJ60" s="142">
        <f t="shared" si="151"/>
        <v>0</v>
      </c>
      <c r="AK60" s="142">
        <f t="shared" si="151"/>
        <v>3802.1843744140101</v>
      </c>
    </row>
    <row r="61" spans="3:37" x14ac:dyDescent="0.35">
      <c r="C61" s="378"/>
      <c r="D61" s="133">
        <f>'Centre Reforecast'!D61</f>
        <v>5</v>
      </c>
      <c r="F61" s="147">
        <f>'Centre Reforecast'!F61</f>
        <v>43717</v>
      </c>
      <c r="G61" s="146">
        <f>($W$34/$C$60)*D61</f>
        <v>0</v>
      </c>
      <c r="H61" s="146">
        <f>($X$34/$C$60)*D61</f>
        <v>2874.2302651236159</v>
      </c>
      <c r="I61" s="146">
        <f>($Y$34/$C$60)*D61</f>
        <v>2249.2650526501197</v>
      </c>
      <c r="J61" s="146">
        <f>($Z$34/$C$60)*D61</f>
        <v>1553.7726404441746</v>
      </c>
      <c r="K61" s="146">
        <f>($AA$34/$C$60)*D61</f>
        <v>0</v>
      </c>
      <c r="L61" s="146">
        <f>($AB$34/$C$60)*D61</f>
        <v>0</v>
      </c>
      <c r="M61" s="146">
        <f t="shared" si="147"/>
        <v>6677.2679582179098</v>
      </c>
      <c r="N61" s="134"/>
      <c r="O61" s="144"/>
      <c r="P61" s="150">
        <f t="shared" si="150"/>
        <v>1065.6170882459528</v>
      </c>
      <c r="Q61" s="150">
        <f t="shared" si="150"/>
        <v>870.81177375086475</v>
      </c>
      <c r="R61" s="150">
        <f t="shared" si="150"/>
        <v>563.44923700419452</v>
      </c>
      <c r="S61" s="144"/>
      <c r="T61" s="144"/>
      <c r="U61" s="144">
        <f>SUM(O61:T61)</f>
        <v>2499.8780990010118</v>
      </c>
      <c r="V61" s="134"/>
      <c r="W61" s="143"/>
      <c r="X61" s="143">
        <f>'Reforecast Total Assurance Only'!X61</f>
        <v>0.24220344319685774</v>
      </c>
      <c r="Y61" s="143">
        <f>'Reforecast Total Assurance Only'!Y61</f>
        <v>0.25292068618944946</v>
      </c>
      <c r="Z61" s="143">
        <f>'Reforecast Total Assurance Only'!Z61</f>
        <v>0.23690161420049285</v>
      </c>
      <c r="AA61" s="143"/>
      <c r="AB61" s="143"/>
      <c r="AC61" s="143">
        <f>U61/U$65</f>
        <v>0.2445798766999645</v>
      </c>
      <c r="AE61" s="142">
        <f t="shared" si="151"/>
        <v>0</v>
      </c>
      <c r="AF61" s="142">
        <f t="shared" si="151"/>
        <v>1808.6131768776631</v>
      </c>
      <c r="AG61" s="142">
        <f t="shared" si="151"/>
        <v>1378.4532788992551</v>
      </c>
      <c r="AH61" s="142">
        <f t="shared" si="151"/>
        <v>990.3234034399801</v>
      </c>
      <c r="AI61" s="142">
        <f t="shared" si="151"/>
        <v>0</v>
      </c>
      <c r="AJ61" s="142">
        <f t="shared" si="151"/>
        <v>0</v>
      </c>
      <c r="AK61" s="142">
        <f t="shared" si="151"/>
        <v>4177.389859216898</v>
      </c>
    </row>
    <row r="62" spans="3:37" x14ac:dyDescent="0.35">
      <c r="C62" s="378"/>
      <c r="D62" s="133">
        <f>'Centre Reforecast'!D62</f>
        <v>5</v>
      </c>
      <c r="F62" s="147">
        <f>'Centre Reforecast'!F62</f>
        <v>43724</v>
      </c>
      <c r="G62" s="146">
        <f>($W$34/$C$60)*D62</f>
        <v>0</v>
      </c>
      <c r="H62" s="146">
        <f>($X$34/$C$60)*D62</f>
        <v>2874.2302651236159</v>
      </c>
      <c r="I62" s="146">
        <f>($Y$34/$C$60)*D62</f>
        <v>2249.2650526501197</v>
      </c>
      <c r="J62" s="146">
        <f>($Z$34/$C$60)*D62</f>
        <v>1553.7726404441746</v>
      </c>
      <c r="K62" s="146">
        <f>($AA$34/$C$60)*D62</f>
        <v>0</v>
      </c>
      <c r="L62" s="146">
        <f>($AB$34/$C$60)*D62</f>
        <v>0</v>
      </c>
      <c r="M62" s="146">
        <f t="shared" si="147"/>
        <v>6677.2679582179098</v>
      </c>
      <c r="N62" s="134"/>
      <c r="O62" s="144"/>
      <c r="P62" s="150">
        <f t="shared" si="150"/>
        <v>1095.2587498295827</v>
      </c>
      <c r="Q62" s="150">
        <f t="shared" si="150"/>
        <v>810.8455385561266</v>
      </c>
      <c r="R62" s="150">
        <f t="shared" si="150"/>
        <v>619.53143733944364</v>
      </c>
      <c r="S62" s="144"/>
      <c r="T62" s="144"/>
      <c r="U62" s="144">
        <f>SUM(O62:T62)</f>
        <v>2525.635725725153</v>
      </c>
      <c r="V62" s="134"/>
      <c r="W62" s="143"/>
      <c r="X62" s="143">
        <f>'Reforecast Total Assurance Only'!X62</f>
        <v>0.24894067796610173</v>
      </c>
      <c r="Y62" s="143">
        <f>'Reforecast Total Assurance Only'!Y62</f>
        <v>0.23550394722148252</v>
      </c>
      <c r="Z62" s="143">
        <f>'Reforecast Total Assurance Only'!Z62</f>
        <v>0.26048131386958129</v>
      </c>
      <c r="AA62" s="143"/>
      <c r="AB62" s="143"/>
      <c r="AC62" s="143">
        <f>U62/U$65</f>
        <v>0.24709991844551668</v>
      </c>
      <c r="AE62" s="142">
        <f t="shared" si="151"/>
        <v>0</v>
      </c>
      <c r="AF62" s="142">
        <f t="shared" si="151"/>
        <v>1778.9715152940332</v>
      </c>
      <c r="AG62" s="142">
        <f t="shared" si="151"/>
        <v>1438.4195140939933</v>
      </c>
      <c r="AH62" s="142">
        <f t="shared" si="151"/>
        <v>934.24120310473097</v>
      </c>
      <c r="AI62" s="142">
        <f t="shared" si="151"/>
        <v>0</v>
      </c>
      <c r="AJ62" s="142">
        <f t="shared" si="151"/>
        <v>0</v>
      </c>
      <c r="AK62" s="142">
        <f t="shared" si="151"/>
        <v>4151.6322324927569</v>
      </c>
    </row>
    <row r="63" spans="3:37" x14ac:dyDescent="0.35">
      <c r="C63" s="378"/>
      <c r="D63" s="133">
        <f>'Centre Reforecast'!D63</f>
        <v>4</v>
      </c>
      <c r="F63" s="147">
        <f>'Centre Reforecast'!F63</f>
        <v>43731</v>
      </c>
      <c r="G63" s="146">
        <f>($W$34/$C$60)*D63</f>
        <v>0</v>
      </c>
      <c r="H63" s="146">
        <f>($X$34/$C$60)*D63</f>
        <v>2299.3842120988929</v>
      </c>
      <c r="I63" s="146">
        <f>($Y$34/$C$60)*D63</f>
        <v>1799.4120421200957</v>
      </c>
      <c r="J63" s="146">
        <f>($Z$34/$C$60)*D63</f>
        <v>1243.0181123553398</v>
      </c>
      <c r="K63" s="146">
        <f>($AA$34/$C$60)*D63</f>
        <v>0</v>
      </c>
      <c r="L63" s="146">
        <f>($AB$34/$C$60)*D63</f>
        <v>0</v>
      </c>
      <c r="M63" s="146">
        <f t="shared" si="147"/>
        <v>5341.8143665743282</v>
      </c>
      <c r="N63" s="134"/>
      <c r="O63" s="144"/>
      <c r="P63" s="150">
        <f t="shared" si="150"/>
        <v>809.48584901494451</v>
      </c>
      <c r="Q63" s="150">
        <f t="shared" si="150"/>
        <v>649.30345140526038</v>
      </c>
      <c r="R63" s="150">
        <f t="shared" si="150"/>
        <v>397.62167377586462</v>
      </c>
      <c r="S63" s="144"/>
      <c r="T63" s="144"/>
      <c r="U63" s="144">
        <f>SUM(O63:T63)</f>
        <v>1856.4109741960694</v>
      </c>
      <c r="V63" s="134"/>
      <c r="W63" s="143"/>
      <c r="X63" s="143">
        <f>'Reforecast Total Assurance Only'!X63</f>
        <v>0.18398753362080003</v>
      </c>
      <c r="Y63" s="143">
        <f>'Reforecast Total Assurance Only'!Y63</f>
        <v>0.18858527115135165</v>
      </c>
      <c r="Z63" s="143">
        <f>'Reforecast Total Assurance Only'!Z63</f>
        <v>0.16717959697565951</v>
      </c>
      <c r="AA63" s="143"/>
      <c r="AB63" s="143"/>
      <c r="AC63" s="143">
        <f>U63/U$65</f>
        <v>0.18162516298485795</v>
      </c>
      <c r="AE63" s="142">
        <f t="shared" si="151"/>
        <v>0</v>
      </c>
      <c r="AF63" s="142">
        <f t="shared" si="151"/>
        <v>1489.8983630839484</v>
      </c>
      <c r="AG63" s="142">
        <f t="shared" si="151"/>
        <v>1150.1085907148354</v>
      </c>
      <c r="AH63" s="142">
        <f t="shared" si="151"/>
        <v>845.39643857947522</v>
      </c>
      <c r="AI63" s="142">
        <f t="shared" si="151"/>
        <v>0</v>
      </c>
      <c r="AJ63" s="142">
        <f t="shared" si="151"/>
        <v>0</v>
      </c>
      <c r="AK63" s="142">
        <f t="shared" si="151"/>
        <v>3485.403392378259</v>
      </c>
    </row>
    <row r="64" spans="3:37" x14ac:dyDescent="0.35">
      <c r="C64" s="378"/>
      <c r="D64" s="133">
        <f>'Centre Reforecast'!D64</f>
        <v>1</v>
      </c>
      <c r="F64" s="147">
        <f>'Centre Reforecast'!F64</f>
        <v>43738</v>
      </c>
      <c r="G64" s="146">
        <f>($W$34/$C$60)*D64</f>
        <v>0</v>
      </c>
      <c r="H64" s="146">
        <f>($X$34/$C$60)*D64</f>
        <v>574.84605302472323</v>
      </c>
      <c r="I64" s="146">
        <f>($Y$34/$C$60)*D64</f>
        <v>449.85301053002394</v>
      </c>
      <c r="J64" s="146">
        <f>($Z$34/$C$60)*D64</f>
        <v>310.75452808883495</v>
      </c>
      <c r="K64" s="146">
        <f>($AA$34/$C$60)*D64</f>
        <v>0</v>
      </c>
      <c r="L64" s="146">
        <f>($AB$34/$C$60)*D64</f>
        <v>0</v>
      </c>
      <c r="M64" s="146">
        <f t="shared" si="147"/>
        <v>1335.4535916435821</v>
      </c>
      <c r="N64" s="134"/>
      <c r="O64" s="144"/>
      <c r="P64" s="150">
        <f t="shared" si="150"/>
        <v>202.37146225373613</v>
      </c>
      <c r="Q64" s="150">
        <f t="shared" si="150"/>
        <v>162.32586285131509</v>
      </c>
      <c r="R64" s="150">
        <f t="shared" si="150"/>
        <v>99.405418443966155</v>
      </c>
      <c r="S64" s="144"/>
      <c r="T64" s="144"/>
      <c r="U64" s="144">
        <f>SUM(O64:T64)</f>
        <v>464.10274354901736</v>
      </c>
      <c r="V64" s="134"/>
      <c r="W64" s="143"/>
      <c r="X64" s="143">
        <f>'Reforecast Total Assurance Only'!X64</f>
        <v>4.5996883405200008E-2</v>
      </c>
      <c r="Y64" s="143">
        <f>'Reforecast Total Assurance Only'!Y64</f>
        <v>4.7146317787837913E-2</v>
      </c>
      <c r="Z64" s="143">
        <f>'Reforecast Total Assurance Only'!Z64</f>
        <v>4.1794899243914878E-2</v>
      </c>
      <c r="AA64" s="143"/>
      <c r="AB64" s="143"/>
      <c r="AC64" s="143">
        <f>U64/U$65</f>
        <v>4.5406290746214488E-2</v>
      </c>
      <c r="AE64" s="142">
        <f t="shared" si="151"/>
        <v>0</v>
      </c>
      <c r="AF64" s="142">
        <f t="shared" si="151"/>
        <v>372.47459077098711</v>
      </c>
      <c r="AG64" s="142">
        <f t="shared" si="151"/>
        <v>287.52714767870884</v>
      </c>
      <c r="AH64" s="142">
        <f t="shared" si="151"/>
        <v>211.3491096448688</v>
      </c>
      <c r="AI64" s="142">
        <f t="shared" si="151"/>
        <v>0</v>
      </c>
      <c r="AJ64" s="142">
        <f t="shared" si="151"/>
        <v>0</v>
      </c>
      <c r="AK64" s="142">
        <f t="shared" si="151"/>
        <v>871.35084809456475</v>
      </c>
    </row>
    <row r="65" spans="3:50" x14ac:dyDescent="0.35">
      <c r="F65" s="141" t="s">
        <v>111</v>
      </c>
      <c r="G65" s="140">
        <f t="shared" ref="G65:L65" si="152">SUM(G60:G64)</f>
        <v>0</v>
      </c>
      <c r="H65" s="140">
        <f t="shared" si="152"/>
        <v>11496.921060494462</v>
      </c>
      <c r="I65" s="140">
        <f t="shared" si="152"/>
        <v>8997.0602106004771</v>
      </c>
      <c r="J65" s="140">
        <f t="shared" si="152"/>
        <v>6215.0905617766985</v>
      </c>
      <c r="K65" s="140">
        <f t="shared" si="152"/>
        <v>0</v>
      </c>
      <c r="L65" s="140">
        <f t="shared" si="152"/>
        <v>0</v>
      </c>
      <c r="M65" s="140">
        <f t="shared" si="147"/>
        <v>26709.071832871639</v>
      </c>
      <c r="O65" s="139">
        <f t="shared" ref="O65:U65" si="153">SUM(O60:O64)</f>
        <v>0</v>
      </c>
      <c r="P65" s="139">
        <f t="shared" si="153"/>
        <v>4399.6777014430891</v>
      </c>
      <c r="Q65" s="139">
        <f t="shared" si="153"/>
        <v>3443.0231345275797</v>
      </c>
      <c r="R65" s="139">
        <f t="shared" si="153"/>
        <v>2378.4102903044818</v>
      </c>
      <c r="S65" s="139">
        <f t="shared" si="153"/>
        <v>0</v>
      </c>
      <c r="T65" s="139">
        <f t="shared" si="153"/>
        <v>0</v>
      </c>
      <c r="U65" s="139">
        <f t="shared" si="153"/>
        <v>10221.111126275151</v>
      </c>
      <c r="V65" s="134"/>
      <c r="W65" s="138"/>
      <c r="X65" s="138">
        <f>SUM(X60:X64)</f>
        <v>1</v>
      </c>
      <c r="Y65" s="138">
        <f>SUM(Y60:Y64)</f>
        <v>1</v>
      </c>
      <c r="Z65" s="138">
        <f>SUM(Z60:Z64)</f>
        <v>1.0000000000000002</v>
      </c>
      <c r="AA65" s="138"/>
      <c r="AB65" s="138"/>
      <c r="AC65" s="138">
        <f>SUM(AC60:AC64)</f>
        <v>1</v>
      </c>
      <c r="AE65" s="137">
        <f t="shared" si="151"/>
        <v>0</v>
      </c>
      <c r="AF65" s="137">
        <f t="shared" si="151"/>
        <v>7097.2433590513729</v>
      </c>
      <c r="AG65" s="137">
        <f t="shared" si="151"/>
        <v>5554.0370760728974</v>
      </c>
      <c r="AH65" s="137">
        <f t="shared" si="151"/>
        <v>3836.6802714722166</v>
      </c>
      <c r="AI65" s="137">
        <f t="shared" si="151"/>
        <v>0</v>
      </c>
      <c r="AJ65" s="137">
        <f t="shared" si="151"/>
        <v>0</v>
      </c>
      <c r="AK65" s="137">
        <f>M65-U65</f>
        <v>16487.960706596488</v>
      </c>
    </row>
    <row r="66" spans="3:50" x14ac:dyDescent="0.35">
      <c r="F66" s="158"/>
      <c r="M66" s="134">
        <f>M65-SUM(W34:AB34)</f>
        <v>0</v>
      </c>
      <c r="Q66" s="134"/>
      <c r="S66" s="154"/>
      <c r="T66" s="154"/>
      <c r="U66" s="134"/>
      <c r="AM66" s="157" t="s">
        <v>150</v>
      </c>
      <c r="AN66" s="157" t="s">
        <v>149</v>
      </c>
    </row>
    <row r="67" spans="3:50" x14ac:dyDescent="0.35">
      <c r="C67" s="378">
        <f>SUM(D67:D71)</f>
        <v>22</v>
      </c>
      <c r="D67" s="133">
        <f>'Centre Reforecast'!D67</f>
        <v>4</v>
      </c>
      <c r="F67" s="147">
        <f>'Centre Reforecast'!F67</f>
        <v>43738</v>
      </c>
      <c r="G67" s="146">
        <f>($AE$34/$C$67)*D67</f>
        <v>0</v>
      </c>
      <c r="H67" s="146">
        <f>($AF$34/$C$67)*D67</f>
        <v>2492.9546446787676</v>
      </c>
      <c r="I67" s="146">
        <f>($AG$34/$C$67)*D67</f>
        <v>2011.1538700649255</v>
      </c>
      <c r="J67" s="146">
        <f>($AH$34/$C$67)*D67</f>
        <v>1301.0800714821964</v>
      </c>
      <c r="K67" s="146">
        <f>($AI$34/$C$67)*D67</f>
        <v>0</v>
      </c>
      <c r="L67" s="146">
        <f>($AJ$34/$C$67)*D67</f>
        <v>0</v>
      </c>
      <c r="M67" s="146">
        <f t="shared" si="147"/>
        <v>5805.1885862258896</v>
      </c>
      <c r="N67" s="134"/>
      <c r="O67" s="144"/>
      <c r="P67" s="150">
        <f t="shared" ref="P67:R71" si="154">X67*AF$22</f>
        <v>975.76302671693782</v>
      </c>
      <c r="Q67" s="150">
        <f t="shared" si="154"/>
        <v>785.43656961154238</v>
      </c>
      <c r="R67" s="150">
        <f t="shared" si="154"/>
        <v>574.50139572981107</v>
      </c>
      <c r="S67" s="144"/>
      <c r="T67" s="144"/>
      <c r="U67" s="144">
        <f>SUM(O67:T67)</f>
        <v>2335.7009920582914</v>
      </c>
      <c r="V67" s="134"/>
      <c r="W67" s="143"/>
      <c r="X67" s="143">
        <f>'Reforecast Total Assurance Only'!X67</f>
        <v>0.22080616347009369</v>
      </c>
      <c r="Y67" s="143">
        <f>'Reforecast Total Assurance Only'!Y67</f>
        <v>0.22031650331317593</v>
      </c>
      <c r="Z67" s="143">
        <f>'Reforecast Total Assurance Only'!Z67</f>
        <v>0.24909687229385571</v>
      </c>
      <c r="AA67" s="143"/>
      <c r="AB67" s="143"/>
      <c r="AC67" s="143">
        <f>U67/U$72</f>
        <v>0.22697714224313478</v>
      </c>
      <c r="AE67" s="142">
        <f t="shared" ref="AE67:AK72" si="155">G67-O67</f>
        <v>0</v>
      </c>
      <c r="AF67" s="142">
        <f t="shared" si="155"/>
        <v>1517.1916179618297</v>
      </c>
      <c r="AG67" s="142">
        <f t="shared" si="155"/>
        <v>1225.7173004533831</v>
      </c>
      <c r="AH67" s="142">
        <f t="shared" si="155"/>
        <v>726.57867575238538</v>
      </c>
      <c r="AI67" s="142">
        <f t="shared" si="155"/>
        <v>0</v>
      </c>
      <c r="AJ67" s="142">
        <f t="shared" si="155"/>
        <v>0</v>
      </c>
      <c r="AK67" s="142">
        <f t="shared" si="155"/>
        <v>3469.4875941675982</v>
      </c>
      <c r="AM67" s="136">
        <f>IFERROR(AK67/U67,0)</f>
        <v>1.4854159868768901</v>
      </c>
      <c r="AN67" s="136">
        <f>IFERROR(AK67/U67,0)</f>
        <v>1.4854159868768901</v>
      </c>
      <c r="AO67" s="148"/>
      <c r="AP67" s="136"/>
    </row>
    <row r="68" spans="3:50" x14ac:dyDescent="0.35">
      <c r="C68" s="378"/>
      <c r="D68" s="133">
        <f>'Centre Reforecast'!D68</f>
        <v>5</v>
      </c>
      <c r="F68" s="147">
        <f>'Centre Reforecast'!F68</f>
        <v>43745</v>
      </c>
      <c r="G68" s="146">
        <f>($AE$34/$C$67)*D68</f>
        <v>0</v>
      </c>
      <c r="H68" s="146">
        <f>($AF$34/$C$67)*D68</f>
        <v>3116.1933058484597</v>
      </c>
      <c r="I68" s="146">
        <f>($AG$34/$C$67)*D68</f>
        <v>2513.9423375811571</v>
      </c>
      <c r="J68" s="146">
        <f>($AH$34/$C$67)*D68</f>
        <v>1626.3500893527455</v>
      </c>
      <c r="K68" s="146">
        <f>($AI$34/$C$67)*D68</f>
        <v>0</v>
      </c>
      <c r="L68" s="146">
        <f>($AJ$34/$C$67)*D68</f>
        <v>0</v>
      </c>
      <c r="M68" s="146">
        <f t="shared" si="147"/>
        <v>7256.485732782362</v>
      </c>
      <c r="N68" s="134"/>
      <c r="O68" s="144"/>
      <c r="P68" s="150">
        <f t="shared" si="154"/>
        <v>1189.3653262170367</v>
      </c>
      <c r="Q68" s="150">
        <f t="shared" si="154"/>
        <v>953.77600712779747</v>
      </c>
      <c r="R68" s="150">
        <f t="shared" si="154"/>
        <v>635.21972575769917</v>
      </c>
      <c r="S68" s="144"/>
      <c r="T68" s="144"/>
      <c r="U68" s="144">
        <f>SUM(O68:T68)</f>
        <v>2778.3610591025331</v>
      </c>
      <c r="V68" s="134"/>
      <c r="W68" s="143"/>
      <c r="X68" s="143">
        <f>'Reforecast Total Assurance Only'!X68</f>
        <v>0.26914239160091102</v>
      </c>
      <c r="Y68" s="143">
        <f>'Reforecast Total Assurance Only'!Y68</f>
        <v>0.2675360467851981</v>
      </c>
      <c r="Z68" s="143">
        <f>'Reforecast Total Assurance Only'!Z68</f>
        <v>0.27542360746503747</v>
      </c>
      <c r="AA68" s="143"/>
      <c r="AB68" s="143"/>
      <c r="AC68" s="143">
        <f>U68/U$72</f>
        <v>0.26999365734694347</v>
      </c>
      <c r="AE68" s="142">
        <f t="shared" si="155"/>
        <v>0</v>
      </c>
      <c r="AF68" s="142">
        <f t="shared" si="155"/>
        <v>1926.827979631423</v>
      </c>
      <c r="AG68" s="142">
        <f t="shared" si="155"/>
        <v>1560.1663304533595</v>
      </c>
      <c r="AH68" s="142">
        <f t="shared" si="155"/>
        <v>991.13036359504633</v>
      </c>
      <c r="AI68" s="142">
        <f t="shared" si="155"/>
        <v>0</v>
      </c>
      <c r="AJ68" s="142">
        <f t="shared" si="155"/>
        <v>0</v>
      </c>
      <c r="AK68" s="142">
        <f t="shared" si="155"/>
        <v>4478.1246736798294</v>
      </c>
      <c r="AM68" s="136">
        <f t="shared" ref="AM68:AM128" si="156">IFERROR(AK68/U68,0)</f>
        <v>1.6117864375504725</v>
      </c>
      <c r="AN68" s="136">
        <f>IFERROR(AK68/U68,0)</f>
        <v>1.6117864375504725</v>
      </c>
    </row>
    <row r="69" spans="3:50" x14ac:dyDescent="0.35">
      <c r="C69" s="378"/>
      <c r="D69" s="133">
        <f>'Centre Reforecast'!D69</f>
        <v>5</v>
      </c>
      <c r="F69" s="147">
        <f>'Centre Reforecast'!F69</f>
        <v>43752</v>
      </c>
      <c r="G69" s="146">
        <f>($AE$34/$C$67)*D69</f>
        <v>0</v>
      </c>
      <c r="H69" s="146">
        <f>($AF$34/$C$67)*D69</f>
        <v>3116.1933058484597</v>
      </c>
      <c r="I69" s="146">
        <f>($AG$34/$C$67)*D69</f>
        <v>2513.9423375811571</v>
      </c>
      <c r="J69" s="146">
        <f>($AH$34/$C$67)*D69</f>
        <v>1626.3500893527455</v>
      </c>
      <c r="K69" s="146">
        <f>($AI$34/$C$67)*D69</f>
        <v>0</v>
      </c>
      <c r="L69" s="146">
        <f>($AJ$34/$C$67)*D69</f>
        <v>0</v>
      </c>
      <c r="M69" s="146">
        <f t="shared" si="147"/>
        <v>7256.485732782362</v>
      </c>
      <c r="N69" s="134"/>
      <c r="O69" s="144"/>
      <c r="P69" s="150">
        <f t="shared" si="154"/>
        <v>1142.8968067052524</v>
      </c>
      <c r="Q69" s="150">
        <f t="shared" si="154"/>
        <v>931.71970653776248</v>
      </c>
      <c r="R69" s="150">
        <f t="shared" si="154"/>
        <v>536.09205896210494</v>
      </c>
      <c r="S69" s="144"/>
      <c r="T69" s="144"/>
      <c r="U69" s="144">
        <f>SUM(O69:T69)</f>
        <v>2610.7085722051202</v>
      </c>
      <c r="V69" s="134"/>
      <c r="W69" s="143"/>
      <c r="X69" s="143">
        <f>'Reforecast Total Assurance Only'!X69</f>
        <v>0.2586269946914227</v>
      </c>
      <c r="Y69" s="143">
        <f>'Reforecast Total Assurance Only'!Y69</f>
        <v>0.26134921106856707</v>
      </c>
      <c r="Z69" s="143">
        <f>'Reforecast Total Assurance Only'!Z69</f>
        <v>0.23244304738266841</v>
      </c>
      <c r="AA69" s="143"/>
      <c r="AB69" s="143"/>
      <c r="AC69" s="143">
        <f>U69/U$72</f>
        <v>0.25370163944939761</v>
      </c>
      <c r="AE69" s="142">
        <f t="shared" si="155"/>
        <v>0</v>
      </c>
      <c r="AF69" s="142">
        <f t="shared" si="155"/>
        <v>1973.2964991432073</v>
      </c>
      <c r="AG69" s="142">
        <f t="shared" si="155"/>
        <v>1582.2226310433946</v>
      </c>
      <c r="AH69" s="142">
        <f t="shared" si="155"/>
        <v>1090.2580303906407</v>
      </c>
      <c r="AI69" s="142">
        <f t="shared" si="155"/>
        <v>0</v>
      </c>
      <c r="AJ69" s="142">
        <f t="shared" si="155"/>
        <v>0</v>
      </c>
      <c r="AK69" s="142">
        <f t="shared" si="155"/>
        <v>4645.7771605772414</v>
      </c>
      <c r="AM69" s="136">
        <f t="shared" si="156"/>
        <v>1.7795081419804786</v>
      </c>
      <c r="AN69" s="136">
        <f t="shared" ref="AN69:AN128" si="157">IFERROR(AK69/U69,0)</f>
        <v>1.7795081419804786</v>
      </c>
    </row>
    <row r="70" spans="3:50" x14ac:dyDescent="0.35">
      <c r="C70" s="378"/>
      <c r="D70" s="133">
        <f>'Centre Reforecast'!D70</f>
        <v>4</v>
      </c>
      <c r="F70" s="147">
        <f>'Centre Reforecast'!F70</f>
        <v>43759</v>
      </c>
      <c r="G70" s="146">
        <f>($AE$34/$C$67)*D70</f>
        <v>0</v>
      </c>
      <c r="H70" s="146">
        <f>($AF$34/$C$67)*D70</f>
        <v>2492.9546446787676</v>
      </c>
      <c r="I70" s="146">
        <f>($AG$34/$C$67)*D70</f>
        <v>2011.1538700649255</v>
      </c>
      <c r="J70" s="146">
        <f>($AH$34/$C$67)*D70</f>
        <v>1301.0800714821964</v>
      </c>
      <c r="K70" s="146">
        <f>($AI$34/$C$67)*D70</f>
        <v>0</v>
      </c>
      <c r="L70" s="146">
        <f>($AJ$34/$C$67)*D70</f>
        <v>0</v>
      </c>
      <c r="M70" s="146">
        <f t="shared" si="147"/>
        <v>5805.1885862258896</v>
      </c>
      <c r="N70" s="134"/>
      <c r="O70" s="144">
        <v>0</v>
      </c>
      <c r="P70" s="150">
        <f t="shared" si="154"/>
        <v>555.53404556047167</v>
      </c>
      <c r="Q70" s="150">
        <f t="shared" si="154"/>
        <v>447.05254806454911</v>
      </c>
      <c r="R70" s="150">
        <f t="shared" si="154"/>
        <v>280.26203537736501</v>
      </c>
      <c r="S70" s="144">
        <v>0</v>
      </c>
      <c r="T70" s="144">
        <v>0</v>
      </c>
      <c r="U70" s="144">
        <f>SUM(O70:T70)</f>
        <v>1282.8486290023857</v>
      </c>
      <c r="V70" s="134"/>
      <c r="W70" s="143"/>
      <c r="X70" s="143">
        <f>'Reforecast Total Assurance Only'!X70</f>
        <v>0.1257122251187863</v>
      </c>
      <c r="Y70" s="143">
        <f>'Reforecast Total Assurance Only'!Y70</f>
        <v>0.12539911941652937</v>
      </c>
      <c r="Z70" s="143">
        <f>'Reforecast Total Assurance Only'!Z70</f>
        <v>0.12151823642921912</v>
      </c>
      <c r="AA70" s="143"/>
      <c r="AB70" s="143"/>
      <c r="AC70" s="143">
        <f>U70/U$72</f>
        <v>0.12466378048026197</v>
      </c>
      <c r="AE70" s="142">
        <f t="shared" si="155"/>
        <v>0</v>
      </c>
      <c r="AF70" s="142">
        <f t="shared" si="155"/>
        <v>1937.420599118296</v>
      </c>
      <c r="AG70" s="142">
        <f t="shared" si="155"/>
        <v>1564.1013220003765</v>
      </c>
      <c r="AH70" s="142">
        <f t="shared" si="155"/>
        <v>1020.8180361048314</v>
      </c>
      <c r="AI70" s="142">
        <f t="shared" si="155"/>
        <v>0</v>
      </c>
      <c r="AJ70" s="142">
        <f t="shared" si="155"/>
        <v>0</v>
      </c>
      <c r="AK70" s="142">
        <f t="shared" si="155"/>
        <v>4522.3399572235039</v>
      </c>
      <c r="AM70" s="136">
        <f t="shared" si="156"/>
        <v>3.5252327164587816</v>
      </c>
      <c r="AN70" s="136">
        <f t="shared" si="157"/>
        <v>3.5252327164587816</v>
      </c>
    </row>
    <row r="71" spans="3:50" x14ac:dyDescent="0.35">
      <c r="C71" s="378"/>
      <c r="D71" s="133">
        <f>'Centre Reforecast'!D71</f>
        <v>4</v>
      </c>
      <c r="F71" s="147">
        <f>'Centre Reforecast'!F71</f>
        <v>43766</v>
      </c>
      <c r="G71" s="146">
        <f>($AE$34/$C$67)*D71</f>
        <v>0</v>
      </c>
      <c r="H71" s="146">
        <f>($AF$34/$C$67)*D71</f>
        <v>2492.9546446787676</v>
      </c>
      <c r="I71" s="146">
        <f>($AG$34/$C$67)*D71</f>
        <v>2011.1538700649255</v>
      </c>
      <c r="J71" s="146">
        <f>($AH$34/$C$67)*D71</f>
        <v>1301.0800714821964</v>
      </c>
      <c r="K71" s="146">
        <f>($AI$34/$C$67)*D71</f>
        <v>0</v>
      </c>
      <c r="L71" s="146">
        <f>($AJ$34/$C$67)*D71</f>
        <v>0</v>
      </c>
      <c r="M71" s="146">
        <f t="shared" si="147"/>
        <v>5805.1885862258896</v>
      </c>
      <c r="N71" s="134"/>
      <c r="O71" s="144">
        <v>0</v>
      </c>
      <c r="P71" s="150">
        <f t="shared" si="154"/>
        <v>555.53404556047167</v>
      </c>
      <c r="Q71" s="150">
        <f t="shared" si="154"/>
        <v>447.05254806454911</v>
      </c>
      <c r="R71" s="150">
        <f t="shared" si="154"/>
        <v>280.26203537736501</v>
      </c>
      <c r="S71" s="144">
        <v>0</v>
      </c>
      <c r="T71" s="144">
        <v>0</v>
      </c>
      <c r="U71" s="144">
        <f>SUM(O71:T71)</f>
        <v>1282.8486290023857</v>
      </c>
      <c r="V71" s="134"/>
      <c r="W71" s="143"/>
      <c r="X71" s="143">
        <f>'Reforecast Total Assurance Only'!X71</f>
        <v>0.1257122251187863</v>
      </c>
      <c r="Y71" s="143">
        <f>'Reforecast Total Assurance Only'!Y71</f>
        <v>0.12539911941652937</v>
      </c>
      <c r="Z71" s="143">
        <f>'Reforecast Total Assurance Only'!Z71</f>
        <v>0.12151823642921912</v>
      </c>
      <c r="AA71" s="143"/>
      <c r="AB71" s="143"/>
      <c r="AC71" s="143">
        <f>U71/U$72</f>
        <v>0.12466378048026197</v>
      </c>
      <c r="AE71" s="142">
        <f t="shared" si="155"/>
        <v>0</v>
      </c>
      <c r="AF71" s="142">
        <f t="shared" si="155"/>
        <v>1937.420599118296</v>
      </c>
      <c r="AG71" s="142">
        <f t="shared" si="155"/>
        <v>1564.1013220003765</v>
      </c>
      <c r="AH71" s="142">
        <f t="shared" si="155"/>
        <v>1020.8180361048314</v>
      </c>
      <c r="AI71" s="142">
        <f t="shared" si="155"/>
        <v>0</v>
      </c>
      <c r="AJ71" s="142">
        <f t="shared" si="155"/>
        <v>0</v>
      </c>
      <c r="AK71" s="142">
        <f t="shared" si="155"/>
        <v>4522.3399572235039</v>
      </c>
      <c r="AM71" s="136">
        <f t="shared" si="156"/>
        <v>3.5252327164587816</v>
      </c>
      <c r="AN71" s="136">
        <f t="shared" si="157"/>
        <v>3.5252327164587816</v>
      </c>
    </row>
    <row r="72" spans="3:50" x14ac:dyDescent="0.35">
      <c r="F72" s="141" t="s">
        <v>111</v>
      </c>
      <c r="G72" s="140">
        <f t="shared" ref="G72:L72" si="158">SUM(G67:G71)</f>
        <v>0</v>
      </c>
      <c r="H72" s="140">
        <f t="shared" si="158"/>
        <v>13711.250545733223</v>
      </c>
      <c r="I72" s="140">
        <f t="shared" si="158"/>
        <v>11061.346285357091</v>
      </c>
      <c r="J72" s="140">
        <f t="shared" si="158"/>
        <v>7155.9403931520801</v>
      </c>
      <c r="K72" s="140">
        <f t="shared" si="158"/>
        <v>0</v>
      </c>
      <c r="L72" s="140">
        <f t="shared" si="158"/>
        <v>0</v>
      </c>
      <c r="M72" s="140">
        <f t="shared" si="147"/>
        <v>31928.537224242391</v>
      </c>
      <c r="O72" s="139">
        <f t="shared" ref="O72:U72" si="159">SUM(O67:O71)</f>
        <v>0</v>
      </c>
      <c r="P72" s="139">
        <f t="shared" si="159"/>
        <v>4419.0932507601701</v>
      </c>
      <c r="Q72" s="139">
        <f t="shared" si="159"/>
        <v>3565.0373794062007</v>
      </c>
      <c r="R72" s="139">
        <f t="shared" si="159"/>
        <v>2306.3372512043452</v>
      </c>
      <c r="S72" s="139">
        <f t="shared" si="159"/>
        <v>0</v>
      </c>
      <c r="T72" s="139">
        <f t="shared" si="159"/>
        <v>0</v>
      </c>
      <c r="U72" s="139">
        <f t="shared" si="159"/>
        <v>10290.467881370718</v>
      </c>
      <c r="V72" s="134"/>
      <c r="W72" s="138"/>
      <c r="X72" s="138">
        <f>SUM(X67:X71)</f>
        <v>1</v>
      </c>
      <c r="Y72" s="138">
        <f>SUM(Y67:Y71)</f>
        <v>0.99999999999999978</v>
      </c>
      <c r="Z72" s="138">
        <f>SUM(Z67:Z71)</f>
        <v>0.99999999999999978</v>
      </c>
      <c r="AA72" s="138"/>
      <c r="AB72" s="138"/>
      <c r="AC72" s="138">
        <f>SUM(AC67:AC71)</f>
        <v>0.99999999999999978</v>
      </c>
      <c r="AE72" s="137">
        <f t="shared" si="155"/>
        <v>0</v>
      </c>
      <c r="AF72" s="137">
        <f t="shared" si="155"/>
        <v>9292.1572949730526</v>
      </c>
      <c r="AG72" s="137">
        <f t="shared" si="155"/>
        <v>7496.3089059508902</v>
      </c>
      <c r="AH72" s="137">
        <f t="shared" si="155"/>
        <v>4849.6031419477349</v>
      </c>
      <c r="AI72" s="137">
        <f t="shared" si="155"/>
        <v>0</v>
      </c>
      <c r="AJ72" s="137">
        <f t="shared" si="155"/>
        <v>0</v>
      </c>
      <c r="AK72" s="137">
        <f>M72-U72</f>
        <v>21638.069342871673</v>
      </c>
      <c r="AM72" s="136">
        <f t="shared" si="156"/>
        <v>2.102729398926944</v>
      </c>
      <c r="AN72" s="136">
        <f t="shared" si="157"/>
        <v>2.102729398926944</v>
      </c>
      <c r="AO72" s="148"/>
      <c r="AP72" s="148"/>
    </row>
    <row r="73" spans="3:50" x14ac:dyDescent="0.35">
      <c r="M73" s="134"/>
      <c r="O73" s="149"/>
      <c r="P73" s="149"/>
      <c r="Q73" s="149"/>
      <c r="R73" s="149"/>
      <c r="S73" s="153"/>
      <c r="T73" s="153"/>
      <c r="AM73" s="136"/>
      <c r="AN73" s="136"/>
    </row>
    <row r="74" spans="3:50" x14ac:dyDescent="0.35">
      <c r="C74" s="378">
        <f>SUM(D74:D78)</f>
        <v>20</v>
      </c>
      <c r="D74" s="133">
        <f>'Centre Reforecast'!D74</f>
        <v>0</v>
      </c>
      <c r="F74" s="147">
        <f>'Centre Reforecast'!F74</f>
        <v>43766</v>
      </c>
      <c r="G74" s="146">
        <f>($AM$34/$C$74)*D74</f>
        <v>0</v>
      </c>
      <c r="H74" s="146">
        <f>($AN$34/$C$74)*D74</f>
        <v>0</v>
      </c>
      <c r="I74" s="146">
        <f>($AO$34/$C$74)*D74</f>
        <v>0</v>
      </c>
      <c r="J74" s="146">
        <f>($AP$34/$C$74)*D74</f>
        <v>0</v>
      </c>
      <c r="K74" s="146">
        <f>($AQ$34/$C$74)*D74</f>
        <v>0</v>
      </c>
      <c r="L74" s="146">
        <f>($AR$34/$C$74)*D74</f>
        <v>0</v>
      </c>
      <c r="M74" s="146">
        <f t="shared" si="147"/>
        <v>0</v>
      </c>
      <c r="N74" s="134"/>
      <c r="O74" s="144"/>
      <c r="P74" s="144">
        <f>X74*AN$22</f>
        <v>0</v>
      </c>
      <c r="Q74" s="144">
        <f t="shared" ref="Q74:R78" si="160">Y74*AO$22</f>
        <v>0</v>
      </c>
      <c r="R74" s="144">
        <f t="shared" si="160"/>
        <v>0</v>
      </c>
      <c r="S74" s="144"/>
      <c r="T74" s="144"/>
      <c r="U74" s="144">
        <f>SUM(O74:T74)</f>
        <v>0</v>
      </c>
      <c r="V74" s="134"/>
      <c r="W74" s="143"/>
      <c r="X74" s="143">
        <f>'Reforecast Total Assurance Only'!X74</f>
        <v>0</v>
      </c>
      <c r="Y74" s="143">
        <f>'Reforecast Total Assurance Only'!Y74</f>
        <v>0</v>
      </c>
      <c r="Z74" s="143">
        <f>'Reforecast Total Assurance Only'!Z74</f>
        <v>0</v>
      </c>
      <c r="AA74" s="143"/>
      <c r="AB74" s="143"/>
      <c r="AC74" s="143">
        <f>U74/U$79</f>
        <v>0</v>
      </c>
      <c r="AE74" s="142">
        <f t="shared" ref="AE74:AK79" si="161">G74-O74</f>
        <v>0</v>
      </c>
      <c r="AF74" s="142">
        <f t="shared" si="161"/>
        <v>0</v>
      </c>
      <c r="AG74" s="142">
        <f t="shared" si="161"/>
        <v>0</v>
      </c>
      <c r="AH74" s="142">
        <f t="shared" si="161"/>
        <v>0</v>
      </c>
      <c r="AI74" s="142">
        <f t="shared" si="161"/>
        <v>0</v>
      </c>
      <c r="AJ74" s="142">
        <f t="shared" si="161"/>
        <v>0</v>
      </c>
      <c r="AK74" s="142">
        <f t="shared" si="161"/>
        <v>0</v>
      </c>
      <c r="AM74" s="136">
        <f t="shared" si="156"/>
        <v>0</v>
      </c>
      <c r="AN74" s="136">
        <f t="shared" si="157"/>
        <v>0</v>
      </c>
    </row>
    <row r="75" spans="3:50" x14ac:dyDescent="0.35">
      <c r="C75" s="378"/>
      <c r="D75" s="133">
        <f>'Centre Reforecast'!D75</f>
        <v>5</v>
      </c>
      <c r="F75" s="147">
        <f>'Centre Reforecast'!F75</f>
        <v>43773</v>
      </c>
      <c r="G75" s="146">
        <f>($AM$34/$C$74)*D75</f>
        <v>0</v>
      </c>
      <c r="H75" s="146">
        <f>($AN$34/$C$74)*D75</f>
        <v>3270.3953356448183</v>
      </c>
      <c r="I75" s="146">
        <f>($AO$34/$C$74)*D75</f>
        <v>2987.8409201219329</v>
      </c>
      <c r="J75" s="146">
        <f>($AP$34/$C$74)*D75</f>
        <v>1246.8164279548712</v>
      </c>
      <c r="K75" s="146">
        <f>($AQ$34/$C$74)*D75</f>
        <v>0</v>
      </c>
      <c r="L75" s="146">
        <f>($AR$34/$C$74)*D75</f>
        <v>0</v>
      </c>
      <c r="M75" s="146">
        <f t="shared" si="147"/>
        <v>7505.0526837216221</v>
      </c>
      <c r="N75" s="134"/>
      <c r="O75" s="144"/>
      <c r="P75" s="144">
        <f>X75*AN$22</f>
        <v>950.87023177213018</v>
      </c>
      <c r="Q75" s="144">
        <f t="shared" si="160"/>
        <v>1160.881086410767</v>
      </c>
      <c r="R75" s="144">
        <f t="shared" si="160"/>
        <v>397.97368189959735</v>
      </c>
      <c r="S75" s="144"/>
      <c r="T75" s="144"/>
      <c r="U75" s="144">
        <f>SUM(O75:T75)</f>
        <v>2509.7250000824947</v>
      </c>
      <c r="V75" s="134"/>
      <c r="W75" s="143"/>
      <c r="X75" s="143">
        <f>'Reforecast Total Assurance Only'!X75</f>
        <v>0.21143862276974493</v>
      </c>
      <c r="Y75" s="143">
        <f>'Reforecast Total Assurance Only'!Y75</f>
        <v>0.28254887941024193</v>
      </c>
      <c r="Z75" s="143">
        <f>'Reforecast Total Assurance Only'!Z75</f>
        <v>0.23212138954232236</v>
      </c>
      <c r="AA75" s="143"/>
      <c r="AB75" s="143"/>
      <c r="AC75" s="143">
        <f>U75/U$79</f>
        <v>0.24318440232106348</v>
      </c>
      <c r="AE75" s="142">
        <f t="shared" si="161"/>
        <v>0</v>
      </c>
      <c r="AF75" s="142">
        <f t="shared" si="161"/>
        <v>2319.5251038726883</v>
      </c>
      <c r="AG75" s="142">
        <f t="shared" si="161"/>
        <v>1826.9598337111659</v>
      </c>
      <c r="AH75" s="142">
        <f t="shared" si="161"/>
        <v>848.84274605527389</v>
      </c>
      <c r="AI75" s="142">
        <f t="shared" si="161"/>
        <v>0</v>
      </c>
      <c r="AJ75" s="142">
        <f t="shared" si="161"/>
        <v>0</v>
      </c>
      <c r="AK75" s="142">
        <f t="shared" si="161"/>
        <v>4995.3276836391269</v>
      </c>
      <c r="AM75" s="136">
        <f t="shared" si="156"/>
        <v>1.9903884622717352</v>
      </c>
      <c r="AN75" s="136">
        <f t="shared" si="157"/>
        <v>1.9903884622717352</v>
      </c>
    </row>
    <row r="76" spans="3:50" x14ac:dyDescent="0.35">
      <c r="C76" s="378"/>
      <c r="D76" s="133">
        <f>'Centre Reforecast'!D76</f>
        <v>5</v>
      </c>
      <c r="F76" s="147">
        <f>'Centre Reforecast'!F76</f>
        <v>43780</v>
      </c>
      <c r="G76" s="146">
        <f>($AM$34/$C$74)*D76</f>
        <v>0</v>
      </c>
      <c r="H76" s="146">
        <f>($AN$34/$C$74)*D76</f>
        <v>3270.3953356448183</v>
      </c>
      <c r="I76" s="146">
        <f>($AO$34/$C$74)*D76</f>
        <v>2987.8409201219329</v>
      </c>
      <c r="J76" s="146">
        <f>($AP$34/$C$74)*D76</f>
        <v>1246.8164279548712</v>
      </c>
      <c r="K76" s="146">
        <f>($AQ$34/$C$74)*D76</f>
        <v>0</v>
      </c>
      <c r="L76" s="146">
        <f>($AR$34/$C$74)*D76</f>
        <v>0</v>
      </c>
      <c r="M76" s="146">
        <f t="shared" si="147"/>
        <v>7505.0526837216221</v>
      </c>
      <c r="N76" s="134"/>
      <c r="O76" s="144"/>
      <c r="P76" s="144">
        <f>X76*AN$22</f>
        <v>1238.688485012121</v>
      </c>
      <c r="Q76" s="144">
        <f t="shared" si="160"/>
        <v>1157.1937879574339</v>
      </c>
      <c r="R76" s="144">
        <f t="shared" si="160"/>
        <v>483.2428375282351</v>
      </c>
      <c r="S76" s="144"/>
      <c r="T76" s="144"/>
      <c r="U76" s="144">
        <f>SUM(O76:T76)</f>
        <v>2879.12511049779</v>
      </c>
      <c r="V76" s="134"/>
      <c r="W76" s="143"/>
      <c r="X76" s="143">
        <f>'Reforecast Total Assurance Only'!X76</f>
        <v>0.27543883335541086</v>
      </c>
      <c r="Y76" s="143">
        <f>'Reforecast Total Assurance Only'!Y76</f>
        <v>0.28165142138612886</v>
      </c>
      <c r="Z76" s="143">
        <f>'Reforecast Total Assurance Only'!Z76</f>
        <v>0.28185531866835273</v>
      </c>
      <c r="AA76" s="143"/>
      <c r="AB76" s="143"/>
      <c r="AC76" s="143">
        <f>U76/U$79</f>
        <v>0.27897810285228725</v>
      </c>
      <c r="AE76" s="142">
        <f t="shared" si="161"/>
        <v>0</v>
      </c>
      <c r="AF76" s="142">
        <f t="shared" si="161"/>
        <v>2031.7068506326973</v>
      </c>
      <c r="AG76" s="142">
        <f t="shared" si="161"/>
        <v>1830.647132164499</v>
      </c>
      <c r="AH76" s="142">
        <f t="shared" si="161"/>
        <v>763.57359042663609</v>
      </c>
      <c r="AI76" s="142">
        <f t="shared" si="161"/>
        <v>0</v>
      </c>
      <c r="AJ76" s="142">
        <f t="shared" si="161"/>
        <v>0</v>
      </c>
      <c r="AK76" s="142">
        <f t="shared" si="161"/>
        <v>4625.927573223832</v>
      </c>
      <c r="AM76" s="136">
        <f t="shared" si="156"/>
        <v>1.6067129408016683</v>
      </c>
      <c r="AN76" s="136">
        <f t="shared" si="157"/>
        <v>1.6067129408016683</v>
      </c>
    </row>
    <row r="77" spans="3:50" x14ac:dyDescent="0.35">
      <c r="C77" s="378"/>
      <c r="D77" s="133">
        <f>'Centre Reforecast'!D77</f>
        <v>5</v>
      </c>
      <c r="F77" s="147">
        <f>'Centre Reforecast'!F77</f>
        <v>43787</v>
      </c>
      <c r="G77" s="146">
        <f>($AM$34/$C$74)*D77</f>
        <v>0</v>
      </c>
      <c r="H77" s="146">
        <f>($AN$34/$C$74)*D77</f>
        <v>3270.3953356448183</v>
      </c>
      <c r="I77" s="146">
        <f>($AO$34/$C$74)*D77</f>
        <v>2987.8409201219329</v>
      </c>
      <c r="J77" s="146">
        <f>($AP$34/$C$74)*D77</f>
        <v>1246.8164279548712</v>
      </c>
      <c r="K77" s="146">
        <f>($AQ$34/$C$74)*D77</f>
        <v>0</v>
      </c>
      <c r="L77" s="146">
        <f>($AR$34/$C$74)*D77</f>
        <v>0</v>
      </c>
      <c r="M77" s="146">
        <f t="shared" si="147"/>
        <v>7505.0526837216221</v>
      </c>
      <c r="N77" s="134"/>
      <c r="O77" s="144"/>
      <c r="P77" s="144">
        <f>X77*AN$22</f>
        <v>1187.8178469611921</v>
      </c>
      <c r="Q77" s="144">
        <f t="shared" si="160"/>
        <v>925.65373095788834</v>
      </c>
      <c r="R77" s="144">
        <f t="shared" si="160"/>
        <v>418.26421480943583</v>
      </c>
      <c r="S77" s="144"/>
      <c r="T77" s="144"/>
      <c r="U77" s="144">
        <f>SUM(O77:T77)</f>
        <v>2531.7357927285166</v>
      </c>
      <c r="V77" s="134"/>
      <c r="W77" s="143"/>
      <c r="X77" s="143">
        <f>'Reforecast Total Assurance Only'!X77</f>
        <v>0.2641270714666612</v>
      </c>
      <c r="Y77" s="143">
        <f>'Reforecast Total Assurance Only'!Y77</f>
        <v>0.22529648166868019</v>
      </c>
      <c r="Z77" s="143">
        <f>'Reforecast Total Assurance Only'!Z77</f>
        <v>0.24395600803042167</v>
      </c>
      <c r="AA77" s="143"/>
      <c r="AB77" s="143"/>
      <c r="AC77" s="143">
        <f>U77/U$79</f>
        <v>0.2453171784037258</v>
      </c>
      <c r="AE77" s="142">
        <f t="shared" si="161"/>
        <v>0</v>
      </c>
      <c r="AF77" s="142">
        <f t="shared" si="161"/>
        <v>2082.5774886836261</v>
      </c>
      <c r="AG77" s="142">
        <f t="shared" si="161"/>
        <v>2062.1871891640444</v>
      </c>
      <c r="AH77" s="142">
        <f t="shared" si="161"/>
        <v>828.55221314543542</v>
      </c>
      <c r="AI77" s="142">
        <f t="shared" si="161"/>
        <v>0</v>
      </c>
      <c r="AJ77" s="142">
        <f t="shared" si="161"/>
        <v>0</v>
      </c>
      <c r="AK77" s="142">
        <f t="shared" si="161"/>
        <v>4973.3168909931055</v>
      </c>
      <c r="AM77" s="136">
        <f t="shared" si="156"/>
        <v>1.9643901647546067</v>
      </c>
      <c r="AN77" s="136">
        <f t="shared" si="157"/>
        <v>1.9643901647546067</v>
      </c>
    </row>
    <row r="78" spans="3:50" x14ac:dyDescent="0.35">
      <c r="C78" s="378"/>
      <c r="D78" s="133">
        <f>'Centre Reforecast'!D78</f>
        <v>5</v>
      </c>
      <c r="F78" s="147">
        <f>'Centre Reforecast'!F78</f>
        <v>43794</v>
      </c>
      <c r="G78" s="146">
        <f>($AM$34/$C$74)*D78</f>
        <v>0</v>
      </c>
      <c r="H78" s="146">
        <f>($AN$34/$C$74)*D78</f>
        <v>3270.3953356448183</v>
      </c>
      <c r="I78" s="146">
        <f>($AO$34/$C$74)*D78</f>
        <v>2987.8409201219329</v>
      </c>
      <c r="J78" s="146">
        <f>($AP$34/$C$74)*D78</f>
        <v>1246.8164279548712</v>
      </c>
      <c r="K78" s="146">
        <f>($AQ$34/$C$74)*D78</f>
        <v>0</v>
      </c>
      <c r="L78" s="146">
        <f>($AR$34/$C$74)*D78</f>
        <v>0</v>
      </c>
      <c r="M78" s="146">
        <f t="shared" si="147"/>
        <v>7505.0526837216221</v>
      </c>
      <c r="N78" s="134"/>
      <c r="O78" s="144"/>
      <c r="P78" s="144">
        <f>X78*AN$22</f>
        <v>1119.7688457175225</v>
      </c>
      <c r="Q78" s="144">
        <f t="shared" si="160"/>
        <v>864.8740861227277</v>
      </c>
      <c r="R78" s="144">
        <f t="shared" si="160"/>
        <v>415.02598435634638</v>
      </c>
      <c r="S78" s="144"/>
      <c r="T78" s="144"/>
      <c r="U78" s="144">
        <f>SUM(O78:T78)</f>
        <v>2399.6689161965965</v>
      </c>
      <c r="V78" s="134"/>
      <c r="W78" s="143"/>
      <c r="X78" s="143">
        <f>'Reforecast Total Assurance Only'!X78</f>
        <v>0.2489954724081829</v>
      </c>
      <c r="Y78" s="143">
        <f>'Reforecast Total Assurance Only'!Y78</f>
        <v>0.21050321753494913</v>
      </c>
      <c r="Z78" s="143">
        <f>'Reforecast Total Assurance Only'!Z78</f>
        <v>0.24206728375890307</v>
      </c>
      <c r="AA78" s="143"/>
      <c r="AB78" s="143"/>
      <c r="AC78" s="143">
        <f>U78/U$79</f>
        <v>0.23252031642292353</v>
      </c>
      <c r="AE78" s="142">
        <f t="shared" si="161"/>
        <v>0</v>
      </c>
      <c r="AF78" s="142">
        <f t="shared" si="161"/>
        <v>2150.6264899272956</v>
      </c>
      <c r="AG78" s="142">
        <f t="shared" si="161"/>
        <v>2122.9668339992049</v>
      </c>
      <c r="AH78" s="142">
        <f t="shared" si="161"/>
        <v>831.7904435985248</v>
      </c>
      <c r="AI78" s="142">
        <f t="shared" si="161"/>
        <v>0</v>
      </c>
      <c r="AJ78" s="142">
        <f t="shared" si="161"/>
        <v>0</v>
      </c>
      <c r="AK78" s="142">
        <f t="shared" si="161"/>
        <v>5105.3837675250252</v>
      </c>
      <c r="AM78" s="136">
        <f t="shared" si="156"/>
        <v>2.1275367335327684</v>
      </c>
      <c r="AN78" s="136">
        <f t="shared" si="157"/>
        <v>2.1275367335327684</v>
      </c>
      <c r="AU78" s="154"/>
      <c r="AV78" s="154"/>
      <c r="AW78" s="154"/>
      <c r="AX78" s="154"/>
    </row>
    <row r="79" spans="3:50" x14ac:dyDescent="0.35">
      <c r="F79" s="141" t="s">
        <v>111</v>
      </c>
      <c r="G79" s="140">
        <f t="shared" ref="G79:L79" si="162">SUM(G74:G78)</f>
        <v>0</v>
      </c>
      <c r="H79" s="140">
        <f t="shared" si="162"/>
        <v>13081.581342579273</v>
      </c>
      <c r="I79" s="140">
        <f t="shared" si="162"/>
        <v>11951.363680487731</v>
      </c>
      <c r="J79" s="140">
        <f t="shared" si="162"/>
        <v>4987.2657118194847</v>
      </c>
      <c r="K79" s="140">
        <f t="shared" si="162"/>
        <v>0</v>
      </c>
      <c r="L79" s="140">
        <f t="shared" si="162"/>
        <v>0</v>
      </c>
      <c r="M79" s="140">
        <f t="shared" si="147"/>
        <v>30020.210734886488</v>
      </c>
      <c r="O79" s="139">
        <f t="shared" ref="O79:U79" si="163">SUM(O74:O78)</f>
        <v>0</v>
      </c>
      <c r="P79" s="139">
        <f t="shared" si="163"/>
        <v>4497.1454094629662</v>
      </c>
      <c r="Q79" s="139">
        <f t="shared" si="163"/>
        <v>4108.6026914488166</v>
      </c>
      <c r="R79" s="139">
        <f t="shared" si="163"/>
        <v>1714.5067185936146</v>
      </c>
      <c r="S79" s="139">
        <f t="shared" si="163"/>
        <v>0</v>
      </c>
      <c r="T79" s="139">
        <f t="shared" si="163"/>
        <v>0</v>
      </c>
      <c r="U79" s="139">
        <f t="shared" si="163"/>
        <v>10320.254819505397</v>
      </c>
      <c r="V79" s="134"/>
      <c r="W79" s="138"/>
      <c r="X79" s="138">
        <f>SUM(X74:X78)</f>
        <v>0.99999999999999978</v>
      </c>
      <c r="Y79" s="138">
        <f>SUM(Y74:Y78)</f>
        <v>1</v>
      </c>
      <c r="Z79" s="138">
        <f>SUM(Z74:Z78)</f>
        <v>0.99999999999999978</v>
      </c>
      <c r="AA79" s="138"/>
      <c r="AB79" s="138"/>
      <c r="AC79" s="138">
        <f>SUM(AC74:AC78)</f>
        <v>1</v>
      </c>
      <c r="AE79" s="137">
        <f t="shared" si="161"/>
        <v>0</v>
      </c>
      <c r="AF79" s="137">
        <f t="shared" si="161"/>
        <v>8584.4359331163068</v>
      </c>
      <c r="AG79" s="137">
        <f t="shared" si="161"/>
        <v>7842.7609890389149</v>
      </c>
      <c r="AH79" s="137">
        <f t="shared" si="161"/>
        <v>3272.7589932258702</v>
      </c>
      <c r="AI79" s="137">
        <f t="shared" si="161"/>
        <v>0</v>
      </c>
      <c r="AJ79" s="137">
        <f t="shared" si="161"/>
        <v>0</v>
      </c>
      <c r="AK79" s="137">
        <f>M79-U79</f>
        <v>19699.955915381091</v>
      </c>
      <c r="AM79" s="136">
        <f t="shared" si="156"/>
        <v>1.9088633236214241</v>
      </c>
      <c r="AN79" s="136">
        <f t="shared" si="157"/>
        <v>1.9088633236214241</v>
      </c>
    </row>
    <row r="80" spans="3:50" x14ac:dyDescent="0.35">
      <c r="P80" s="155"/>
      <c r="S80" s="154"/>
      <c r="T80" s="154"/>
      <c r="U80" s="136"/>
      <c r="AM80" s="136"/>
      <c r="AN80" s="136"/>
    </row>
    <row r="81" spans="3:40" x14ac:dyDescent="0.35">
      <c r="C81" s="378">
        <f>SUM(D81:D85)</f>
        <v>14</v>
      </c>
      <c r="D81" s="133">
        <f>'Centre Reforecast'!D81</f>
        <v>4</v>
      </c>
      <c r="F81" s="147">
        <f>'Centre Reforecast'!F81</f>
        <v>43801</v>
      </c>
      <c r="G81" s="146">
        <f>($AU$34/$C$81)*D81</f>
        <v>0</v>
      </c>
      <c r="H81" s="146">
        <f>($AV$34/$C$81)*D81</f>
        <v>2216.2041115486854</v>
      </c>
      <c r="I81" s="146">
        <f>($AW$34/$C$81)*D81</f>
        <v>1840.1399409820326</v>
      </c>
      <c r="J81" s="146">
        <f>($AX$34/$C$81)*D81</f>
        <v>1080.7402040368802</v>
      </c>
      <c r="K81" s="146">
        <f>($AY$34/$C$81)*D81</f>
        <v>0</v>
      </c>
      <c r="L81" s="146">
        <f>($AZ$34/$C$81)*D81</f>
        <v>0</v>
      </c>
      <c r="M81" s="146">
        <f t="shared" si="147"/>
        <v>5137.0842565675975</v>
      </c>
      <c r="N81" s="134"/>
      <c r="O81" s="144"/>
      <c r="P81" s="150">
        <f>X81*AV$22</f>
        <v>597.95557356895779</v>
      </c>
      <c r="Q81" s="150">
        <f t="shared" ref="Q81:R85" si="164">Y81*AW$22</f>
        <v>495.96475492066708</v>
      </c>
      <c r="R81" s="150">
        <f t="shared" si="164"/>
        <v>259.86161350127475</v>
      </c>
      <c r="S81" s="144"/>
      <c r="T81" s="144"/>
      <c r="U81" s="144">
        <f>SUM(O81:T81)</f>
        <v>1353.7819419908997</v>
      </c>
      <c r="V81" s="134"/>
      <c r="W81" s="143"/>
      <c r="X81" s="143">
        <f>'Reforecast Total Assurance Only'!X81</f>
        <v>0.18027691686348193</v>
      </c>
      <c r="Y81" s="143">
        <f>'Reforecast Total Assurance Only'!Y81</f>
        <v>0.18008640274105256</v>
      </c>
      <c r="Z81" s="143">
        <f>'Reforecast Total Assurance Only'!Z81</f>
        <v>0.16065778793751759</v>
      </c>
      <c r="AA81" s="143"/>
      <c r="AB81" s="143"/>
      <c r="AC81" s="143">
        <f>U81/U$86</f>
        <v>0.17608119941599798</v>
      </c>
      <c r="AE81" s="142">
        <f>G81-O81</f>
        <v>0</v>
      </c>
      <c r="AF81" s="142">
        <f t="shared" ref="AE81:AK86" si="165">H81-P81</f>
        <v>1618.2485379797276</v>
      </c>
      <c r="AG81" s="142">
        <f t="shared" si="165"/>
        <v>1344.1751860613656</v>
      </c>
      <c r="AH81" s="142">
        <f t="shared" si="165"/>
        <v>820.87859053560544</v>
      </c>
      <c r="AI81" s="142">
        <f t="shared" si="165"/>
        <v>0</v>
      </c>
      <c r="AJ81" s="142">
        <f t="shared" si="165"/>
        <v>0</v>
      </c>
      <c r="AK81" s="142">
        <f t="shared" si="165"/>
        <v>3783.3023145766979</v>
      </c>
      <c r="AM81" s="136">
        <f t="shared" si="156"/>
        <v>2.7946172106660661</v>
      </c>
      <c r="AN81" s="136">
        <f t="shared" si="157"/>
        <v>2.7946172106660661</v>
      </c>
    </row>
    <row r="82" spans="3:40" x14ac:dyDescent="0.35">
      <c r="C82" s="378"/>
      <c r="D82" s="133">
        <f>'Centre Reforecast'!D82</f>
        <v>5</v>
      </c>
      <c r="F82" s="147">
        <f>'Centre Reforecast'!F82</f>
        <v>43808</v>
      </c>
      <c r="G82" s="146">
        <f>($AU$34/$C$81)*D82</f>
        <v>0</v>
      </c>
      <c r="H82" s="146">
        <f>($AV$34/$C$81)*D82</f>
        <v>2770.255139435857</v>
      </c>
      <c r="I82" s="146">
        <f>($AW$34/$C$81)*D82</f>
        <v>2300.1749262275407</v>
      </c>
      <c r="J82" s="146">
        <f>($AX$34/$C$81)*D82</f>
        <v>1350.9252550461001</v>
      </c>
      <c r="K82" s="146">
        <f>($AY$34/$C$81)*D82</f>
        <v>0</v>
      </c>
      <c r="L82" s="146">
        <f>($AZ$34/$C$81)*D82</f>
        <v>0</v>
      </c>
      <c r="M82" s="146">
        <f t="shared" si="147"/>
        <v>6421.3553207094974</v>
      </c>
      <c r="N82" s="134"/>
      <c r="O82" s="144"/>
      <c r="P82" s="150">
        <f>X82*AV$22</f>
        <v>1157.713202658397</v>
      </c>
      <c r="Q82" s="150">
        <f t="shared" si="164"/>
        <v>850.24544132131768</v>
      </c>
      <c r="R82" s="150">
        <f t="shared" si="164"/>
        <v>529.34872355110815</v>
      </c>
      <c r="S82" s="144"/>
      <c r="T82" s="144"/>
      <c r="U82" s="144">
        <f>SUM(O82:T82)</f>
        <v>2537.3073675308228</v>
      </c>
      <c r="V82" s="134"/>
      <c r="W82" s="143"/>
      <c r="X82" s="143">
        <f>'Reforecast Total Assurance Only'!X82</f>
        <v>0.34903758073815228</v>
      </c>
      <c r="Y82" s="143">
        <f>'Reforecast Total Assurance Only'!Y82</f>
        <v>0.30872686305910385</v>
      </c>
      <c r="Z82" s="143">
        <f>'Reforecast Total Assurance Only'!Z82</f>
        <v>0.32726647782802426</v>
      </c>
      <c r="AA82" s="143"/>
      <c r="AB82" s="143"/>
      <c r="AC82" s="143">
        <f>U82/U$86</f>
        <v>0.33001778994395753</v>
      </c>
      <c r="AE82" s="142">
        <f t="shared" si="165"/>
        <v>0</v>
      </c>
      <c r="AF82" s="142">
        <f t="shared" si="165"/>
        <v>1612.54193677746</v>
      </c>
      <c r="AG82" s="142">
        <f t="shared" si="165"/>
        <v>1449.929484906223</v>
      </c>
      <c r="AH82" s="142">
        <f t="shared" si="165"/>
        <v>821.57653149499197</v>
      </c>
      <c r="AI82" s="142">
        <f t="shared" si="165"/>
        <v>0</v>
      </c>
      <c r="AJ82" s="142">
        <f t="shared" si="165"/>
        <v>0</v>
      </c>
      <c r="AK82" s="142">
        <f t="shared" si="165"/>
        <v>3884.0479531786746</v>
      </c>
      <c r="AM82" s="136">
        <f t="shared" si="156"/>
        <v>1.5307754996031209</v>
      </c>
      <c r="AN82" s="136">
        <f t="shared" si="157"/>
        <v>1.5307754996031209</v>
      </c>
    </row>
    <row r="83" spans="3:40" x14ac:dyDescent="0.35">
      <c r="C83" s="378"/>
      <c r="D83" s="133">
        <f>'Centre Reforecast'!D83</f>
        <v>5</v>
      </c>
      <c r="F83" s="147">
        <f>'Centre Reforecast'!F83</f>
        <v>43815</v>
      </c>
      <c r="G83" s="146">
        <f>($AU$34/$C$81)*D83</f>
        <v>0</v>
      </c>
      <c r="H83" s="146">
        <f>($AV$34/$C$81)*D83</f>
        <v>2770.255139435857</v>
      </c>
      <c r="I83" s="146">
        <f>($AW$34/$C$81)*D83</f>
        <v>2300.1749262275407</v>
      </c>
      <c r="J83" s="146">
        <f>($AX$34/$C$81)*D83</f>
        <v>1350.9252550461001</v>
      </c>
      <c r="K83" s="146">
        <f>($AY$34/$C$81)*D83</f>
        <v>0</v>
      </c>
      <c r="L83" s="146">
        <f>($AZ$34/$C$81)*D83</f>
        <v>0</v>
      </c>
      <c r="M83" s="146">
        <f t="shared" si="147"/>
        <v>6421.3553207094974</v>
      </c>
      <c r="N83" s="134"/>
      <c r="O83" s="144"/>
      <c r="P83" s="150">
        <f>X83*AV$22</f>
        <v>1561.2038659965565</v>
      </c>
      <c r="Q83" s="150">
        <f t="shared" si="164"/>
        <v>1407.8275732492414</v>
      </c>
      <c r="R83" s="150">
        <f t="shared" si="164"/>
        <v>828.27498275258745</v>
      </c>
      <c r="S83" s="144"/>
      <c r="T83" s="144"/>
      <c r="U83" s="144">
        <f>SUM(O83:T83)</f>
        <v>3797.3064219983853</v>
      </c>
      <c r="V83" s="134"/>
      <c r="W83" s="143"/>
      <c r="X83" s="143">
        <f>'Reforecast Total Assurance Only'!X83</f>
        <v>0.47068550239836571</v>
      </c>
      <c r="Y83" s="143">
        <f>'Reforecast Total Assurance Only'!Y83</f>
        <v>0.51118673419984351</v>
      </c>
      <c r="Z83" s="143">
        <f>'Reforecast Total Assurance Only'!Z83</f>
        <v>0.51207573423445807</v>
      </c>
      <c r="AA83" s="143"/>
      <c r="AB83" s="143"/>
      <c r="AC83" s="143">
        <f>U83/U$86</f>
        <v>0.49390101064004449</v>
      </c>
      <c r="AE83" s="142">
        <f t="shared" si="165"/>
        <v>0</v>
      </c>
      <c r="AF83" s="142">
        <f t="shared" si="165"/>
        <v>1209.0512734393005</v>
      </c>
      <c r="AG83" s="142">
        <f t="shared" si="165"/>
        <v>892.34735297829934</v>
      </c>
      <c r="AH83" s="142">
        <f t="shared" si="165"/>
        <v>522.65027229351267</v>
      </c>
      <c r="AI83" s="142">
        <f t="shared" si="165"/>
        <v>0</v>
      </c>
      <c r="AJ83" s="142">
        <f t="shared" si="165"/>
        <v>0</v>
      </c>
      <c r="AK83" s="142">
        <f t="shared" si="165"/>
        <v>2624.0488987111121</v>
      </c>
      <c r="AM83" s="136">
        <f t="shared" si="156"/>
        <v>0.69102901032942443</v>
      </c>
      <c r="AN83" s="136">
        <f t="shared" si="157"/>
        <v>0.69102901032942443</v>
      </c>
    </row>
    <row r="84" spans="3:40" x14ac:dyDescent="0.35">
      <c r="C84" s="378"/>
      <c r="D84" s="133">
        <f>'Centre Reforecast'!D84</f>
        <v>0</v>
      </c>
      <c r="F84" s="147">
        <f>'Centre Reforecast'!F84</f>
        <v>43822</v>
      </c>
      <c r="G84" s="146">
        <f>($AU$34/$C$81)*D84</f>
        <v>0</v>
      </c>
      <c r="H84" s="146">
        <f>($AV$34/$C$81)*D84</f>
        <v>0</v>
      </c>
      <c r="I84" s="146">
        <f>($AW$34/$C$81)*D84</f>
        <v>0</v>
      </c>
      <c r="J84" s="146">
        <f>($AX$34/$C$81)*D84</f>
        <v>0</v>
      </c>
      <c r="K84" s="146">
        <f>($AY$34/$C$81)*D84</f>
        <v>0</v>
      </c>
      <c r="L84" s="146">
        <f>($AZ$34/$C$81)*D84</f>
        <v>0</v>
      </c>
      <c r="M84" s="146">
        <f t="shared" si="147"/>
        <v>0</v>
      </c>
      <c r="N84" s="134"/>
      <c r="O84" s="144"/>
      <c r="P84" s="150">
        <f>X84*AV$22</f>
        <v>0</v>
      </c>
      <c r="Q84" s="150">
        <f t="shared" si="164"/>
        <v>0</v>
      </c>
      <c r="R84" s="150">
        <f t="shared" si="164"/>
        <v>0</v>
      </c>
      <c r="S84" s="144"/>
      <c r="T84" s="144"/>
      <c r="U84" s="144">
        <f>SUM(O84:T84)</f>
        <v>0</v>
      </c>
      <c r="V84" s="134"/>
      <c r="W84" s="143"/>
      <c r="X84" s="143">
        <f>'Reforecast Total Assurance Only'!X84</f>
        <v>0</v>
      </c>
      <c r="Y84" s="143">
        <f>'Reforecast Total Assurance Only'!Y84</f>
        <v>0</v>
      </c>
      <c r="Z84" s="143">
        <f>'Reforecast Total Assurance Only'!Z84</f>
        <v>0</v>
      </c>
      <c r="AA84" s="143"/>
      <c r="AB84" s="143"/>
      <c r="AC84" s="143">
        <f>U84/U$86</f>
        <v>0</v>
      </c>
      <c r="AE84" s="142">
        <f t="shared" si="165"/>
        <v>0</v>
      </c>
      <c r="AF84" s="142">
        <f t="shared" si="165"/>
        <v>0</v>
      </c>
      <c r="AG84" s="142">
        <f t="shared" si="165"/>
        <v>0</v>
      </c>
      <c r="AH84" s="142">
        <f t="shared" si="165"/>
        <v>0</v>
      </c>
      <c r="AI84" s="142">
        <f t="shared" si="165"/>
        <v>0</v>
      </c>
      <c r="AJ84" s="142">
        <f t="shared" si="165"/>
        <v>0</v>
      </c>
      <c r="AK84" s="142">
        <f t="shared" si="165"/>
        <v>0</v>
      </c>
      <c r="AM84" s="136">
        <f t="shared" si="156"/>
        <v>0</v>
      </c>
      <c r="AN84" s="136">
        <f t="shared" si="157"/>
        <v>0</v>
      </c>
    </row>
    <row r="85" spans="3:40" x14ac:dyDescent="0.35">
      <c r="C85" s="378"/>
      <c r="D85" s="133">
        <f>'Centre Reforecast'!D85</f>
        <v>0</v>
      </c>
      <c r="F85" s="147">
        <f>'Centre Reforecast'!F85</f>
        <v>43829</v>
      </c>
      <c r="G85" s="146">
        <f>($AU$34/$C$81)*D85</f>
        <v>0</v>
      </c>
      <c r="H85" s="146">
        <f>($AV$34/$C$81)*D85</f>
        <v>0</v>
      </c>
      <c r="I85" s="146">
        <f>($AW$34/$C$81)*D85</f>
        <v>0</v>
      </c>
      <c r="J85" s="146">
        <f>($AX$34/$C$81)*D85</f>
        <v>0</v>
      </c>
      <c r="K85" s="146">
        <f>($AY$34/$C$81)*D85</f>
        <v>0</v>
      </c>
      <c r="L85" s="146">
        <f>($AZ$34/$C$81)*D85</f>
        <v>0</v>
      </c>
      <c r="M85" s="146">
        <f t="shared" si="147"/>
        <v>0</v>
      </c>
      <c r="N85" s="134"/>
      <c r="O85" s="144"/>
      <c r="P85" s="150">
        <f>X85*AV$22</f>
        <v>0</v>
      </c>
      <c r="Q85" s="150">
        <f t="shared" si="164"/>
        <v>0</v>
      </c>
      <c r="R85" s="150">
        <f t="shared" si="164"/>
        <v>0</v>
      </c>
      <c r="S85" s="144"/>
      <c r="T85" s="144"/>
      <c r="U85" s="144">
        <f>SUM(O85:T85)</f>
        <v>0</v>
      </c>
      <c r="V85" s="134"/>
      <c r="W85" s="143"/>
      <c r="X85" s="143">
        <f>'Reforecast Total Assurance Only'!X85</f>
        <v>0</v>
      </c>
      <c r="Y85" s="143">
        <f>'Reforecast Total Assurance Only'!Y85</f>
        <v>0</v>
      </c>
      <c r="Z85" s="143">
        <f>'Reforecast Total Assurance Only'!Z85</f>
        <v>0</v>
      </c>
      <c r="AA85" s="143"/>
      <c r="AB85" s="143"/>
      <c r="AC85" s="143">
        <f>U85/U$86</f>
        <v>0</v>
      </c>
      <c r="AE85" s="142">
        <f t="shared" si="165"/>
        <v>0</v>
      </c>
      <c r="AF85" s="142">
        <f t="shared" si="165"/>
        <v>0</v>
      </c>
      <c r="AG85" s="142">
        <f t="shared" si="165"/>
        <v>0</v>
      </c>
      <c r="AH85" s="142">
        <f t="shared" si="165"/>
        <v>0</v>
      </c>
      <c r="AI85" s="142">
        <f t="shared" si="165"/>
        <v>0</v>
      </c>
      <c r="AJ85" s="142">
        <f t="shared" si="165"/>
        <v>0</v>
      </c>
      <c r="AK85" s="142">
        <f t="shared" si="165"/>
        <v>0</v>
      </c>
      <c r="AM85" s="136">
        <f t="shared" si="156"/>
        <v>0</v>
      </c>
      <c r="AN85" s="136">
        <f t="shared" si="157"/>
        <v>0</v>
      </c>
    </row>
    <row r="86" spans="3:40" x14ac:dyDescent="0.35">
      <c r="F86" s="141" t="s">
        <v>111</v>
      </c>
      <c r="G86" s="140">
        <f t="shared" ref="G86:L86" si="166">SUM(G81:G85)</f>
        <v>0</v>
      </c>
      <c r="H86" s="140">
        <f t="shared" si="166"/>
        <v>7756.7143904203995</v>
      </c>
      <c r="I86" s="140">
        <f t="shared" si="166"/>
        <v>6440.4897934371138</v>
      </c>
      <c r="J86" s="140">
        <f t="shared" si="166"/>
        <v>3782.5907141290804</v>
      </c>
      <c r="K86" s="140">
        <f t="shared" si="166"/>
        <v>0</v>
      </c>
      <c r="L86" s="140">
        <f t="shared" si="166"/>
        <v>0</v>
      </c>
      <c r="M86" s="140">
        <f t="shared" si="147"/>
        <v>17979.794897986594</v>
      </c>
      <c r="O86" s="139">
        <f t="shared" ref="O86:U86" si="167">SUM(O81:O85)</f>
        <v>0</v>
      </c>
      <c r="P86" s="139">
        <f t="shared" si="167"/>
        <v>3316.8726422239115</v>
      </c>
      <c r="Q86" s="139">
        <f t="shared" si="167"/>
        <v>2754.0377694912258</v>
      </c>
      <c r="R86" s="139">
        <f t="shared" si="167"/>
        <v>1617.4853198049705</v>
      </c>
      <c r="S86" s="139">
        <f t="shared" si="167"/>
        <v>0</v>
      </c>
      <c r="T86" s="139">
        <f t="shared" si="167"/>
        <v>0</v>
      </c>
      <c r="U86" s="139">
        <f t="shared" si="167"/>
        <v>7688.3957315201078</v>
      </c>
      <c r="V86" s="134"/>
      <c r="W86" s="138"/>
      <c r="X86" s="138">
        <f>SUM(X81:X85)</f>
        <v>0.99999999999999989</v>
      </c>
      <c r="Y86" s="138">
        <f>SUM(Y81:Y85)</f>
        <v>0.99999999999999989</v>
      </c>
      <c r="Z86" s="138">
        <f>SUM(Z81:Z85)</f>
        <v>0.99999999999999989</v>
      </c>
      <c r="AA86" s="138"/>
      <c r="AB86" s="138"/>
      <c r="AC86" s="138">
        <f>SUM(AC81:AC85)</f>
        <v>1</v>
      </c>
      <c r="AE86" s="137">
        <f t="shared" si="165"/>
        <v>0</v>
      </c>
      <c r="AF86" s="137">
        <f t="shared" si="165"/>
        <v>4439.841748196488</v>
      </c>
      <c r="AG86" s="137">
        <f t="shared" si="165"/>
        <v>3686.452023945888</v>
      </c>
      <c r="AH86" s="137">
        <f t="shared" si="165"/>
        <v>2165.10539432411</v>
      </c>
      <c r="AI86" s="137">
        <f t="shared" si="165"/>
        <v>0</v>
      </c>
      <c r="AJ86" s="137">
        <f t="shared" si="165"/>
        <v>0</v>
      </c>
      <c r="AK86" s="137">
        <f t="shared" si="165"/>
        <v>10291.399166466486</v>
      </c>
      <c r="AM86" s="136">
        <f t="shared" si="156"/>
        <v>1.3385626242253437</v>
      </c>
      <c r="AN86" s="136">
        <f t="shared" si="157"/>
        <v>1.3385626242253437</v>
      </c>
    </row>
    <row r="87" spans="3:40" x14ac:dyDescent="0.35">
      <c r="O87" s="149"/>
      <c r="P87" s="149"/>
      <c r="Q87" s="149"/>
      <c r="R87" s="149"/>
      <c r="S87" s="153"/>
      <c r="T87" s="153"/>
      <c r="U87" s="152"/>
      <c r="AM87" s="136"/>
      <c r="AN87" s="136"/>
    </row>
    <row r="88" spans="3:40" x14ac:dyDescent="0.35">
      <c r="C88" s="378">
        <f>SUM(D88:D92)</f>
        <v>20</v>
      </c>
      <c r="D88" s="133">
        <f>'Centre Reforecast'!D88</f>
        <v>0</v>
      </c>
      <c r="F88" s="147">
        <f>'Centre Reforecast'!F88</f>
        <v>43829</v>
      </c>
      <c r="G88" s="146">
        <f>($BC$34/$C$88)*D88</f>
        <v>0</v>
      </c>
      <c r="H88" s="146">
        <f>($BD$34/$C$88)*D88</f>
        <v>0</v>
      </c>
      <c r="I88" s="146">
        <f>($BE$34/$C$88)*D88</f>
        <v>0</v>
      </c>
      <c r="J88" s="146">
        <f>($BF$34/$C$88)*D88</f>
        <v>0</v>
      </c>
      <c r="K88" s="146">
        <f>($BG$34/$C$88)*D88</f>
        <v>0</v>
      </c>
      <c r="L88" s="146">
        <f>($BH$34/$C$88)*D88</f>
        <v>0</v>
      </c>
      <c r="M88" s="146">
        <f t="shared" si="147"/>
        <v>0</v>
      </c>
      <c r="N88" s="134"/>
      <c r="O88" s="144"/>
      <c r="P88" s="150">
        <f>X88*BD$22</f>
        <v>0</v>
      </c>
      <c r="Q88" s="150">
        <f t="shared" ref="Q88:R92" si="168">Y88*BE$22</f>
        <v>0</v>
      </c>
      <c r="R88" s="150">
        <f t="shared" si="168"/>
        <v>0</v>
      </c>
      <c r="S88" s="144"/>
      <c r="T88" s="144"/>
      <c r="U88" s="144">
        <f>SUM(O88:T88)</f>
        <v>0</v>
      </c>
      <c r="V88" s="134"/>
      <c r="W88" s="143"/>
      <c r="X88" s="143">
        <f>'Reforecast Total Assurance Only'!X88</f>
        <v>0</v>
      </c>
      <c r="Y88" s="143">
        <f>'Reforecast Total Assurance Only'!Y88</f>
        <v>0</v>
      </c>
      <c r="Z88" s="143">
        <f>'Reforecast Total Assurance Only'!Z88</f>
        <v>0</v>
      </c>
      <c r="AA88" s="143"/>
      <c r="AB88" s="143"/>
      <c r="AC88" s="143">
        <f>U88/U$93</f>
        <v>0</v>
      </c>
      <c r="AE88" s="142">
        <f t="shared" ref="AE88:AK93" si="169">G88-O88</f>
        <v>0</v>
      </c>
      <c r="AF88" s="142">
        <f t="shared" si="169"/>
        <v>0</v>
      </c>
      <c r="AG88" s="142">
        <f t="shared" si="169"/>
        <v>0</v>
      </c>
      <c r="AH88" s="142">
        <f t="shared" si="169"/>
        <v>0</v>
      </c>
      <c r="AI88" s="142">
        <f t="shared" si="169"/>
        <v>0</v>
      </c>
      <c r="AJ88" s="142">
        <f t="shared" si="169"/>
        <v>0</v>
      </c>
      <c r="AK88" s="142">
        <f t="shared" si="169"/>
        <v>0</v>
      </c>
      <c r="AM88" s="136">
        <f>IFERROR(AK88/U88,0)</f>
        <v>0</v>
      </c>
      <c r="AN88" s="136">
        <f>IFERROR(AK88/U88,0)</f>
        <v>0</v>
      </c>
    </row>
    <row r="89" spans="3:40" x14ac:dyDescent="0.35">
      <c r="C89" s="378"/>
      <c r="D89" s="133">
        <f>'Centre Reforecast'!D89</f>
        <v>5</v>
      </c>
      <c r="F89" s="147">
        <f>'Centre Reforecast'!F89</f>
        <v>43836</v>
      </c>
      <c r="G89" s="146">
        <f>($BC$34/$C$88)*D89</f>
        <v>0</v>
      </c>
      <c r="H89" s="146">
        <f>($BD$34/$C$88)*D89</f>
        <v>3641.8260363571162</v>
      </c>
      <c r="I89" s="146">
        <f>($BE$34/$C$88)*D89</f>
        <v>1794.3348027625525</v>
      </c>
      <c r="J89" s="146">
        <f>($BF$34/$C$88)*D89</f>
        <v>1249.7672474330668</v>
      </c>
      <c r="K89" s="146">
        <f>($BG$34/$C$88)*D89</f>
        <v>0</v>
      </c>
      <c r="L89" s="146">
        <f>($BH$34/$C$88)*D89</f>
        <v>0</v>
      </c>
      <c r="M89" s="146">
        <f>SUM(G89:L89)</f>
        <v>6685.9280865527353</v>
      </c>
      <c r="N89" s="134"/>
      <c r="O89" s="150"/>
      <c r="P89" s="150">
        <f>X89*BD$22</f>
        <v>574.23663499275949</v>
      </c>
      <c r="Q89" s="150">
        <f t="shared" si="168"/>
        <v>232.74567522050407</v>
      </c>
      <c r="R89" s="150">
        <f t="shared" si="168"/>
        <v>167.372902600727</v>
      </c>
      <c r="S89" s="150"/>
      <c r="T89" s="150"/>
      <c r="U89" s="144">
        <f>SUM(O89:T89)</f>
        <v>974.35521281399053</v>
      </c>
      <c r="V89" s="134"/>
      <c r="W89" s="143"/>
      <c r="X89" s="143">
        <f>'Reforecast Total Assurance Only'!X89</f>
        <v>0.1597501741242269</v>
      </c>
      <c r="Y89" s="143">
        <f>'Reforecast Total Assurance Only'!Y89</f>
        <v>0.1314158594732078</v>
      </c>
      <c r="Z89" s="143">
        <f>'Reforecast Total Assurance Only'!Z89</f>
        <v>0.13568306624177051</v>
      </c>
      <c r="AA89" s="143"/>
      <c r="AB89" s="143"/>
      <c r="AC89" s="143">
        <f>U89/U$93</f>
        <v>0.14764721264825284</v>
      </c>
      <c r="AE89" s="142">
        <f t="shared" si="169"/>
        <v>0</v>
      </c>
      <c r="AF89" s="142">
        <f t="shared" si="169"/>
        <v>3067.5894013643565</v>
      </c>
      <c r="AG89" s="142">
        <f t="shared" si="169"/>
        <v>1561.5891275420483</v>
      </c>
      <c r="AH89" s="142">
        <f t="shared" si="169"/>
        <v>1082.3943448323398</v>
      </c>
      <c r="AI89" s="142">
        <f t="shared" si="169"/>
        <v>0</v>
      </c>
      <c r="AJ89" s="142">
        <f t="shared" si="169"/>
        <v>0</v>
      </c>
      <c r="AK89" s="142">
        <f t="shared" si="169"/>
        <v>5711.5728737387444</v>
      </c>
      <c r="AM89" s="136">
        <f t="shared" si="156"/>
        <v>5.8619000531063135</v>
      </c>
      <c r="AN89" s="136">
        <f t="shared" si="157"/>
        <v>5.8619000531063135</v>
      </c>
    </row>
    <row r="90" spans="3:40" x14ac:dyDescent="0.35">
      <c r="C90" s="378"/>
      <c r="D90" s="133">
        <f>'Centre Reforecast'!D90</f>
        <v>5</v>
      </c>
      <c r="F90" s="147">
        <f>'Centre Reforecast'!F90</f>
        <v>43843</v>
      </c>
      <c r="G90" s="146">
        <f>($BC$34/$C$88)*D90</f>
        <v>0</v>
      </c>
      <c r="H90" s="146">
        <f>($BD$34/$C$88)*D90</f>
        <v>3641.8260363571162</v>
      </c>
      <c r="I90" s="146">
        <f>($BE$34/$C$88)*D90</f>
        <v>1794.3348027625525</v>
      </c>
      <c r="J90" s="146">
        <f>($BF$34/$C$88)*D90</f>
        <v>1249.7672474330668</v>
      </c>
      <c r="K90" s="146">
        <f>($BG$34/$C$88)*D90</f>
        <v>0</v>
      </c>
      <c r="L90" s="146">
        <f>($BH$34/$C$88)*D90</f>
        <v>0</v>
      </c>
      <c r="M90" s="146">
        <f t="shared" si="147"/>
        <v>6685.9280865527353</v>
      </c>
      <c r="N90" s="134"/>
      <c r="O90" s="144"/>
      <c r="P90" s="150">
        <f>X90*BD$22</f>
        <v>981.68000737271507</v>
      </c>
      <c r="Q90" s="150">
        <f t="shared" si="168"/>
        <v>414.99972771971005</v>
      </c>
      <c r="R90" s="150">
        <f t="shared" si="168"/>
        <v>277.17716759114774</v>
      </c>
      <c r="S90" s="144"/>
      <c r="T90" s="144"/>
      <c r="U90" s="144">
        <f>SUM(O90:T90)</f>
        <v>1673.8569026835728</v>
      </c>
      <c r="V90" s="134"/>
      <c r="W90" s="143"/>
      <c r="X90" s="143">
        <f>'Reforecast Total Assurance Only'!X90</f>
        <v>0.2730991764641435</v>
      </c>
      <c r="Y90" s="143">
        <f>'Reforecast Total Assurance Only'!Y90</f>
        <v>0.23432248890452576</v>
      </c>
      <c r="Z90" s="143">
        <f>'Reforecast Total Assurance Only'!Z90</f>
        <v>0.22469735188073786</v>
      </c>
      <c r="AA90" s="143"/>
      <c r="AB90" s="143"/>
      <c r="AC90" s="143">
        <f>U90/U$93</f>
        <v>0.25364497752263548</v>
      </c>
      <c r="AE90" s="142">
        <f t="shared" si="169"/>
        <v>0</v>
      </c>
      <c r="AF90" s="142">
        <f t="shared" si="169"/>
        <v>2660.1460289844013</v>
      </c>
      <c r="AG90" s="142">
        <f t="shared" si="169"/>
        <v>1379.3350750428424</v>
      </c>
      <c r="AH90" s="142">
        <f t="shared" si="169"/>
        <v>972.59007984191908</v>
      </c>
      <c r="AI90" s="142">
        <f t="shared" si="169"/>
        <v>0</v>
      </c>
      <c r="AJ90" s="142">
        <f t="shared" si="169"/>
        <v>0</v>
      </c>
      <c r="AK90" s="142">
        <f t="shared" si="169"/>
        <v>5012.0711838691623</v>
      </c>
      <c r="AM90" s="136">
        <f t="shared" si="156"/>
        <v>2.9943247692402344</v>
      </c>
      <c r="AN90" s="136">
        <f t="shared" si="157"/>
        <v>2.9943247692402344</v>
      </c>
    </row>
    <row r="91" spans="3:40" x14ac:dyDescent="0.35">
      <c r="C91" s="378"/>
      <c r="D91" s="133">
        <f>'Centre Reforecast'!D91</f>
        <v>5</v>
      </c>
      <c r="F91" s="147">
        <f>'Centre Reforecast'!F91</f>
        <v>43850</v>
      </c>
      <c r="G91" s="146">
        <f>($BC$34/$C$88)*D91</f>
        <v>0</v>
      </c>
      <c r="H91" s="146">
        <f>($BD$34/$C$88)*D91</f>
        <v>3641.8260363571162</v>
      </c>
      <c r="I91" s="146">
        <f>($BE$34/$C$88)*D91</f>
        <v>1794.3348027625525</v>
      </c>
      <c r="J91" s="146">
        <f>($BF$34/$C$88)*D91</f>
        <v>1249.7672474330668</v>
      </c>
      <c r="K91" s="146">
        <f>($BG$34/$C$88)*D91</f>
        <v>0</v>
      </c>
      <c r="L91" s="146">
        <f>($BH$34/$C$88)*D91</f>
        <v>0</v>
      </c>
      <c r="M91" s="146">
        <f t="shared" si="147"/>
        <v>6685.9280865527353</v>
      </c>
      <c r="N91" s="134"/>
      <c r="O91" s="144"/>
      <c r="P91" s="150">
        <f>X91*BD$22</f>
        <v>1187.0473327013444</v>
      </c>
      <c r="Q91" s="150">
        <f t="shared" si="168"/>
        <v>673.32548844537348</v>
      </c>
      <c r="R91" s="150">
        <f t="shared" si="168"/>
        <v>399.34398208033764</v>
      </c>
      <c r="S91" s="144"/>
      <c r="T91" s="144"/>
      <c r="U91" s="144">
        <f>SUM(O91:T91)</f>
        <v>2259.7168032270556</v>
      </c>
      <c r="V91" s="134"/>
      <c r="W91" s="143"/>
      <c r="X91" s="143">
        <f>'Reforecast Total Assurance Only'!X91</f>
        <v>0.33023148739914499</v>
      </c>
      <c r="Y91" s="143">
        <f>'Reforecast Total Assurance Only'!Y91</f>
        <v>0.38018170556954323</v>
      </c>
      <c r="Z91" s="143">
        <f>'Reforecast Total Assurance Only'!Z91</f>
        <v>0.3237335024482243</v>
      </c>
      <c r="AA91" s="143"/>
      <c r="AB91" s="143"/>
      <c r="AC91" s="143">
        <f>U91/U$93</f>
        <v>0.34242223265509325</v>
      </c>
      <c r="AE91" s="142">
        <f t="shared" si="169"/>
        <v>0</v>
      </c>
      <c r="AF91" s="142">
        <f t="shared" si="169"/>
        <v>2454.778703655772</v>
      </c>
      <c r="AG91" s="142">
        <f t="shared" si="169"/>
        <v>1121.0093143171789</v>
      </c>
      <c r="AH91" s="142">
        <f t="shared" si="169"/>
        <v>850.42326535272923</v>
      </c>
      <c r="AI91" s="142">
        <f t="shared" si="169"/>
        <v>0</v>
      </c>
      <c r="AJ91" s="142">
        <f t="shared" si="169"/>
        <v>0</v>
      </c>
      <c r="AK91" s="142">
        <f t="shared" si="169"/>
        <v>4426.2112833256797</v>
      </c>
      <c r="AM91" s="136">
        <f t="shared" si="156"/>
        <v>1.9587460149894436</v>
      </c>
      <c r="AN91" s="136">
        <f t="shared" si="157"/>
        <v>1.9587460149894436</v>
      </c>
    </row>
    <row r="92" spans="3:40" x14ac:dyDescent="0.35">
      <c r="C92" s="378"/>
      <c r="D92" s="133">
        <f>'Centre Reforecast'!D92</f>
        <v>5</v>
      </c>
      <c r="F92" s="147">
        <f>'Centre Reforecast'!F92</f>
        <v>43857</v>
      </c>
      <c r="G92" s="146">
        <f>($BC$34/$C$88)*D92</f>
        <v>0</v>
      </c>
      <c r="H92" s="146">
        <f>($BD$34/$C$88)*D92</f>
        <v>3641.8260363571162</v>
      </c>
      <c r="I92" s="146">
        <f>($BE$34/$C$88)*D92</f>
        <v>1794.3348027625525</v>
      </c>
      <c r="J92" s="146">
        <f>($BF$34/$C$88)*D92</f>
        <v>1249.7672474330668</v>
      </c>
      <c r="K92" s="146">
        <f>($BG$34/$C$88)*D92</f>
        <v>0</v>
      </c>
      <c r="L92" s="146">
        <f>($BH$34/$C$88)*D92</f>
        <v>0</v>
      </c>
      <c r="M92" s="146">
        <f t="shared" si="147"/>
        <v>6685.9280865527353</v>
      </c>
      <c r="N92" s="134"/>
      <c r="O92" s="144"/>
      <c r="P92" s="150">
        <f>X92*BD$22</f>
        <v>851.62763111330707</v>
      </c>
      <c r="Q92" s="150">
        <f t="shared" si="168"/>
        <v>449.991415351863</v>
      </c>
      <c r="R92" s="150">
        <f t="shared" si="168"/>
        <v>389.66373232626603</v>
      </c>
      <c r="S92" s="144"/>
      <c r="T92" s="144"/>
      <c r="U92" s="144">
        <f>SUM(O92:T92)</f>
        <v>1691.2827787914359</v>
      </c>
      <c r="V92" s="134"/>
      <c r="W92" s="143"/>
      <c r="X92" s="143">
        <f>'Reforecast Total Assurance Only'!X92</f>
        <v>0.23691916201248481</v>
      </c>
      <c r="Y92" s="143">
        <f>'Reforecast Total Assurance Only'!Y92</f>
        <v>0.25407994605272322</v>
      </c>
      <c r="Z92" s="143">
        <f>'Reforecast Total Assurance Only'!Z92</f>
        <v>0.31588607942926739</v>
      </c>
      <c r="AA92" s="143"/>
      <c r="AB92" s="143"/>
      <c r="AC92" s="143">
        <f>U92/U$93</f>
        <v>0.2562855771740184</v>
      </c>
      <c r="AE92" s="142">
        <f t="shared" si="169"/>
        <v>0</v>
      </c>
      <c r="AF92" s="142">
        <f t="shared" si="169"/>
        <v>2790.1984052438092</v>
      </c>
      <c r="AG92" s="142">
        <f t="shared" si="169"/>
        <v>1344.3433874106895</v>
      </c>
      <c r="AH92" s="142">
        <f t="shared" si="169"/>
        <v>860.10351510680084</v>
      </c>
      <c r="AI92" s="142">
        <f t="shared" si="169"/>
        <v>0</v>
      </c>
      <c r="AJ92" s="142">
        <f t="shared" si="169"/>
        <v>0</v>
      </c>
      <c r="AK92" s="142">
        <f t="shared" si="169"/>
        <v>4994.6453077612996</v>
      </c>
      <c r="AM92" s="136">
        <f t="shared" si="156"/>
        <v>2.9531698485869966</v>
      </c>
      <c r="AN92" s="136">
        <f t="shared" si="157"/>
        <v>2.9531698485869966</v>
      </c>
    </row>
    <row r="93" spans="3:40" x14ac:dyDescent="0.35">
      <c r="F93" s="141" t="s">
        <v>111</v>
      </c>
      <c r="G93" s="140">
        <f t="shared" ref="G93:L93" si="170">SUM(G88:G92)</f>
        <v>0</v>
      </c>
      <c r="H93" s="140">
        <f t="shared" si="170"/>
        <v>14567.304145428465</v>
      </c>
      <c r="I93" s="140">
        <f t="shared" si="170"/>
        <v>7177.33921105021</v>
      </c>
      <c r="J93" s="140">
        <f t="shared" si="170"/>
        <v>4999.0689897322673</v>
      </c>
      <c r="K93" s="140">
        <f t="shared" si="170"/>
        <v>0</v>
      </c>
      <c r="L93" s="140">
        <f t="shared" si="170"/>
        <v>0</v>
      </c>
      <c r="M93" s="140">
        <f t="shared" si="147"/>
        <v>26743.712346210941</v>
      </c>
      <c r="O93" s="139">
        <f t="shared" ref="O93:U93" si="171">SUM(O88:O92)</f>
        <v>0</v>
      </c>
      <c r="P93" s="139">
        <f t="shared" si="171"/>
        <v>3594.5916061801263</v>
      </c>
      <c r="Q93" s="139">
        <f t="shared" si="171"/>
        <v>1771.0623067374506</v>
      </c>
      <c r="R93" s="139">
        <f t="shared" si="171"/>
        <v>1233.5577845984783</v>
      </c>
      <c r="S93" s="139">
        <f t="shared" si="171"/>
        <v>0</v>
      </c>
      <c r="T93" s="139">
        <f t="shared" si="171"/>
        <v>0</v>
      </c>
      <c r="U93" s="139">
        <f t="shared" si="171"/>
        <v>6599.2116975160552</v>
      </c>
      <c r="V93" s="134"/>
      <c r="W93" s="138"/>
      <c r="X93" s="138">
        <f>SUM(X88:X92)</f>
        <v>1.0000000000000002</v>
      </c>
      <c r="Y93" s="138">
        <f>SUM(Y88:Y92)</f>
        <v>1</v>
      </c>
      <c r="Z93" s="138">
        <f>SUM(Z88:Z92)</f>
        <v>1</v>
      </c>
      <c r="AA93" s="138"/>
      <c r="AB93" s="138"/>
      <c r="AC93" s="138">
        <f>SUM(AC88:AC92)</f>
        <v>1</v>
      </c>
      <c r="AE93" s="137">
        <f t="shared" si="169"/>
        <v>0</v>
      </c>
      <c r="AF93" s="137">
        <f t="shared" si="169"/>
        <v>10972.712539248339</v>
      </c>
      <c r="AG93" s="137">
        <f t="shared" si="169"/>
        <v>5406.2769043127591</v>
      </c>
      <c r="AH93" s="137">
        <f t="shared" si="169"/>
        <v>3765.5112051337892</v>
      </c>
      <c r="AI93" s="137">
        <f t="shared" si="169"/>
        <v>0</v>
      </c>
      <c r="AJ93" s="137">
        <f t="shared" si="169"/>
        <v>0</v>
      </c>
      <c r="AK93" s="137">
        <f t="shared" si="169"/>
        <v>20144.500648694884</v>
      </c>
      <c r="AM93" s="136">
        <f t="shared" si="156"/>
        <v>3.0525616652481808</v>
      </c>
      <c r="AN93" s="136">
        <f t="shared" si="157"/>
        <v>3.0525616652481808</v>
      </c>
    </row>
    <row r="94" spans="3:40" x14ac:dyDescent="0.35">
      <c r="O94" s="149"/>
      <c r="P94" s="149"/>
      <c r="Q94" s="149"/>
      <c r="R94" s="149"/>
      <c r="S94" s="153"/>
      <c r="T94" s="153"/>
      <c r="U94" s="152"/>
      <c r="AM94" s="136"/>
      <c r="AN94" s="136"/>
    </row>
    <row r="95" spans="3:40" x14ac:dyDescent="0.35">
      <c r="C95" s="378">
        <f>SUM(D95:D99)</f>
        <v>19</v>
      </c>
      <c r="D95" s="133">
        <f>'Centre Reforecast'!D95</f>
        <v>0</v>
      </c>
      <c r="F95" s="147">
        <f>'Centre Reforecast'!F95</f>
        <v>43857</v>
      </c>
      <c r="G95" s="146">
        <f>($BK$34/$C$95)*D95</f>
        <v>0</v>
      </c>
      <c r="H95" s="146">
        <f>($BL$34/$C$95)*D95</f>
        <v>0</v>
      </c>
      <c r="I95" s="146">
        <f>($BM$34/$C$95)*D95</f>
        <v>0</v>
      </c>
      <c r="J95" s="146">
        <f>($BN$34/$C$95)*D95</f>
        <v>0</v>
      </c>
      <c r="K95" s="146">
        <f>($BO$34/$C$95)*D95</f>
        <v>0</v>
      </c>
      <c r="L95" s="146">
        <f>($BP$34/$C$95)*D95</f>
        <v>0</v>
      </c>
      <c r="M95" s="146">
        <f t="shared" si="147"/>
        <v>0</v>
      </c>
      <c r="N95" s="134"/>
      <c r="O95" s="144"/>
      <c r="P95" s="150">
        <f t="shared" ref="P95:R99" si="172">X95*BL$22</f>
        <v>0</v>
      </c>
      <c r="Q95" s="150">
        <f t="shared" si="172"/>
        <v>0</v>
      </c>
      <c r="R95" s="150">
        <f t="shared" si="172"/>
        <v>0</v>
      </c>
      <c r="S95" s="144"/>
      <c r="T95" s="144"/>
      <c r="U95" s="144">
        <f>SUM(O95:T95)</f>
        <v>0</v>
      </c>
      <c r="V95" s="134"/>
      <c r="W95" s="143"/>
      <c r="X95" s="143">
        <f>'Reforecast Total Assurance Only'!X95</f>
        <v>0</v>
      </c>
      <c r="Y95" s="143">
        <f>'Reforecast Total Assurance Only'!Y95</f>
        <v>0</v>
      </c>
      <c r="Z95" s="143">
        <f>'Reforecast Total Assurance Only'!Z95</f>
        <v>0</v>
      </c>
      <c r="AA95" s="143"/>
      <c r="AB95" s="143"/>
      <c r="AC95" s="143">
        <f>U95/U$100</f>
        <v>0</v>
      </c>
      <c r="AE95" s="142">
        <f t="shared" ref="AE95:AK100" si="173">G95-O95</f>
        <v>0</v>
      </c>
      <c r="AF95" s="142">
        <f t="shared" si="173"/>
        <v>0</v>
      </c>
      <c r="AG95" s="142">
        <f t="shared" si="173"/>
        <v>0</v>
      </c>
      <c r="AH95" s="142">
        <f t="shared" si="173"/>
        <v>0</v>
      </c>
      <c r="AI95" s="142">
        <f t="shared" si="173"/>
        <v>0</v>
      </c>
      <c r="AJ95" s="142">
        <f t="shared" si="173"/>
        <v>0</v>
      </c>
      <c r="AK95" s="142">
        <f t="shared" si="173"/>
        <v>0</v>
      </c>
      <c r="AM95" s="136">
        <f t="shared" si="156"/>
        <v>0</v>
      </c>
      <c r="AN95" s="136">
        <f t="shared" si="157"/>
        <v>0</v>
      </c>
    </row>
    <row r="96" spans="3:40" x14ac:dyDescent="0.35">
      <c r="C96" s="378"/>
      <c r="D96" s="133">
        <f>'Centre Reforecast'!D96</f>
        <v>5</v>
      </c>
      <c r="F96" s="147">
        <f>'Centre Reforecast'!F96</f>
        <v>43864</v>
      </c>
      <c r="G96" s="146">
        <f>($BK$34/$C$95)*D96</f>
        <v>0</v>
      </c>
      <c r="H96" s="146">
        <f>($BL$34/$C$95)*D96</f>
        <v>3383.615019775852</v>
      </c>
      <c r="I96" s="146">
        <f>($BM$34/$C$95)*D96</f>
        <v>2714.8833380859514</v>
      </c>
      <c r="J96" s="146">
        <f>($BN$34/$C$95)*D96</f>
        <v>994.87355502586513</v>
      </c>
      <c r="K96" s="146">
        <f>($BO$34/$C$95)*D96</f>
        <v>0</v>
      </c>
      <c r="L96" s="146">
        <f>($BP$34/$C$95)*D96</f>
        <v>0</v>
      </c>
      <c r="M96" s="146">
        <f t="shared" si="147"/>
        <v>7093.3719128876683</v>
      </c>
      <c r="N96" s="134"/>
      <c r="O96" s="150"/>
      <c r="P96" s="150">
        <f t="shared" si="172"/>
        <v>1011.5600321830481</v>
      </c>
      <c r="Q96" s="150">
        <f t="shared" si="172"/>
        <v>734.91143070306623</v>
      </c>
      <c r="R96" s="150">
        <f t="shared" si="172"/>
        <v>331.82126090017499</v>
      </c>
      <c r="S96" s="150"/>
      <c r="T96" s="150"/>
      <c r="U96" s="144">
        <f>SUM(O96:T96)</f>
        <v>2078.2927237862891</v>
      </c>
      <c r="V96" s="134"/>
      <c r="W96" s="143"/>
      <c r="X96" s="143">
        <f>'Reforecast Total Assurance Only'!X96</f>
        <v>0.24030214852557977</v>
      </c>
      <c r="Y96" s="143">
        <f>'Reforecast Total Assurance Only'!Y96</f>
        <v>0.2175859089192112</v>
      </c>
      <c r="Z96" s="143">
        <f>'Reforecast Total Assurance Only'!Z96</f>
        <v>0.26809163214819931</v>
      </c>
      <c r="AA96" s="143"/>
      <c r="AB96" s="143"/>
      <c r="AC96" s="143">
        <f>U96/U$100</f>
        <v>0.23550542864888596</v>
      </c>
      <c r="AE96" s="142">
        <f t="shared" si="173"/>
        <v>0</v>
      </c>
      <c r="AF96" s="142">
        <f t="shared" si="173"/>
        <v>2372.0549875928041</v>
      </c>
      <c r="AG96" s="142">
        <f t="shared" si="173"/>
        <v>1979.9719073828851</v>
      </c>
      <c r="AH96" s="142">
        <f t="shared" si="173"/>
        <v>663.0522941256902</v>
      </c>
      <c r="AI96" s="142">
        <f t="shared" si="173"/>
        <v>0</v>
      </c>
      <c r="AJ96" s="142">
        <f t="shared" si="173"/>
        <v>0</v>
      </c>
      <c r="AK96" s="142">
        <f t="shared" si="173"/>
        <v>5015.0791891013796</v>
      </c>
      <c r="AM96" s="136">
        <f t="shared" si="156"/>
        <v>2.4130764312953827</v>
      </c>
      <c r="AN96" s="136">
        <f t="shared" si="157"/>
        <v>2.4130764312953827</v>
      </c>
    </row>
    <row r="97" spans="3:40" x14ac:dyDescent="0.35">
      <c r="C97" s="378"/>
      <c r="D97" s="133">
        <f>'Centre Reforecast'!D97</f>
        <v>5</v>
      </c>
      <c r="F97" s="147">
        <f>'Centre Reforecast'!F97</f>
        <v>43871</v>
      </c>
      <c r="G97" s="146">
        <f>($BK$34/$C$95)*D97</f>
        <v>0</v>
      </c>
      <c r="H97" s="146">
        <f>($BL$34/$C$95)*D97</f>
        <v>3383.615019775852</v>
      </c>
      <c r="I97" s="146">
        <f>($BM$34/$C$95)*D97</f>
        <v>2714.8833380859514</v>
      </c>
      <c r="J97" s="146">
        <f>($BN$34/$C$95)*D97</f>
        <v>994.87355502586513</v>
      </c>
      <c r="K97" s="146">
        <f>($BO$34/$C$95)*D97</f>
        <v>0</v>
      </c>
      <c r="L97" s="146">
        <f>($BP$34/$C$95)*D97</f>
        <v>0</v>
      </c>
      <c r="M97" s="146">
        <f t="shared" si="147"/>
        <v>7093.3719128876683</v>
      </c>
      <c r="N97" s="134"/>
      <c r="O97" s="144"/>
      <c r="P97" s="150">
        <f t="shared" si="172"/>
        <v>1151.1907799695189</v>
      </c>
      <c r="Q97" s="150">
        <f t="shared" si="172"/>
        <v>821.99100748018941</v>
      </c>
      <c r="R97" s="150">
        <f t="shared" si="172"/>
        <v>355.45597022029995</v>
      </c>
      <c r="S97" s="144"/>
      <c r="T97" s="144"/>
      <c r="U97" s="144">
        <f>SUM(O97:T97)</f>
        <v>2328.6377576700083</v>
      </c>
      <c r="V97" s="134"/>
      <c r="W97" s="143"/>
      <c r="X97" s="143">
        <f>'Reforecast Total Assurance Only'!X97</f>
        <v>0.27347226955231735</v>
      </c>
      <c r="Y97" s="143">
        <f>'Reforecast Total Assurance Only'!Y97</f>
        <v>0.2433676399819929</v>
      </c>
      <c r="Z97" s="143">
        <f>'Reforecast Total Assurance Only'!Z97</f>
        <v>0.28718705653357873</v>
      </c>
      <c r="AA97" s="143"/>
      <c r="AB97" s="143"/>
      <c r="AC97" s="143">
        <f>U97/U$100</f>
        <v>0.26387372048772501</v>
      </c>
      <c r="AE97" s="142">
        <f t="shared" si="173"/>
        <v>0</v>
      </c>
      <c r="AF97" s="142">
        <f t="shared" si="173"/>
        <v>2232.4242398063334</v>
      </c>
      <c r="AG97" s="142">
        <f t="shared" si="173"/>
        <v>1892.892330605762</v>
      </c>
      <c r="AH97" s="142">
        <f t="shared" si="173"/>
        <v>639.41758480556518</v>
      </c>
      <c r="AI97" s="142">
        <f t="shared" si="173"/>
        <v>0</v>
      </c>
      <c r="AJ97" s="142">
        <f t="shared" si="173"/>
        <v>0</v>
      </c>
      <c r="AK97" s="142">
        <f t="shared" si="173"/>
        <v>4764.7341552176604</v>
      </c>
      <c r="AM97" s="136">
        <f t="shared" si="156"/>
        <v>2.0461465676761872</v>
      </c>
      <c r="AN97" s="136">
        <f t="shared" si="157"/>
        <v>2.0461465676761872</v>
      </c>
    </row>
    <row r="98" spans="3:40" x14ac:dyDescent="0.35">
      <c r="C98" s="378"/>
      <c r="D98" s="133">
        <f>'Centre Reforecast'!D98</f>
        <v>5</v>
      </c>
      <c r="F98" s="147">
        <f>'Centre Reforecast'!F98</f>
        <v>43878</v>
      </c>
      <c r="G98" s="146">
        <f>($BK$34/$C$95)*D98</f>
        <v>0</v>
      </c>
      <c r="H98" s="146">
        <f>($BL$34/$C$95)*D98</f>
        <v>3383.615019775852</v>
      </c>
      <c r="I98" s="146">
        <f>($BM$34/$C$95)*D98</f>
        <v>2714.8833380859514</v>
      </c>
      <c r="J98" s="146">
        <f>($BN$34/$C$95)*D98</f>
        <v>994.87355502586513</v>
      </c>
      <c r="K98" s="146">
        <f>($BO$34/$C$95)*D98</f>
        <v>0</v>
      </c>
      <c r="L98" s="146">
        <f>($BP$34/$C$95)*D98</f>
        <v>0</v>
      </c>
      <c r="M98" s="146">
        <f t="shared" si="147"/>
        <v>7093.3719128876683</v>
      </c>
      <c r="N98" s="134"/>
      <c r="O98" s="144"/>
      <c r="P98" s="150">
        <f t="shared" si="172"/>
        <v>1131.5371203250693</v>
      </c>
      <c r="Q98" s="150">
        <f t="shared" si="172"/>
        <v>1023.126041968804</v>
      </c>
      <c r="R98" s="150">
        <f t="shared" si="172"/>
        <v>314.76872615031067</v>
      </c>
      <c r="S98" s="144"/>
      <c r="T98" s="144"/>
      <c r="U98" s="144">
        <f>SUM(O98:T98)</f>
        <v>2469.4318884441836</v>
      </c>
      <c r="V98" s="134"/>
      <c r="W98" s="143"/>
      <c r="X98" s="143">
        <f>'Reforecast Total Assurance Only'!X98</f>
        <v>0.26880342490771486</v>
      </c>
      <c r="Y98" s="143">
        <f>'Reforecast Total Assurance Only'!Y98</f>
        <v>0.30291787619594635</v>
      </c>
      <c r="Z98" s="143">
        <f>'Reforecast Total Assurance Only'!Z98</f>
        <v>0.25431420914355846</v>
      </c>
      <c r="AA98" s="143"/>
      <c r="AB98" s="143"/>
      <c r="AC98" s="143">
        <f>U98/U$100</f>
        <v>0.27982805730453864</v>
      </c>
      <c r="AE98" s="142">
        <f t="shared" si="173"/>
        <v>0</v>
      </c>
      <c r="AF98" s="142">
        <f t="shared" si="173"/>
        <v>2252.0778994507828</v>
      </c>
      <c r="AG98" s="142">
        <f t="shared" si="173"/>
        <v>1691.7572961171475</v>
      </c>
      <c r="AH98" s="142">
        <f t="shared" si="173"/>
        <v>680.1048288755544</v>
      </c>
      <c r="AI98" s="142">
        <f t="shared" si="173"/>
        <v>0</v>
      </c>
      <c r="AJ98" s="142">
        <f t="shared" si="173"/>
        <v>0</v>
      </c>
      <c r="AK98" s="142">
        <f t="shared" si="173"/>
        <v>4623.9400244434846</v>
      </c>
      <c r="AM98" s="136">
        <f t="shared" si="156"/>
        <v>1.8724711728561607</v>
      </c>
      <c r="AN98" s="136">
        <f t="shared" si="157"/>
        <v>1.8724711728561607</v>
      </c>
    </row>
    <row r="99" spans="3:40" x14ac:dyDescent="0.35">
      <c r="C99" s="378"/>
      <c r="D99" s="133">
        <f>'Centre Reforecast'!D99</f>
        <v>4</v>
      </c>
      <c r="F99" s="147">
        <f>'Centre Reforecast'!F99</f>
        <v>43885</v>
      </c>
      <c r="G99" s="146">
        <f>($BK$34/$C$95)*D99</f>
        <v>0</v>
      </c>
      <c r="H99" s="146">
        <f>($BL$34/$C$95)*D99</f>
        <v>2706.8920158206815</v>
      </c>
      <c r="I99" s="146">
        <f>($BM$34/$C$95)*D99</f>
        <v>2171.9066704687611</v>
      </c>
      <c r="J99" s="146">
        <f>($BN$34/$C$95)*D99</f>
        <v>795.89884402069208</v>
      </c>
      <c r="K99" s="146">
        <f>($BO$34/$C$95)*D99</f>
        <v>0</v>
      </c>
      <c r="L99" s="146">
        <f>($BP$34/$C$95)*D99</f>
        <v>0</v>
      </c>
      <c r="M99" s="146">
        <f t="shared" si="147"/>
        <v>5674.6975303101353</v>
      </c>
      <c r="N99" s="134"/>
      <c r="O99" s="144"/>
      <c r="P99" s="150">
        <f t="shared" si="172"/>
        <v>915.24593307317195</v>
      </c>
      <c r="Q99" s="150">
        <f t="shared" si="172"/>
        <v>797.54056535049654</v>
      </c>
      <c r="R99" s="150">
        <f t="shared" si="172"/>
        <v>235.66988727577731</v>
      </c>
      <c r="S99" s="144"/>
      <c r="T99" s="144"/>
      <c r="U99" s="144">
        <f>SUM(O99:T99)</f>
        <v>1948.4563856994457</v>
      </c>
      <c r="V99" s="134"/>
      <c r="W99" s="143"/>
      <c r="X99" s="143">
        <f>'Reforecast Total Assurance Only'!X99</f>
        <v>0.21742215701438813</v>
      </c>
      <c r="Y99" s="143">
        <f>'Reforecast Total Assurance Only'!Y99</f>
        <v>0.23612857490284961</v>
      </c>
      <c r="Z99" s="143">
        <f>'Reforecast Total Assurance Only'!Z99</f>
        <v>0.19040710217466347</v>
      </c>
      <c r="AA99" s="143"/>
      <c r="AB99" s="143"/>
      <c r="AC99" s="143">
        <f>U99/U$100</f>
        <v>0.2207927935588504</v>
      </c>
      <c r="AE99" s="142">
        <f t="shared" si="173"/>
        <v>0</v>
      </c>
      <c r="AF99" s="142">
        <f t="shared" si="173"/>
        <v>1791.6460827475096</v>
      </c>
      <c r="AG99" s="142">
        <f t="shared" si="173"/>
        <v>1374.3661051182646</v>
      </c>
      <c r="AH99" s="142">
        <f t="shared" si="173"/>
        <v>560.22895674491474</v>
      </c>
      <c r="AI99" s="142">
        <f t="shared" si="173"/>
        <v>0</v>
      </c>
      <c r="AJ99" s="142">
        <f t="shared" si="173"/>
        <v>0</v>
      </c>
      <c r="AK99" s="142">
        <f t="shared" si="173"/>
        <v>3726.2411446106898</v>
      </c>
      <c r="AM99" s="136">
        <f t="shared" si="156"/>
        <v>1.9124067502660909</v>
      </c>
      <c r="AN99" s="136">
        <f t="shared" si="157"/>
        <v>1.9124067502660909</v>
      </c>
    </row>
    <row r="100" spans="3:40" x14ac:dyDescent="0.35">
      <c r="F100" s="141" t="s">
        <v>111</v>
      </c>
      <c r="G100" s="140">
        <f t="shared" ref="G100:L100" si="174">SUM(G95:G99)</f>
        <v>0</v>
      </c>
      <c r="H100" s="140">
        <f t="shared" si="174"/>
        <v>12857.737075148238</v>
      </c>
      <c r="I100" s="140">
        <f t="shared" si="174"/>
        <v>10316.556684726616</v>
      </c>
      <c r="J100" s="140">
        <f t="shared" si="174"/>
        <v>3780.5195090982875</v>
      </c>
      <c r="K100" s="140">
        <f t="shared" si="174"/>
        <v>0</v>
      </c>
      <c r="L100" s="140">
        <f t="shared" si="174"/>
        <v>0</v>
      </c>
      <c r="M100" s="140">
        <f t="shared" si="147"/>
        <v>26954.813268973143</v>
      </c>
      <c r="O100" s="139">
        <f t="shared" ref="O100:U100" si="175">SUM(O95:O99)</f>
        <v>0</v>
      </c>
      <c r="P100" s="139">
        <f t="shared" si="175"/>
        <v>4209.5338655508085</v>
      </c>
      <c r="Q100" s="139">
        <f t="shared" si="175"/>
        <v>3377.569045502556</v>
      </c>
      <c r="R100" s="139">
        <f t="shared" si="175"/>
        <v>1237.7158445465627</v>
      </c>
      <c r="S100" s="139">
        <f t="shared" si="175"/>
        <v>0</v>
      </c>
      <c r="T100" s="139">
        <f t="shared" si="175"/>
        <v>0</v>
      </c>
      <c r="U100" s="139">
        <f t="shared" si="175"/>
        <v>8824.8187555999266</v>
      </c>
      <c r="V100" s="134"/>
      <c r="W100" s="138"/>
      <c r="X100" s="138">
        <f>SUM(X95:X99)</f>
        <v>1.0000000000000002</v>
      </c>
      <c r="Y100" s="138">
        <f>SUM(Y95:Y99)</f>
        <v>1</v>
      </c>
      <c r="Z100" s="138">
        <f>SUM(Z95:Z99)</f>
        <v>0.99999999999999989</v>
      </c>
      <c r="AA100" s="138"/>
      <c r="AB100" s="138"/>
      <c r="AC100" s="138">
        <f>SUM(AC95:AC99)</f>
        <v>1</v>
      </c>
      <c r="AE100" s="137">
        <f t="shared" si="173"/>
        <v>0</v>
      </c>
      <c r="AF100" s="137">
        <f t="shared" si="173"/>
        <v>8648.2032095974282</v>
      </c>
      <c r="AG100" s="137">
        <f t="shared" si="173"/>
        <v>6938.9876392240603</v>
      </c>
      <c r="AH100" s="137">
        <f t="shared" si="173"/>
        <v>2542.803664551725</v>
      </c>
      <c r="AI100" s="137">
        <f t="shared" si="173"/>
        <v>0</v>
      </c>
      <c r="AJ100" s="137">
        <f t="shared" si="173"/>
        <v>0</v>
      </c>
      <c r="AK100" s="137">
        <f t="shared" si="173"/>
        <v>18129.994513373218</v>
      </c>
      <c r="AM100" s="136">
        <f t="shared" si="156"/>
        <v>2.054432506261791</v>
      </c>
      <c r="AN100" s="136">
        <f t="shared" si="157"/>
        <v>2.054432506261791</v>
      </c>
    </row>
    <row r="101" spans="3:40" x14ac:dyDescent="0.35">
      <c r="O101" s="149"/>
      <c r="P101" s="149"/>
      <c r="Q101" s="149"/>
      <c r="R101" s="149"/>
      <c r="S101" s="149"/>
      <c r="T101" s="149"/>
      <c r="AM101" s="136"/>
      <c r="AN101" s="136"/>
    </row>
    <row r="102" spans="3:40" x14ac:dyDescent="0.35">
      <c r="C102" s="378">
        <f>SUM(D102:D106)</f>
        <v>22</v>
      </c>
      <c r="D102" s="133">
        <f>'Centre Reforecast'!D102</f>
        <v>5</v>
      </c>
      <c r="F102" s="147">
        <f>'Centre Reforecast'!F102</f>
        <v>43892</v>
      </c>
      <c r="G102" s="146">
        <f>($BS$34/$C$102)*D102</f>
        <v>0</v>
      </c>
      <c r="H102" s="146">
        <f>($BT$34/$C$102)*D102</f>
        <v>2670.7433970724082</v>
      </c>
      <c r="I102" s="146">
        <f>($BU$34/$C$102)*D102</f>
        <v>3018.9486738603632</v>
      </c>
      <c r="J102" s="146">
        <f>($BV$34/$C$102)*D102</f>
        <v>1286.260343680719</v>
      </c>
      <c r="K102" s="146">
        <f>($BW$34/$C$102)*D102</f>
        <v>0</v>
      </c>
      <c r="L102" s="146">
        <f>($BX$34/$C$102)*D102</f>
        <v>0</v>
      </c>
      <c r="M102" s="146">
        <f t="shared" si="147"/>
        <v>6975.95241461349</v>
      </c>
      <c r="N102" s="134"/>
      <c r="O102" s="144"/>
      <c r="P102" s="150">
        <f>X102*BT$22</f>
        <v>1021.2552110173307</v>
      </c>
      <c r="Q102" s="150">
        <f t="shared" ref="Q102:R106" si="176">Y102*BU$22</f>
        <v>1192.7318474664692</v>
      </c>
      <c r="R102" s="150">
        <f t="shared" si="176"/>
        <v>517.63290137881279</v>
      </c>
      <c r="S102" s="144"/>
      <c r="T102" s="144"/>
      <c r="U102" s="144">
        <f>SUM(O102:T102)</f>
        <v>2731.6199598626126</v>
      </c>
      <c r="V102" s="134"/>
      <c r="W102" s="143"/>
      <c r="X102" s="143">
        <f>'Reforecast Total Assurance Only'!X102</f>
        <v>0.23578979823730697</v>
      </c>
      <c r="Y102" s="143">
        <f>'Reforecast Total Assurance Only'!Y102</f>
        <v>0.24361833727073287</v>
      </c>
      <c r="Z102" s="143">
        <f>'Reforecast Total Assurance Only'!Z102</f>
        <v>0.2481509151789105</v>
      </c>
      <c r="AA102" s="143"/>
      <c r="AB102" s="143"/>
      <c r="AC102" s="143">
        <f>U102/U$107</f>
        <v>0.24145692004507524</v>
      </c>
      <c r="AE102" s="142">
        <f t="shared" ref="AE102:AK107" si="177">G102-O102</f>
        <v>0</v>
      </c>
      <c r="AF102" s="142">
        <f t="shared" si="177"/>
        <v>1649.4881860550777</v>
      </c>
      <c r="AG102" s="142">
        <f t="shared" si="177"/>
        <v>1826.2168263938941</v>
      </c>
      <c r="AH102" s="142">
        <f t="shared" si="177"/>
        <v>768.62744230190617</v>
      </c>
      <c r="AI102" s="142">
        <f t="shared" si="177"/>
        <v>0</v>
      </c>
      <c r="AJ102" s="142">
        <f t="shared" si="177"/>
        <v>0</v>
      </c>
      <c r="AK102" s="142">
        <f t="shared" si="177"/>
        <v>4244.3324547508773</v>
      </c>
      <c r="AM102" s="136">
        <f t="shared" si="156"/>
        <v>1.5537785332936089</v>
      </c>
      <c r="AN102" s="136">
        <f t="shared" si="157"/>
        <v>1.5537785332936089</v>
      </c>
    </row>
    <row r="103" spans="3:40" x14ac:dyDescent="0.35">
      <c r="C103" s="378"/>
      <c r="D103" s="133">
        <f>'Centre Reforecast'!D103</f>
        <v>5</v>
      </c>
      <c r="F103" s="147">
        <f>'Centre Reforecast'!F103</f>
        <v>43899</v>
      </c>
      <c r="G103" s="146">
        <f>($BS$34/$C$102)*D103</f>
        <v>0</v>
      </c>
      <c r="H103" s="146">
        <f>($BT$34/$C$102)*D103</f>
        <v>2670.7433970724082</v>
      </c>
      <c r="I103" s="146">
        <f>($BU$34/$C$102)*D103</f>
        <v>3018.9486738603632</v>
      </c>
      <c r="J103" s="146">
        <f>($BV$34/$C$102)*D103</f>
        <v>1286.260343680719</v>
      </c>
      <c r="K103" s="146">
        <f>($BW$34/$C$102)*D103</f>
        <v>0</v>
      </c>
      <c r="L103" s="146">
        <f>($BX$34/$C$102)*D103</f>
        <v>0</v>
      </c>
      <c r="M103" s="146">
        <f t="shared" si="147"/>
        <v>6975.95241461349</v>
      </c>
      <c r="N103" s="134"/>
      <c r="O103" s="144"/>
      <c r="P103" s="150">
        <f>X103*BT$22</f>
        <v>1206.2885461017763</v>
      </c>
      <c r="Q103" s="150">
        <f t="shared" si="176"/>
        <v>1314.2390970274228</v>
      </c>
      <c r="R103" s="150">
        <f t="shared" si="176"/>
        <v>580.37883041156022</v>
      </c>
      <c r="S103" s="144"/>
      <c r="T103" s="144"/>
      <c r="U103" s="144">
        <f>SUM(O103:T103)</f>
        <v>3100.9064735407592</v>
      </c>
      <c r="V103" s="134"/>
      <c r="W103" s="143"/>
      <c r="X103" s="143">
        <f>'Reforecast Total Assurance Only'!X103</f>
        <v>0.27851072859444675</v>
      </c>
      <c r="Y103" s="143">
        <f>'Reforecast Total Assurance Only'!Y103</f>
        <v>0.26843648408827364</v>
      </c>
      <c r="Z103" s="143">
        <f>'Reforecast Total Assurance Only'!Z103</f>
        <v>0.27823103503171043</v>
      </c>
      <c r="AA103" s="143"/>
      <c r="AB103" s="143"/>
      <c r="AC103" s="143">
        <f>U103/U$107</f>
        <v>0.27409937599322753</v>
      </c>
      <c r="AE103" s="142">
        <f t="shared" si="177"/>
        <v>0</v>
      </c>
      <c r="AF103" s="142">
        <f t="shared" si="177"/>
        <v>1464.4548509706319</v>
      </c>
      <c r="AG103" s="142">
        <f t="shared" si="177"/>
        <v>1704.7095768329405</v>
      </c>
      <c r="AH103" s="142">
        <f t="shared" si="177"/>
        <v>705.88151326915875</v>
      </c>
      <c r="AI103" s="142">
        <f t="shared" si="177"/>
        <v>0</v>
      </c>
      <c r="AJ103" s="142">
        <f t="shared" si="177"/>
        <v>0</v>
      </c>
      <c r="AK103" s="142">
        <f t="shared" si="177"/>
        <v>3875.0459410727308</v>
      </c>
      <c r="AM103" s="136">
        <f t="shared" si="156"/>
        <v>1.2496494086930727</v>
      </c>
      <c r="AN103" s="136">
        <f t="shared" si="157"/>
        <v>1.2496494086930727</v>
      </c>
    </row>
    <row r="104" spans="3:40" x14ac:dyDescent="0.35">
      <c r="C104" s="378"/>
      <c r="D104" s="133">
        <f>'Centre Reforecast'!D104</f>
        <v>5</v>
      </c>
      <c r="F104" s="147">
        <f>'Centre Reforecast'!F104</f>
        <v>43906</v>
      </c>
      <c r="G104" s="146">
        <f>($BS$34/$C$102)*D104</f>
        <v>0</v>
      </c>
      <c r="H104" s="146">
        <f>($BT$34/$C$102)*D104</f>
        <v>2670.7433970724082</v>
      </c>
      <c r="I104" s="146">
        <f>($BU$34/$C$102)*D104</f>
        <v>3018.9486738603632</v>
      </c>
      <c r="J104" s="146">
        <f>($BV$34/$C$102)*D104</f>
        <v>1286.260343680719</v>
      </c>
      <c r="K104" s="146">
        <f>($BW$34/$C$102)*D104</f>
        <v>0</v>
      </c>
      <c r="L104" s="146">
        <f>($BX$34/$C$102)*D104</f>
        <v>0</v>
      </c>
      <c r="M104" s="146">
        <f t="shared" si="147"/>
        <v>6975.95241461349</v>
      </c>
      <c r="N104" s="134"/>
      <c r="O104" s="144"/>
      <c r="P104" s="150">
        <f>X104*BT$22</f>
        <v>1158.9738623236867</v>
      </c>
      <c r="Q104" s="150">
        <f t="shared" si="176"/>
        <v>1270.9408463577311</v>
      </c>
      <c r="R104" s="150">
        <f t="shared" si="176"/>
        <v>522.47074657796907</v>
      </c>
      <c r="S104" s="144"/>
      <c r="T104" s="144"/>
      <c r="U104" s="144">
        <f>SUM(O104:T104)</f>
        <v>2952.3854552593866</v>
      </c>
      <c r="V104" s="134"/>
      <c r="W104" s="143"/>
      <c r="X104" s="143">
        <f>'Reforecast Total Assurance Only'!X104</f>
        <v>0.26758660343812635</v>
      </c>
      <c r="Y104" s="143">
        <f>'Reforecast Total Assurance Only'!Y104</f>
        <v>0.25959271265944189</v>
      </c>
      <c r="Z104" s="143">
        <f>'Reforecast Total Assurance Only'!Z104</f>
        <v>0.25047015669247491</v>
      </c>
      <c r="AA104" s="143"/>
      <c r="AB104" s="143"/>
      <c r="AC104" s="143">
        <f>U104/U$107</f>
        <v>0.26097111211936774</v>
      </c>
      <c r="AE104" s="142">
        <f t="shared" si="177"/>
        <v>0</v>
      </c>
      <c r="AF104" s="142">
        <f t="shared" si="177"/>
        <v>1511.7695347487215</v>
      </c>
      <c r="AG104" s="142">
        <f t="shared" si="177"/>
        <v>1748.0078275026322</v>
      </c>
      <c r="AH104" s="142">
        <f t="shared" si="177"/>
        <v>763.78959710274989</v>
      </c>
      <c r="AI104" s="142">
        <f t="shared" si="177"/>
        <v>0</v>
      </c>
      <c r="AJ104" s="142">
        <f t="shared" si="177"/>
        <v>0</v>
      </c>
      <c r="AK104" s="142">
        <f t="shared" si="177"/>
        <v>4023.5669593541033</v>
      </c>
      <c r="AM104" s="136">
        <f t="shared" si="156"/>
        <v>1.362818988349408</v>
      </c>
      <c r="AN104" s="136">
        <f t="shared" si="157"/>
        <v>1.362818988349408</v>
      </c>
    </row>
    <row r="105" spans="3:40" x14ac:dyDescent="0.35">
      <c r="C105" s="378"/>
      <c r="D105" s="133">
        <f>'Centre Reforecast'!D105</f>
        <v>5</v>
      </c>
      <c r="F105" s="147">
        <f>'Centre Reforecast'!F105</f>
        <v>43913</v>
      </c>
      <c r="G105" s="146">
        <f>($BS$34/$C$102)*D105</f>
        <v>0</v>
      </c>
      <c r="H105" s="146">
        <f>($BT$34/$C$102)*D105</f>
        <v>2670.7433970724082</v>
      </c>
      <c r="I105" s="146">
        <f>($BU$34/$C$102)*D105</f>
        <v>3018.9486738603632</v>
      </c>
      <c r="J105" s="146">
        <f>($BV$34/$C$102)*D105</f>
        <v>1286.260343680719</v>
      </c>
      <c r="K105" s="146">
        <f>($BW$34/$C$102)*D105</f>
        <v>0</v>
      </c>
      <c r="L105" s="146">
        <f>($BX$34/$C$102)*D105</f>
        <v>0</v>
      </c>
      <c r="M105" s="146">
        <f t="shared" si="147"/>
        <v>6975.95241461349</v>
      </c>
      <c r="N105" s="134"/>
      <c r="O105" s="144"/>
      <c r="P105" s="150">
        <f>X105*BT$22</f>
        <v>674.78051112544347</v>
      </c>
      <c r="Q105" s="150">
        <f t="shared" si="176"/>
        <v>798.56544015000145</v>
      </c>
      <c r="R105" s="150">
        <f t="shared" si="176"/>
        <v>332.4839968482222</v>
      </c>
      <c r="S105" s="144"/>
      <c r="T105" s="144"/>
      <c r="U105" s="144">
        <f>SUM(O105:T105)</f>
        <v>1805.829948123667</v>
      </c>
      <c r="V105" s="134"/>
      <c r="W105" s="143"/>
      <c r="X105" s="143">
        <f>'Reforecast Total Assurance Only'!X105</f>
        <v>0.15579490695008572</v>
      </c>
      <c r="Y105" s="143">
        <f>'Reforecast Total Assurance Only'!Y105</f>
        <v>0.1631089042725368</v>
      </c>
      <c r="Z105" s="143">
        <f>'Reforecast Total Assurance Only'!Z105</f>
        <v>0.15939135221207443</v>
      </c>
      <c r="AA105" s="143"/>
      <c r="AB105" s="143"/>
      <c r="AC105" s="143">
        <f>U105/U$107</f>
        <v>0.15962327988737821</v>
      </c>
      <c r="AE105" s="142">
        <f t="shared" si="177"/>
        <v>0</v>
      </c>
      <c r="AF105" s="142">
        <f t="shared" si="177"/>
        <v>1995.9628859469649</v>
      </c>
      <c r="AG105" s="142">
        <f t="shared" si="177"/>
        <v>2220.3832337103618</v>
      </c>
      <c r="AH105" s="142">
        <f t="shared" si="177"/>
        <v>953.77634683249676</v>
      </c>
      <c r="AI105" s="142">
        <f t="shared" si="177"/>
        <v>0</v>
      </c>
      <c r="AJ105" s="142">
        <f t="shared" si="177"/>
        <v>0</v>
      </c>
      <c r="AK105" s="142">
        <f t="shared" si="177"/>
        <v>5170.1224664898227</v>
      </c>
      <c r="AM105" s="136">
        <f t="shared" si="156"/>
        <v>2.8630173466011</v>
      </c>
      <c r="AN105" s="136">
        <f t="shared" si="157"/>
        <v>2.8630173466011</v>
      </c>
    </row>
    <row r="106" spans="3:40" x14ac:dyDescent="0.35">
      <c r="C106" s="378"/>
      <c r="D106" s="133">
        <f>'Centre Reforecast'!D106</f>
        <v>2</v>
      </c>
      <c r="F106" s="147">
        <f>'Centre Reforecast'!F106</f>
        <v>43920</v>
      </c>
      <c r="G106" s="146">
        <f>($BS$34/$C$102)*D106</f>
        <v>0</v>
      </c>
      <c r="H106" s="146">
        <f>($BT$34/$C$102)*D106</f>
        <v>1068.2973588289633</v>
      </c>
      <c r="I106" s="146">
        <f>($BU$34/$C$102)*D106</f>
        <v>1207.5794695441452</v>
      </c>
      <c r="J106" s="146">
        <f>($BV$34/$C$102)*D106</f>
        <v>514.50413747228754</v>
      </c>
      <c r="K106" s="146">
        <f>($BW$34/$C$102)*D106</f>
        <v>0</v>
      </c>
      <c r="L106" s="146">
        <f>($BX$34/$C$102)*D106</f>
        <v>0</v>
      </c>
      <c r="M106" s="146">
        <f t="shared" si="147"/>
        <v>2790.3809658453965</v>
      </c>
      <c r="N106" s="134"/>
      <c r="O106" s="144"/>
      <c r="P106" s="150">
        <f>X106*BT$22</f>
        <v>269.91220445017734</v>
      </c>
      <c r="Q106" s="150">
        <f t="shared" si="176"/>
        <v>319.42617606000056</v>
      </c>
      <c r="R106" s="150">
        <f t="shared" si="176"/>
        <v>132.99359873928887</v>
      </c>
      <c r="S106" s="144"/>
      <c r="T106" s="144"/>
      <c r="U106" s="144">
        <f>SUM(O106:T106)</f>
        <v>722.33197924946671</v>
      </c>
      <c r="V106" s="134"/>
      <c r="W106" s="143"/>
      <c r="X106" s="143">
        <f>'Reforecast Total Assurance Only'!X106</f>
        <v>6.2317962780034278E-2</v>
      </c>
      <c r="Y106" s="143">
        <f>'Reforecast Total Assurance Only'!Y106</f>
        <v>6.5243561709014714E-2</v>
      </c>
      <c r="Z106" s="143">
        <f>'Reforecast Total Assurance Only'!Z106</f>
        <v>6.3756540884829765E-2</v>
      </c>
      <c r="AA106" s="143"/>
      <c r="AB106" s="143"/>
      <c r="AC106" s="143">
        <f>U106/U$107</f>
        <v>6.3849311954951277E-2</v>
      </c>
      <c r="AE106" s="142">
        <f t="shared" si="177"/>
        <v>0</v>
      </c>
      <c r="AF106" s="142">
        <f t="shared" si="177"/>
        <v>798.38515437878596</v>
      </c>
      <c r="AG106" s="142">
        <f t="shared" si="177"/>
        <v>888.15329348414468</v>
      </c>
      <c r="AH106" s="142">
        <f t="shared" si="177"/>
        <v>381.51053873299867</v>
      </c>
      <c r="AI106" s="142">
        <f t="shared" si="177"/>
        <v>0</v>
      </c>
      <c r="AJ106" s="142">
        <f t="shared" si="177"/>
        <v>0</v>
      </c>
      <c r="AK106" s="142">
        <f t="shared" si="177"/>
        <v>2068.0489865959298</v>
      </c>
      <c r="AM106" s="136">
        <f t="shared" si="156"/>
        <v>2.8630173466011013</v>
      </c>
      <c r="AN106" s="136">
        <f t="shared" si="157"/>
        <v>2.8630173466011013</v>
      </c>
    </row>
    <row r="107" spans="3:40" x14ac:dyDescent="0.35">
      <c r="F107" s="141" t="s">
        <v>111</v>
      </c>
      <c r="G107" s="140">
        <f t="shared" ref="G107:L107" si="178">SUM(G102:G106)</f>
        <v>0</v>
      </c>
      <c r="H107" s="140">
        <f t="shared" si="178"/>
        <v>11751.270947118595</v>
      </c>
      <c r="I107" s="140">
        <f t="shared" si="178"/>
        <v>13283.374164985598</v>
      </c>
      <c r="J107" s="140">
        <f t="shared" si="178"/>
        <v>5659.5455121951636</v>
      </c>
      <c r="K107" s="140">
        <f t="shared" si="178"/>
        <v>0</v>
      </c>
      <c r="L107" s="140">
        <f t="shared" si="178"/>
        <v>0</v>
      </c>
      <c r="M107" s="140">
        <f t="shared" si="147"/>
        <v>30694.190624299357</v>
      </c>
      <c r="O107" s="139">
        <f t="shared" ref="O107:U107" si="179">SUM(O102:O106)</f>
        <v>0</v>
      </c>
      <c r="P107" s="139">
        <f t="shared" si="179"/>
        <v>4331.2103350184143</v>
      </c>
      <c r="Q107" s="139">
        <f t="shared" si="179"/>
        <v>4895.9034070616244</v>
      </c>
      <c r="R107" s="139">
        <f t="shared" si="179"/>
        <v>2085.9600739558532</v>
      </c>
      <c r="S107" s="139">
        <f t="shared" si="179"/>
        <v>0</v>
      </c>
      <c r="T107" s="139">
        <f t="shared" si="179"/>
        <v>0</v>
      </c>
      <c r="U107" s="139">
        <f t="shared" si="179"/>
        <v>11313.073816035892</v>
      </c>
      <c r="V107" s="134"/>
      <c r="W107" s="138"/>
      <c r="X107" s="138">
        <f>SUM(X102:X106)</f>
        <v>1</v>
      </c>
      <c r="Y107" s="138">
        <f>SUM(Y102:Y106)</f>
        <v>0.99999999999999978</v>
      </c>
      <c r="Z107" s="138">
        <f>SUM(Z102:Z106)</f>
        <v>1</v>
      </c>
      <c r="AA107" s="138"/>
      <c r="AB107" s="138"/>
      <c r="AC107" s="138">
        <f>SUM(AC102:AC106)</f>
        <v>1</v>
      </c>
      <c r="AE107" s="137">
        <f t="shared" si="177"/>
        <v>0</v>
      </c>
      <c r="AF107" s="137">
        <f t="shared" si="177"/>
        <v>7420.0606121001811</v>
      </c>
      <c r="AG107" s="137">
        <f t="shared" si="177"/>
        <v>8387.470757923973</v>
      </c>
      <c r="AH107" s="137">
        <f t="shared" si="177"/>
        <v>3573.5854382393104</v>
      </c>
      <c r="AI107" s="137">
        <f t="shared" si="177"/>
        <v>0</v>
      </c>
      <c r="AJ107" s="137">
        <f t="shared" si="177"/>
        <v>0</v>
      </c>
      <c r="AK107" s="137">
        <f t="shared" si="177"/>
        <v>19381.116808263465</v>
      </c>
      <c r="AM107" s="136">
        <f t="shared" si="156"/>
        <v>1.7131609961557397</v>
      </c>
      <c r="AN107" s="136">
        <f t="shared" si="157"/>
        <v>1.7131609961557397</v>
      </c>
    </row>
    <row r="108" spans="3:40" x14ac:dyDescent="0.35">
      <c r="H108" s="134"/>
      <c r="O108" s="149"/>
      <c r="P108" s="149"/>
      <c r="Q108" s="149"/>
      <c r="R108" s="149"/>
      <c r="S108" s="149"/>
      <c r="T108" s="149"/>
      <c r="AM108" s="136"/>
      <c r="AN108" s="136"/>
    </row>
    <row r="109" spans="3:40" x14ac:dyDescent="0.35">
      <c r="C109" s="378">
        <f>SUM(D109:D113)</f>
        <v>20</v>
      </c>
      <c r="D109" s="133">
        <f>'Centre Reforecast'!D109</f>
        <v>3</v>
      </c>
      <c r="F109" s="147">
        <f>'Centre Reforecast'!F109</f>
        <v>43920</v>
      </c>
      <c r="G109" s="146">
        <f>($CA$34/$C$109)*D109</f>
        <v>0</v>
      </c>
      <c r="H109" s="146">
        <f>($CB$34/$C$109)*D109</f>
        <v>1270.6060523574579</v>
      </c>
      <c r="I109" s="146">
        <f>($CC$34/$C$109)*D109</f>
        <v>751.8398883777254</v>
      </c>
      <c r="J109" s="146">
        <f>($CD$34/$C$109)*D109</f>
        <v>711.79653930368499</v>
      </c>
      <c r="K109" s="146">
        <f>($CE$34/$C$109)*D109</f>
        <v>0</v>
      </c>
      <c r="L109" s="146">
        <f>($CF$34/$C$109)*D109</f>
        <v>0</v>
      </c>
      <c r="M109" s="146">
        <f t="shared" si="147"/>
        <v>2734.2424800388681</v>
      </c>
      <c r="N109" s="134"/>
      <c r="O109" s="144"/>
      <c r="P109" s="150">
        <f t="shared" ref="P109:R113" si="180">X109*CB$22</f>
        <v>498.13562593076949</v>
      </c>
      <c r="Q109" s="150">
        <f t="shared" si="180"/>
        <v>203.06150705156185</v>
      </c>
      <c r="R109" s="150">
        <f t="shared" si="180"/>
        <v>263.62551881653161</v>
      </c>
      <c r="S109" s="144"/>
      <c r="T109" s="144"/>
      <c r="U109" s="144">
        <f>SUM(O109:T109)</f>
        <v>964.82265179886303</v>
      </c>
      <c r="V109" s="134"/>
      <c r="W109" s="143"/>
      <c r="X109" s="143">
        <f>'Reforecast Total Assurance Only'!X109</f>
        <v>0.13413507965006902</v>
      </c>
      <c r="Y109" s="143">
        <f>'Reforecast Total Assurance Only'!Y109</f>
        <v>9.240765088341768E-2</v>
      </c>
      <c r="Z109" s="143">
        <f>'Reforecast Total Assurance Only'!Z109</f>
        <v>0.12671769471762398</v>
      </c>
      <c r="AA109" s="143"/>
      <c r="AB109" s="143"/>
      <c r="AC109" s="143">
        <f>U109/U$114</f>
        <v>0.12073026475915076</v>
      </c>
      <c r="AE109" s="142">
        <f t="shared" ref="AE109:AK114" si="181">G109-O109</f>
        <v>0</v>
      </c>
      <c r="AF109" s="142">
        <f t="shared" si="181"/>
        <v>772.47042642668839</v>
      </c>
      <c r="AG109" s="142">
        <f t="shared" si="181"/>
        <v>548.77838132616353</v>
      </c>
      <c r="AH109" s="142">
        <f t="shared" si="181"/>
        <v>448.17102048715338</v>
      </c>
      <c r="AI109" s="142">
        <f t="shared" si="181"/>
        <v>0</v>
      </c>
      <c r="AJ109" s="142">
        <f t="shared" si="181"/>
        <v>0</v>
      </c>
      <c r="AK109" s="142">
        <f t="shared" si="181"/>
        <v>1769.419828240005</v>
      </c>
      <c r="AM109" s="136">
        <f t="shared" si="156"/>
        <v>1.8339327180399541</v>
      </c>
      <c r="AN109" s="136">
        <f t="shared" si="157"/>
        <v>1.8339327180399541</v>
      </c>
    </row>
    <row r="110" spans="3:40" x14ac:dyDescent="0.35">
      <c r="C110" s="378"/>
      <c r="D110" s="133">
        <f>'Centre Reforecast'!D110</f>
        <v>3</v>
      </c>
      <c r="F110" s="147">
        <f>'Centre Reforecast'!F110</f>
        <v>43927</v>
      </c>
      <c r="G110" s="146">
        <f>($CA$34/$C$109)*D110</f>
        <v>0</v>
      </c>
      <c r="H110" s="146">
        <f>($CB$34/$C$109)*D110</f>
        <v>1270.6060523574579</v>
      </c>
      <c r="I110" s="146">
        <f>($CC$34/$C$109)*D110</f>
        <v>751.8398883777254</v>
      </c>
      <c r="J110" s="146">
        <f>($CD$34/$C$109)*D110</f>
        <v>711.79653930368499</v>
      </c>
      <c r="K110" s="146">
        <f>($CE$34/$C$109)*D110</f>
        <v>0</v>
      </c>
      <c r="L110" s="146">
        <f>($CF$34/$C$109)*D110</f>
        <v>0</v>
      </c>
      <c r="M110" s="146">
        <f t="shared" si="147"/>
        <v>2734.2424800388681</v>
      </c>
      <c r="N110" s="134"/>
      <c r="O110" s="144"/>
      <c r="P110" s="150">
        <f t="shared" si="180"/>
        <v>498.13562593076949</v>
      </c>
      <c r="Q110" s="150">
        <f t="shared" si="180"/>
        <v>203.06150705156185</v>
      </c>
      <c r="R110" s="150">
        <f t="shared" si="180"/>
        <v>263.62551881653161</v>
      </c>
      <c r="S110" s="144"/>
      <c r="T110" s="144"/>
      <c r="U110" s="144">
        <f>SUM(O110:T110)</f>
        <v>964.82265179886303</v>
      </c>
      <c r="V110" s="134"/>
      <c r="W110" s="143"/>
      <c r="X110" s="143">
        <f>'Reforecast Total Assurance Only'!X110</f>
        <v>0.13413507965006902</v>
      </c>
      <c r="Y110" s="143">
        <f>'Reforecast Total Assurance Only'!Y110</f>
        <v>9.240765088341768E-2</v>
      </c>
      <c r="Z110" s="143">
        <f>'Reforecast Total Assurance Only'!Z110</f>
        <v>0.12671769471762398</v>
      </c>
      <c r="AA110" s="143"/>
      <c r="AB110" s="143"/>
      <c r="AC110" s="143">
        <f>U110/U$114</f>
        <v>0.12073026475915076</v>
      </c>
      <c r="AE110" s="142">
        <f t="shared" si="181"/>
        <v>0</v>
      </c>
      <c r="AF110" s="142">
        <f t="shared" si="181"/>
        <v>772.47042642668839</v>
      </c>
      <c r="AG110" s="142">
        <f t="shared" si="181"/>
        <v>548.77838132616353</v>
      </c>
      <c r="AH110" s="142">
        <f t="shared" si="181"/>
        <v>448.17102048715338</v>
      </c>
      <c r="AI110" s="142">
        <f t="shared" si="181"/>
        <v>0</v>
      </c>
      <c r="AJ110" s="142">
        <f t="shared" si="181"/>
        <v>0</v>
      </c>
      <c r="AK110" s="142">
        <f t="shared" si="181"/>
        <v>1769.419828240005</v>
      </c>
      <c r="AM110" s="136">
        <f t="shared" si="156"/>
        <v>1.8339327180399541</v>
      </c>
      <c r="AN110" s="136">
        <f t="shared" si="157"/>
        <v>1.8339327180399541</v>
      </c>
    </row>
    <row r="111" spans="3:40" x14ac:dyDescent="0.35">
      <c r="C111" s="378"/>
      <c r="D111" s="133">
        <f>'Centre Reforecast'!D111</f>
        <v>5</v>
      </c>
      <c r="F111" s="147">
        <f>'Centre Reforecast'!F111</f>
        <v>43934</v>
      </c>
      <c r="G111" s="146">
        <f>($CA$34/$C$109)*D111</f>
        <v>0</v>
      </c>
      <c r="H111" s="146">
        <f>($CB$34/$C$109)*D111</f>
        <v>2117.6767539290963</v>
      </c>
      <c r="I111" s="146">
        <f>($CC$34/$C$109)*D111</f>
        <v>1253.0664806295422</v>
      </c>
      <c r="J111" s="146">
        <f>($CD$34/$C$109)*D111</f>
        <v>1186.3275655061416</v>
      </c>
      <c r="K111" s="146">
        <f>($CE$34/$C$109)*D111</f>
        <v>0</v>
      </c>
      <c r="L111" s="146">
        <f>($CF$34/$C$109)*D111</f>
        <v>0</v>
      </c>
      <c r="M111" s="146">
        <f t="shared" si="147"/>
        <v>4557.0708000647801</v>
      </c>
      <c r="N111" s="134"/>
      <c r="O111" s="144"/>
      <c r="P111" s="150">
        <f t="shared" si="180"/>
        <v>828.49005505913999</v>
      </c>
      <c r="Q111" s="150">
        <f t="shared" si="180"/>
        <v>385.82477886869032</v>
      </c>
      <c r="R111" s="150">
        <f t="shared" si="180"/>
        <v>416.64649905140908</v>
      </c>
      <c r="S111" s="144"/>
      <c r="T111" s="144"/>
      <c r="U111" s="144">
        <f>SUM(O111:T111)</f>
        <v>1630.9613329792394</v>
      </c>
      <c r="V111" s="134"/>
      <c r="W111" s="143"/>
      <c r="X111" s="143">
        <f>'Reforecast Total Assurance Only'!X111</f>
        <v>0.22309100923468686</v>
      </c>
      <c r="Y111" s="143">
        <f>'Reforecast Total Assurance Only'!Y111</f>
        <v>0.1755781387893306</v>
      </c>
      <c r="Z111" s="143">
        <f>'Reforecast Total Assurance Only'!Z111</f>
        <v>0.20027076327427401</v>
      </c>
      <c r="AA111" s="143"/>
      <c r="AB111" s="143"/>
      <c r="AC111" s="143">
        <f>U111/U$114</f>
        <v>0.20408558316432454</v>
      </c>
      <c r="AE111" s="142">
        <f t="shared" si="181"/>
        <v>0</v>
      </c>
      <c r="AF111" s="142">
        <f t="shared" si="181"/>
        <v>1289.1866988699562</v>
      </c>
      <c r="AG111" s="142">
        <f t="shared" si="181"/>
        <v>867.24170176085181</v>
      </c>
      <c r="AH111" s="142">
        <f t="shared" si="181"/>
        <v>769.68106645473244</v>
      </c>
      <c r="AI111" s="142">
        <f t="shared" si="181"/>
        <v>0</v>
      </c>
      <c r="AJ111" s="142">
        <f t="shared" si="181"/>
        <v>0</v>
      </c>
      <c r="AK111" s="142">
        <f t="shared" si="181"/>
        <v>2926.1094670855409</v>
      </c>
      <c r="AM111" s="136">
        <f t="shared" si="156"/>
        <v>1.7941010666025321</v>
      </c>
      <c r="AN111" s="136">
        <f t="shared" si="157"/>
        <v>1.7941010666025321</v>
      </c>
    </row>
    <row r="112" spans="3:40" x14ac:dyDescent="0.35">
      <c r="C112" s="378"/>
      <c r="D112" s="133">
        <f>'Centre Reforecast'!D112</f>
        <v>5</v>
      </c>
      <c r="F112" s="147">
        <f>'Centre Reforecast'!F112</f>
        <v>43941</v>
      </c>
      <c r="G112" s="146">
        <f>($CA$34/$C$109)*D112</f>
        <v>0</v>
      </c>
      <c r="H112" s="146">
        <f>($CB$34/$C$109)*D112</f>
        <v>2117.6767539290963</v>
      </c>
      <c r="I112" s="146">
        <f>($CC$34/$C$109)*D112</f>
        <v>1253.0664806295422</v>
      </c>
      <c r="J112" s="146">
        <f>($CD$34/$C$109)*D112</f>
        <v>1186.3275655061416</v>
      </c>
      <c r="K112" s="146">
        <f>($CE$34/$C$109)*D112</f>
        <v>0</v>
      </c>
      <c r="L112" s="146">
        <f>($CF$34/$C$109)*D112</f>
        <v>0</v>
      </c>
      <c r="M112" s="146">
        <f t="shared" si="147"/>
        <v>4557.0708000647801</v>
      </c>
      <c r="N112" s="134"/>
      <c r="O112" s="150"/>
      <c r="P112" s="150">
        <f t="shared" si="180"/>
        <v>1048.8689038040261</v>
      </c>
      <c r="Q112" s="150">
        <f t="shared" si="180"/>
        <v>692.44043164951427</v>
      </c>
      <c r="R112" s="150">
        <f t="shared" si="180"/>
        <v>564.94933797073338</v>
      </c>
      <c r="S112" s="150"/>
      <c r="T112" s="150"/>
      <c r="U112" s="144">
        <f>SUM(O112:T112)</f>
        <v>2306.2586734242736</v>
      </c>
      <c r="V112" s="134"/>
      <c r="W112" s="143"/>
      <c r="X112" s="143">
        <f>'Reforecast Total Assurance Only'!X112</f>
        <v>0.28243335073927561</v>
      </c>
      <c r="Y112" s="143">
        <f>'Reforecast Total Assurance Only'!Y112</f>
        <v>0.31511040469715257</v>
      </c>
      <c r="Z112" s="143">
        <f>'Reforecast Total Assurance Only'!Z112</f>
        <v>0.27155594823019052</v>
      </c>
      <c r="AA112" s="143"/>
      <c r="AB112" s="143"/>
      <c r="AC112" s="143">
        <f>U112/U$114</f>
        <v>0.28858694364863008</v>
      </c>
      <c r="AE112" s="142">
        <f t="shared" si="181"/>
        <v>0</v>
      </c>
      <c r="AF112" s="142">
        <f t="shared" si="181"/>
        <v>1068.8078501250702</v>
      </c>
      <c r="AG112" s="142">
        <f t="shared" si="181"/>
        <v>560.62604898002792</v>
      </c>
      <c r="AH112" s="142">
        <f t="shared" si="181"/>
        <v>621.3782275354082</v>
      </c>
      <c r="AI112" s="142">
        <f t="shared" si="181"/>
        <v>0</v>
      </c>
      <c r="AJ112" s="142">
        <f t="shared" si="181"/>
        <v>0</v>
      </c>
      <c r="AK112" s="142">
        <f t="shared" si="181"/>
        <v>2250.8121266405064</v>
      </c>
      <c r="AM112" s="136">
        <f t="shared" si="156"/>
        <v>0.9759582273130526</v>
      </c>
      <c r="AN112" s="136">
        <f t="shared" si="157"/>
        <v>0.9759582273130526</v>
      </c>
    </row>
    <row r="113" spans="3:40" x14ac:dyDescent="0.35">
      <c r="C113" s="378"/>
      <c r="D113" s="133">
        <f>'Centre Reforecast'!D113</f>
        <v>4</v>
      </c>
      <c r="F113" s="147">
        <f>'Centre Reforecast'!F113</f>
        <v>43948</v>
      </c>
      <c r="G113" s="146">
        <f>($CA$34/$C$109)*D113</f>
        <v>0</v>
      </c>
      <c r="H113" s="146">
        <f>($CB$34/$C$109)*D113</f>
        <v>1694.1414031432771</v>
      </c>
      <c r="I113" s="146">
        <f>($CC$34/$C$109)*D113</f>
        <v>1002.4531845036338</v>
      </c>
      <c r="J113" s="146">
        <f>($CD$34/$C$109)*D113</f>
        <v>949.06205240491329</v>
      </c>
      <c r="K113" s="146">
        <f>($CE$34/$C$109)*D113</f>
        <v>0</v>
      </c>
      <c r="L113" s="146">
        <f>($CF$34/$C$109)*D113</f>
        <v>0</v>
      </c>
      <c r="M113" s="146">
        <f t="shared" si="147"/>
        <v>3645.6566400518241</v>
      </c>
      <c r="N113" s="134"/>
      <c r="O113" s="144"/>
      <c r="P113" s="150">
        <f t="shared" si="180"/>
        <v>840.05622559235212</v>
      </c>
      <c r="Q113" s="150">
        <f t="shared" si="180"/>
        <v>713.06518005125758</v>
      </c>
      <c r="R113" s="150">
        <f t="shared" si="180"/>
        <v>571.56911936986842</v>
      </c>
      <c r="S113" s="144"/>
      <c r="T113" s="144"/>
      <c r="U113" s="144">
        <f>SUM(O113:T113)</f>
        <v>2124.6905250134782</v>
      </c>
      <c r="V113" s="134"/>
      <c r="W113" s="143"/>
      <c r="X113" s="143">
        <f>'Reforecast Total Assurance Only'!X113</f>
        <v>0.22620548072589938</v>
      </c>
      <c r="Y113" s="143">
        <f>'Reforecast Total Assurance Only'!Y113</f>
        <v>0.32449615474668153</v>
      </c>
      <c r="Z113" s="143">
        <f>'Reforecast Total Assurance Only'!Z113</f>
        <v>0.27473789906028745</v>
      </c>
      <c r="AA113" s="143"/>
      <c r="AB113" s="143"/>
      <c r="AC113" s="143">
        <f>U113/U$114</f>
        <v>0.26586694366874369</v>
      </c>
      <c r="AE113" s="142">
        <f t="shared" si="181"/>
        <v>0</v>
      </c>
      <c r="AF113" s="142">
        <f t="shared" si="181"/>
        <v>854.08517755092498</v>
      </c>
      <c r="AG113" s="142">
        <f t="shared" si="181"/>
        <v>289.38800445237621</v>
      </c>
      <c r="AH113" s="142">
        <f t="shared" si="181"/>
        <v>377.49293303504487</v>
      </c>
      <c r="AI113" s="142">
        <f t="shared" si="181"/>
        <v>0</v>
      </c>
      <c r="AJ113" s="142">
        <f t="shared" si="181"/>
        <v>0</v>
      </c>
      <c r="AK113" s="142">
        <f t="shared" si="181"/>
        <v>1520.9661150383458</v>
      </c>
      <c r="AM113" s="136">
        <f t="shared" si="156"/>
        <v>0.7158530134776675</v>
      </c>
      <c r="AN113" s="136">
        <f t="shared" si="157"/>
        <v>0.7158530134776675</v>
      </c>
    </row>
    <row r="114" spans="3:40" x14ac:dyDescent="0.35">
      <c r="F114" s="141" t="s">
        <v>111</v>
      </c>
      <c r="G114" s="140">
        <f t="shared" ref="G114:L114" si="182">SUM(G109:G113)</f>
        <v>0</v>
      </c>
      <c r="H114" s="140">
        <f t="shared" si="182"/>
        <v>8470.7070157163853</v>
      </c>
      <c r="I114" s="140">
        <f t="shared" si="182"/>
        <v>5012.2659225181687</v>
      </c>
      <c r="J114" s="140">
        <f t="shared" si="182"/>
        <v>4745.3102620245663</v>
      </c>
      <c r="K114" s="140">
        <f t="shared" si="182"/>
        <v>0</v>
      </c>
      <c r="L114" s="140">
        <f t="shared" si="182"/>
        <v>0</v>
      </c>
      <c r="M114" s="140">
        <f t="shared" si="147"/>
        <v>18228.28320025912</v>
      </c>
      <c r="O114" s="139">
        <f t="shared" ref="O114:U114" si="183">SUM(O109:O113)</f>
        <v>0</v>
      </c>
      <c r="P114" s="139">
        <f t="shared" si="183"/>
        <v>3713.6864363170571</v>
      </c>
      <c r="Q114" s="139">
        <f t="shared" si="183"/>
        <v>2197.4534046725857</v>
      </c>
      <c r="R114" s="139">
        <f>SUM(R109:R113)</f>
        <v>2080.4159940250743</v>
      </c>
      <c r="S114" s="139">
        <f t="shared" si="183"/>
        <v>0</v>
      </c>
      <c r="T114" s="139">
        <f t="shared" si="183"/>
        <v>0</v>
      </c>
      <c r="U114" s="139">
        <f t="shared" si="183"/>
        <v>7991.5558350147185</v>
      </c>
      <c r="V114" s="134"/>
      <c r="W114" s="138"/>
      <c r="X114" s="138">
        <f>SUM(X109:X113)</f>
        <v>0.99999999999999989</v>
      </c>
      <c r="Y114" s="138">
        <f>SUM(Y109:Y113)</f>
        <v>1</v>
      </c>
      <c r="Z114" s="138">
        <f>SUM(Z109:Z113)</f>
        <v>0.99999999999999989</v>
      </c>
      <c r="AA114" s="138"/>
      <c r="AB114" s="138"/>
      <c r="AC114" s="138">
        <f>SUM(AC109:AC113)</f>
        <v>0.99999999999999978</v>
      </c>
      <c r="AE114" s="137">
        <f t="shared" si="181"/>
        <v>0</v>
      </c>
      <c r="AF114" s="137">
        <f t="shared" si="181"/>
        <v>4757.0205793993282</v>
      </c>
      <c r="AG114" s="137">
        <f t="shared" si="181"/>
        <v>2814.812517845583</v>
      </c>
      <c r="AH114" s="137">
        <f t="shared" si="181"/>
        <v>2664.8942679994921</v>
      </c>
      <c r="AI114" s="137">
        <f t="shared" si="181"/>
        <v>0</v>
      </c>
      <c r="AJ114" s="137">
        <f t="shared" si="181"/>
        <v>0</v>
      </c>
      <c r="AK114" s="137">
        <f t="shared" si="181"/>
        <v>10236.727365244402</v>
      </c>
      <c r="AM114" s="136">
        <f t="shared" si="156"/>
        <v>1.2809429823905558</v>
      </c>
      <c r="AN114" s="136">
        <f t="shared" si="157"/>
        <v>1.2809429823905558</v>
      </c>
    </row>
    <row r="115" spans="3:40" x14ac:dyDescent="0.35">
      <c r="O115" s="149"/>
      <c r="P115" s="149"/>
      <c r="Q115" s="149"/>
      <c r="R115" s="149"/>
      <c r="S115" s="149"/>
      <c r="T115" s="149"/>
      <c r="AM115" s="136"/>
      <c r="AN115" s="136"/>
    </row>
    <row r="116" spans="3:40" x14ac:dyDescent="0.35">
      <c r="C116" s="378">
        <f>SUM(D116:D120)</f>
        <v>19</v>
      </c>
      <c r="D116" s="133">
        <f>'Centre Reforecast'!D116</f>
        <v>0</v>
      </c>
      <c r="F116" s="147">
        <f>'Centre Reforecast'!F116</f>
        <v>43948</v>
      </c>
      <c r="G116" s="146">
        <f>($CI$34/$C$116)*D116</f>
        <v>0</v>
      </c>
      <c r="H116" s="146">
        <f>($CJ$34/$C$116)*D116</f>
        <v>0</v>
      </c>
      <c r="I116" s="146">
        <f>($CK$34/$C$116)*D116</f>
        <v>0</v>
      </c>
      <c r="J116" s="146">
        <f>($CL$34/$C$116)*D116</f>
        <v>0</v>
      </c>
      <c r="K116" s="146">
        <f>($CM$34/$C$116)*D116</f>
        <v>0</v>
      </c>
      <c r="L116" s="146">
        <f>($CN$34/$C$116)*D116</f>
        <v>0</v>
      </c>
      <c r="M116" s="146">
        <f t="shared" si="147"/>
        <v>0</v>
      </c>
      <c r="N116" s="134"/>
      <c r="O116" s="144"/>
      <c r="P116" s="150">
        <f t="shared" ref="P116:R120" si="184">X116*CJ$22</f>
        <v>0</v>
      </c>
      <c r="Q116" s="150">
        <f t="shared" si="184"/>
        <v>0</v>
      </c>
      <c r="R116" s="150">
        <f t="shared" si="184"/>
        <v>0</v>
      </c>
      <c r="S116" s="144"/>
      <c r="T116" s="144"/>
      <c r="U116" s="144">
        <f>SUM(O116:T116)</f>
        <v>0</v>
      </c>
      <c r="V116" s="134"/>
      <c r="W116" s="143"/>
      <c r="X116" s="143">
        <f>'Reforecast Total Assurance Only'!X116</f>
        <v>0</v>
      </c>
      <c r="Y116" s="143">
        <f>'Reforecast Total Assurance Only'!Y116</f>
        <v>0</v>
      </c>
      <c r="Z116" s="143">
        <f>'Reforecast Total Assurance Only'!Z116</f>
        <v>0</v>
      </c>
      <c r="AA116" s="143"/>
      <c r="AB116" s="143"/>
      <c r="AC116" s="143">
        <f>U116/U$121</f>
        <v>0</v>
      </c>
      <c r="AE116" s="142">
        <f t="shared" ref="AE116:AK121" si="185">G116-O116</f>
        <v>0</v>
      </c>
      <c r="AF116" s="142">
        <f t="shared" si="185"/>
        <v>0</v>
      </c>
      <c r="AG116" s="142">
        <f t="shared" si="185"/>
        <v>0</v>
      </c>
      <c r="AH116" s="142">
        <f t="shared" si="185"/>
        <v>0</v>
      </c>
      <c r="AI116" s="142">
        <f t="shared" si="185"/>
        <v>0</v>
      </c>
      <c r="AJ116" s="142">
        <f t="shared" si="185"/>
        <v>0</v>
      </c>
      <c r="AK116" s="142">
        <f t="shared" si="185"/>
        <v>0</v>
      </c>
      <c r="AM116" s="136">
        <f>IFERROR(AK116/U116,0)</f>
        <v>0</v>
      </c>
      <c r="AN116" s="136">
        <f>IFERROR(AK116/U116,0)</f>
        <v>0</v>
      </c>
    </row>
    <row r="117" spans="3:40" x14ac:dyDescent="0.35">
      <c r="C117" s="378"/>
      <c r="D117" s="133">
        <f>'Centre Reforecast'!D117</f>
        <v>5</v>
      </c>
      <c r="F117" s="147">
        <f>'Centre Reforecast'!F117</f>
        <v>43955</v>
      </c>
      <c r="G117" s="146">
        <f>($CI$34/$C$116)*D117</f>
        <v>0</v>
      </c>
      <c r="H117" s="146">
        <f>($CJ$34/$C$116)*D117</f>
        <v>2659.8373239398411</v>
      </c>
      <c r="I117" s="146">
        <f>($CK$34/$C$116)*D117</f>
        <v>2322.9658836311555</v>
      </c>
      <c r="J117" s="146">
        <f>($CL$34/$C$116)*D117</f>
        <v>1757.8316014823995</v>
      </c>
      <c r="K117" s="146">
        <f>($CM$34/$C$116)*D117</f>
        <v>0</v>
      </c>
      <c r="L117" s="146">
        <f>($CN$34/$C$116)*D117</f>
        <v>0</v>
      </c>
      <c r="M117" s="146">
        <f t="shared" si="147"/>
        <v>6740.6348090533957</v>
      </c>
      <c r="N117" s="134"/>
      <c r="O117" s="150"/>
      <c r="P117" s="150">
        <f t="shared" si="184"/>
        <v>720.43749571174499</v>
      </c>
      <c r="Q117" s="150">
        <f t="shared" si="184"/>
        <v>728.32511214337342</v>
      </c>
      <c r="R117" s="150">
        <f t="shared" si="184"/>
        <v>577.20432558093353</v>
      </c>
      <c r="S117" s="150"/>
      <c r="T117" s="150"/>
      <c r="U117" s="144">
        <f>SUM(O117:T117)</f>
        <v>2025.9669334360519</v>
      </c>
      <c r="V117" s="134"/>
      <c r="W117" s="143"/>
      <c r="X117" s="143">
        <f>'Reforecast Total Assurance Only'!X117</f>
        <v>0.19562506378275718</v>
      </c>
      <c r="Y117" s="143">
        <f>'Reforecast Total Assurance Only'!Y117</f>
        <v>0.22644655463973601</v>
      </c>
      <c r="Z117" s="143">
        <f>'Reforecast Total Assurance Only'!Z117</f>
        <v>0.23715679568255116</v>
      </c>
      <c r="AA117" s="143"/>
      <c r="AB117" s="143"/>
      <c r="AC117" s="143">
        <f>U117/U$121</f>
        <v>0.21707750359553954</v>
      </c>
      <c r="AE117" s="142">
        <f t="shared" si="185"/>
        <v>0</v>
      </c>
      <c r="AF117" s="142">
        <f t="shared" si="185"/>
        <v>1939.3998282280961</v>
      </c>
      <c r="AG117" s="142">
        <f t="shared" si="185"/>
        <v>1594.6407714877821</v>
      </c>
      <c r="AH117" s="142">
        <f t="shared" si="185"/>
        <v>1180.627275901466</v>
      </c>
      <c r="AI117" s="142">
        <f t="shared" si="185"/>
        <v>0</v>
      </c>
      <c r="AJ117" s="142">
        <f t="shared" si="185"/>
        <v>0</v>
      </c>
      <c r="AK117" s="142">
        <f t="shared" si="185"/>
        <v>4714.6678756173442</v>
      </c>
      <c r="AM117" s="136">
        <f t="shared" si="156"/>
        <v>2.3271198546272616</v>
      </c>
      <c r="AN117" s="136">
        <f t="shared" si="157"/>
        <v>2.3271198546272616</v>
      </c>
    </row>
    <row r="118" spans="3:40" x14ac:dyDescent="0.35">
      <c r="C118" s="378"/>
      <c r="D118" s="133">
        <f>'Centre Reforecast'!D118</f>
        <v>5</v>
      </c>
      <c r="F118" s="147">
        <f>'Centre Reforecast'!F118</f>
        <v>43962</v>
      </c>
      <c r="G118" s="146">
        <f>($CI$34/$C$116)*D118</f>
        <v>0</v>
      </c>
      <c r="H118" s="146">
        <f>($CJ$34/$C$116)*D118</f>
        <v>2659.8373239398411</v>
      </c>
      <c r="I118" s="146">
        <f>($CK$34/$C$116)*D118</f>
        <v>2322.9658836311555</v>
      </c>
      <c r="J118" s="146">
        <f>($CL$34/$C$116)*D118</f>
        <v>1757.8316014823995</v>
      </c>
      <c r="K118" s="146">
        <f>($CM$34/$C$116)*D118</f>
        <v>0</v>
      </c>
      <c r="L118" s="146">
        <f>($CN$34/$C$116)*D118</f>
        <v>0</v>
      </c>
      <c r="M118" s="146">
        <f t="shared" ref="M118:M123" si="186">SUM(G118:L118)</f>
        <v>6740.6348090533957</v>
      </c>
      <c r="N118" s="134"/>
      <c r="O118" s="144"/>
      <c r="P118" s="150">
        <f t="shared" si="184"/>
        <v>913.77566339446264</v>
      </c>
      <c r="Q118" s="150">
        <f t="shared" si="184"/>
        <v>810.77943364777684</v>
      </c>
      <c r="R118" s="150">
        <f t="shared" si="184"/>
        <v>635.91761617288921</v>
      </c>
      <c r="S118" s="144"/>
      <c r="T118" s="144"/>
      <c r="U118" s="144">
        <f>SUM(O118:T118)</f>
        <v>2360.4727132151288</v>
      </c>
      <c r="V118" s="134"/>
      <c r="W118" s="143"/>
      <c r="X118" s="143">
        <f>'Reforecast Total Assurance Only'!X118</f>
        <v>0.24812342985850896</v>
      </c>
      <c r="Y118" s="143">
        <f>'Reforecast Total Assurance Only'!Y118</f>
        <v>0.25208276669465374</v>
      </c>
      <c r="Z118" s="143">
        <f>'Reforecast Total Assurance Only'!Z118</f>
        <v>0.26128041230089938</v>
      </c>
      <c r="AA118" s="143"/>
      <c r="AB118" s="143"/>
      <c r="AC118" s="143">
        <f>U118/U$121</f>
        <v>0.25291899657073241</v>
      </c>
      <c r="AE118" s="142">
        <f t="shared" si="185"/>
        <v>0</v>
      </c>
      <c r="AF118" s="142">
        <f t="shared" si="185"/>
        <v>1746.0616605453783</v>
      </c>
      <c r="AG118" s="142">
        <f t="shared" si="185"/>
        <v>1512.1864499833787</v>
      </c>
      <c r="AH118" s="142">
        <f t="shared" si="185"/>
        <v>1121.9139853095103</v>
      </c>
      <c r="AI118" s="142">
        <f t="shared" si="185"/>
        <v>0</v>
      </c>
      <c r="AJ118" s="142">
        <f t="shared" si="185"/>
        <v>0</v>
      </c>
      <c r="AK118" s="142">
        <f t="shared" si="185"/>
        <v>4380.1620958382664</v>
      </c>
      <c r="AM118" s="136">
        <f t="shared" si="156"/>
        <v>1.855629201437444</v>
      </c>
      <c r="AN118" s="136">
        <f t="shared" si="157"/>
        <v>1.855629201437444</v>
      </c>
    </row>
    <row r="119" spans="3:40" x14ac:dyDescent="0.35">
      <c r="C119" s="378"/>
      <c r="D119" s="133">
        <f>'Centre Reforecast'!D119</f>
        <v>5</v>
      </c>
      <c r="F119" s="147">
        <f>'Centre Reforecast'!F119</f>
        <v>43969</v>
      </c>
      <c r="G119" s="146">
        <f>($CI$34/$C$116)*D119</f>
        <v>0</v>
      </c>
      <c r="H119" s="146">
        <f>($CJ$34/$C$116)*D119</f>
        <v>2659.8373239398411</v>
      </c>
      <c r="I119" s="146">
        <f>($CK$34/$C$116)*D119</f>
        <v>2322.9658836311555</v>
      </c>
      <c r="J119" s="146">
        <f>($CL$34/$C$116)*D119</f>
        <v>1757.8316014823995</v>
      </c>
      <c r="K119" s="146">
        <f>($CM$34/$C$116)*D119</f>
        <v>0</v>
      </c>
      <c r="L119" s="146">
        <f>($CN$34/$C$116)*D119</f>
        <v>0</v>
      </c>
      <c r="M119" s="146">
        <f t="shared" si="186"/>
        <v>6740.6348090533957</v>
      </c>
      <c r="N119" s="134"/>
      <c r="O119" s="144"/>
      <c r="P119" s="150">
        <f t="shared" si="184"/>
        <v>974.64464066308926</v>
      </c>
      <c r="Q119" s="150">
        <f t="shared" si="184"/>
        <v>845.76653806747936</v>
      </c>
      <c r="R119" s="150">
        <f t="shared" si="184"/>
        <v>559.2540080244645</v>
      </c>
      <c r="S119" s="144"/>
      <c r="T119" s="144"/>
      <c r="U119" s="144">
        <f>SUM(O119:T119)</f>
        <v>2379.6651867550331</v>
      </c>
      <c r="V119" s="134"/>
      <c r="W119" s="143"/>
      <c r="X119" s="143">
        <f>'Reforecast Total Assurance Only'!X119</f>
        <v>0.26465157786779941</v>
      </c>
      <c r="Y119" s="143">
        <f>'Reforecast Total Assurance Only'!Y119</f>
        <v>0.26296075115594292</v>
      </c>
      <c r="Z119" s="143">
        <f>'Reforecast Total Assurance Only'!Z119</f>
        <v>0.22978152213640804</v>
      </c>
      <c r="AA119" s="143"/>
      <c r="AB119" s="143"/>
      <c r="AC119" s="143">
        <f>U119/U$121</f>
        <v>0.25497542413384172</v>
      </c>
      <c r="AE119" s="142">
        <f t="shared" si="185"/>
        <v>0</v>
      </c>
      <c r="AF119" s="142">
        <f t="shared" si="185"/>
        <v>1685.1926832767517</v>
      </c>
      <c r="AG119" s="142">
        <f t="shared" si="185"/>
        <v>1477.1993455636762</v>
      </c>
      <c r="AH119" s="142">
        <f t="shared" si="185"/>
        <v>1198.5775934579351</v>
      </c>
      <c r="AI119" s="142">
        <f t="shared" si="185"/>
        <v>0</v>
      </c>
      <c r="AJ119" s="142">
        <f>L119-T119</f>
        <v>0</v>
      </c>
      <c r="AK119" s="142">
        <f t="shared" si="185"/>
        <v>4360.9696222983621</v>
      </c>
      <c r="AM119" s="136">
        <f t="shared" si="156"/>
        <v>1.8325979833512134</v>
      </c>
      <c r="AN119" s="136">
        <f t="shared" si="157"/>
        <v>1.8325979833512134</v>
      </c>
    </row>
    <row r="120" spans="3:40" x14ac:dyDescent="0.35">
      <c r="C120" s="378"/>
      <c r="D120" s="133">
        <f>'Centre Reforecast'!D120</f>
        <v>4</v>
      </c>
      <c r="F120" s="147">
        <f>'Centre Reforecast'!F120</f>
        <v>43976</v>
      </c>
      <c r="G120" s="146">
        <f>($CI$34/$C$116)*D120</f>
        <v>0</v>
      </c>
      <c r="H120" s="146">
        <f>($CJ$34/$C$116)*D120</f>
        <v>2127.8698591518728</v>
      </c>
      <c r="I120" s="146">
        <f>($CK$34/$C$116)*D120</f>
        <v>1858.3727069049246</v>
      </c>
      <c r="J120" s="146">
        <f>($CL$34/$C$116)*D120</f>
        <v>1406.2652811859195</v>
      </c>
      <c r="K120" s="146">
        <f>($CM$34/$C$116)*D120</f>
        <v>0</v>
      </c>
      <c r="L120" s="146">
        <f>($CN$34/$C$116)*D120</f>
        <v>0</v>
      </c>
      <c r="M120" s="146">
        <f t="shared" si="186"/>
        <v>5392.5078472427167</v>
      </c>
      <c r="N120" s="134"/>
      <c r="O120" s="144"/>
      <c r="P120" s="150">
        <f t="shared" si="184"/>
        <v>1073.8885813988909</v>
      </c>
      <c r="Q120" s="150">
        <f t="shared" si="184"/>
        <v>831.4512545496475</v>
      </c>
      <c r="R120" s="150">
        <f t="shared" si="184"/>
        <v>661.47513983399085</v>
      </c>
      <c r="S120" s="144"/>
      <c r="T120" s="144"/>
      <c r="U120" s="144">
        <f>SUM(O120:T120)</f>
        <v>2566.8149757825295</v>
      </c>
      <c r="V120" s="134"/>
      <c r="W120" s="143"/>
      <c r="X120" s="143">
        <f>'Reforecast Total Assurance Only'!X120</f>
        <v>0.29159992849093436</v>
      </c>
      <c r="Y120" s="143">
        <f>'Reforecast Total Assurance Only'!Y120</f>
        <v>0.25850992750966734</v>
      </c>
      <c r="Z120" s="143">
        <f>'Reforecast Total Assurance Only'!Z120</f>
        <v>0.27178126988014145</v>
      </c>
      <c r="AA120" s="143"/>
      <c r="AB120" s="143"/>
      <c r="AC120" s="143">
        <f>U120/U$121</f>
        <v>0.27502807569988619</v>
      </c>
      <c r="AE120" s="142">
        <f t="shared" si="185"/>
        <v>0</v>
      </c>
      <c r="AF120" s="142">
        <f t="shared" si="185"/>
        <v>1053.9812777529819</v>
      </c>
      <c r="AG120" s="142">
        <f t="shared" si="185"/>
        <v>1026.9214523552771</v>
      </c>
      <c r="AH120" s="142">
        <f t="shared" si="185"/>
        <v>744.7901413519287</v>
      </c>
      <c r="AI120" s="142">
        <f t="shared" si="185"/>
        <v>0</v>
      </c>
      <c r="AJ120" s="142">
        <f t="shared" si="185"/>
        <v>0</v>
      </c>
      <c r="AK120" s="142">
        <f t="shared" si="185"/>
        <v>2825.6928714601872</v>
      </c>
      <c r="AM120" s="136">
        <f t="shared" si="156"/>
        <v>1.1008556900751039</v>
      </c>
      <c r="AN120" s="136">
        <f t="shared" si="157"/>
        <v>1.1008556900751039</v>
      </c>
    </row>
    <row r="121" spans="3:40" x14ac:dyDescent="0.35">
      <c r="F121" s="141" t="s">
        <v>111</v>
      </c>
      <c r="G121" s="140">
        <f t="shared" ref="G121:L121" si="187">SUM(G116:G120)</f>
        <v>0</v>
      </c>
      <c r="H121" s="140">
        <f t="shared" si="187"/>
        <v>10107.381830971397</v>
      </c>
      <c r="I121" s="140">
        <f t="shared" si="187"/>
        <v>8827.2703577983921</v>
      </c>
      <c r="J121" s="140">
        <f t="shared" si="187"/>
        <v>6679.7600856331183</v>
      </c>
      <c r="K121" s="140">
        <f t="shared" si="187"/>
        <v>0</v>
      </c>
      <c r="L121" s="140">
        <f t="shared" si="187"/>
        <v>0</v>
      </c>
      <c r="M121" s="140">
        <f t="shared" si="186"/>
        <v>25614.412274402908</v>
      </c>
      <c r="O121" s="139">
        <f t="shared" ref="O121:U121" si="188">SUM(O116:O120)</f>
        <v>0</v>
      </c>
      <c r="P121" s="139">
        <f t="shared" si="188"/>
        <v>3682.7463811681878</v>
      </c>
      <c r="Q121" s="139">
        <f t="shared" si="188"/>
        <v>3216.3223384082767</v>
      </c>
      <c r="R121" s="139">
        <f t="shared" si="188"/>
        <v>2433.851089612278</v>
      </c>
      <c r="S121" s="139">
        <f t="shared" si="188"/>
        <v>0</v>
      </c>
      <c r="T121" s="139">
        <f t="shared" si="188"/>
        <v>0</v>
      </c>
      <c r="U121" s="139">
        <f t="shared" si="188"/>
        <v>9332.9198091887447</v>
      </c>
      <c r="V121" s="134"/>
      <c r="W121" s="138"/>
      <c r="X121" s="138">
        <f>SUM(X116:X120)</f>
        <v>0.99999999999999978</v>
      </c>
      <c r="Y121" s="138">
        <f>SUM(Y116:Y120)</f>
        <v>1</v>
      </c>
      <c r="Z121" s="138">
        <f>SUM(Z116:Z120)</f>
        <v>1</v>
      </c>
      <c r="AA121" s="138"/>
      <c r="AB121" s="138"/>
      <c r="AC121" s="138">
        <f>SUM(AC116:AC120)</f>
        <v>0.99999999999999978</v>
      </c>
      <c r="AE121" s="137">
        <f t="shared" si="185"/>
        <v>0</v>
      </c>
      <c r="AF121" s="137">
        <f t="shared" si="185"/>
        <v>6424.6354498032088</v>
      </c>
      <c r="AG121" s="137">
        <f t="shared" si="185"/>
        <v>5610.9480193901154</v>
      </c>
      <c r="AH121" s="137">
        <f t="shared" si="185"/>
        <v>4245.9089960208403</v>
      </c>
      <c r="AI121" s="137">
        <f t="shared" si="185"/>
        <v>0</v>
      </c>
      <c r="AJ121" s="137">
        <f t="shared" si="185"/>
        <v>0</v>
      </c>
      <c r="AK121" s="137">
        <f t="shared" si="185"/>
        <v>16281.492465214164</v>
      </c>
      <c r="AM121" s="136">
        <f t="shared" si="156"/>
        <v>1.7445229143814338</v>
      </c>
      <c r="AN121" s="136">
        <f t="shared" si="157"/>
        <v>1.7445229143814338</v>
      </c>
    </row>
    <row r="122" spans="3:40" x14ac:dyDescent="0.35">
      <c r="O122" s="149"/>
      <c r="P122" s="149"/>
      <c r="Q122" s="149"/>
      <c r="R122" s="149"/>
      <c r="S122" s="149"/>
      <c r="T122" s="149"/>
      <c r="AM122" s="136"/>
      <c r="AN122" s="136"/>
    </row>
    <row r="123" spans="3:40" x14ac:dyDescent="0.35">
      <c r="C123" s="378">
        <f>SUM(D123:D127)</f>
        <v>21</v>
      </c>
      <c r="D123" s="133">
        <f>'Centre Reforecast'!D123</f>
        <v>5</v>
      </c>
      <c r="F123" s="147">
        <f>'Centre Reforecast'!F123</f>
        <v>43983</v>
      </c>
      <c r="G123" s="146">
        <f>($CQ$34/$C$123)*D123</f>
        <v>0</v>
      </c>
      <c r="H123" s="146">
        <f>($CR$34/$C$123)*D123</f>
        <v>1162.9639541624051</v>
      </c>
      <c r="I123" s="146">
        <f>($CS$34/$C$123)*D123</f>
        <v>1539.0510955342147</v>
      </c>
      <c r="J123" s="146">
        <f>($CT$34/$C$123)*D123</f>
        <v>1047.9821898357068</v>
      </c>
      <c r="K123" s="146">
        <f>($CU$34/$C$123)*D123</f>
        <v>0</v>
      </c>
      <c r="L123" s="146">
        <f>($CV$34/$C$123)*D123</f>
        <v>0</v>
      </c>
      <c r="M123" s="146">
        <f t="shared" si="186"/>
        <v>3749.9972395323266</v>
      </c>
      <c r="N123" s="134"/>
      <c r="O123" s="144"/>
      <c r="P123" s="150">
        <f>X123*CR$22</f>
        <v>569.19125529762778</v>
      </c>
      <c r="Q123" s="150">
        <f>Y123*CS$22</f>
        <v>969.15398019313943</v>
      </c>
      <c r="R123" s="150">
        <f>Z123*CT$22</f>
        <v>720.06416297420822</v>
      </c>
      <c r="S123" s="144"/>
      <c r="T123" s="144"/>
      <c r="U123" s="144">
        <f>SUM(O123:T123)</f>
        <v>2258.4093984649753</v>
      </c>
      <c r="V123" s="134"/>
      <c r="W123" s="143"/>
      <c r="X123" s="143">
        <f>'Reforecast Total Assurance Only'!X123</f>
        <v>0.22387392935351003</v>
      </c>
      <c r="Y123" s="143">
        <f>'Reforecast Total Assurance Only'!Y123</f>
        <v>0.28803900502013713</v>
      </c>
      <c r="Z123" s="143">
        <f>'Reforecast Total Assurance Only'!Z123</f>
        <v>0.31428876160187719</v>
      </c>
      <c r="AA123" s="143"/>
      <c r="AB123" s="143"/>
      <c r="AC123" s="143">
        <f>U123/U$128</f>
        <v>0.27547569104365005</v>
      </c>
      <c r="AE123" s="142">
        <f t="shared" ref="AE123:AK128" si="189">G123-O123</f>
        <v>0</v>
      </c>
      <c r="AF123" s="142">
        <f t="shared" si="189"/>
        <v>593.77269886477734</v>
      </c>
      <c r="AG123" s="142">
        <f t="shared" si="189"/>
        <v>569.89711534107528</v>
      </c>
      <c r="AH123" s="142">
        <f t="shared" si="189"/>
        <v>327.91802686149856</v>
      </c>
      <c r="AI123" s="142">
        <f t="shared" si="189"/>
        <v>0</v>
      </c>
      <c r="AJ123" s="142">
        <f t="shared" si="189"/>
        <v>0</v>
      </c>
      <c r="AK123" s="142">
        <f t="shared" si="189"/>
        <v>1491.5878410673513</v>
      </c>
      <c r="AM123" s="136">
        <f t="shared" si="156"/>
        <v>0.66045945526137684</v>
      </c>
      <c r="AN123" s="136">
        <f t="shared" si="157"/>
        <v>0.66045945526137684</v>
      </c>
    </row>
    <row r="124" spans="3:40" x14ac:dyDescent="0.35">
      <c r="C124" s="378"/>
      <c r="D124" s="133">
        <f>'Centre Reforecast'!D124</f>
        <v>4</v>
      </c>
      <c r="F124" s="147">
        <f>'Centre Reforecast'!F124</f>
        <v>43990</v>
      </c>
      <c r="G124" s="146">
        <f>($CQ$34/$C$123)*D124</f>
        <v>0</v>
      </c>
      <c r="H124" s="146">
        <f>($CR$34/$C$123)*D124</f>
        <v>930.37116332992412</v>
      </c>
      <c r="I124" s="146">
        <f>($CS$34/$C$123)*D124</f>
        <v>1231.2408764273719</v>
      </c>
      <c r="J124" s="146">
        <f>($CT$34/$C$123)*D124</f>
        <v>838.38575186856542</v>
      </c>
      <c r="K124" s="146">
        <f>($CU$34/$C$123)*D124</f>
        <v>0</v>
      </c>
      <c r="L124" s="146">
        <f>($CV$34/$C$123)*D124</f>
        <v>0</v>
      </c>
      <c r="M124" s="146">
        <f>SUM(G124:L124)</f>
        <v>2999.9977916258613</v>
      </c>
      <c r="N124" s="134"/>
      <c r="O124" s="144"/>
      <c r="P124" s="150">
        <f>X124*CR$22</f>
        <v>504.19041325078058</v>
      </c>
      <c r="Q124" s="150">
        <f t="shared" ref="Q124:R127" si="190">Y124*CS$22</f>
        <v>720.96735320885648</v>
      </c>
      <c r="R124" s="150">
        <f t="shared" si="190"/>
        <v>512.12041559270722</v>
      </c>
      <c r="S124" s="144"/>
      <c r="T124" s="144"/>
      <c r="U124" s="144">
        <f>SUM(O124:T124)</f>
        <v>1737.2781820523442</v>
      </c>
      <c r="V124" s="134"/>
      <c r="W124" s="143"/>
      <c r="X124" s="143">
        <f>'Reforecast Total Assurance Only'!X124</f>
        <v>0.19830784100469068</v>
      </c>
      <c r="Y124" s="143">
        <f>'Reforecast Total Assurance Only'!Y124</f>
        <v>0.21427628974798782</v>
      </c>
      <c r="Z124" s="143">
        <f>'Reforecast Total Assurance Only'!Z124</f>
        <v>0.2235268736925542</v>
      </c>
      <c r="AA124" s="143"/>
      <c r="AB124" s="143"/>
      <c r="AC124" s="143">
        <f>U124/U$128</f>
        <v>0.21190927918614383</v>
      </c>
      <c r="AE124" s="142">
        <f t="shared" si="189"/>
        <v>0</v>
      </c>
      <c r="AF124" s="142">
        <f t="shared" si="189"/>
        <v>426.18075007914354</v>
      </c>
      <c r="AG124" s="142">
        <f t="shared" si="189"/>
        <v>510.27352321851538</v>
      </c>
      <c r="AH124" s="142">
        <f t="shared" si="189"/>
        <v>326.2653362758582</v>
      </c>
      <c r="AI124" s="142">
        <f t="shared" si="189"/>
        <v>0</v>
      </c>
      <c r="AJ124" s="142">
        <f>L124-T124</f>
        <v>0</v>
      </c>
      <c r="AK124" s="142">
        <f t="shared" si="189"/>
        <v>1262.7196095735171</v>
      </c>
      <c r="AM124" s="136">
        <f t="shared" si="156"/>
        <v>0.72683789079869499</v>
      </c>
      <c r="AN124" s="136">
        <f t="shared" si="157"/>
        <v>0.72683789079869499</v>
      </c>
    </row>
    <row r="125" spans="3:40" x14ac:dyDescent="0.35">
      <c r="C125" s="378"/>
      <c r="D125" s="133">
        <f>'Centre Reforecast'!D125</f>
        <v>5</v>
      </c>
      <c r="F125" s="147">
        <f>'Centre Reforecast'!F125</f>
        <v>43997</v>
      </c>
      <c r="G125" s="146">
        <f>($CQ$34/$C$123)*D125</f>
        <v>0</v>
      </c>
      <c r="H125" s="146">
        <f>($CR$34/$C$123)*D125</f>
        <v>1162.9639541624051</v>
      </c>
      <c r="I125" s="146">
        <f>($CS$34/$C$123)*D125</f>
        <v>1539.0510955342147</v>
      </c>
      <c r="J125" s="146">
        <f>($CT$34/$C$123)*D125</f>
        <v>1047.9821898357068</v>
      </c>
      <c r="K125" s="146">
        <f>($CU$34/$C$123)*D125</f>
        <v>0</v>
      </c>
      <c r="L125" s="146">
        <f>($CV$34/$C$123)*D125</f>
        <v>0</v>
      </c>
      <c r="M125" s="146">
        <f>SUM(G125:L125)</f>
        <v>3749.9972395323266</v>
      </c>
      <c r="N125" s="134"/>
      <c r="O125" s="144"/>
      <c r="P125" s="150">
        <f>X125*CR$22</f>
        <v>701.87322233683255</v>
      </c>
      <c r="Q125" s="150">
        <f t="shared" si="190"/>
        <v>903.85172374046056</v>
      </c>
      <c r="R125" s="150">
        <f t="shared" si="190"/>
        <v>526.02387342379939</v>
      </c>
      <c r="S125" s="144"/>
      <c r="T125" s="144"/>
      <c r="U125" s="144">
        <f>SUM(O125:T125)</f>
        <v>2131.7488195010928</v>
      </c>
      <c r="V125" s="134"/>
      <c r="W125" s="143"/>
      <c r="X125" s="143">
        <f>'Reforecast Total Assurance Only'!X125</f>
        <v>0.27606031317257901</v>
      </c>
      <c r="Y125" s="143">
        <f>'Reforecast Total Assurance Only'!Y125</f>
        <v>0.26863074032885353</v>
      </c>
      <c r="Z125" s="143">
        <f>'Reforecast Total Assurance Only'!Z125</f>
        <v>0.22959536143074261</v>
      </c>
      <c r="AA125" s="143"/>
      <c r="AB125" s="143"/>
      <c r="AC125" s="143">
        <f>U125/U$128</f>
        <v>0.26002591894219662</v>
      </c>
      <c r="AE125" s="142">
        <f t="shared" si="189"/>
        <v>0</v>
      </c>
      <c r="AF125" s="142">
        <f t="shared" si="189"/>
        <v>461.09073182557256</v>
      </c>
      <c r="AG125" s="142">
        <f t="shared" si="189"/>
        <v>635.19937179375415</v>
      </c>
      <c r="AH125" s="142">
        <f t="shared" si="189"/>
        <v>521.95831641190739</v>
      </c>
      <c r="AI125" s="142">
        <f t="shared" si="189"/>
        <v>0</v>
      </c>
      <c r="AJ125" s="142">
        <f t="shared" si="189"/>
        <v>0</v>
      </c>
      <c r="AK125" s="142">
        <f t="shared" si="189"/>
        <v>1618.2484200312338</v>
      </c>
      <c r="AM125" s="136">
        <f t="shared" si="156"/>
        <v>0.75911777467758279</v>
      </c>
      <c r="AN125" s="136">
        <f t="shared" si="157"/>
        <v>0.75911777467758279</v>
      </c>
    </row>
    <row r="126" spans="3:40" x14ac:dyDescent="0.35">
      <c r="C126" s="378"/>
      <c r="D126" s="133">
        <f>'Centre Reforecast'!D126</f>
        <v>5</v>
      </c>
      <c r="F126" s="147">
        <f>'Centre Reforecast'!F126</f>
        <v>44004</v>
      </c>
      <c r="G126" s="146">
        <f>($CQ$34/$C$123)*D126</f>
        <v>0</v>
      </c>
      <c r="H126" s="146">
        <f>($CR$34/$C$123)*D126</f>
        <v>1162.9639541624051</v>
      </c>
      <c r="I126" s="146">
        <f>($CS$34/$C$123)*D126</f>
        <v>1539.0510955342147</v>
      </c>
      <c r="J126" s="146">
        <f>($CT$34/$C$123)*D126</f>
        <v>1047.9821898357068</v>
      </c>
      <c r="K126" s="146">
        <f>($CU$34/$C$123)*D126</f>
        <v>0</v>
      </c>
      <c r="L126" s="146">
        <f>($CV$34/$C$123)*D126</f>
        <v>0</v>
      </c>
      <c r="M126" s="146">
        <f>SUM(G126:L126)</f>
        <v>3749.9972395323266</v>
      </c>
      <c r="N126" s="134"/>
      <c r="O126" s="144"/>
      <c r="P126" s="150">
        <f>X126*CR$22</f>
        <v>548.00602593963993</v>
      </c>
      <c r="Q126" s="150">
        <f t="shared" si="190"/>
        <v>550.49231402646694</v>
      </c>
      <c r="R126" s="150">
        <f t="shared" si="190"/>
        <v>380.63041385999054</v>
      </c>
      <c r="S126" s="144"/>
      <c r="T126" s="144"/>
      <c r="U126" s="144">
        <f>SUM(O126:T126)</f>
        <v>1479.1287538260974</v>
      </c>
      <c r="V126" s="134"/>
      <c r="W126" s="143"/>
      <c r="X126" s="143">
        <f>'Reforecast Total Assurance Only'!X126</f>
        <v>0.21554136890658593</v>
      </c>
      <c r="Y126" s="143">
        <f>'Reforecast Total Assurance Only'!Y126</f>
        <v>0.16360997493072968</v>
      </c>
      <c r="Z126" s="143">
        <f>'Reforecast Total Assurance Only'!Z126</f>
        <v>0.16613500233916145</v>
      </c>
      <c r="AA126" s="143"/>
      <c r="AB126" s="143"/>
      <c r="AC126" s="143">
        <f>U126/U$128</f>
        <v>0.18042079344857823</v>
      </c>
      <c r="AE126" s="142">
        <f t="shared" si="189"/>
        <v>0</v>
      </c>
      <c r="AF126" s="142">
        <f t="shared" si="189"/>
        <v>614.95792822276519</v>
      </c>
      <c r="AG126" s="142">
        <f t="shared" si="189"/>
        <v>988.55878150774777</v>
      </c>
      <c r="AH126" s="142">
        <f t="shared" si="189"/>
        <v>667.35177597571624</v>
      </c>
      <c r="AI126" s="142">
        <f t="shared" si="189"/>
        <v>0</v>
      </c>
      <c r="AJ126" s="142">
        <f t="shared" si="189"/>
        <v>0</v>
      </c>
      <c r="AK126" s="142">
        <f t="shared" si="189"/>
        <v>2270.868485706229</v>
      </c>
      <c r="AM126" s="136">
        <f t="shared" si="156"/>
        <v>1.5352743835397153</v>
      </c>
      <c r="AN126" s="136">
        <f t="shared" si="157"/>
        <v>1.5352743835397153</v>
      </c>
    </row>
    <row r="127" spans="3:40" x14ac:dyDescent="0.35">
      <c r="C127" s="378"/>
      <c r="D127" s="133">
        <f>'Centre Reforecast'!D127</f>
        <v>2</v>
      </c>
      <c r="F127" s="147">
        <f>'Centre Reforecast'!F127</f>
        <v>44011</v>
      </c>
      <c r="G127" s="146">
        <f>($CQ$34/$C$123)*D127</f>
        <v>0</v>
      </c>
      <c r="H127" s="146">
        <f>($CR$34/$C$123)*D127</f>
        <v>465.18558166496206</v>
      </c>
      <c r="I127" s="146">
        <f>($CS$34/$C$123)*D127</f>
        <v>615.62043821368593</v>
      </c>
      <c r="J127" s="146">
        <f>($CT$34/$C$123)*D127</f>
        <v>419.19287593428271</v>
      </c>
      <c r="K127" s="146">
        <f>($CU$34/$C$123)*D127</f>
        <v>0</v>
      </c>
      <c r="L127" s="146">
        <f>($CV$34/$C$123)*D127</f>
        <v>0</v>
      </c>
      <c r="M127" s="146">
        <f>SUM(G127:L127)</f>
        <v>1499.9988958129306</v>
      </c>
      <c r="N127" s="134"/>
      <c r="O127" s="144"/>
      <c r="P127" s="150">
        <f>X127*CR$22</f>
        <v>219.20241037585592</v>
      </c>
      <c r="Q127" s="150">
        <f t="shared" si="190"/>
        <v>220.19692561058679</v>
      </c>
      <c r="R127" s="150">
        <f t="shared" si="190"/>
        <v>152.2521655439962</v>
      </c>
      <c r="S127" s="144"/>
      <c r="T127" s="144"/>
      <c r="U127" s="144">
        <f>SUM(O127:T127)</f>
        <v>591.65150153043885</v>
      </c>
      <c r="V127" s="134"/>
      <c r="W127" s="143"/>
      <c r="X127" s="143">
        <f>'Reforecast Total Assurance Only'!X127</f>
        <v>8.621654756263436E-2</v>
      </c>
      <c r="Y127" s="143">
        <f>'Reforecast Total Assurance Only'!Y127</f>
        <v>6.5443989972291866E-2</v>
      </c>
      <c r="Z127" s="143">
        <f>'Reforecast Total Assurance Only'!Z127</f>
        <v>6.6454000935664573E-2</v>
      </c>
      <c r="AA127" s="143"/>
      <c r="AB127" s="143"/>
      <c r="AC127" s="143">
        <f>U127/U$128</f>
        <v>7.2168317379431274E-2</v>
      </c>
      <c r="AE127" s="142">
        <f t="shared" si="189"/>
        <v>0</v>
      </c>
      <c r="AF127" s="142">
        <f t="shared" si="189"/>
        <v>245.98317128910614</v>
      </c>
      <c r="AG127" s="142">
        <f t="shared" si="189"/>
        <v>395.42351260309914</v>
      </c>
      <c r="AH127" s="142">
        <f t="shared" si="189"/>
        <v>266.94071039028654</v>
      </c>
      <c r="AI127" s="142">
        <f t="shared" si="189"/>
        <v>0</v>
      </c>
      <c r="AJ127" s="142">
        <f t="shared" si="189"/>
        <v>0</v>
      </c>
      <c r="AK127" s="142">
        <f t="shared" si="189"/>
        <v>908.34739428249179</v>
      </c>
      <c r="AM127" s="136">
        <f t="shared" si="156"/>
        <v>1.535274383539716</v>
      </c>
      <c r="AN127" s="136">
        <f t="shared" si="157"/>
        <v>1.535274383539716</v>
      </c>
    </row>
    <row r="128" spans="3:40" x14ac:dyDescent="0.35">
      <c r="F128" s="141" t="s">
        <v>111</v>
      </c>
      <c r="G128" s="140">
        <f t="shared" ref="G128:L128" si="191">SUM(G123:G127)</f>
        <v>0</v>
      </c>
      <c r="H128" s="140">
        <f t="shared" si="191"/>
        <v>4884.4486074821016</v>
      </c>
      <c r="I128" s="140">
        <f t="shared" si="191"/>
        <v>6464.0146012437017</v>
      </c>
      <c r="J128" s="140">
        <f t="shared" si="191"/>
        <v>4401.5251973099685</v>
      </c>
      <c r="K128" s="140">
        <f t="shared" si="191"/>
        <v>0</v>
      </c>
      <c r="L128" s="140">
        <f t="shared" si="191"/>
        <v>0</v>
      </c>
      <c r="M128" s="140">
        <f>SUM(G128:L128)</f>
        <v>15749.988406035773</v>
      </c>
      <c r="O128" s="139">
        <f t="shared" ref="O128:U128" si="192">SUM(O123:O127)</f>
        <v>0</v>
      </c>
      <c r="P128" s="139">
        <f t="shared" si="192"/>
        <v>2542.4633272007368</v>
      </c>
      <c r="Q128" s="139">
        <f t="shared" si="192"/>
        <v>3364.6622967795097</v>
      </c>
      <c r="R128" s="139">
        <f t="shared" si="192"/>
        <v>2291.091031394702</v>
      </c>
      <c r="S128" s="139">
        <f t="shared" si="192"/>
        <v>0</v>
      </c>
      <c r="T128" s="139">
        <f t="shared" si="192"/>
        <v>0</v>
      </c>
      <c r="U128" s="139">
        <f t="shared" si="192"/>
        <v>8198.2166553749485</v>
      </c>
      <c r="V128" s="134"/>
      <c r="W128" s="138"/>
      <c r="X128" s="138">
        <f>SUM(X123:X127)</f>
        <v>1</v>
      </c>
      <c r="Y128" s="138">
        <f>SUM(Y123:Y127)</f>
        <v>1.0000000000000002</v>
      </c>
      <c r="Z128" s="138">
        <f>SUM(Z123:Z127)</f>
        <v>1.0000000000000002</v>
      </c>
      <c r="AA128" s="138"/>
      <c r="AB128" s="138"/>
      <c r="AC128" s="138">
        <f>SUM(AC123:AC127)</f>
        <v>1</v>
      </c>
      <c r="AE128" s="137">
        <f t="shared" si="189"/>
        <v>0</v>
      </c>
      <c r="AF128" s="137">
        <f>H128-P128</f>
        <v>2341.9852802813648</v>
      </c>
      <c r="AG128" s="137">
        <f t="shared" si="189"/>
        <v>3099.352304464192</v>
      </c>
      <c r="AH128" s="137">
        <f t="shared" si="189"/>
        <v>2110.4341659152665</v>
      </c>
      <c r="AI128" s="137">
        <f t="shared" si="189"/>
        <v>0</v>
      </c>
      <c r="AJ128" s="137">
        <f t="shared" si="189"/>
        <v>0</v>
      </c>
      <c r="AK128" s="137">
        <f t="shared" si="189"/>
        <v>7551.7717506608242</v>
      </c>
      <c r="AM128" s="136">
        <f t="shared" si="156"/>
        <v>0.92114810672998015</v>
      </c>
      <c r="AN128" s="136">
        <f t="shared" si="157"/>
        <v>0.92114810672998015</v>
      </c>
    </row>
    <row r="130" spans="13:21" x14ac:dyDescent="0.35">
      <c r="M130" s="134">
        <f t="shared" ref="M130:T130" si="193">M128+M121+M114+M107+M100+M93+M86+M79+M72+M65+M58+M51</f>
        <v>311504.30583561212</v>
      </c>
      <c r="O130" s="134">
        <f t="shared" si="193"/>
        <v>0</v>
      </c>
      <c r="P130" s="134">
        <f>P128+P121+P114+P107+P100+P93+P86+P79+P72+P65+P58+P51</f>
        <v>45786.150543422045</v>
      </c>
      <c r="Q130" s="134">
        <f t="shared" si="193"/>
        <v>40059.833565199522</v>
      </c>
      <c r="R130" s="134">
        <f t="shared" si="193"/>
        <v>24524.237573803897</v>
      </c>
      <c r="S130" s="134">
        <f t="shared" si="193"/>
        <v>0</v>
      </c>
      <c r="T130" s="134">
        <f t="shared" si="193"/>
        <v>0</v>
      </c>
      <c r="U130" s="134">
        <f>U128+U121+U114+U107+U100+U93+U86+U79+U72+U65+U58+U51</f>
        <v>110370.22168242546</v>
      </c>
    </row>
    <row r="131" spans="13:21" x14ac:dyDescent="0.35">
      <c r="O131" s="134"/>
      <c r="P131" s="134"/>
      <c r="Q131" s="134"/>
      <c r="R131" s="134"/>
      <c r="S131" s="134"/>
      <c r="T131" s="134"/>
      <c r="U131" s="134">
        <f>'FY20 Demand'!O37-'Reforecast Total Non_Assurance'!U130</f>
        <v>0</v>
      </c>
    </row>
    <row r="132" spans="13:21" x14ac:dyDescent="0.35">
      <c r="U132" s="134"/>
    </row>
    <row r="133" spans="13:21" x14ac:dyDescent="0.35">
      <c r="U133" s="134"/>
    </row>
    <row r="136" spans="13:21" x14ac:dyDescent="0.35">
      <c r="U136" s="134"/>
    </row>
  </sheetData>
  <mergeCells count="16">
    <mergeCell ref="C53:C57"/>
    <mergeCell ref="F43:M43"/>
    <mergeCell ref="O43:U43"/>
    <mergeCell ref="W43:AC43"/>
    <mergeCell ref="AE43:AK43"/>
    <mergeCell ref="C46:C50"/>
    <mergeCell ref="C102:C106"/>
    <mergeCell ref="C109:C113"/>
    <mergeCell ref="C116:C120"/>
    <mergeCell ref="C123:C127"/>
    <mergeCell ref="C60:C64"/>
    <mergeCell ref="C67:C71"/>
    <mergeCell ref="C74:C78"/>
    <mergeCell ref="C81:C85"/>
    <mergeCell ref="C88:C92"/>
    <mergeCell ref="C95:C99"/>
  </mergeCells>
  <conditionalFormatting sqref="G40:AD40 V33:AB33 O33:T33 U35:AA35 V36 AC35:AD35 O37:AD38 O24:AD24 U22:V23 AC22:AD23 AD33 AD36 V39 AD39">
    <cfRule type="cellIs" dxfId="513" priority="522" operator="lessThan">
      <formula>0</formula>
    </cfRule>
    <cfRule type="cellIs" dxfId="512" priority="523" operator="greaterThan">
      <formula>0</formula>
    </cfRule>
  </conditionalFormatting>
  <conditionalFormatting sqref="O32">
    <cfRule type="cellIs" dxfId="511" priority="520" operator="lessThan">
      <formula>0</formula>
    </cfRule>
    <cfRule type="cellIs" dxfId="510" priority="521" operator="greaterThan">
      <formula>0</formula>
    </cfRule>
  </conditionalFormatting>
  <conditionalFormatting sqref="P31:V31 X31:AD31">
    <cfRule type="cellIs" dxfId="509" priority="518" operator="lessThan">
      <formula>0</formula>
    </cfRule>
    <cfRule type="cellIs" dxfId="508" priority="519" operator="greaterThan">
      <formula>0</formula>
    </cfRule>
  </conditionalFormatting>
  <conditionalFormatting sqref="P32:U32">
    <cfRule type="cellIs" dxfId="507" priority="516" operator="lessThan">
      <formula>0</formula>
    </cfRule>
    <cfRule type="cellIs" dxfId="506" priority="517" operator="greaterThan">
      <formula>0</formula>
    </cfRule>
  </conditionalFormatting>
  <conditionalFormatting sqref="W32">
    <cfRule type="cellIs" dxfId="505" priority="514" operator="lessThan">
      <formula>0</formula>
    </cfRule>
    <cfRule type="cellIs" dxfId="504" priority="515" operator="greaterThan">
      <formula>0</formula>
    </cfRule>
  </conditionalFormatting>
  <conditionalFormatting sqref="X32:AC32">
    <cfRule type="cellIs" dxfId="503" priority="510" operator="lessThan">
      <formula>0</formula>
    </cfRule>
    <cfRule type="cellIs" dxfId="502" priority="511" operator="greaterThan">
      <formula>0</formula>
    </cfRule>
  </conditionalFormatting>
  <conditionalFormatting sqref="O30:AD30">
    <cfRule type="cellIs" dxfId="501" priority="512" operator="lessThan">
      <formula>0</formula>
    </cfRule>
    <cfRule type="cellIs" dxfId="500" priority="513" operator="greaterThan">
      <formula>0</formula>
    </cfRule>
  </conditionalFormatting>
  <conditionalFormatting sqref="G32:M32">
    <cfRule type="cellIs" dxfId="499" priority="508" operator="lessThan">
      <formula>0</formula>
    </cfRule>
    <cfRule type="cellIs" dxfId="498" priority="509" operator="greaterThan">
      <formula>0</formula>
    </cfRule>
  </conditionalFormatting>
  <conditionalFormatting sqref="H31:M31">
    <cfRule type="cellIs" dxfId="497" priority="506" operator="lessThan">
      <formula>0</formula>
    </cfRule>
    <cfRule type="cellIs" dxfId="496" priority="507" operator="greaterThan">
      <formula>0</formula>
    </cfRule>
  </conditionalFormatting>
  <conditionalFormatting sqref="G38:M39">
    <cfRule type="cellIs" dxfId="495" priority="500" operator="lessThan">
      <formula>0</formula>
    </cfRule>
    <cfRule type="cellIs" dxfId="494" priority="501" operator="greaterThan">
      <formula>0</formula>
    </cfRule>
  </conditionalFormatting>
  <conditionalFormatting sqref="G35:M36">
    <cfRule type="cellIs" dxfId="493" priority="504" operator="lessThan">
      <formula>0</formula>
    </cfRule>
    <cfRule type="cellIs" dxfId="492" priority="505" operator="greaterThan">
      <formula>0</formula>
    </cfRule>
  </conditionalFormatting>
  <conditionalFormatting sqref="G22:M24">
    <cfRule type="cellIs" dxfId="491" priority="502" operator="lessThan">
      <formula>0</formula>
    </cfRule>
    <cfRule type="cellIs" dxfId="490" priority="503" operator="greaterThan">
      <formula>0</formula>
    </cfRule>
  </conditionalFormatting>
  <conditionalFormatting sqref="AE67:AK72">
    <cfRule type="iconSet" priority="497">
      <iconSet>
        <cfvo type="percent" val="0"/>
        <cfvo type="num" val="0"/>
        <cfvo type="num" val="0"/>
      </iconSet>
    </cfRule>
    <cfRule type="cellIs" dxfId="489" priority="498" operator="lessThan">
      <formula>0</formula>
    </cfRule>
    <cfRule type="cellIs" dxfId="488" priority="499" operator="greaterThan">
      <formula>0</formula>
    </cfRule>
  </conditionalFormatting>
  <conditionalFormatting sqref="AE74:AK79">
    <cfRule type="iconSet" priority="494">
      <iconSet>
        <cfvo type="percent" val="0"/>
        <cfvo type="num" val="0"/>
        <cfvo type="num" val="0"/>
      </iconSet>
    </cfRule>
    <cfRule type="cellIs" dxfId="487" priority="495" operator="lessThan">
      <formula>0</formula>
    </cfRule>
    <cfRule type="cellIs" dxfId="486" priority="496" operator="greaterThan">
      <formula>0</formula>
    </cfRule>
  </conditionalFormatting>
  <conditionalFormatting sqref="AE46:AK65">
    <cfRule type="iconSet" priority="524">
      <iconSet>
        <cfvo type="percent" val="0"/>
        <cfvo type="num" val="0"/>
        <cfvo type="num" val="0"/>
      </iconSet>
    </cfRule>
    <cfRule type="cellIs" dxfId="485" priority="525" operator="lessThan">
      <formula>0</formula>
    </cfRule>
    <cfRule type="cellIs" dxfId="484" priority="526" operator="greaterThan">
      <formula>0</formula>
    </cfRule>
  </conditionalFormatting>
  <conditionalFormatting sqref="AE33:AJ33 AE35:AK35 AE24:AK24 AK22:AK23 AE37:AK38">
    <cfRule type="cellIs" dxfId="483" priority="492" operator="lessThan">
      <formula>0</formula>
    </cfRule>
    <cfRule type="cellIs" dxfId="482" priority="493" operator="greaterThan">
      <formula>0</formula>
    </cfRule>
  </conditionalFormatting>
  <conditionalFormatting sqref="AF31:AK31">
    <cfRule type="cellIs" dxfId="481" priority="490" operator="lessThan">
      <formula>0</formula>
    </cfRule>
    <cfRule type="cellIs" dxfId="480" priority="491" operator="greaterThan">
      <formula>0</formula>
    </cfRule>
  </conditionalFormatting>
  <conditionalFormatting sqref="AE32:AJ32">
    <cfRule type="cellIs" dxfId="479" priority="488" operator="lessThan">
      <formula>0</formula>
    </cfRule>
    <cfRule type="cellIs" dxfId="478" priority="489" operator="greaterThan">
      <formula>0</formula>
    </cfRule>
  </conditionalFormatting>
  <conditionalFormatting sqref="AF32:AK32">
    <cfRule type="cellIs" dxfId="477" priority="484" operator="lessThan">
      <formula>0</formula>
    </cfRule>
    <cfRule type="cellIs" dxfId="476" priority="485" operator="greaterThan">
      <formula>0</formula>
    </cfRule>
  </conditionalFormatting>
  <conditionalFormatting sqref="AE30:AK30">
    <cfRule type="cellIs" dxfId="475" priority="486" operator="lessThan">
      <formula>0</formula>
    </cfRule>
    <cfRule type="cellIs" dxfId="474" priority="487" operator="greaterThan">
      <formula>0</formula>
    </cfRule>
  </conditionalFormatting>
  <conditionalFormatting sqref="AK32">
    <cfRule type="cellIs" dxfId="473" priority="482" operator="lessThan">
      <formula>0</formula>
    </cfRule>
    <cfRule type="cellIs" dxfId="472" priority="483" operator="greaterThan">
      <formula>0</formula>
    </cfRule>
  </conditionalFormatting>
  <conditionalFormatting sqref="AM33:AR33 AM35:AQ35 AS35 AM37:AS38 AM24:AR24">
    <cfRule type="cellIs" dxfId="471" priority="480" operator="lessThan">
      <formula>0</formula>
    </cfRule>
    <cfRule type="cellIs" dxfId="470" priority="481" operator="greaterThan">
      <formula>0</formula>
    </cfRule>
  </conditionalFormatting>
  <conditionalFormatting sqref="AN31:AS31">
    <cfRule type="cellIs" dxfId="469" priority="478" operator="lessThan">
      <formula>0</formula>
    </cfRule>
    <cfRule type="cellIs" dxfId="468" priority="479" operator="greaterThan">
      <formula>0</formula>
    </cfRule>
  </conditionalFormatting>
  <conditionalFormatting sqref="AM32:AS32">
    <cfRule type="cellIs" dxfId="467" priority="476" operator="lessThan">
      <formula>0</formula>
    </cfRule>
    <cfRule type="cellIs" dxfId="466" priority="477" operator="greaterThan">
      <formula>0</formula>
    </cfRule>
  </conditionalFormatting>
  <conditionalFormatting sqref="AN32:AS32">
    <cfRule type="cellIs" dxfId="465" priority="472" operator="lessThan">
      <formula>0</formula>
    </cfRule>
    <cfRule type="cellIs" dxfId="464" priority="473" operator="greaterThan">
      <formula>0</formula>
    </cfRule>
  </conditionalFormatting>
  <conditionalFormatting sqref="AM30:AS30">
    <cfRule type="cellIs" dxfId="463" priority="474" operator="lessThan">
      <formula>0</formula>
    </cfRule>
    <cfRule type="cellIs" dxfId="462" priority="475" operator="greaterThan">
      <formula>0</formula>
    </cfRule>
  </conditionalFormatting>
  <conditionalFormatting sqref="AS32">
    <cfRule type="cellIs" dxfId="461" priority="470" operator="lessThan">
      <formula>0</formula>
    </cfRule>
    <cfRule type="cellIs" dxfId="460" priority="471" operator="greaterThan">
      <formula>0</formula>
    </cfRule>
  </conditionalFormatting>
  <conditionalFormatting sqref="AU33:AZ33 AU35:AY35 BA35 AU37:BA38 AU24:BA24">
    <cfRule type="cellIs" dxfId="459" priority="468" operator="lessThan">
      <formula>0</formula>
    </cfRule>
    <cfRule type="cellIs" dxfId="458" priority="469" operator="greaterThan">
      <formula>0</formula>
    </cfRule>
  </conditionalFormatting>
  <conditionalFormatting sqref="AV31:BA31">
    <cfRule type="cellIs" dxfId="457" priority="466" operator="lessThan">
      <formula>0</formula>
    </cfRule>
    <cfRule type="cellIs" dxfId="456" priority="467" operator="greaterThan">
      <formula>0</formula>
    </cfRule>
  </conditionalFormatting>
  <conditionalFormatting sqref="AU32:BA32">
    <cfRule type="cellIs" dxfId="455" priority="464" operator="lessThan">
      <formula>0</formula>
    </cfRule>
    <cfRule type="cellIs" dxfId="454" priority="465" operator="greaterThan">
      <formula>0</formula>
    </cfRule>
  </conditionalFormatting>
  <conditionalFormatting sqref="AV32:BA32">
    <cfRule type="cellIs" dxfId="453" priority="460" operator="lessThan">
      <formula>0</formula>
    </cfRule>
    <cfRule type="cellIs" dxfId="452" priority="461" operator="greaterThan">
      <formula>0</formula>
    </cfRule>
  </conditionalFormatting>
  <conditionalFormatting sqref="AU30:BA30">
    <cfRule type="cellIs" dxfId="451" priority="462" operator="lessThan">
      <formula>0</formula>
    </cfRule>
    <cfRule type="cellIs" dxfId="450" priority="463" operator="greaterThan">
      <formula>0</formula>
    </cfRule>
  </conditionalFormatting>
  <conditionalFormatting sqref="BA32">
    <cfRule type="cellIs" dxfId="449" priority="458" operator="lessThan">
      <formula>0</formula>
    </cfRule>
    <cfRule type="cellIs" dxfId="448" priority="459" operator="greaterThan">
      <formula>0</formula>
    </cfRule>
  </conditionalFormatting>
  <conditionalFormatting sqref="AE81:AK86">
    <cfRule type="iconSet" priority="455">
      <iconSet>
        <cfvo type="percent" val="0"/>
        <cfvo type="num" val="0"/>
        <cfvo type="num" val="0"/>
      </iconSet>
    </cfRule>
    <cfRule type="cellIs" dxfId="447" priority="456" operator="lessThan">
      <formula>0</formula>
    </cfRule>
    <cfRule type="cellIs" dxfId="446" priority="457" operator="greaterThan">
      <formula>0</formula>
    </cfRule>
  </conditionalFormatting>
  <conditionalFormatting sqref="BC33:BH33 BC35:BG35 BI35 BC37:BI38 BC24:BI24">
    <cfRule type="cellIs" dxfId="445" priority="453" operator="lessThan">
      <formula>0</formula>
    </cfRule>
    <cfRule type="cellIs" dxfId="444" priority="454" operator="greaterThan">
      <formula>0</formula>
    </cfRule>
  </conditionalFormatting>
  <conditionalFormatting sqref="BD31:BI31">
    <cfRule type="cellIs" dxfId="443" priority="451" operator="lessThan">
      <formula>0</formula>
    </cfRule>
    <cfRule type="cellIs" dxfId="442" priority="452" operator="greaterThan">
      <formula>0</formula>
    </cfRule>
  </conditionalFormatting>
  <conditionalFormatting sqref="BC32:BI32">
    <cfRule type="cellIs" dxfId="441" priority="449" operator="lessThan">
      <formula>0</formula>
    </cfRule>
    <cfRule type="cellIs" dxfId="440" priority="450" operator="greaterThan">
      <formula>0</formula>
    </cfRule>
  </conditionalFormatting>
  <conditionalFormatting sqref="BD32:BI32">
    <cfRule type="cellIs" dxfId="439" priority="445" operator="lessThan">
      <formula>0</formula>
    </cfRule>
    <cfRule type="cellIs" dxfId="438" priority="446" operator="greaterThan">
      <formula>0</formula>
    </cfRule>
  </conditionalFormatting>
  <conditionalFormatting sqref="BC30:BI30">
    <cfRule type="cellIs" dxfId="437" priority="447" operator="lessThan">
      <formula>0</formula>
    </cfRule>
    <cfRule type="cellIs" dxfId="436" priority="448" operator="greaterThan">
      <formula>0</formula>
    </cfRule>
  </conditionalFormatting>
  <conditionalFormatting sqref="BI32">
    <cfRule type="cellIs" dxfId="435" priority="443" operator="lessThan">
      <formula>0</formula>
    </cfRule>
    <cfRule type="cellIs" dxfId="434" priority="444" operator="greaterThan">
      <formula>0</formula>
    </cfRule>
  </conditionalFormatting>
  <conditionalFormatting sqref="AE88:AK93">
    <cfRule type="iconSet" priority="440">
      <iconSet>
        <cfvo type="percent" val="0"/>
        <cfvo type="num" val="0"/>
        <cfvo type="num" val="0"/>
      </iconSet>
    </cfRule>
    <cfRule type="cellIs" dxfId="433" priority="441" operator="lessThan">
      <formula>0</formula>
    </cfRule>
    <cfRule type="cellIs" dxfId="432" priority="442" operator="greaterThan">
      <formula>0</formula>
    </cfRule>
  </conditionalFormatting>
  <conditionalFormatting sqref="BK33:BP33 BK35:BO35 BQ35 BK37:BQ38 BK24:BQ24">
    <cfRule type="cellIs" dxfId="431" priority="438" operator="lessThan">
      <formula>0</formula>
    </cfRule>
    <cfRule type="cellIs" dxfId="430" priority="439" operator="greaterThan">
      <formula>0</formula>
    </cfRule>
  </conditionalFormatting>
  <conditionalFormatting sqref="BL31:BQ31">
    <cfRule type="cellIs" dxfId="429" priority="436" operator="lessThan">
      <formula>0</formula>
    </cfRule>
    <cfRule type="cellIs" dxfId="428" priority="437" operator="greaterThan">
      <formula>0</formula>
    </cfRule>
  </conditionalFormatting>
  <conditionalFormatting sqref="BK32:BQ32">
    <cfRule type="cellIs" dxfId="427" priority="434" operator="lessThan">
      <formula>0</formula>
    </cfRule>
    <cfRule type="cellIs" dxfId="426" priority="435" operator="greaterThan">
      <formula>0</formula>
    </cfRule>
  </conditionalFormatting>
  <conditionalFormatting sqref="BL32:BQ32">
    <cfRule type="cellIs" dxfId="425" priority="430" operator="lessThan">
      <formula>0</formula>
    </cfRule>
    <cfRule type="cellIs" dxfId="424" priority="431" operator="greaterThan">
      <formula>0</formula>
    </cfRule>
  </conditionalFormatting>
  <conditionalFormatting sqref="BK30:BQ30">
    <cfRule type="cellIs" dxfId="423" priority="432" operator="lessThan">
      <formula>0</formula>
    </cfRule>
    <cfRule type="cellIs" dxfId="422" priority="433" operator="greaterThan">
      <formula>0</formula>
    </cfRule>
  </conditionalFormatting>
  <conditionalFormatting sqref="BQ32">
    <cfRule type="cellIs" dxfId="421" priority="428" operator="lessThan">
      <formula>0</formula>
    </cfRule>
    <cfRule type="cellIs" dxfId="420" priority="429" operator="greaterThan">
      <formula>0</formula>
    </cfRule>
  </conditionalFormatting>
  <conditionalFormatting sqref="AE95:AK100">
    <cfRule type="iconSet" priority="425">
      <iconSet>
        <cfvo type="percent" val="0"/>
        <cfvo type="num" val="0"/>
        <cfvo type="num" val="0"/>
      </iconSet>
    </cfRule>
    <cfRule type="cellIs" dxfId="419" priority="426" operator="lessThan">
      <formula>0</formula>
    </cfRule>
    <cfRule type="cellIs" dxfId="418" priority="427" operator="greaterThan">
      <formula>0</formula>
    </cfRule>
  </conditionalFormatting>
  <conditionalFormatting sqref="BS33:BX33 BS35:BW35 BY35 BS37:BY38 BS24:BY24">
    <cfRule type="cellIs" dxfId="417" priority="423" operator="lessThan">
      <formula>0</formula>
    </cfRule>
    <cfRule type="cellIs" dxfId="416" priority="424" operator="greaterThan">
      <formula>0</formula>
    </cfRule>
  </conditionalFormatting>
  <conditionalFormatting sqref="BT31:BY31">
    <cfRule type="cellIs" dxfId="415" priority="421" operator="lessThan">
      <formula>0</formula>
    </cfRule>
    <cfRule type="cellIs" dxfId="414" priority="422" operator="greaterThan">
      <formula>0</formula>
    </cfRule>
  </conditionalFormatting>
  <conditionalFormatting sqref="BS32:BY32">
    <cfRule type="cellIs" dxfId="413" priority="419" operator="lessThan">
      <formula>0</formula>
    </cfRule>
    <cfRule type="cellIs" dxfId="412" priority="420" operator="greaterThan">
      <formula>0</formula>
    </cfRule>
  </conditionalFormatting>
  <conditionalFormatting sqref="BT32:BY32">
    <cfRule type="cellIs" dxfId="411" priority="415" operator="lessThan">
      <formula>0</formula>
    </cfRule>
    <cfRule type="cellIs" dxfId="410" priority="416" operator="greaterThan">
      <formula>0</formula>
    </cfRule>
  </conditionalFormatting>
  <conditionalFormatting sqref="BS30:BY30">
    <cfRule type="cellIs" dxfId="409" priority="417" operator="lessThan">
      <formula>0</formula>
    </cfRule>
    <cfRule type="cellIs" dxfId="408" priority="418" operator="greaterThan">
      <formula>0</formula>
    </cfRule>
  </conditionalFormatting>
  <conditionalFormatting sqref="BY32">
    <cfRule type="cellIs" dxfId="407" priority="413" operator="lessThan">
      <formula>0</formula>
    </cfRule>
    <cfRule type="cellIs" dxfId="406" priority="414" operator="greaterThan">
      <formula>0</formula>
    </cfRule>
  </conditionalFormatting>
  <conditionalFormatting sqref="AE102:AK107">
    <cfRule type="iconSet" priority="410">
      <iconSet>
        <cfvo type="percent" val="0"/>
        <cfvo type="num" val="0"/>
        <cfvo type="num" val="0"/>
      </iconSet>
    </cfRule>
    <cfRule type="cellIs" dxfId="405" priority="411" operator="lessThan">
      <formula>0</formula>
    </cfRule>
    <cfRule type="cellIs" dxfId="404" priority="412" operator="greaterThan">
      <formula>0</formula>
    </cfRule>
  </conditionalFormatting>
  <conditionalFormatting sqref="CA33:CF33 CA35:CE35 CG35 CA37:CG38 CA24:CG24">
    <cfRule type="cellIs" dxfId="403" priority="408" operator="lessThan">
      <formula>0</formula>
    </cfRule>
    <cfRule type="cellIs" dxfId="402" priority="409" operator="greaterThan">
      <formula>0</formula>
    </cfRule>
  </conditionalFormatting>
  <conditionalFormatting sqref="CB31:CG31">
    <cfRule type="cellIs" dxfId="401" priority="406" operator="lessThan">
      <formula>0</formula>
    </cfRule>
    <cfRule type="cellIs" dxfId="400" priority="407" operator="greaterThan">
      <formula>0</formula>
    </cfRule>
  </conditionalFormatting>
  <conditionalFormatting sqref="CA32:CG32">
    <cfRule type="cellIs" dxfId="399" priority="404" operator="lessThan">
      <formula>0</formula>
    </cfRule>
    <cfRule type="cellIs" dxfId="398" priority="405" operator="greaterThan">
      <formula>0</formula>
    </cfRule>
  </conditionalFormatting>
  <conditionalFormatting sqref="CB32:CG32">
    <cfRule type="cellIs" dxfId="397" priority="400" operator="lessThan">
      <formula>0</formula>
    </cfRule>
    <cfRule type="cellIs" dxfId="396" priority="401" operator="greaterThan">
      <formula>0</formula>
    </cfRule>
  </conditionalFormatting>
  <conditionalFormatting sqref="CA30:CG30">
    <cfRule type="cellIs" dxfId="395" priority="402" operator="lessThan">
      <formula>0</formula>
    </cfRule>
    <cfRule type="cellIs" dxfId="394" priority="403" operator="greaterThan">
      <formula>0</formula>
    </cfRule>
  </conditionalFormatting>
  <conditionalFormatting sqref="CG32">
    <cfRule type="cellIs" dxfId="393" priority="398" operator="lessThan">
      <formula>0</formula>
    </cfRule>
    <cfRule type="cellIs" dxfId="392" priority="399" operator="greaterThan">
      <formula>0</formula>
    </cfRule>
  </conditionalFormatting>
  <conditionalFormatting sqref="AE109:AK114">
    <cfRule type="iconSet" priority="395">
      <iconSet>
        <cfvo type="percent" val="0"/>
        <cfvo type="num" val="0"/>
        <cfvo type="num" val="0"/>
      </iconSet>
    </cfRule>
    <cfRule type="cellIs" dxfId="391" priority="396" operator="lessThan">
      <formula>0</formula>
    </cfRule>
    <cfRule type="cellIs" dxfId="390" priority="397" operator="greaterThan">
      <formula>0</formula>
    </cfRule>
  </conditionalFormatting>
  <conditionalFormatting sqref="CI33:CN33 CI35:CM35 CO35 CI37:CO38 CI24:CO24">
    <cfRule type="cellIs" dxfId="389" priority="393" operator="lessThan">
      <formula>0</formula>
    </cfRule>
    <cfRule type="cellIs" dxfId="388" priority="394" operator="greaterThan">
      <formula>0</formula>
    </cfRule>
  </conditionalFormatting>
  <conditionalFormatting sqref="CJ31:CO31">
    <cfRule type="cellIs" dxfId="387" priority="391" operator="lessThan">
      <formula>0</formula>
    </cfRule>
    <cfRule type="cellIs" dxfId="386" priority="392" operator="greaterThan">
      <formula>0</formula>
    </cfRule>
  </conditionalFormatting>
  <conditionalFormatting sqref="CI32:CO32">
    <cfRule type="cellIs" dxfId="385" priority="389" operator="lessThan">
      <formula>0</formula>
    </cfRule>
    <cfRule type="cellIs" dxfId="384" priority="390" operator="greaterThan">
      <formula>0</formula>
    </cfRule>
  </conditionalFormatting>
  <conditionalFormatting sqref="CJ32:CO32">
    <cfRule type="cellIs" dxfId="383" priority="385" operator="lessThan">
      <formula>0</formula>
    </cfRule>
    <cfRule type="cellIs" dxfId="382" priority="386" operator="greaterThan">
      <formula>0</formula>
    </cfRule>
  </conditionalFormatting>
  <conditionalFormatting sqref="CI30:CO30">
    <cfRule type="cellIs" dxfId="381" priority="387" operator="lessThan">
      <formula>0</formula>
    </cfRule>
    <cfRule type="cellIs" dxfId="380" priority="388" operator="greaterThan">
      <formula>0</formula>
    </cfRule>
  </conditionalFormatting>
  <conditionalFormatting sqref="CO32">
    <cfRule type="cellIs" dxfId="379" priority="383" operator="lessThan">
      <formula>0</formula>
    </cfRule>
    <cfRule type="cellIs" dxfId="378" priority="384" operator="greaterThan">
      <formula>0</formula>
    </cfRule>
  </conditionalFormatting>
  <conditionalFormatting sqref="AE116:AK121">
    <cfRule type="iconSet" priority="380">
      <iconSet>
        <cfvo type="percent" val="0"/>
        <cfvo type="num" val="0"/>
        <cfvo type="num" val="0"/>
      </iconSet>
    </cfRule>
    <cfRule type="cellIs" dxfId="377" priority="381" operator="lessThan">
      <formula>0</formula>
    </cfRule>
    <cfRule type="cellIs" dxfId="376" priority="382" operator="greaterThan">
      <formula>0</formula>
    </cfRule>
  </conditionalFormatting>
  <conditionalFormatting sqref="CQ33:CV33 CQ35:CU35 CW35 CQ37:CW38 CQ24:CW24">
    <cfRule type="cellIs" dxfId="375" priority="378" operator="lessThan">
      <formula>0</formula>
    </cfRule>
    <cfRule type="cellIs" dxfId="374" priority="379" operator="greaterThan">
      <formula>0</formula>
    </cfRule>
  </conditionalFormatting>
  <conditionalFormatting sqref="CR31:CW31">
    <cfRule type="cellIs" dxfId="373" priority="376" operator="lessThan">
      <formula>0</formula>
    </cfRule>
    <cfRule type="cellIs" dxfId="372" priority="377" operator="greaterThan">
      <formula>0</formula>
    </cfRule>
  </conditionalFormatting>
  <conditionalFormatting sqref="CQ32:CW32">
    <cfRule type="cellIs" dxfId="371" priority="374" operator="lessThan">
      <formula>0</formula>
    </cfRule>
    <cfRule type="cellIs" dxfId="370" priority="375" operator="greaterThan">
      <formula>0</formula>
    </cfRule>
  </conditionalFormatting>
  <conditionalFormatting sqref="CR32:CW32">
    <cfRule type="cellIs" dxfId="369" priority="370" operator="lessThan">
      <formula>0</formula>
    </cfRule>
    <cfRule type="cellIs" dxfId="368" priority="371" operator="greaterThan">
      <formula>0</formula>
    </cfRule>
  </conditionalFormatting>
  <conditionalFormatting sqref="CQ30:CW30">
    <cfRule type="cellIs" dxfId="367" priority="372" operator="lessThan">
      <formula>0</formula>
    </cfRule>
    <cfRule type="cellIs" dxfId="366" priority="373" operator="greaterThan">
      <formula>0</formula>
    </cfRule>
  </conditionalFormatting>
  <conditionalFormatting sqref="CW32">
    <cfRule type="cellIs" dxfId="365" priority="368" operator="lessThan">
      <formula>0</formula>
    </cfRule>
    <cfRule type="cellIs" dxfId="364" priority="369" operator="greaterThan">
      <formula>0</formula>
    </cfRule>
  </conditionalFormatting>
  <conditionalFormatting sqref="AE123:AK128">
    <cfRule type="iconSet" priority="365">
      <iconSet>
        <cfvo type="percent" val="0"/>
        <cfvo type="num" val="0"/>
        <cfvo type="num" val="0"/>
      </iconSet>
    </cfRule>
    <cfRule type="cellIs" dxfId="363" priority="366" operator="lessThan">
      <formula>0</formula>
    </cfRule>
    <cfRule type="cellIs" dxfId="362" priority="367" operator="greaterThan">
      <formula>0</formula>
    </cfRule>
  </conditionalFormatting>
  <conditionalFormatting sqref="AM67:AM128">
    <cfRule type="iconSet" priority="363">
      <iconSet iconSet="3Symbols">
        <cfvo type="percent" val="0"/>
        <cfvo type="num" val="9.5000000000000001E-2"/>
        <cfvo type="num" val="0.19500000000000001"/>
      </iconSet>
    </cfRule>
  </conditionalFormatting>
  <conditionalFormatting sqref="AN67:AN128">
    <cfRule type="iconSet" priority="364">
      <iconSet iconSet="3Symbols">
        <cfvo type="percent" val="0"/>
        <cfvo type="num" val="0.1"/>
        <cfvo type="num" val="0.2"/>
      </iconSet>
    </cfRule>
  </conditionalFormatting>
  <conditionalFormatting sqref="O35:T35">
    <cfRule type="cellIs" dxfId="361" priority="361" operator="lessThan">
      <formula>0</formula>
    </cfRule>
    <cfRule type="cellIs" dxfId="360" priority="362" operator="greaterThan">
      <formula>0</formula>
    </cfRule>
  </conditionalFormatting>
  <conditionalFormatting sqref="AB35">
    <cfRule type="cellIs" dxfId="359" priority="359" operator="lessThan">
      <formula>0</formula>
    </cfRule>
    <cfRule type="cellIs" dxfId="358" priority="360" operator="greaterThan">
      <formula>0</formula>
    </cfRule>
  </conditionalFormatting>
  <conditionalFormatting sqref="AR35">
    <cfRule type="cellIs" dxfId="357" priority="357" operator="lessThan">
      <formula>0</formula>
    </cfRule>
    <cfRule type="cellIs" dxfId="356" priority="358" operator="greaterThan">
      <formula>0</formula>
    </cfRule>
  </conditionalFormatting>
  <conditionalFormatting sqref="AZ35">
    <cfRule type="cellIs" dxfId="355" priority="355" operator="lessThan">
      <formula>0</formula>
    </cfRule>
    <cfRule type="cellIs" dxfId="354" priority="356" operator="greaterThan">
      <formula>0</formula>
    </cfRule>
  </conditionalFormatting>
  <conditionalFormatting sqref="BH35">
    <cfRule type="cellIs" dxfId="353" priority="353" operator="lessThan">
      <formula>0</formula>
    </cfRule>
    <cfRule type="cellIs" dxfId="352" priority="354" operator="greaterThan">
      <formula>0</formula>
    </cfRule>
  </conditionalFormatting>
  <conditionalFormatting sqref="BP35">
    <cfRule type="cellIs" dxfId="351" priority="351" operator="lessThan">
      <formula>0</formula>
    </cfRule>
    <cfRule type="cellIs" dxfId="350" priority="352" operator="greaterThan">
      <formula>0</formula>
    </cfRule>
  </conditionalFormatting>
  <conditionalFormatting sqref="BX35">
    <cfRule type="cellIs" dxfId="349" priority="349" operator="lessThan">
      <formula>0</formula>
    </cfRule>
    <cfRule type="cellIs" dxfId="348" priority="350" operator="greaterThan">
      <formula>0</formula>
    </cfRule>
  </conditionalFormatting>
  <conditionalFormatting sqref="CF35">
    <cfRule type="cellIs" dxfId="347" priority="347" operator="lessThan">
      <formula>0</formula>
    </cfRule>
    <cfRule type="cellIs" dxfId="346" priority="348" operator="greaterThan">
      <formula>0</formula>
    </cfRule>
  </conditionalFormatting>
  <conditionalFormatting sqref="CN35">
    <cfRule type="cellIs" dxfId="345" priority="345" operator="lessThan">
      <formula>0</formula>
    </cfRule>
    <cfRule type="cellIs" dxfId="344" priority="346" operator="greaterThan">
      <formula>0</formula>
    </cfRule>
  </conditionalFormatting>
  <conditionalFormatting sqref="CV35">
    <cfRule type="cellIs" dxfId="343" priority="343" operator="lessThan">
      <formula>0</formula>
    </cfRule>
    <cfRule type="cellIs" dxfId="342" priority="344" operator="greaterThan">
      <formula>0</formula>
    </cfRule>
  </conditionalFormatting>
  <conditionalFormatting sqref="O23:T23">
    <cfRule type="cellIs" dxfId="341" priority="341" operator="lessThan">
      <formula>0</formula>
    </cfRule>
    <cfRule type="cellIs" dxfId="340" priority="342" operator="greaterThan">
      <formula>0</formula>
    </cfRule>
  </conditionalFormatting>
  <conditionalFormatting sqref="W23:AB23">
    <cfRule type="cellIs" dxfId="339" priority="339" operator="lessThan">
      <formula>0</formula>
    </cfRule>
    <cfRule type="cellIs" dxfId="338" priority="340" operator="greaterThan">
      <formula>0</formula>
    </cfRule>
  </conditionalFormatting>
  <conditionalFormatting sqref="AE23:AJ23">
    <cfRule type="cellIs" dxfId="337" priority="337" operator="lessThan">
      <formula>0</formula>
    </cfRule>
    <cfRule type="cellIs" dxfId="336" priority="338" operator="greaterThan">
      <formula>0</formula>
    </cfRule>
  </conditionalFormatting>
  <conditionalFormatting sqref="CO23">
    <cfRule type="cellIs" dxfId="335" priority="301" operator="lessThan">
      <formula>0</formula>
    </cfRule>
    <cfRule type="cellIs" dxfId="334" priority="302" operator="greaterThan">
      <formula>0</formula>
    </cfRule>
  </conditionalFormatting>
  <conditionalFormatting sqref="AS22 AS24">
    <cfRule type="cellIs" dxfId="333" priority="335" operator="lessThan">
      <formula>0</formula>
    </cfRule>
    <cfRule type="cellIs" dxfId="332" priority="336" operator="greaterThan">
      <formula>0</formula>
    </cfRule>
  </conditionalFormatting>
  <conditionalFormatting sqref="AS23">
    <cfRule type="cellIs" dxfId="331" priority="333" operator="lessThan">
      <formula>0</formula>
    </cfRule>
    <cfRule type="cellIs" dxfId="330" priority="334" operator="greaterThan">
      <formula>0</formula>
    </cfRule>
  </conditionalFormatting>
  <conditionalFormatting sqref="AM23:AR23">
    <cfRule type="cellIs" dxfId="329" priority="331" operator="lessThan">
      <formula>0</formula>
    </cfRule>
    <cfRule type="cellIs" dxfId="328" priority="332" operator="greaterThan">
      <formula>0</formula>
    </cfRule>
  </conditionalFormatting>
  <conditionalFormatting sqref="BA22">
    <cfRule type="cellIs" dxfId="327" priority="329" operator="lessThan">
      <formula>0</formula>
    </cfRule>
    <cfRule type="cellIs" dxfId="326" priority="330" operator="greaterThan">
      <formula>0</formula>
    </cfRule>
  </conditionalFormatting>
  <conditionalFormatting sqref="BA23">
    <cfRule type="cellIs" dxfId="325" priority="327" operator="lessThan">
      <formula>0</formula>
    </cfRule>
    <cfRule type="cellIs" dxfId="324" priority="328" operator="greaterThan">
      <formula>0</formula>
    </cfRule>
  </conditionalFormatting>
  <conditionalFormatting sqref="AU23:AZ23">
    <cfRule type="cellIs" dxfId="323" priority="325" operator="lessThan">
      <formula>0</formula>
    </cfRule>
    <cfRule type="cellIs" dxfId="322" priority="326" operator="greaterThan">
      <formula>0</formula>
    </cfRule>
  </conditionalFormatting>
  <conditionalFormatting sqref="BI22">
    <cfRule type="cellIs" dxfId="321" priority="323" operator="lessThan">
      <formula>0</formula>
    </cfRule>
    <cfRule type="cellIs" dxfId="320" priority="324" operator="greaterThan">
      <formula>0</formula>
    </cfRule>
  </conditionalFormatting>
  <conditionalFormatting sqref="BI23">
    <cfRule type="cellIs" dxfId="319" priority="321" operator="lessThan">
      <formula>0</formula>
    </cfRule>
    <cfRule type="cellIs" dxfId="318" priority="322" operator="greaterThan">
      <formula>0</formula>
    </cfRule>
  </conditionalFormatting>
  <conditionalFormatting sqref="BC23:BH23">
    <cfRule type="cellIs" dxfId="317" priority="319" operator="lessThan">
      <formula>0</formula>
    </cfRule>
    <cfRule type="cellIs" dxfId="316" priority="320" operator="greaterThan">
      <formula>0</formula>
    </cfRule>
  </conditionalFormatting>
  <conditionalFormatting sqref="BQ22">
    <cfRule type="cellIs" dxfId="315" priority="317" operator="lessThan">
      <formula>0</formula>
    </cfRule>
    <cfRule type="cellIs" dxfId="314" priority="318" operator="greaterThan">
      <formula>0</formula>
    </cfRule>
  </conditionalFormatting>
  <conditionalFormatting sqref="BQ23">
    <cfRule type="cellIs" dxfId="313" priority="315" operator="lessThan">
      <formula>0</formula>
    </cfRule>
    <cfRule type="cellIs" dxfId="312" priority="316" operator="greaterThan">
      <formula>0</formula>
    </cfRule>
  </conditionalFormatting>
  <conditionalFormatting sqref="BK23:BP23">
    <cfRule type="cellIs" dxfId="311" priority="313" operator="lessThan">
      <formula>0</formula>
    </cfRule>
    <cfRule type="cellIs" dxfId="310" priority="314" operator="greaterThan">
      <formula>0</formula>
    </cfRule>
  </conditionalFormatting>
  <conditionalFormatting sqref="BY22">
    <cfRule type="cellIs" dxfId="309" priority="311" operator="lessThan">
      <formula>0</formula>
    </cfRule>
    <cfRule type="cellIs" dxfId="308" priority="312" operator="greaterThan">
      <formula>0</formula>
    </cfRule>
  </conditionalFormatting>
  <conditionalFormatting sqref="BY23">
    <cfRule type="cellIs" dxfId="307" priority="309" operator="lessThan">
      <formula>0</formula>
    </cfRule>
    <cfRule type="cellIs" dxfId="306" priority="310" operator="greaterThan">
      <formula>0</formula>
    </cfRule>
  </conditionalFormatting>
  <conditionalFormatting sqref="BS23:BX23">
    <cfRule type="cellIs" dxfId="305" priority="307" operator="lessThan">
      <formula>0</formula>
    </cfRule>
    <cfRule type="cellIs" dxfId="304" priority="308" operator="greaterThan">
      <formula>0</formula>
    </cfRule>
  </conditionalFormatting>
  <conditionalFormatting sqref="CG23">
    <cfRule type="cellIs" dxfId="303" priority="305" operator="lessThan">
      <formula>0</formula>
    </cfRule>
    <cfRule type="cellIs" dxfId="302" priority="306" operator="greaterThan">
      <formula>0</formula>
    </cfRule>
  </conditionalFormatting>
  <conditionalFormatting sqref="CA23:CF23">
    <cfRule type="cellIs" dxfId="301" priority="303" operator="lessThan">
      <formula>0</formula>
    </cfRule>
    <cfRule type="cellIs" dxfId="300" priority="304" operator="greaterThan">
      <formula>0</formula>
    </cfRule>
  </conditionalFormatting>
  <conditionalFormatting sqref="CI23:CN23">
    <cfRule type="cellIs" dxfId="299" priority="299" operator="lessThan">
      <formula>0</formula>
    </cfRule>
    <cfRule type="cellIs" dxfId="298" priority="300" operator="greaterThan">
      <formula>0</formula>
    </cfRule>
  </conditionalFormatting>
  <conditionalFormatting sqref="CW23">
    <cfRule type="cellIs" dxfId="297" priority="297" operator="lessThan">
      <formula>0</formula>
    </cfRule>
    <cfRule type="cellIs" dxfId="296" priority="298" operator="greaterThan">
      <formula>0</formula>
    </cfRule>
  </conditionalFormatting>
  <conditionalFormatting sqref="CQ23:CV23">
    <cfRule type="cellIs" dxfId="295" priority="295" operator="lessThan">
      <formula>0</formula>
    </cfRule>
    <cfRule type="cellIs" dxfId="294" priority="296" operator="greaterThan">
      <formula>0</formula>
    </cfRule>
  </conditionalFormatting>
  <conditionalFormatting sqref="O34:AD34">
    <cfRule type="cellIs" dxfId="293" priority="293" operator="lessThan">
      <formula>0</formula>
    </cfRule>
    <cfRule type="cellIs" dxfId="292" priority="294" operator="greaterThan">
      <formula>0</formula>
    </cfRule>
  </conditionalFormatting>
  <conditionalFormatting sqref="G34:M34">
    <cfRule type="cellIs" dxfId="291" priority="291" operator="lessThan">
      <formula>0</formula>
    </cfRule>
    <cfRule type="cellIs" dxfId="290" priority="292" operator="greaterThan">
      <formula>0</formula>
    </cfRule>
  </conditionalFormatting>
  <conditionalFormatting sqref="AE34:AK34">
    <cfRule type="cellIs" dxfId="289" priority="289" operator="lessThan">
      <formula>0</formula>
    </cfRule>
    <cfRule type="cellIs" dxfId="288" priority="290" operator="greaterThan">
      <formula>0</formula>
    </cfRule>
  </conditionalFormatting>
  <conditionalFormatting sqref="AM34:AQ34">
    <cfRule type="cellIs" dxfId="287" priority="287" operator="lessThan">
      <formula>0</formula>
    </cfRule>
    <cfRule type="cellIs" dxfId="286" priority="288" operator="greaterThan">
      <formula>0</formula>
    </cfRule>
  </conditionalFormatting>
  <conditionalFormatting sqref="AU34:AY34">
    <cfRule type="cellIs" dxfId="285" priority="285" operator="lessThan">
      <formula>0</formula>
    </cfRule>
    <cfRule type="cellIs" dxfId="284" priority="286" operator="greaterThan">
      <formula>0</formula>
    </cfRule>
  </conditionalFormatting>
  <conditionalFormatting sqref="BC34:BG34">
    <cfRule type="cellIs" dxfId="283" priority="283" operator="lessThan">
      <formula>0</formula>
    </cfRule>
    <cfRule type="cellIs" dxfId="282" priority="284" operator="greaterThan">
      <formula>0</formula>
    </cfRule>
  </conditionalFormatting>
  <conditionalFormatting sqref="BK34:BO34">
    <cfRule type="cellIs" dxfId="281" priority="281" operator="lessThan">
      <formula>0</formula>
    </cfRule>
    <cfRule type="cellIs" dxfId="280" priority="282" operator="greaterThan">
      <formula>0</formula>
    </cfRule>
  </conditionalFormatting>
  <conditionalFormatting sqref="BS34:BW34">
    <cfRule type="cellIs" dxfId="279" priority="279" operator="lessThan">
      <formula>0</formula>
    </cfRule>
    <cfRule type="cellIs" dxfId="278" priority="280" operator="greaterThan">
      <formula>0</formula>
    </cfRule>
  </conditionalFormatting>
  <conditionalFormatting sqref="AS34">
    <cfRule type="cellIs" dxfId="277" priority="277" operator="lessThan">
      <formula>0</formula>
    </cfRule>
    <cfRule type="cellIs" dxfId="276" priority="278" operator="greaterThan">
      <formula>0</formula>
    </cfRule>
  </conditionalFormatting>
  <conditionalFormatting sqref="BA34">
    <cfRule type="cellIs" dxfId="275" priority="275" operator="lessThan">
      <formula>0</formula>
    </cfRule>
    <cfRule type="cellIs" dxfId="274" priority="276" operator="greaterThan">
      <formula>0</formula>
    </cfRule>
  </conditionalFormatting>
  <conditionalFormatting sqref="BI34">
    <cfRule type="cellIs" dxfId="273" priority="273" operator="lessThan">
      <formula>0</formula>
    </cfRule>
    <cfRule type="cellIs" dxfId="272" priority="274" operator="greaterThan">
      <formula>0</formula>
    </cfRule>
  </conditionalFormatting>
  <conditionalFormatting sqref="BQ34">
    <cfRule type="cellIs" dxfId="271" priority="271" operator="lessThan">
      <formula>0</formula>
    </cfRule>
    <cfRule type="cellIs" dxfId="270" priority="272" operator="greaterThan">
      <formula>0</formula>
    </cfRule>
  </conditionalFormatting>
  <conditionalFormatting sqref="BY34">
    <cfRule type="cellIs" dxfId="269" priority="269" operator="lessThan">
      <formula>0</formula>
    </cfRule>
    <cfRule type="cellIs" dxfId="268" priority="270" operator="greaterThan">
      <formula>0</formula>
    </cfRule>
  </conditionalFormatting>
  <conditionalFormatting sqref="CA34:CE34">
    <cfRule type="cellIs" dxfId="267" priority="267" operator="lessThan">
      <formula>0</formula>
    </cfRule>
    <cfRule type="cellIs" dxfId="266" priority="268" operator="greaterThan">
      <formula>0</formula>
    </cfRule>
  </conditionalFormatting>
  <conditionalFormatting sqref="CG34">
    <cfRule type="cellIs" dxfId="265" priority="265" operator="lessThan">
      <formula>0</formula>
    </cfRule>
    <cfRule type="cellIs" dxfId="264" priority="266" operator="greaterThan">
      <formula>0</formula>
    </cfRule>
  </conditionalFormatting>
  <conditionalFormatting sqref="CI34:CM34">
    <cfRule type="cellIs" dxfId="263" priority="263" operator="lessThan">
      <formula>0</formula>
    </cfRule>
    <cfRule type="cellIs" dxfId="262" priority="264" operator="greaterThan">
      <formula>0</formula>
    </cfRule>
  </conditionalFormatting>
  <conditionalFormatting sqref="CO34">
    <cfRule type="cellIs" dxfId="261" priority="261" operator="lessThan">
      <formula>0</formula>
    </cfRule>
    <cfRule type="cellIs" dxfId="260" priority="262" operator="greaterThan">
      <formula>0</formula>
    </cfRule>
  </conditionalFormatting>
  <conditionalFormatting sqref="CQ34:CU34">
    <cfRule type="cellIs" dxfId="259" priority="259" operator="lessThan">
      <formula>0</formula>
    </cfRule>
    <cfRule type="cellIs" dxfId="258" priority="260" operator="greaterThan">
      <formula>0</formula>
    </cfRule>
  </conditionalFormatting>
  <conditionalFormatting sqref="CW34">
    <cfRule type="cellIs" dxfId="257" priority="257" operator="lessThan">
      <formula>0</formula>
    </cfRule>
    <cfRule type="cellIs" dxfId="256" priority="258" operator="greaterThan">
      <formula>0</formula>
    </cfRule>
  </conditionalFormatting>
  <conditionalFormatting sqref="AR34">
    <cfRule type="cellIs" dxfId="255" priority="255" operator="lessThan">
      <formula>0</formula>
    </cfRule>
    <cfRule type="cellIs" dxfId="254" priority="256" operator="greaterThan">
      <formula>0</formula>
    </cfRule>
  </conditionalFormatting>
  <conditionalFormatting sqref="AZ34">
    <cfRule type="cellIs" dxfId="253" priority="253" operator="lessThan">
      <formula>0</formula>
    </cfRule>
    <cfRule type="cellIs" dxfId="252" priority="254" operator="greaterThan">
      <formula>0</formula>
    </cfRule>
  </conditionalFormatting>
  <conditionalFormatting sqref="BH34">
    <cfRule type="cellIs" dxfId="251" priority="251" operator="lessThan">
      <formula>0</formula>
    </cfRule>
    <cfRule type="cellIs" dxfId="250" priority="252" operator="greaterThan">
      <formula>0</formula>
    </cfRule>
  </conditionalFormatting>
  <conditionalFormatting sqref="BP34">
    <cfRule type="cellIs" dxfId="249" priority="249" operator="lessThan">
      <formula>0</formula>
    </cfRule>
    <cfRule type="cellIs" dxfId="248" priority="250" operator="greaterThan">
      <formula>0</formula>
    </cfRule>
  </conditionalFormatting>
  <conditionalFormatting sqref="BX34">
    <cfRule type="cellIs" dxfId="247" priority="247" operator="lessThan">
      <formula>0</formula>
    </cfRule>
    <cfRule type="cellIs" dxfId="246" priority="248" operator="greaterThan">
      <formula>0</formula>
    </cfRule>
  </conditionalFormatting>
  <conditionalFormatting sqref="CF34">
    <cfRule type="cellIs" dxfId="245" priority="245" operator="lessThan">
      <formula>0</formula>
    </cfRule>
    <cfRule type="cellIs" dxfId="244" priority="246" operator="greaterThan">
      <formula>0</formula>
    </cfRule>
  </conditionalFormatting>
  <conditionalFormatting sqref="CN34">
    <cfRule type="cellIs" dxfId="243" priority="243" operator="lessThan">
      <formula>0</formula>
    </cfRule>
    <cfRule type="cellIs" dxfId="242" priority="244" operator="greaterThan">
      <formula>0</formula>
    </cfRule>
  </conditionalFormatting>
  <conditionalFormatting sqref="CV34">
    <cfRule type="cellIs" dxfId="241" priority="241" operator="lessThan">
      <formula>0</formula>
    </cfRule>
    <cfRule type="cellIs" dxfId="240" priority="242" operator="greaterThan">
      <formula>0</formula>
    </cfRule>
  </conditionalFormatting>
  <conditionalFormatting sqref="V29 P27:T27 O28:T28 AD27:AD29 V27:AB28 O25:AD26">
    <cfRule type="cellIs" dxfId="239" priority="239" operator="lessThan">
      <formula>0</formula>
    </cfRule>
    <cfRule type="cellIs" dxfId="238" priority="240" operator="greaterThan">
      <formula>0</formula>
    </cfRule>
  </conditionalFormatting>
  <conditionalFormatting sqref="G27:L29 G25:M26">
    <cfRule type="cellIs" dxfId="237" priority="237" operator="lessThan">
      <formula>0</formula>
    </cfRule>
    <cfRule type="cellIs" dxfId="236" priority="238" operator="greaterThan">
      <formula>0</formula>
    </cfRule>
  </conditionalFormatting>
  <conditionalFormatting sqref="X29:AB29">
    <cfRule type="cellIs" dxfId="235" priority="235" operator="lessThan">
      <formula>0</formula>
    </cfRule>
    <cfRule type="cellIs" dxfId="234" priority="236" operator="greaterThan">
      <formula>0</formula>
    </cfRule>
  </conditionalFormatting>
  <conditionalFormatting sqref="AE27:AI28 AK27:AK29 AE25:AK26">
    <cfRule type="cellIs" dxfId="233" priority="233" operator="lessThan">
      <formula>0</formula>
    </cfRule>
    <cfRule type="cellIs" dxfId="232" priority="234" operator="greaterThan">
      <formula>0</formula>
    </cfRule>
  </conditionalFormatting>
  <conditionalFormatting sqref="AF29:AI29">
    <cfRule type="cellIs" dxfId="231" priority="231" operator="lessThan">
      <formula>0</formula>
    </cfRule>
    <cfRule type="cellIs" dxfId="230" priority="232" operator="greaterThan">
      <formula>0</formula>
    </cfRule>
  </conditionalFormatting>
  <conditionalFormatting sqref="AE29:AI29 AK29">
    <cfRule type="cellIs" dxfId="229" priority="229" operator="lessThan">
      <formula>0</formula>
    </cfRule>
    <cfRule type="cellIs" dxfId="228" priority="230" operator="greaterThan">
      <formula>0</formula>
    </cfRule>
  </conditionalFormatting>
  <conditionalFormatting sqref="AM25:AS26 AM27:AQ28 AS28:AS29">
    <cfRule type="cellIs" dxfId="227" priority="227" operator="lessThan">
      <formula>0</formula>
    </cfRule>
    <cfRule type="cellIs" dxfId="226" priority="228" operator="greaterThan">
      <formula>0</formula>
    </cfRule>
  </conditionalFormatting>
  <conditionalFormatting sqref="AN29:AQ29">
    <cfRule type="cellIs" dxfId="225" priority="225" operator="lessThan">
      <formula>0</formula>
    </cfRule>
    <cfRule type="cellIs" dxfId="224" priority="226" operator="greaterThan">
      <formula>0</formula>
    </cfRule>
  </conditionalFormatting>
  <conditionalFormatting sqref="AM29:AQ29 AS29">
    <cfRule type="cellIs" dxfId="223" priority="223" operator="lessThan">
      <formula>0</formula>
    </cfRule>
    <cfRule type="cellIs" dxfId="222" priority="224" operator="greaterThan">
      <formula>0</formula>
    </cfRule>
  </conditionalFormatting>
  <conditionalFormatting sqref="AU27:AY28 AU25:BA26">
    <cfRule type="cellIs" dxfId="221" priority="221" operator="lessThan">
      <formula>0</formula>
    </cfRule>
    <cfRule type="cellIs" dxfId="220" priority="222" operator="greaterThan">
      <formula>0</formula>
    </cfRule>
  </conditionalFormatting>
  <conditionalFormatting sqref="AV29:AY29">
    <cfRule type="cellIs" dxfId="219" priority="219" operator="lessThan">
      <formula>0</formula>
    </cfRule>
    <cfRule type="cellIs" dxfId="218" priority="220" operator="greaterThan">
      <formula>0</formula>
    </cfRule>
  </conditionalFormatting>
  <conditionalFormatting sqref="AU29:AY29">
    <cfRule type="cellIs" dxfId="217" priority="217" operator="lessThan">
      <formula>0</formula>
    </cfRule>
    <cfRule type="cellIs" dxfId="216" priority="218" operator="greaterThan">
      <formula>0</formula>
    </cfRule>
  </conditionalFormatting>
  <conditionalFormatting sqref="AS28">
    <cfRule type="cellIs" dxfId="215" priority="215" operator="lessThan">
      <formula>0</formula>
    </cfRule>
    <cfRule type="cellIs" dxfId="214" priority="216" operator="greaterThan">
      <formula>0</formula>
    </cfRule>
  </conditionalFormatting>
  <conditionalFormatting sqref="BC27:BG28 BC25:BI26">
    <cfRule type="cellIs" dxfId="213" priority="213" operator="lessThan">
      <formula>0</formula>
    </cfRule>
    <cfRule type="cellIs" dxfId="212" priority="214" operator="greaterThan">
      <formula>0</formula>
    </cfRule>
  </conditionalFormatting>
  <conditionalFormatting sqref="BD29:BG29">
    <cfRule type="cellIs" dxfId="211" priority="211" operator="lessThan">
      <formula>0</formula>
    </cfRule>
    <cfRule type="cellIs" dxfId="210" priority="212" operator="greaterThan">
      <formula>0</formula>
    </cfRule>
  </conditionalFormatting>
  <conditionalFormatting sqref="BC29:BG29">
    <cfRule type="cellIs" dxfId="209" priority="209" operator="lessThan">
      <formula>0</formula>
    </cfRule>
    <cfRule type="cellIs" dxfId="208" priority="210" operator="greaterThan">
      <formula>0</formula>
    </cfRule>
  </conditionalFormatting>
  <conditionalFormatting sqref="BK27:BO28 BQ28:BQ29 BK25:BQ26">
    <cfRule type="cellIs" dxfId="207" priority="207" operator="lessThan">
      <formula>0</formula>
    </cfRule>
    <cfRule type="cellIs" dxfId="206" priority="208" operator="greaterThan">
      <formula>0</formula>
    </cfRule>
  </conditionalFormatting>
  <conditionalFormatting sqref="BL29:BO29">
    <cfRule type="cellIs" dxfId="205" priority="205" operator="lessThan">
      <formula>0</formula>
    </cfRule>
    <cfRule type="cellIs" dxfId="204" priority="206" operator="greaterThan">
      <formula>0</formula>
    </cfRule>
  </conditionalFormatting>
  <conditionalFormatting sqref="BK29:BO29 BQ29">
    <cfRule type="cellIs" dxfId="203" priority="203" operator="lessThan">
      <formula>0</formula>
    </cfRule>
    <cfRule type="cellIs" dxfId="202" priority="204" operator="greaterThan">
      <formula>0</formula>
    </cfRule>
  </conditionalFormatting>
  <conditionalFormatting sqref="BS27:BW28 BY28:BY29 BS25:BY26">
    <cfRule type="cellIs" dxfId="201" priority="201" operator="lessThan">
      <formula>0</formula>
    </cfRule>
    <cfRule type="cellIs" dxfId="200" priority="202" operator="greaterThan">
      <formula>0</formula>
    </cfRule>
  </conditionalFormatting>
  <conditionalFormatting sqref="BT29:BW29">
    <cfRule type="cellIs" dxfId="199" priority="199" operator="lessThan">
      <formula>0</formula>
    </cfRule>
    <cfRule type="cellIs" dxfId="198" priority="200" operator="greaterThan">
      <formula>0</formula>
    </cfRule>
  </conditionalFormatting>
  <conditionalFormatting sqref="BS29:BW29 BY29">
    <cfRule type="cellIs" dxfId="197" priority="197" operator="lessThan">
      <formula>0</formula>
    </cfRule>
    <cfRule type="cellIs" dxfId="196" priority="198" operator="greaterThan">
      <formula>0</formula>
    </cfRule>
  </conditionalFormatting>
  <conditionalFormatting sqref="CA27:CE28 CA25:CG26">
    <cfRule type="cellIs" dxfId="195" priority="195" operator="lessThan">
      <formula>0</formula>
    </cfRule>
    <cfRule type="cellIs" dxfId="194" priority="196" operator="greaterThan">
      <formula>0</formula>
    </cfRule>
  </conditionalFormatting>
  <conditionalFormatting sqref="CB29:CE29">
    <cfRule type="cellIs" dxfId="193" priority="193" operator="lessThan">
      <formula>0</formula>
    </cfRule>
    <cfRule type="cellIs" dxfId="192" priority="194" operator="greaterThan">
      <formula>0</formula>
    </cfRule>
  </conditionalFormatting>
  <conditionalFormatting sqref="CA29:CE29">
    <cfRule type="cellIs" dxfId="191" priority="191" operator="lessThan">
      <formula>0</formula>
    </cfRule>
    <cfRule type="cellIs" dxfId="190" priority="192" operator="greaterThan">
      <formula>0</formula>
    </cfRule>
  </conditionalFormatting>
  <conditionalFormatting sqref="CI27:CM28 CI25:CO26">
    <cfRule type="cellIs" dxfId="189" priority="189" operator="lessThan">
      <formula>0</formula>
    </cfRule>
    <cfRule type="cellIs" dxfId="188" priority="190" operator="greaterThan">
      <formula>0</formula>
    </cfRule>
  </conditionalFormatting>
  <conditionalFormatting sqref="CJ29:CM29">
    <cfRule type="cellIs" dxfId="187" priority="187" operator="lessThan">
      <formula>0</formula>
    </cfRule>
    <cfRule type="cellIs" dxfId="186" priority="188" operator="greaterThan">
      <formula>0</formula>
    </cfRule>
  </conditionalFormatting>
  <conditionalFormatting sqref="CI29:CM29">
    <cfRule type="cellIs" dxfId="185" priority="185" operator="lessThan">
      <formula>0</formula>
    </cfRule>
    <cfRule type="cellIs" dxfId="184" priority="186" operator="greaterThan">
      <formula>0</formula>
    </cfRule>
  </conditionalFormatting>
  <conditionalFormatting sqref="CQ27:CU28 CQ25:CW26">
    <cfRule type="cellIs" dxfId="183" priority="183" operator="lessThan">
      <formula>0</formula>
    </cfRule>
    <cfRule type="cellIs" dxfId="182" priority="184" operator="greaterThan">
      <formula>0</formula>
    </cfRule>
  </conditionalFormatting>
  <conditionalFormatting sqref="CR29:CU29">
    <cfRule type="cellIs" dxfId="181" priority="181" operator="lessThan">
      <formula>0</formula>
    </cfRule>
    <cfRule type="cellIs" dxfId="180" priority="182" operator="greaterThan">
      <formula>0</formula>
    </cfRule>
  </conditionalFormatting>
  <conditionalFormatting sqref="CQ29:CU29">
    <cfRule type="cellIs" dxfId="179" priority="179" operator="lessThan">
      <formula>0</formula>
    </cfRule>
    <cfRule type="cellIs" dxfId="178" priority="180" operator="greaterThan">
      <formula>0</formula>
    </cfRule>
  </conditionalFormatting>
  <conditionalFormatting sqref="O27:T28">
    <cfRule type="cellIs" dxfId="177" priority="177" operator="lessThan">
      <formula>0</formula>
    </cfRule>
    <cfRule type="cellIs" dxfId="176" priority="178" operator="greaterThan">
      <formula>0</formula>
    </cfRule>
  </conditionalFormatting>
  <conditionalFormatting sqref="O29:T29">
    <cfRule type="cellIs" dxfId="175" priority="175" operator="lessThan">
      <formula>0</formula>
    </cfRule>
    <cfRule type="cellIs" dxfId="174" priority="176" operator="greaterThan">
      <formula>0</formula>
    </cfRule>
  </conditionalFormatting>
  <conditionalFormatting sqref="W27:AB27">
    <cfRule type="cellIs" dxfId="173" priority="173" operator="lessThan">
      <formula>0</formula>
    </cfRule>
    <cfRule type="cellIs" dxfId="172" priority="174" operator="greaterThan">
      <formula>0</formula>
    </cfRule>
  </conditionalFormatting>
  <conditionalFormatting sqref="W28:AB28">
    <cfRule type="cellIs" dxfId="171" priority="171" operator="lessThan">
      <formula>0</formula>
    </cfRule>
    <cfRule type="cellIs" dxfId="170" priority="172" operator="greaterThan">
      <formula>0</formula>
    </cfRule>
  </conditionalFormatting>
  <conditionalFormatting sqref="W29:AB29">
    <cfRule type="cellIs" dxfId="169" priority="169" operator="lessThan">
      <formula>0</formula>
    </cfRule>
    <cfRule type="cellIs" dxfId="168" priority="170" operator="greaterThan">
      <formula>0</formula>
    </cfRule>
  </conditionalFormatting>
  <conditionalFormatting sqref="AJ27:AJ28">
    <cfRule type="cellIs" dxfId="167" priority="167" operator="lessThan">
      <formula>0</formula>
    </cfRule>
    <cfRule type="cellIs" dxfId="166" priority="168" operator="greaterThan">
      <formula>0</formula>
    </cfRule>
  </conditionalFormatting>
  <conditionalFormatting sqref="AJ29">
    <cfRule type="cellIs" dxfId="165" priority="165" operator="lessThan">
      <formula>0</formula>
    </cfRule>
    <cfRule type="cellIs" dxfId="164" priority="166" operator="greaterThan">
      <formula>0</formula>
    </cfRule>
  </conditionalFormatting>
  <conditionalFormatting sqref="AJ29">
    <cfRule type="cellIs" dxfId="163" priority="163" operator="lessThan">
      <formula>0</formula>
    </cfRule>
    <cfRule type="cellIs" dxfId="162" priority="164" operator="greaterThan">
      <formula>0</formula>
    </cfRule>
  </conditionalFormatting>
  <conditionalFormatting sqref="AC27:AC29">
    <cfRule type="cellIs" dxfId="161" priority="161" operator="lessThan">
      <formula>0</formula>
    </cfRule>
    <cfRule type="cellIs" dxfId="160" priority="162" operator="greaterThan">
      <formula>0</formula>
    </cfRule>
  </conditionalFormatting>
  <conditionalFormatting sqref="U27:U29">
    <cfRule type="cellIs" dxfId="159" priority="159" operator="lessThan">
      <formula>0</formula>
    </cfRule>
    <cfRule type="cellIs" dxfId="158" priority="160" operator="greaterThan">
      <formula>0</formula>
    </cfRule>
  </conditionalFormatting>
  <conditionalFormatting sqref="M27:M29">
    <cfRule type="cellIs" dxfId="157" priority="157" operator="lessThan">
      <formula>0</formula>
    </cfRule>
    <cfRule type="cellIs" dxfId="156" priority="158" operator="greaterThan">
      <formula>0</formula>
    </cfRule>
  </conditionalFormatting>
  <conditionalFormatting sqref="AR27:AR28">
    <cfRule type="cellIs" dxfId="155" priority="155" operator="lessThan">
      <formula>0</formula>
    </cfRule>
    <cfRule type="cellIs" dxfId="154" priority="156" operator="greaterThan">
      <formula>0</formula>
    </cfRule>
  </conditionalFormatting>
  <conditionalFormatting sqref="AR29">
    <cfRule type="cellIs" dxfId="153" priority="153" operator="lessThan">
      <formula>0</formula>
    </cfRule>
    <cfRule type="cellIs" dxfId="152" priority="154" operator="greaterThan">
      <formula>0</formula>
    </cfRule>
  </conditionalFormatting>
  <conditionalFormatting sqref="AR29">
    <cfRule type="cellIs" dxfId="151" priority="151" operator="lessThan">
      <formula>0</formula>
    </cfRule>
    <cfRule type="cellIs" dxfId="150" priority="152" operator="greaterThan">
      <formula>0</formula>
    </cfRule>
  </conditionalFormatting>
  <conditionalFormatting sqref="AS27:AS29">
    <cfRule type="cellIs" dxfId="149" priority="149" operator="lessThan">
      <formula>0</formula>
    </cfRule>
    <cfRule type="cellIs" dxfId="148" priority="150" operator="greaterThan">
      <formula>0</formula>
    </cfRule>
  </conditionalFormatting>
  <conditionalFormatting sqref="AZ27:AZ28">
    <cfRule type="cellIs" dxfId="147" priority="147" operator="lessThan">
      <formula>0</formula>
    </cfRule>
    <cfRule type="cellIs" dxfId="146" priority="148" operator="greaterThan">
      <formula>0</formula>
    </cfRule>
  </conditionalFormatting>
  <conditionalFormatting sqref="AZ29">
    <cfRule type="cellIs" dxfId="145" priority="145" operator="lessThan">
      <formula>0</formula>
    </cfRule>
    <cfRule type="cellIs" dxfId="144" priority="146" operator="greaterThan">
      <formula>0</formula>
    </cfRule>
  </conditionalFormatting>
  <conditionalFormatting sqref="AZ29">
    <cfRule type="cellIs" dxfId="143" priority="143" operator="lessThan">
      <formula>0</formula>
    </cfRule>
    <cfRule type="cellIs" dxfId="142" priority="144" operator="greaterThan">
      <formula>0</formula>
    </cfRule>
  </conditionalFormatting>
  <conditionalFormatting sqref="BA27:BA29">
    <cfRule type="cellIs" dxfId="141" priority="141" operator="lessThan">
      <formula>0</formula>
    </cfRule>
    <cfRule type="cellIs" dxfId="140" priority="142" operator="greaterThan">
      <formula>0</formula>
    </cfRule>
  </conditionalFormatting>
  <conditionalFormatting sqref="BH27:BH28">
    <cfRule type="cellIs" dxfId="139" priority="139" operator="lessThan">
      <formula>0</formula>
    </cfRule>
    <cfRule type="cellIs" dxfId="138" priority="140" operator="greaterThan">
      <formula>0</formula>
    </cfRule>
  </conditionalFormatting>
  <conditionalFormatting sqref="BH29">
    <cfRule type="cellIs" dxfId="137" priority="137" operator="lessThan">
      <formula>0</formula>
    </cfRule>
    <cfRule type="cellIs" dxfId="136" priority="138" operator="greaterThan">
      <formula>0</formula>
    </cfRule>
  </conditionalFormatting>
  <conditionalFormatting sqref="BH29">
    <cfRule type="cellIs" dxfId="135" priority="135" operator="lessThan">
      <formula>0</formula>
    </cfRule>
    <cfRule type="cellIs" dxfId="134" priority="136" operator="greaterThan">
      <formula>0</formula>
    </cfRule>
  </conditionalFormatting>
  <conditionalFormatting sqref="BI27:BI29">
    <cfRule type="cellIs" dxfId="133" priority="133" operator="lessThan">
      <formula>0</formula>
    </cfRule>
    <cfRule type="cellIs" dxfId="132" priority="134" operator="greaterThan">
      <formula>0</formula>
    </cfRule>
  </conditionalFormatting>
  <conditionalFormatting sqref="BP27:BP28">
    <cfRule type="cellIs" dxfId="131" priority="131" operator="lessThan">
      <formula>0</formula>
    </cfRule>
    <cfRule type="cellIs" dxfId="130" priority="132" operator="greaterThan">
      <formula>0</formula>
    </cfRule>
  </conditionalFormatting>
  <conditionalFormatting sqref="BP29">
    <cfRule type="cellIs" dxfId="129" priority="129" operator="lessThan">
      <formula>0</formula>
    </cfRule>
    <cfRule type="cellIs" dxfId="128" priority="130" operator="greaterThan">
      <formula>0</formula>
    </cfRule>
  </conditionalFormatting>
  <conditionalFormatting sqref="BP29">
    <cfRule type="cellIs" dxfId="127" priority="127" operator="lessThan">
      <formula>0</formula>
    </cfRule>
    <cfRule type="cellIs" dxfId="126" priority="128" operator="greaterThan">
      <formula>0</formula>
    </cfRule>
  </conditionalFormatting>
  <conditionalFormatting sqref="BQ27:BQ29">
    <cfRule type="cellIs" dxfId="125" priority="125" operator="lessThan">
      <formula>0</formula>
    </cfRule>
    <cfRule type="cellIs" dxfId="124" priority="126" operator="greaterThan">
      <formula>0</formula>
    </cfRule>
  </conditionalFormatting>
  <conditionalFormatting sqref="BX27:BX28">
    <cfRule type="cellIs" dxfId="123" priority="123" operator="lessThan">
      <formula>0</formula>
    </cfRule>
    <cfRule type="cellIs" dxfId="122" priority="124" operator="greaterThan">
      <formula>0</formula>
    </cfRule>
  </conditionalFormatting>
  <conditionalFormatting sqref="BX29">
    <cfRule type="cellIs" dxfId="121" priority="121" operator="lessThan">
      <formula>0</formula>
    </cfRule>
    <cfRule type="cellIs" dxfId="120" priority="122" operator="greaterThan">
      <formula>0</formula>
    </cfRule>
  </conditionalFormatting>
  <conditionalFormatting sqref="BX29">
    <cfRule type="cellIs" dxfId="119" priority="119" operator="lessThan">
      <formula>0</formula>
    </cfRule>
    <cfRule type="cellIs" dxfId="118" priority="120" operator="greaterThan">
      <formula>0</formula>
    </cfRule>
  </conditionalFormatting>
  <conditionalFormatting sqref="BY27:BY29">
    <cfRule type="cellIs" dxfId="117" priority="117" operator="lessThan">
      <formula>0</formula>
    </cfRule>
    <cfRule type="cellIs" dxfId="116" priority="118" operator="greaterThan">
      <formula>0</formula>
    </cfRule>
  </conditionalFormatting>
  <conditionalFormatting sqref="CF27:CF28">
    <cfRule type="cellIs" dxfId="115" priority="115" operator="lessThan">
      <formula>0</formula>
    </cfRule>
    <cfRule type="cellIs" dxfId="114" priority="116" operator="greaterThan">
      <formula>0</formula>
    </cfRule>
  </conditionalFormatting>
  <conditionalFormatting sqref="CF29">
    <cfRule type="cellIs" dxfId="113" priority="113" operator="lessThan">
      <formula>0</formula>
    </cfRule>
    <cfRule type="cellIs" dxfId="112" priority="114" operator="greaterThan">
      <formula>0</formula>
    </cfRule>
  </conditionalFormatting>
  <conditionalFormatting sqref="CF29">
    <cfRule type="cellIs" dxfId="111" priority="111" operator="lessThan">
      <formula>0</formula>
    </cfRule>
    <cfRule type="cellIs" dxfId="110" priority="112" operator="greaterThan">
      <formula>0</formula>
    </cfRule>
  </conditionalFormatting>
  <conditionalFormatting sqref="CG27:CG29">
    <cfRule type="cellIs" dxfId="109" priority="109" operator="lessThan">
      <formula>0</formula>
    </cfRule>
    <cfRule type="cellIs" dxfId="108" priority="110" operator="greaterThan">
      <formula>0</formula>
    </cfRule>
  </conditionalFormatting>
  <conditionalFormatting sqref="CN27:CN28">
    <cfRule type="cellIs" dxfId="107" priority="107" operator="lessThan">
      <formula>0</formula>
    </cfRule>
    <cfRule type="cellIs" dxfId="106" priority="108" operator="greaterThan">
      <formula>0</formula>
    </cfRule>
  </conditionalFormatting>
  <conditionalFormatting sqref="CN29">
    <cfRule type="cellIs" dxfId="105" priority="105" operator="lessThan">
      <formula>0</formula>
    </cfRule>
    <cfRule type="cellIs" dxfId="104" priority="106" operator="greaterThan">
      <formula>0</formula>
    </cfRule>
  </conditionalFormatting>
  <conditionalFormatting sqref="CN29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CO27:CO29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CV27:CV28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CV29">
    <cfRule type="cellIs" dxfId="97" priority="97" operator="lessThan">
      <formula>0</formula>
    </cfRule>
    <cfRule type="cellIs" dxfId="96" priority="98" operator="greaterThan">
      <formula>0</formula>
    </cfRule>
  </conditionalFormatting>
  <conditionalFormatting sqref="CV29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CW27:CW29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O36:U36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W36:AC36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AE36:AK36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AM36:AS36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AU36:BA36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BC36:BI36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BK36:BQ36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BS36:BY36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CA36:CG36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CI36:CO36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CQ36:CW36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O39:U39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W39:AC39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AE39:AK39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AM39:AS39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AU39:BA39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BC39:BI39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BK39:BQ39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BS39:BY39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CA39:CG39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CI39:CO39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CQ39:CW39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O22:T22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W22 AA22:AB22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AE22 AI22:AJ22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AM22 AQ22:AR22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AU22 AY22:AZ22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BC22 BG22:BH22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BK22 BO22:BP22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BS22 BW22:BX22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CG22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CA22 CE22:CF22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CO22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CI22 CM22:CN22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CW22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CQ22 CU22:CV22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X22:Z22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AF22:AH22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AN22:AP2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AV22:AX2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BD22:BF2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BL22:BN22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BT22:BV2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B22:CD2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CJ22:CL2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R22:CT2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4" name="Button 3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5</xdr:col>
                    <xdr:colOff>146050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To be Hire</vt:lpstr>
      <vt:lpstr>DropDownOption</vt:lpstr>
      <vt:lpstr>Sample UI</vt:lpstr>
      <vt:lpstr>Dashboard</vt:lpstr>
      <vt:lpstr>Headcount to Buffer</vt:lpstr>
      <vt:lpstr>HC and Buffer to HC</vt:lpstr>
      <vt:lpstr>HC and Buffer to HC_2</vt:lpstr>
      <vt:lpstr>HC and Buffer to HC_3</vt:lpstr>
      <vt:lpstr>Centre Reforecast</vt:lpstr>
      <vt:lpstr>FY20 IFS</vt:lpstr>
      <vt:lpstr>Reforecast IFS</vt:lpstr>
      <vt:lpstr>FY20 RTM</vt:lpstr>
      <vt:lpstr>Reforecast RTM</vt:lpstr>
      <vt:lpstr>FY20 Deals</vt:lpstr>
      <vt:lpstr>FY20  CoE_ESM</vt:lpstr>
      <vt:lpstr>FY20 Demand Breakdown (Monthly)</vt:lpstr>
      <vt:lpstr>3years</vt:lpstr>
      <vt:lpstr>FY20 Demand</vt:lpstr>
      <vt:lpstr>Headcount Source</vt:lpstr>
      <vt:lpstr>FY20 - Assurance only UI</vt:lpstr>
      <vt:lpstr>FY20 - NonAssurance only UI</vt:lpstr>
      <vt:lpstr>FY20 - IFS UI</vt:lpstr>
      <vt:lpstr>FY20 - RTM UI</vt:lpstr>
      <vt:lpstr>FY20 - Deals UI</vt:lpstr>
      <vt:lpstr>Reforecast Deals</vt:lpstr>
      <vt:lpstr>Reforecast CoE_ESM</vt:lpstr>
      <vt:lpstr>FY20 - CoE_ESM UI</vt:lpstr>
      <vt:lpstr>Reforecast Total Assurance Only</vt:lpstr>
      <vt:lpstr>FY20 - NonAssurance only</vt:lpstr>
      <vt:lpstr>FY20 - Assurance only</vt:lpstr>
      <vt:lpstr>Reforecast Total Non_Assurance</vt:lpstr>
      <vt:lpstr>MonthAndBeyond</vt:lpstr>
      <vt:lpstr>Months</vt:lpstr>
      <vt:lpstr>MonthsMoving</vt:lpstr>
      <vt:lpstr>RowOptions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Ibanez</dc:creator>
  <cp:lastModifiedBy>Christian Ibanez</cp:lastModifiedBy>
  <dcterms:created xsi:type="dcterms:W3CDTF">2019-01-07T03:47:42Z</dcterms:created>
  <dcterms:modified xsi:type="dcterms:W3CDTF">2019-02-01T10:53:41Z</dcterms:modified>
</cp:coreProperties>
</file>