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10770" activeTab="7"/>
  </bookViews>
  <sheets>
    <sheet name="Polis" sheetId="1" r:id="rId1"/>
    <sheet name="Acme" sheetId="2" r:id="rId2"/>
    <sheet name="Energy" sheetId="3" r:id="rId3"/>
    <sheet name="Gas Sales" sheetId="4" r:id="rId4"/>
    <sheet name="Accuracy 1" sheetId="5" r:id="rId5"/>
    <sheet name="Accuracy 2" sheetId="6" r:id="rId6"/>
    <sheet name="Control Limits 2" sheetId="8" r:id="rId7"/>
    <sheet name="Tracking Signals" sheetId="9" r:id="rId8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9" l="1"/>
  <c r="I9" i="9"/>
  <c r="I8" i="9"/>
  <c r="J8" i="9" s="1"/>
  <c r="I7" i="9"/>
  <c r="H7" i="9"/>
  <c r="H8" i="9"/>
  <c r="H9" i="9"/>
  <c r="H10" i="9" s="1"/>
  <c r="H6" i="9"/>
  <c r="J7" i="9"/>
  <c r="I6" i="9"/>
  <c r="I5" i="9"/>
  <c r="J5" i="9" s="1"/>
  <c r="F7" i="9"/>
  <c r="F8" i="9"/>
  <c r="F9" i="9"/>
  <c r="F10" i="9" s="1"/>
  <c r="F6" i="9"/>
  <c r="H5" i="9"/>
  <c r="G6" i="9"/>
  <c r="G7" i="9"/>
  <c r="G8" i="9"/>
  <c r="G9" i="9"/>
  <c r="G10" i="9"/>
  <c r="G5" i="9"/>
  <c r="E10" i="9"/>
  <c r="E6" i="9"/>
  <c r="E7" i="9"/>
  <c r="E8" i="9"/>
  <c r="E9" i="9"/>
  <c r="E5" i="9"/>
  <c r="J10" i="9" l="1"/>
  <c r="J9" i="9"/>
  <c r="J6" i="9"/>
  <c r="F19" i="8"/>
  <c r="F18" i="8"/>
  <c r="F17" i="8"/>
  <c r="F15" i="8"/>
  <c r="F6" i="8"/>
  <c r="F7" i="8"/>
  <c r="F8" i="8"/>
  <c r="F9" i="8"/>
  <c r="F10" i="8"/>
  <c r="F11" i="8"/>
  <c r="F12" i="8"/>
  <c r="F13" i="8"/>
  <c r="F14" i="8"/>
  <c r="K9" i="6"/>
  <c r="J9" i="6"/>
  <c r="K4" i="6"/>
  <c r="K5" i="6"/>
  <c r="K6" i="6"/>
  <c r="K7" i="6"/>
  <c r="K8" i="6"/>
  <c r="J5" i="6"/>
  <c r="J6" i="6"/>
  <c r="J7" i="6"/>
  <c r="J8" i="6"/>
  <c r="J4" i="6"/>
  <c r="I9" i="6"/>
  <c r="H9" i="6"/>
  <c r="I4" i="6"/>
  <c r="I5" i="6"/>
  <c r="I6" i="6"/>
  <c r="I7" i="6"/>
  <c r="I8" i="6"/>
  <c r="H5" i="6"/>
  <c r="H6" i="6"/>
  <c r="H7" i="6"/>
  <c r="H8" i="6"/>
  <c r="H4" i="6"/>
  <c r="G9" i="6"/>
  <c r="F9" i="6"/>
  <c r="G5" i="6"/>
  <c r="G6" i="6"/>
  <c r="G7" i="6"/>
  <c r="G8" i="6"/>
  <c r="G4" i="6"/>
  <c r="F5" i="6"/>
  <c r="F6" i="6"/>
  <c r="F7" i="6"/>
  <c r="F8" i="6"/>
  <c r="F4" i="6"/>
  <c r="K13" i="5"/>
  <c r="J13" i="5"/>
  <c r="K4" i="5"/>
  <c r="K5" i="5"/>
  <c r="K6" i="5"/>
  <c r="K7" i="5"/>
  <c r="K8" i="5"/>
  <c r="K9" i="5"/>
  <c r="K10" i="5"/>
  <c r="K11" i="5"/>
  <c r="K12" i="5"/>
  <c r="K3" i="5"/>
  <c r="J4" i="5"/>
  <c r="J5" i="5"/>
  <c r="J6" i="5"/>
  <c r="J7" i="5"/>
  <c r="J8" i="5"/>
  <c r="J9" i="5"/>
  <c r="J10" i="5"/>
  <c r="J11" i="5"/>
  <c r="J12" i="5"/>
  <c r="J3" i="5"/>
  <c r="G4" i="5"/>
  <c r="G5" i="5"/>
  <c r="G6" i="5"/>
  <c r="G7" i="5"/>
  <c r="G8" i="5"/>
  <c r="G9" i="5"/>
  <c r="G10" i="5"/>
  <c r="G11" i="5"/>
  <c r="G12" i="5"/>
  <c r="G3" i="5"/>
  <c r="F4" i="5"/>
  <c r="F13" i="5" s="1"/>
  <c r="F5" i="5"/>
  <c r="F6" i="5"/>
  <c r="F7" i="5"/>
  <c r="F8" i="5"/>
  <c r="F9" i="5"/>
  <c r="F10" i="5"/>
  <c r="F11" i="5"/>
  <c r="F12" i="5"/>
  <c r="F3" i="5"/>
  <c r="I3" i="5"/>
  <c r="I4" i="5"/>
  <c r="I5" i="5"/>
  <c r="I6" i="5"/>
  <c r="I7" i="5"/>
  <c r="I8" i="5"/>
  <c r="I9" i="5"/>
  <c r="I10" i="5"/>
  <c r="I11" i="5"/>
  <c r="I12" i="5"/>
  <c r="H4" i="5"/>
  <c r="H5" i="5"/>
  <c r="H6" i="5"/>
  <c r="H7" i="5"/>
  <c r="H8" i="5"/>
  <c r="H9" i="5"/>
  <c r="H10" i="5"/>
  <c r="H11" i="5"/>
  <c r="H12" i="5"/>
  <c r="H3" i="5"/>
  <c r="D17" i="4"/>
  <c r="D16" i="4"/>
  <c r="D15" i="4"/>
  <c r="C21" i="3"/>
  <c r="C22" i="3"/>
  <c r="C23" i="3"/>
  <c r="C24" i="3"/>
  <c r="C20" i="3"/>
  <c r="E5" i="2"/>
  <c r="E7" i="2"/>
  <c r="E8" i="2"/>
  <c r="E9" i="2"/>
  <c r="E10" i="2"/>
  <c r="E11" i="2"/>
  <c r="E12" i="2"/>
  <c r="E6" i="2"/>
  <c r="C7" i="2"/>
  <c r="C8" i="2" s="1"/>
  <c r="C9" i="2" s="1"/>
  <c r="C10" i="2" s="1"/>
  <c r="C11" i="2" s="1"/>
  <c r="C12" i="2" s="1"/>
  <c r="C13" i="2" s="1"/>
  <c r="C6" i="2"/>
  <c r="J9" i="1"/>
  <c r="J10" i="1"/>
  <c r="J8" i="1"/>
  <c r="H9" i="1"/>
  <c r="H10" i="1"/>
  <c r="H11" i="1"/>
  <c r="H8" i="1"/>
  <c r="E9" i="1"/>
  <c r="E10" i="1"/>
  <c r="E8" i="1"/>
  <c r="C9" i="1"/>
  <c r="C10" i="1"/>
  <c r="C11" i="1"/>
  <c r="C8" i="1"/>
  <c r="I13" i="5" l="1"/>
  <c r="G13" i="5"/>
  <c r="H13" i="5"/>
</calcChain>
</file>

<file path=xl/sharedStrings.xml><?xml version="1.0" encoding="utf-8"?>
<sst xmlns="http://schemas.openxmlformats.org/spreadsheetml/2006/main" count="73" uniqueCount="48">
  <si>
    <t>Polis 1</t>
  </si>
  <si>
    <t>Week of</t>
  </si>
  <si>
    <t>Forecasted</t>
  </si>
  <si>
    <t>Actual</t>
  </si>
  <si>
    <t>Error</t>
  </si>
  <si>
    <t>Polis 2</t>
  </si>
  <si>
    <t>Acme</t>
  </si>
  <si>
    <t>Simple Moving Average (n=3)</t>
  </si>
  <si>
    <t>Weighted Moving Average (0.5, 0.3, 0.2)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</si>
  <si>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</si>
  <si>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</si>
  <si>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</si>
  <si>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</si>
  <si>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</si>
  <si>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</si>
  <si>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</si>
  <si>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</si>
  <si>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Exponential Smoothing (alpha = 0.2)</t>
  </si>
  <si>
    <t>January</t>
  </si>
  <si>
    <t>Year</t>
  </si>
  <si>
    <t>Energy Costs ($)</t>
  </si>
  <si>
    <t>Energy</t>
  </si>
  <si>
    <t>Associative</t>
  </si>
  <si>
    <t>Price per Gallon ($)</t>
  </si>
  <si>
    <t>Gas Sales ($)</t>
  </si>
  <si>
    <t>Month</t>
  </si>
  <si>
    <t>Sales</t>
  </si>
  <si>
    <t>Forecast 1</t>
  </si>
  <si>
    <t>Forecast 2</t>
  </si>
  <si>
    <t>Quarter No.</t>
  </si>
  <si>
    <t>Forecast</t>
  </si>
  <si>
    <t>Actual Demand</t>
  </si>
  <si>
    <t>RSFE</t>
  </si>
  <si>
    <t>|Forecast Error|</t>
  </si>
  <si>
    <t>Cum. |Forecast Error|</t>
  </si>
  <si>
    <t>Cum. MAD</t>
  </si>
  <si>
    <t>Tracking Signal</t>
  </si>
  <si>
    <t>Gas</t>
  </si>
  <si>
    <t>MAD F1</t>
  </si>
  <si>
    <t>MAD F2</t>
  </si>
  <si>
    <t>MSE F1</t>
  </si>
  <si>
    <t>MSE F2</t>
  </si>
  <si>
    <t>MAPE F1</t>
  </si>
  <si>
    <t>MAPE F2</t>
  </si>
  <si>
    <t>MSE</t>
  </si>
  <si>
    <t>s</t>
  </si>
  <si>
    <t>UCL</t>
  </si>
  <si>
    <t>LCL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</si>
</sst>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7609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16" fontId="3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wrapText="1"/>
    </xf>
    <xf numFmtId="2" fontId="4" fillId="4" borderId="1" xfId="0" applyNumberFormat="1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 wrapText="1" readingOrder="1"/>
    </xf>
    <xf numFmtId="2" fontId="5" fillId="0" borderId="1" xfId="0" applyNumberFormat="1" applyFont="1" applyBorder="1" applyAlignment="1">
      <alignment horizontal="center" vertical="top" wrapText="1" readingOrder="1"/>
    </xf>
    <xf numFmtId="1" fontId="1" fillId="0" borderId="0" xfId="0" applyNumberFormat="1" applyFont="1"/>
    <xf numFmtId="0" fontId="1" fillId="6" borderId="0" xfId="0" applyFont="1" applyFill="1"/>
    <xf numFmtId="2" fontId="1" fillId="6" borderId="0" xfId="0" applyNumberFormat="1" applyFont="1" applyFill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6" borderId="0" xfId="1" applyNumberFormat="1" applyFont="1" applyFill="1"/>
    <xf numFmtId="10" fontId="1" fillId="0" borderId="0" xfId="1" applyNumberFormat="1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Energy!$C$4</c:f>
              <c:strCache>
                <c:ptCount val="1"/>
                <c:pt idx="0">
                  <c:v>Energy Costs ($)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46428258967629"/>
                  <c:y val="-0.10734580052493438"/>
                </c:manualLayout>
              </c:layout>
              <c:numFmt formatCode="General" sourceLinked="0"/>
            </c:trendlineLbl>
          </c:trendline>
          <c:xVal>
            <c:numRef>
              <c:f>Energy!$B$5:$B$19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Energy!$C$5:$C$19</c:f>
              <c:numCache>
                <c:formatCode>General</c:formatCode>
                <c:ptCount val="15"/>
                <c:pt idx="0">
                  <c:v>15355.38</c:v>
                </c:pt>
                <c:pt idx="1">
                  <c:v>15412.91</c:v>
                </c:pt>
                <c:pt idx="2">
                  <c:v>15926.64</c:v>
                </c:pt>
                <c:pt idx="3">
                  <c:v>16614.18</c:v>
                </c:pt>
                <c:pt idx="4">
                  <c:v>16918.689999999999</c:v>
                </c:pt>
                <c:pt idx="5">
                  <c:v>16837.14</c:v>
                </c:pt>
                <c:pt idx="6">
                  <c:v>16812.509999999998</c:v>
                </c:pt>
                <c:pt idx="7">
                  <c:v>17102.45</c:v>
                </c:pt>
                <c:pt idx="8">
                  <c:v>17461.89</c:v>
                </c:pt>
                <c:pt idx="9">
                  <c:v>17846.759999999998</c:v>
                </c:pt>
                <c:pt idx="10">
                  <c:v>18187.759999999998</c:v>
                </c:pt>
                <c:pt idx="11">
                  <c:v>18782.189999999999</c:v>
                </c:pt>
                <c:pt idx="12">
                  <c:v>18863.18</c:v>
                </c:pt>
                <c:pt idx="13">
                  <c:v>18914</c:v>
                </c:pt>
                <c:pt idx="14">
                  <c:v>19319.150000000001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1920"/>
        <c:axId val="180243456"/>
      </c:scatterChart>
      <c:valAx>
        <c:axId val="18024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243456"/>
        <c:crosses val="autoZero"/>
        <c:crossBetween val="midCat"/>
      </c:valAx>
      <c:valAx>
        <c:axId val="18024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41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 Sales'!$D$4</c:f>
              <c:strCache>
                <c:ptCount val="1"/>
                <c:pt idx="0">
                  <c:v>Gas Sales ($)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290988626421697"/>
                  <c:y val="-0.56970946340040829"/>
                </c:manualLayout>
              </c:layout>
              <c:numFmt formatCode="General" sourceLinked="0"/>
            </c:trendlineLbl>
          </c:trendline>
          <c:xVal>
            <c:numRef>
              <c:f>'Gas Sales'!$C$5:$C$14</c:f>
              <c:numCache>
                <c:formatCode>0.00</c:formatCode>
                <c:ptCount val="10"/>
                <c:pt idx="0">
                  <c:v>1.95</c:v>
                </c:pt>
                <c:pt idx="1">
                  <c:v>2.2000000000000002</c:v>
                </c:pt>
                <c:pt idx="2">
                  <c:v>2.12</c:v>
                </c:pt>
                <c:pt idx="3">
                  <c:v>1.98</c:v>
                </c:pt>
                <c:pt idx="4">
                  <c:v>2.0099999999999998</c:v>
                </c:pt>
                <c:pt idx="5">
                  <c:v>1.92</c:v>
                </c:pt>
                <c:pt idx="6">
                  <c:v>2.0299999999999998</c:v>
                </c:pt>
                <c:pt idx="7">
                  <c:v>1.98</c:v>
                </c:pt>
                <c:pt idx="8">
                  <c:v>1.82</c:v>
                </c:pt>
                <c:pt idx="9">
                  <c:v>1.9</c:v>
                </c:pt>
              </c:numCache>
            </c:numRef>
          </c:xVal>
          <c:yVal>
            <c:numRef>
              <c:f>'Gas Sales'!$D$5:$D$14</c:f>
              <c:numCache>
                <c:formatCode>0</c:formatCode>
                <c:ptCount val="10"/>
                <c:pt idx="0">
                  <c:v>10420</c:v>
                </c:pt>
                <c:pt idx="1">
                  <c:v>7388</c:v>
                </c:pt>
                <c:pt idx="2">
                  <c:v>7529</c:v>
                </c:pt>
                <c:pt idx="3">
                  <c:v>11932</c:v>
                </c:pt>
                <c:pt idx="4">
                  <c:v>10125</c:v>
                </c:pt>
                <c:pt idx="5">
                  <c:v>15240</c:v>
                </c:pt>
                <c:pt idx="6">
                  <c:v>12246</c:v>
                </c:pt>
                <c:pt idx="7">
                  <c:v>11852</c:v>
                </c:pt>
                <c:pt idx="8">
                  <c:v>16967</c:v>
                </c:pt>
                <c:pt idx="9">
                  <c:v>19782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82752"/>
        <c:axId val="180684288"/>
      </c:scatterChart>
      <c:valAx>
        <c:axId val="180682752"/>
        <c:scaling>
          <c:orientation val="minMax"/>
          <c:max val="2.25"/>
          <c:min val="1.8"/>
        </c:scaling>
        <c:delete val="0"/>
        <c:axPos val="b"/>
        <c:numFmt formatCode="0.00" sourceLinked="1"/>
        <c:majorTickMark val="out"/>
        <c:minorTickMark val="none"/>
        <c:tickLblPos val="nextTo"/>
        <c:crossAx val="180684288"/>
        <c:crosses val="autoZero"/>
        <c:crossBetween val="midCat"/>
      </c:valAx>
      <c:valAx>
        <c:axId val="180684288"/>
        <c:scaling>
          <c:orientation val="minMax"/>
          <c:max val="20000"/>
          <c:min val="50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068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3</xdr:row>
      <xdr:rowOff>90486</xdr:rowOff>
    </xdr:from>
    <xdr:to>
      <xdr:col>9</xdr:col>
      <xdr:colOff>66675</xdr:colOff>
      <xdr:row>27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9</xdr:row>
      <xdr:rowOff>185737</xdr:rowOff>
    </xdr:from>
    <xdr:to>
      <xdr:col>10</xdr:col>
      <xdr:colOff>828674</xdr:colOff>
      <xdr:row>23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showGridLines="0" workbookViewId="0">
      <selection activeCell="H14" sqref="H14"/>
    </sheetView>
  </sheetViews>
  <sheetFormatPr defaultColWidth="13.5703125" defaultRowHeight="15.75" x14ac:dyDescent="0.25"/>
  <cols>
    <col min="1" max="2" width="13.5703125" style="1"/>
    <col min="3" max="3" width="12.7109375" style="1" customWidth="1"/>
    <col min="4" max="4" width="13.5703125" style="1"/>
    <col min="5" max="5" width="12" style="1" customWidth="1"/>
    <col min="6" max="16384" width="13.5703125" style="1"/>
  </cols>
  <sheetData>
    <row r="2" spans="2:10" ht="15.6" x14ac:dyDescent="0.3">
      <c r="B2" s="1" t="s">
        <v>0</v>
      </c>
      <c r="C2" s="23" t="s">
        <v>7</v>
      </c>
      <c r="D2" s="23"/>
      <c r="E2" s="23"/>
      <c r="G2" s="1" t="s">
        <v>5</v>
      </c>
      <c r="H2" s="23" t="s">
        <v>8</v>
      </c>
      <c r="I2" s="23"/>
      <c r="J2" s="23"/>
    </row>
    <row r="3" spans="2:10" ht="16.149999999999999" thickBot="1" x14ac:dyDescent="0.35"/>
    <row r="4" spans="2:10" ht="16.149999999999999" thickBot="1" x14ac:dyDescent="0.35">
      <c r="B4" s="2" t="s">
        <v>1</v>
      </c>
      <c r="C4" s="2" t="s">
        <v>2</v>
      </c>
      <c r="D4" s="2" t="s">
        <v>3</v>
      </c>
      <c r="E4" s="2" t="s">
        <v>4</v>
      </c>
      <c r="G4" s="2" t="s">
        <v>1</v>
      </c>
      <c r="H4" s="2" t="s">
        <v>2</v>
      </c>
      <c r="I4" s="2" t="s">
        <v>3</v>
      </c>
      <c r="J4" s="2" t="s">
        <v>4</v>
      </c>
    </row>
    <row r="5" spans="2:10" ht="16.149999999999999" thickBot="1" x14ac:dyDescent="0.35">
      <c r="B5" s="3">
        <v>42888</v>
      </c>
      <c r="C5" s="4"/>
      <c r="D5" s="5">
        <v>50</v>
      </c>
      <c r="E5" s="6"/>
      <c r="G5" s="3">
        <v>42888</v>
      </c>
      <c r="H5" s="4"/>
      <c r="I5" s="5">
        <v>50</v>
      </c>
      <c r="J5" s="6"/>
    </row>
    <row r="6" spans="2:10" ht="16.149999999999999" thickBot="1" x14ac:dyDescent="0.35">
      <c r="B6" s="3">
        <v>42895</v>
      </c>
      <c r="C6" s="4"/>
      <c r="D6" s="5">
        <v>65</v>
      </c>
      <c r="E6" s="6"/>
      <c r="G6" s="3">
        <v>42895</v>
      </c>
      <c r="H6" s="4"/>
      <c r="I6" s="5">
        <v>65</v>
      </c>
      <c r="J6" s="6"/>
    </row>
    <row r="7" spans="2:10" ht="16.149999999999999" thickBot="1" x14ac:dyDescent="0.35">
      <c r="B7" s="3">
        <v>42902</v>
      </c>
      <c r="C7" s="4"/>
      <c r="D7" s="5">
        <v>52</v>
      </c>
      <c r="E7" s="6"/>
      <c r="G7" s="3">
        <v>42902</v>
      </c>
      <c r="H7" s="4"/>
      <c r="I7" s="5">
        <v>52</v>
      </c>
      <c r="J7" s="6"/>
    </row>
    <row r="8" spans="2:10" ht="16.149999999999999" thickBot="1" x14ac:dyDescent="0.35">
      <c r="B8" s="3">
        <v>42909</v>
      </c>
      <c r="C8" s="7">
        <f>SUM(D5:D7)/3</f>
        <v>55.666666666666664</v>
      </c>
      <c r="D8" s="5">
        <v>56</v>
      </c>
      <c r="E8" s="7">
        <f>D8-C8</f>
        <v>0.3333333333333357</v>
      </c>
      <c r="G8" s="3">
        <v>42909</v>
      </c>
      <c r="H8" s="7">
        <f>0.5*I7+0.3*I6+0.2*I5</f>
        <v>55.5</v>
      </c>
      <c r="I8" s="5">
        <v>56</v>
      </c>
      <c r="J8" s="7">
        <f>I8-H8</f>
        <v>0.5</v>
      </c>
    </row>
    <row r="9" spans="2:10" ht="16.5" thickBot="1" x14ac:dyDescent="0.3">
      <c r="B9" s="3">
        <v>42916</v>
      </c>
      <c r="C9" s="7">
        <f t="shared" ref="C9:C11" si="0">SUM(D6:D8)/3</f>
        <v>57.666666666666664</v>
      </c>
      <c r="D9" s="5">
        <v>55</v>
      </c>
      <c r="E9" s="7">
        <f t="shared" ref="E9:E10" si="1">D9-C9</f>
        <v>-2.6666666666666643</v>
      </c>
      <c r="G9" s="3">
        <v>42916</v>
      </c>
      <c r="H9" s="7">
        <f t="shared" ref="H9:H11" si="2">0.5*I8+0.3*I7+0.2*I6</f>
        <v>56.6</v>
      </c>
      <c r="I9" s="5">
        <v>55</v>
      </c>
      <c r="J9" s="7">
        <f t="shared" ref="J9:J10" si="3">I9-H9</f>
        <v>-1.6000000000000014</v>
      </c>
    </row>
    <row r="10" spans="2:10" ht="16.5" thickBot="1" x14ac:dyDescent="0.3">
      <c r="B10" s="3">
        <v>42923</v>
      </c>
      <c r="C10" s="7">
        <f t="shared" si="0"/>
        <v>54.333333333333336</v>
      </c>
      <c r="D10" s="5">
        <v>60</v>
      </c>
      <c r="E10" s="7">
        <f t="shared" si="1"/>
        <v>5.6666666666666643</v>
      </c>
      <c r="G10" s="3">
        <v>42923</v>
      </c>
      <c r="H10" s="7">
        <f t="shared" si="2"/>
        <v>54.699999999999996</v>
      </c>
      <c r="I10" s="5">
        <v>60</v>
      </c>
      <c r="J10" s="7">
        <f t="shared" si="3"/>
        <v>5.3000000000000043</v>
      </c>
    </row>
    <row r="11" spans="2:10" ht="16.5" thickBot="1" x14ac:dyDescent="0.3">
      <c r="B11" s="3">
        <v>42930</v>
      </c>
      <c r="C11" s="7">
        <f t="shared" si="0"/>
        <v>57</v>
      </c>
      <c r="D11" s="6"/>
      <c r="E11" s="7"/>
      <c r="G11" s="3">
        <v>42930</v>
      </c>
      <c r="H11" s="7">
        <f t="shared" si="2"/>
        <v>57.7</v>
      </c>
      <c r="I11" s="6"/>
      <c r="J11" s="6"/>
    </row>
  </sheetData>
  <mergeCells count="2">
    <mergeCell ref="C2:E2"/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workbookViewId="0">
      <selection activeCell="H6" sqref="H6"/>
    </sheetView>
  </sheetViews>
  <sheetFormatPr defaultColWidth="13.5703125" defaultRowHeight="15.75" x14ac:dyDescent="0.25"/>
  <cols>
    <col min="1" max="2" width="13.5703125" style="1"/>
    <col min="3" max="3" width="12.7109375" style="1" customWidth="1"/>
    <col min="4" max="4" width="13.5703125" style="1"/>
    <col min="5" max="5" width="12" style="1" customWidth="1"/>
    <col min="6" max="16384" width="13.5703125" style="1"/>
  </cols>
  <sheetData>
    <row r="2" spans="2:5" ht="15.6" x14ac:dyDescent="0.3">
      <c r="B2" s="1" t="s">
        <v>6</v>
      </c>
      <c r="C2" s="24" t="s">
        <v>17</v>
      </c>
      <c r="D2" s="24"/>
      <c r="E2" s="24"/>
    </row>
    <row r="3" spans="2:5" ht="16.149999999999999" thickBot="1" x14ac:dyDescent="0.35"/>
    <row r="4" spans="2:5" ht="16.149999999999999" thickBot="1" x14ac:dyDescent="0.35">
      <c r="B4" s="2" t="s">
        <v>1</v>
      </c>
      <c r="C4" s="2" t="s">
        <v>2</v>
      </c>
      <c r="D4" s="2" t="s">
        <v>3</v>
      </c>
      <c r="E4" s="2" t="s">
        <v>4</v>
      </c>
    </row>
    <row r="5" spans="2:5" ht="16.5" thickBot="1" x14ac:dyDescent="0.3">
      <c r="B5" s="3" t="s">
        <v>9</v>
      </c>
      <c r="C5" s="9">
        <v>105</v>
      </c>
      <c r="D5" s="6">
        <v>100</v>
      </c>
      <c r="E5" s="7">
        <f>D5-C5</f>
        <v>-5</v>
      </c>
    </row>
    <row r="6" spans="2:5" ht="16.149999999999999" thickBot="1" x14ac:dyDescent="0.35">
      <c r="B6" s="3" t="s">
        <v>10</v>
      </c>
      <c r="C6" s="7">
        <f>0.2*D5+0.8*C5</f>
        <v>104</v>
      </c>
      <c r="D6" s="6">
        <v>80</v>
      </c>
      <c r="E6" s="7">
        <f>D6-C6</f>
        <v>-24</v>
      </c>
    </row>
    <row r="7" spans="2:5" ht="16.5" thickBot="1" x14ac:dyDescent="0.3">
      <c r="B7" s="3" t="s">
        <v>11</v>
      </c>
      <c r="C7" s="7">
        <f t="shared" ref="C7:C13" si="0">0.2*D6+0.8*C6</f>
        <v>99.2</v>
      </c>
      <c r="D7" s="6">
        <v>110</v>
      </c>
      <c r="E7" s="7">
        <f t="shared" ref="E7:E12" si="1">D7-C7</f>
        <v>10.799999999999997</v>
      </c>
    </row>
    <row r="8" spans="2:5" ht="16.5" thickBot="1" x14ac:dyDescent="0.3">
      <c r="B8" s="3" t="s">
        <v>12</v>
      </c>
      <c r="C8" s="7">
        <f t="shared" si="0"/>
        <v>101.36000000000001</v>
      </c>
      <c r="D8" s="8">
        <v>115</v>
      </c>
      <c r="E8" s="7">
        <f t="shared" si="1"/>
        <v>13.639999999999986</v>
      </c>
    </row>
    <row r="9" spans="2:5" ht="16.5" thickBot="1" x14ac:dyDescent="0.3">
      <c r="B9" s="3" t="s">
        <v>13</v>
      </c>
      <c r="C9" s="7">
        <f t="shared" si="0"/>
        <v>104.08800000000002</v>
      </c>
      <c r="D9" s="6">
        <v>105</v>
      </c>
      <c r="E9" s="7">
        <f t="shared" si="1"/>
        <v>0.91199999999997772</v>
      </c>
    </row>
    <row r="10" spans="2:5" ht="16.5" thickBot="1" x14ac:dyDescent="0.3">
      <c r="B10" s="3" t="s">
        <v>14</v>
      </c>
      <c r="C10" s="7">
        <f t="shared" si="0"/>
        <v>104.27040000000002</v>
      </c>
      <c r="D10" s="6">
        <v>110</v>
      </c>
      <c r="E10" s="7">
        <f t="shared" si="1"/>
        <v>5.7295999999999765</v>
      </c>
    </row>
    <row r="11" spans="2:5" ht="16.5" thickBot="1" x14ac:dyDescent="0.3">
      <c r="B11" s="3" t="s">
        <v>15</v>
      </c>
      <c r="C11" s="7">
        <f t="shared" si="0"/>
        <v>105.41632000000003</v>
      </c>
      <c r="D11" s="6">
        <v>125</v>
      </c>
      <c r="E11" s="7">
        <f t="shared" si="1"/>
        <v>19.583679999999973</v>
      </c>
    </row>
    <row r="12" spans="2:5" ht="16.5" thickBot="1" x14ac:dyDescent="0.3">
      <c r="B12" s="3" t="s">
        <v>16</v>
      </c>
      <c r="C12" s="7">
        <f t="shared" si="0"/>
        <v>109.33305600000003</v>
      </c>
      <c r="D12" s="6">
        <v>120</v>
      </c>
      <c r="E12" s="7">
        <f t="shared" si="1"/>
        <v>10.666943999999972</v>
      </c>
    </row>
    <row r="13" spans="2:5" ht="16.5" thickBot="1" x14ac:dyDescent="0.3">
      <c r="B13" s="3" t="s">
        <v>18</v>
      </c>
      <c r="C13" s="7">
        <f t="shared" si="0"/>
        <v>111.46644480000003</v>
      </c>
      <c r="D13" s="6"/>
      <c r="E13" s="7"/>
    </row>
  </sheetData>
  <mergeCells count="1">
    <mergeCell ref="C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showGridLines="0" workbookViewId="0">
      <selection activeCell="E15" sqref="E15"/>
    </sheetView>
  </sheetViews>
  <sheetFormatPr defaultColWidth="13.5703125" defaultRowHeight="15.75" x14ac:dyDescent="0.25"/>
  <cols>
    <col min="1" max="2" width="13.5703125" style="1"/>
    <col min="3" max="3" width="25.85546875" style="1" customWidth="1"/>
    <col min="4" max="16384" width="13.5703125" style="1"/>
  </cols>
  <sheetData>
    <row r="2" spans="2:3" ht="15.6" x14ac:dyDescent="0.3">
      <c r="B2" s="1" t="s">
        <v>21</v>
      </c>
      <c r="C2" s="10" t="s">
        <v>22</v>
      </c>
    </row>
    <row r="3" spans="2:3" ht="16.149999999999999" thickBot="1" x14ac:dyDescent="0.35"/>
    <row r="4" spans="2:3" ht="16.149999999999999" thickBot="1" x14ac:dyDescent="0.35">
      <c r="B4" s="2" t="s">
        <v>19</v>
      </c>
      <c r="C4" s="2" t="s">
        <v>20</v>
      </c>
    </row>
    <row r="5" spans="2:3" ht="16.149999999999999" thickBot="1" x14ac:dyDescent="0.35">
      <c r="B5" s="6">
        <v>1</v>
      </c>
      <c r="C5" s="6">
        <v>15355.38</v>
      </c>
    </row>
    <row r="6" spans="2:3" ht="16.149999999999999" thickBot="1" x14ac:dyDescent="0.35">
      <c r="B6" s="6">
        <v>2</v>
      </c>
      <c r="C6" s="6">
        <v>15412.91</v>
      </c>
    </row>
    <row r="7" spans="2:3" ht="16.149999999999999" thickBot="1" x14ac:dyDescent="0.35">
      <c r="B7" s="6">
        <v>3</v>
      </c>
      <c r="C7" s="6">
        <v>15926.64</v>
      </c>
    </row>
    <row r="8" spans="2:3" ht="16.149999999999999" thickBot="1" x14ac:dyDescent="0.35">
      <c r="B8" s="6">
        <v>4</v>
      </c>
      <c r="C8" s="6">
        <v>16614.18</v>
      </c>
    </row>
    <row r="9" spans="2:3" ht="16.149999999999999" thickBot="1" x14ac:dyDescent="0.35">
      <c r="B9" s="6">
        <v>5</v>
      </c>
      <c r="C9" s="6">
        <v>16918.689999999999</v>
      </c>
    </row>
    <row r="10" spans="2:3" ht="16.149999999999999" thickBot="1" x14ac:dyDescent="0.35">
      <c r="B10" s="6">
        <v>6</v>
      </c>
      <c r="C10" s="6">
        <v>16837.14</v>
      </c>
    </row>
    <row r="11" spans="2:3" ht="16.149999999999999" thickBot="1" x14ac:dyDescent="0.35">
      <c r="B11" s="6">
        <v>7</v>
      </c>
      <c r="C11" s="6">
        <v>16812.509999999998</v>
      </c>
    </row>
    <row r="12" spans="2:3" ht="16.149999999999999" thickBot="1" x14ac:dyDescent="0.35">
      <c r="B12" s="6">
        <v>8</v>
      </c>
      <c r="C12" s="6">
        <v>17102.45</v>
      </c>
    </row>
    <row r="13" spans="2:3" ht="16.149999999999999" thickBot="1" x14ac:dyDescent="0.35">
      <c r="B13" s="6">
        <v>9</v>
      </c>
      <c r="C13" s="6">
        <v>17461.89</v>
      </c>
    </row>
    <row r="14" spans="2:3" ht="16.149999999999999" thickBot="1" x14ac:dyDescent="0.35">
      <c r="B14" s="6">
        <v>10</v>
      </c>
      <c r="C14" s="6">
        <v>17846.759999999998</v>
      </c>
    </row>
    <row r="15" spans="2:3" ht="16.149999999999999" thickBot="1" x14ac:dyDescent="0.35">
      <c r="B15" s="6">
        <v>11</v>
      </c>
      <c r="C15" s="6">
        <v>18187.759999999998</v>
      </c>
    </row>
    <row r="16" spans="2:3" ht="16.149999999999999" thickBot="1" x14ac:dyDescent="0.35">
      <c r="B16" s="6">
        <v>12</v>
      </c>
      <c r="C16" s="6">
        <v>18782.189999999999</v>
      </c>
    </row>
    <row r="17" spans="2:3" ht="16.149999999999999" thickBot="1" x14ac:dyDescent="0.35">
      <c r="B17" s="6">
        <v>13</v>
      </c>
      <c r="C17" s="6">
        <v>18863.18</v>
      </c>
    </row>
    <row r="18" spans="2:3" ht="16.149999999999999" thickBot="1" x14ac:dyDescent="0.35">
      <c r="B18" s="6">
        <v>14</v>
      </c>
      <c r="C18" s="6">
        <v>18914</v>
      </c>
    </row>
    <row r="19" spans="2:3" ht="16.149999999999999" thickBot="1" x14ac:dyDescent="0.35">
      <c r="B19" s="6">
        <v>15</v>
      </c>
      <c r="C19" s="6">
        <v>19319.150000000001</v>
      </c>
    </row>
    <row r="20" spans="2:3" x14ac:dyDescent="0.25">
      <c r="B20" s="1">
        <v>16</v>
      </c>
      <c r="C20" s="1">
        <f>280.66*B20+15112</f>
        <v>19602.560000000001</v>
      </c>
    </row>
    <row r="21" spans="2:3" x14ac:dyDescent="0.25">
      <c r="B21" s="1">
        <v>17</v>
      </c>
      <c r="C21" s="1">
        <f t="shared" ref="C21:C24" si="0">280.66*B21+15112</f>
        <v>19883.22</v>
      </c>
    </row>
    <row r="22" spans="2:3" x14ac:dyDescent="0.25">
      <c r="B22" s="1">
        <v>18</v>
      </c>
      <c r="C22" s="1">
        <f t="shared" si="0"/>
        <v>20163.88</v>
      </c>
    </row>
    <row r="23" spans="2:3" x14ac:dyDescent="0.25">
      <c r="B23" s="1">
        <v>19</v>
      </c>
      <c r="C23" s="1">
        <f t="shared" si="0"/>
        <v>20444.54</v>
      </c>
    </row>
    <row r="24" spans="2:3" x14ac:dyDescent="0.25">
      <c r="B24" s="1">
        <v>20</v>
      </c>
      <c r="C24" s="1">
        <f t="shared" si="0"/>
        <v>20725.2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showGridLines="0" workbookViewId="0">
      <selection activeCell="H8" sqref="H8"/>
    </sheetView>
  </sheetViews>
  <sheetFormatPr defaultColWidth="13.5703125" defaultRowHeight="15.75" x14ac:dyDescent="0.25"/>
  <cols>
    <col min="1" max="1" width="13.5703125" style="1"/>
    <col min="2" max="2" width="8" style="1" customWidth="1"/>
    <col min="3" max="3" width="22.5703125" style="1" customWidth="1"/>
    <col min="4" max="16384" width="13.5703125" style="1"/>
  </cols>
  <sheetData>
    <row r="2" spans="2:4" ht="15.6" x14ac:dyDescent="0.3">
      <c r="B2" s="1" t="s">
        <v>37</v>
      </c>
      <c r="C2" s="24" t="s">
        <v>22</v>
      </c>
      <c r="D2" s="24"/>
    </row>
    <row r="3" spans="2:4" ht="16.149999999999999" thickBot="1" x14ac:dyDescent="0.35"/>
    <row r="4" spans="2:4" ht="16.149999999999999" thickBot="1" x14ac:dyDescent="0.35">
      <c r="B4" s="11" t="s">
        <v>19</v>
      </c>
      <c r="C4" s="11" t="s">
        <v>23</v>
      </c>
      <c r="D4" s="11" t="s">
        <v>24</v>
      </c>
    </row>
    <row r="5" spans="2:4" ht="16.149999999999999" thickBot="1" x14ac:dyDescent="0.35">
      <c r="B5" s="8">
        <v>1</v>
      </c>
      <c r="C5" s="7">
        <v>1.95</v>
      </c>
      <c r="D5" s="8">
        <v>10420</v>
      </c>
    </row>
    <row r="6" spans="2:4" ht="16.149999999999999" thickBot="1" x14ac:dyDescent="0.35">
      <c r="B6" s="8">
        <v>2</v>
      </c>
      <c r="C6" s="7">
        <v>2.2000000000000002</v>
      </c>
      <c r="D6" s="8">
        <v>7388</v>
      </c>
    </row>
    <row r="7" spans="2:4" ht="16.149999999999999" thickBot="1" x14ac:dyDescent="0.35">
      <c r="B7" s="8">
        <v>3</v>
      </c>
      <c r="C7" s="7">
        <v>2.12</v>
      </c>
      <c r="D7" s="8">
        <v>7529</v>
      </c>
    </row>
    <row r="8" spans="2:4" ht="16.149999999999999" thickBot="1" x14ac:dyDescent="0.35">
      <c r="B8" s="8">
        <v>4</v>
      </c>
      <c r="C8" s="7">
        <v>1.98</v>
      </c>
      <c r="D8" s="8">
        <v>11932</v>
      </c>
    </row>
    <row r="9" spans="2:4" ht="16.149999999999999" thickBot="1" x14ac:dyDescent="0.35">
      <c r="B9" s="8">
        <v>5</v>
      </c>
      <c r="C9" s="7">
        <v>2.0099999999999998</v>
      </c>
      <c r="D9" s="8">
        <v>10125</v>
      </c>
    </row>
    <row r="10" spans="2:4" ht="16.149999999999999" thickBot="1" x14ac:dyDescent="0.35">
      <c r="B10" s="8">
        <v>6</v>
      </c>
      <c r="C10" s="7">
        <v>1.92</v>
      </c>
      <c r="D10" s="8">
        <v>15240</v>
      </c>
    </row>
    <row r="11" spans="2:4" ht="16.149999999999999" thickBot="1" x14ac:dyDescent="0.35">
      <c r="B11" s="8">
        <v>7</v>
      </c>
      <c r="C11" s="7">
        <v>2.0299999999999998</v>
      </c>
      <c r="D11" s="8">
        <v>12246</v>
      </c>
    </row>
    <row r="12" spans="2:4" ht="16.149999999999999" thickBot="1" x14ac:dyDescent="0.35">
      <c r="B12" s="8">
        <v>8</v>
      </c>
      <c r="C12" s="7">
        <v>1.98</v>
      </c>
      <c r="D12" s="8">
        <v>11852</v>
      </c>
    </row>
    <row r="13" spans="2:4" ht="16.149999999999999" thickBot="1" x14ac:dyDescent="0.35">
      <c r="B13" s="8">
        <v>9</v>
      </c>
      <c r="C13" s="7">
        <v>1.82</v>
      </c>
      <c r="D13" s="8">
        <v>16967</v>
      </c>
    </row>
    <row r="14" spans="2:4" ht="16.149999999999999" thickBot="1" x14ac:dyDescent="0.35">
      <c r="B14" s="8">
        <v>10</v>
      </c>
      <c r="C14" s="7">
        <v>1.9</v>
      </c>
      <c r="D14" s="8">
        <v>19782</v>
      </c>
    </row>
    <row r="15" spans="2:4" ht="16.149999999999999" thickBot="1" x14ac:dyDescent="0.35">
      <c r="B15" s="6">
        <v>11</v>
      </c>
      <c r="C15" s="6">
        <v>1.8</v>
      </c>
      <c r="D15" s="1">
        <f>-30810*C15+73690</f>
        <v>18232</v>
      </c>
    </row>
    <row r="16" spans="2:4" x14ac:dyDescent="0.25">
      <c r="D16" s="15">
        <f>MAX(D5:D15)</f>
        <v>19782</v>
      </c>
    </row>
    <row r="17" spans="4:4" x14ac:dyDescent="0.25">
      <c r="D17" s="15">
        <f>MIN(D5:D15)</f>
        <v>7388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showGridLines="0" workbookViewId="0">
      <selection activeCell="F3" sqref="F3"/>
    </sheetView>
  </sheetViews>
  <sheetFormatPr defaultColWidth="13.5703125" defaultRowHeight="15.75" x14ac:dyDescent="0.25"/>
  <cols>
    <col min="1" max="1" width="13.5703125" style="1"/>
    <col min="2" max="2" width="11.42578125" style="1" customWidth="1"/>
    <col min="3" max="3" width="11.28515625" style="1" customWidth="1"/>
    <col min="4" max="5" width="13.5703125" style="1"/>
    <col min="6" max="7" width="8.28515625" style="1" bestFit="1" customWidth="1"/>
    <col min="8" max="9" width="7.7109375" style="1" bestFit="1" customWidth="1"/>
    <col min="10" max="11" width="9.5703125" style="1" bestFit="1" customWidth="1"/>
    <col min="12" max="16384" width="13.5703125" style="1"/>
  </cols>
  <sheetData>
    <row r="1" spans="2:11" ht="16.5" thickBot="1" x14ac:dyDescent="0.3"/>
    <row r="2" spans="2:11" ht="16.5" thickBot="1" x14ac:dyDescent="0.3">
      <c r="B2" s="2" t="s">
        <v>25</v>
      </c>
      <c r="C2" s="2" t="s">
        <v>26</v>
      </c>
      <c r="D2" s="2" t="s">
        <v>27</v>
      </c>
      <c r="E2" s="2" t="s">
        <v>28</v>
      </c>
      <c r="F2" s="20" t="s">
        <v>38</v>
      </c>
      <c r="G2" s="20" t="s">
        <v>39</v>
      </c>
      <c r="H2" s="20" t="s">
        <v>40</v>
      </c>
      <c r="I2" s="20" t="s">
        <v>41</v>
      </c>
      <c r="J2" s="20" t="s">
        <v>42</v>
      </c>
      <c r="K2" s="20" t="s">
        <v>43</v>
      </c>
    </row>
    <row r="3" spans="2:11" ht="16.5" thickBot="1" x14ac:dyDescent="0.3">
      <c r="B3" s="6">
        <v>1</v>
      </c>
      <c r="C3" s="6">
        <v>770</v>
      </c>
      <c r="D3" s="6">
        <v>771</v>
      </c>
      <c r="E3" s="6">
        <v>769</v>
      </c>
      <c r="F3" s="1">
        <f>ABS($C3-D3)</f>
        <v>1</v>
      </c>
      <c r="G3" s="1">
        <f>ABS($C3-E3)</f>
        <v>1</v>
      </c>
      <c r="H3" s="1">
        <f>($C3-D3)^2</f>
        <v>1</v>
      </c>
      <c r="I3" s="1">
        <f>($C3-E3)^2</f>
        <v>1</v>
      </c>
      <c r="J3" s="18">
        <f>ABS($C3-D3)/$C3</f>
        <v>1.2987012987012987E-3</v>
      </c>
      <c r="K3" s="18">
        <f>ABS($C3-E3)/$C3</f>
        <v>1.2987012987012987E-3</v>
      </c>
    </row>
    <row r="4" spans="2:11" ht="16.5" thickBot="1" x14ac:dyDescent="0.3">
      <c r="B4" s="6">
        <v>2</v>
      </c>
      <c r="C4" s="6">
        <v>789</v>
      </c>
      <c r="D4" s="6">
        <v>785</v>
      </c>
      <c r="E4" s="6">
        <v>787</v>
      </c>
      <c r="F4" s="1">
        <f t="shared" ref="F4:F12" si="0">ABS($C4-D4)</f>
        <v>4</v>
      </c>
      <c r="G4" s="1">
        <f t="shared" ref="G4:G12" si="1">ABS($C4-E4)</f>
        <v>2</v>
      </c>
      <c r="H4" s="1">
        <f t="shared" ref="H4:I12" si="2">($C4-D4)^2</f>
        <v>16</v>
      </c>
      <c r="I4" s="1">
        <f t="shared" si="2"/>
        <v>4</v>
      </c>
      <c r="J4" s="18">
        <f t="shared" ref="J4:J12" si="3">ABS($C4-D4)/$C4</f>
        <v>5.0697084917617234E-3</v>
      </c>
      <c r="K4" s="18">
        <f t="shared" ref="K4:K12" si="4">ABS($C4-E4)/$C4</f>
        <v>2.5348542458808617E-3</v>
      </c>
    </row>
    <row r="5" spans="2:11" ht="16.5" thickBot="1" x14ac:dyDescent="0.3">
      <c r="B5" s="6">
        <v>3</v>
      </c>
      <c r="C5" s="6">
        <v>794</v>
      </c>
      <c r="D5" s="6">
        <v>790</v>
      </c>
      <c r="E5" s="6">
        <v>792</v>
      </c>
      <c r="F5" s="1">
        <f t="shared" si="0"/>
        <v>4</v>
      </c>
      <c r="G5" s="1">
        <f t="shared" si="1"/>
        <v>2</v>
      </c>
      <c r="H5" s="1">
        <f t="shared" si="2"/>
        <v>16</v>
      </c>
      <c r="I5" s="1">
        <f t="shared" si="2"/>
        <v>4</v>
      </c>
      <c r="J5" s="18">
        <f t="shared" si="3"/>
        <v>5.0377833753148613E-3</v>
      </c>
      <c r="K5" s="18">
        <f t="shared" si="4"/>
        <v>2.5188916876574307E-3</v>
      </c>
    </row>
    <row r="6" spans="2:11" ht="16.5" thickBot="1" x14ac:dyDescent="0.3">
      <c r="B6" s="6">
        <v>4</v>
      </c>
      <c r="C6" s="6">
        <v>780</v>
      </c>
      <c r="D6" s="6">
        <v>784</v>
      </c>
      <c r="E6" s="6">
        <v>798</v>
      </c>
      <c r="F6" s="1">
        <f t="shared" si="0"/>
        <v>4</v>
      </c>
      <c r="G6" s="1">
        <f t="shared" si="1"/>
        <v>18</v>
      </c>
      <c r="H6" s="1">
        <f t="shared" si="2"/>
        <v>16</v>
      </c>
      <c r="I6" s="1">
        <f t="shared" si="2"/>
        <v>324</v>
      </c>
      <c r="J6" s="18">
        <f t="shared" si="3"/>
        <v>5.1282051282051282E-3</v>
      </c>
      <c r="K6" s="18">
        <f t="shared" si="4"/>
        <v>2.3076923076923078E-2</v>
      </c>
    </row>
    <row r="7" spans="2:11" ht="16.5" thickBot="1" x14ac:dyDescent="0.3">
      <c r="B7" s="6">
        <v>5</v>
      </c>
      <c r="C7" s="6">
        <v>768</v>
      </c>
      <c r="D7" s="6">
        <v>770</v>
      </c>
      <c r="E7" s="6">
        <v>774</v>
      </c>
      <c r="F7" s="1">
        <f t="shared" si="0"/>
        <v>2</v>
      </c>
      <c r="G7" s="1">
        <f t="shared" si="1"/>
        <v>6</v>
      </c>
      <c r="H7" s="1">
        <f t="shared" si="2"/>
        <v>4</v>
      </c>
      <c r="I7" s="1">
        <f t="shared" si="2"/>
        <v>36</v>
      </c>
      <c r="J7" s="18">
        <f t="shared" si="3"/>
        <v>2.6041666666666665E-3</v>
      </c>
      <c r="K7" s="18">
        <f t="shared" si="4"/>
        <v>7.8125E-3</v>
      </c>
    </row>
    <row r="8" spans="2:11" ht="16.5" thickBot="1" x14ac:dyDescent="0.3">
      <c r="B8" s="6">
        <v>6</v>
      </c>
      <c r="C8" s="6">
        <v>772</v>
      </c>
      <c r="D8" s="6">
        <v>768</v>
      </c>
      <c r="E8" s="6">
        <v>770</v>
      </c>
      <c r="F8" s="1">
        <f t="shared" si="0"/>
        <v>4</v>
      </c>
      <c r="G8" s="1">
        <f t="shared" si="1"/>
        <v>2</v>
      </c>
      <c r="H8" s="1">
        <f t="shared" si="2"/>
        <v>16</v>
      </c>
      <c r="I8" s="1">
        <f t="shared" si="2"/>
        <v>4</v>
      </c>
      <c r="J8" s="18">
        <f t="shared" si="3"/>
        <v>5.1813471502590676E-3</v>
      </c>
      <c r="K8" s="18">
        <f t="shared" si="4"/>
        <v>2.5906735751295338E-3</v>
      </c>
    </row>
    <row r="9" spans="2:11" ht="16.5" thickBot="1" x14ac:dyDescent="0.3">
      <c r="B9" s="6">
        <v>7</v>
      </c>
      <c r="C9" s="6">
        <v>760</v>
      </c>
      <c r="D9" s="6">
        <v>761</v>
      </c>
      <c r="E9" s="6">
        <v>759</v>
      </c>
      <c r="F9" s="1">
        <f t="shared" si="0"/>
        <v>1</v>
      </c>
      <c r="G9" s="1">
        <f t="shared" si="1"/>
        <v>1</v>
      </c>
      <c r="H9" s="1">
        <f t="shared" si="2"/>
        <v>1</v>
      </c>
      <c r="I9" s="1">
        <f t="shared" si="2"/>
        <v>1</v>
      </c>
      <c r="J9" s="18">
        <f t="shared" si="3"/>
        <v>1.3157894736842105E-3</v>
      </c>
      <c r="K9" s="18">
        <f t="shared" si="4"/>
        <v>1.3157894736842105E-3</v>
      </c>
    </row>
    <row r="10" spans="2:11" ht="16.5" thickBot="1" x14ac:dyDescent="0.3">
      <c r="B10" s="6">
        <v>8</v>
      </c>
      <c r="C10" s="6">
        <v>775</v>
      </c>
      <c r="D10" s="6">
        <v>771</v>
      </c>
      <c r="E10" s="6">
        <v>775</v>
      </c>
      <c r="F10" s="1">
        <f t="shared" si="0"/>
        <v>4</v>
      </c>
      <c r="G10" s="1">
        <f t="shared" si="1"/>
        <v>0</v>
      </c>
      <c r="H10" s="1">
        <f t="shared" si="2"/>
        <v>16</v>
      </c>
      <c r="I10" s="1">
        <f t="shared" si="2"/>
        <v>0</v>
      </c>
      <c r="J10" s="18">
        <f t="shared" si="3"/>
        <v>5.1612903225806452E-3</v>
      </c>
      <c r="K10" s="18">
        <f t="shared" si="4"/>
        <v>0</v>
      </c>
    </row>
    <row r="11" spans="2:11" ht="16.5" thickBot="1" x14ac:dyDescent="0.3">
      <c r="B11" s="6">
        <v>9</v>
      </c>
      <c r="C11" s="6">
        <v>786</v>
      </c>
      <c r="D11" s="6">
        <v>784</v>
      </c>
      <c r="E11" s="6">
        <v>788</v>
      </c>
      <c r="F11" s="1">
        <f t="shared" si="0"/>
        <v>2</v>
      </c>
      <c r="G11" s="1">
        <f t="shared" si="1"/>
        <v>2</v>
      </c>
      <c r="H11" s="1">
        <f t="shared" si="2"/>
        <v>4</v>
      </c>
      <c r="I11" s="1">
        <f t="shared" si="2"/>
        <v>4</v>
      </c>
      <c r="J11" s="18">
        <f t="shared" si="3"/>
        <v>2.5445292620865142E-3</v>
      </c>
      <c r="K11" s="18">
        <f t="shared" si="4"/>
        <v>2.5445292620865142E-3</v>
      </c>
    </row>
    <row r="12" spans="2:11" ht="16.5" thickBot="1" x14ac:dyDescent="0.3">
      <c r="B12" s="6">
        <v>10</v>
      </c>
      <c r="C12" s="6">
        <v>790</v>
      </c>
      <c r="D12" s="6">
        <v>788</v>
      </c>
      <c r="E12" s="6">
        <v>788</v>
      </c>
      <c r="F12" s="1">
        <f t="shared" si="0"/>
        <v>2</v>
      </c>
      <c r="G12" s="1">
        <f t="shared" si="1"/>
        <v>2</v>
      </c>
      <c r="H12" s="1">
        <f t="shared" si="2"/>
        <v>4</v>
      </c>
      <c r="I12" s="1">
        <f t="shared" si="2"/>
        <v>4</v>
      </c>
      <c r="J12" s="18">
        <f t="shared" si="3"/>
        <v>2.5316455696202532E-3</v>
      </c>
      <c r="K12" s="18">
        <f t="shared" si="4"/>
        <v>2.5316455696202532E-3</v>
      </c>
    </row>
    <row r="13" spans="2:11" x14ac:dyDescent="0.25">
      <c r="F13" s="17">
        <f>AVERAGE(F3:F12)</f>
        <v>2.8</v>
      </c>
      <c r="G13" s="18">
        <f>AVERAGE(G3:G12)</f>
        <v>3.6</v>
      </c>
      <c r="H13" s="17">
        <f>SUM(H3:H12)/9</f>
        <v>10.444444444444445</v>
      </c>
      <c r="I13" s="18">
        <f>SUM(I3:I12)/9</f>
        <v>42.444444444444443</v>
      </c>
      <c r="J13" s="17">
        <f>AVERAGE(J3:J12)*100</f>
        <v>0.35873166738880369</v>
      </c>
      <c r="K13" s="18">
        <f>AVERAGE(K3:K12)*100</f>
        <v>0.46224508189683189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"/>
  <sheetViews>
    <sheetView showGridLines="0" workbookViewId="0">
      <selection activeCell="F5" sqref="F5"/>
    </sheetView>
  </sheetViews>
  <sheetFormatPr defaultColWidth="13.5703125" defaultRowHeight="15.75" x14ac:dyDescent="0.25"/>
  <cols>
    <col min="1" max="1" width="13.5703125" style="1"/>
    <col min="2" max="2" width="11.42578125" style="1" customWidth="1"/>
    <col min="3" max="3" width="11.28515625" style="1" customWidth="1"/>
    <col min="4" max="5" width="13.5703125" style="1"/>
    <col min="6" max="7" width="8.28515625" style="1" bestFit="1" customWidth="1"/>
    <col min="8" max="9" width="7.7109375" style="1" bestFit="1" customWidth="1"/>
    <col min="10" max="11" width="9.140625" style="1" bestFit="1" customWidth="1"/>
    <col min="12" max="16384" width="13.5703125" style="1"/>
  </cols>
  <sheetData>
    <row r="2" spans="2:11" ht="16.149999999999999" thickBot="1" x14ac:dyDescent="0.35"/>
    <row r="3" spans="2:11" ht="16.149999999999999" thickBot="1" x14ac:dyDescent="0.35">
      <c r="B3" s="2" t="s">
        <v>25</v>
      </c>
      <c r="C3" s="2" t="s">
        <v>26</v>
      </c>
      <c r="D3" s="2" t="s">
        <v>27</v>
      </c>
      <c r="E3" s="2" t="s">
        <v>28</v>
      </c>
      <c r="F3" s="19" t="s">
        <v>38</v>
      </c>
      <c r="G3" s="19" t="s">
        <v>39</v>
      </c>
      <c r="H3" s="19" t="s">
        <v>40</v>
      </c>
      <c r="I3" s="19" t="s">
        <v>41</v>
      </c>
      <c r="J3" s="19" t="s">
        <v>42</v>
      </c>
      <c r="K3" s="19" t="s">
        <v>43</v>
      </c>
    </row>
    <row r="4" spans="2:11" ht="16.149999999999999" thickBot="1" x14ac:dyDescent="0.35">
      <c r="B4" s="6">
        <v>1</v>
      </c>
      <c r="C4" s="6">
        <v>56</v>
      </c>
      <c r="D4" s="6">
        <v>54</v>
      </c>
      <c r="E4" s="6">
        <v>50</v>
      </c>
      <c r="F4" s="1">
        <f>ABS($C4-D4)</f>
        <v>2</v>
      </c>
      <c r="G4" s="1">
        <f>ABS($C4-E4)</f>
        <v>6</v>
      </c>
      <c r="H4" s="1">
        <f>ABS($C4-D4)^2</f>
        <v>4</v>
      </c>
      <c r="I4" s="1">
        <f>ABS($C4-E4)^2</f>
        <v>36</v>
      </c>
      <c r="J4" s="18">
        <f>ABS($C4-D4)/$C4</f>
        <v>3.5714285714285712E-2</v>
      </c>
      <c r="K4" s="18">
        <f>ABS($C4-E4)/$C4</f>
        <v>0.10714285714285714</v>
      </c>
    </row>
    <row r="5" spans="2:11" ht="16.149999999999999" thickBot="1" x14ac:dyDescent="0.35">
      <c r="B5" s="6">
        <v>2</v>
      </c>
      <c r="C5" s="6">
        <v>43</v>
      </c>
      <c r="D5" s="6">
        <v>44</v>
      </c>
      <c r="E5" s="6">
        <v>40</v>
      </c>
      <c r="F5" s="1">
        <f t="shared" ref="F5:F8" si="0">ABS($C5-D5)</f>
        <v>1</v>
      </c>
      <c r="G5" s="1">
        <f t="shared" ref="G5:G8" si="1">ABS($C5-E5)</f>
        <v>3</v>
      </c>
      <c r="H5" s="1">
        <f t="shared" ref="H5:I8" si="2">ABS($C5-D5)^2</f>
        <v>1</v>
      </c>
      <c r="I5" s="1">
        <f t="shared" si="2"/>
        <v>9</v>
      </c>
      <c r="J5" s="18">
        <f t="shared" ref="J5:K8" si="3">ABS($C5-D5)/$C5</f>
        <v>2.3255813953488372E-2</v>
      </c>
      <c r="K5" s="18">
        <f t="shared" si="3"/>
        <v>6.9767441860465115E-2</v>
      </c>
    </row>
    <row r="6" spans="2:11" ht="16.149999999999999" thickBot="1" x14ac:dyDescent="0.35">
      <c r="B6" s="6">
        <v>3</v>
      </c>
      <c r="C6" s="6">
        <v>22</v>
      </c>
      <c r="D6" s="6">
        <v>20</v>
      </c>
      <c r="E6" s="6">
        <v>22</v>
      </c>
      <c r="F6" s="1">
        <f t="shared" si="0"/>
        <v>2</v>
      </c>
      <c r="G6" s="1">
        <f t="shared" si="1"/>
        <v>0</v>
      </c>
      <c r="H6" s="1">
        <f t="shared" si="2"/>
        <v>4</v>
      </c>
      <c r="I6" s="1">
        <f t="shared" si="2"/>
        <v>0</v>
      </c>
      <c r="J6" s="18">
        <f t="shared" si="3"/>
        <v>9.0909090909090912E-2</v>
      </c>
      <c r="K6" s="18">
        <f t="shared" si="3"/>
        <v>0</v>
      </c>
    </row>
    <row r="7" spans="2:11" ht="16.149999999999999" thickBot="1" x14ac:dyDescent="0.35">
      <c r="B7" s="6">
        <v>4</v>
      </c>
      <c r="C7" s="6">
        <v>24</v>
      </c>
      <c r="D7" s="6">
        <v>19</v>
      </c>
      <c r="E7" s="6">
        <v>20</v>
      </c>
      <c r="F7" s="1">
        <f t="shared" si="0"/>
        <v>5</v>
      </c>
      <c r="G7" s="1">
        <f t="shared" si="1"/>
        <v>4</v>
      </c>
      <c r="H7" s="1">
        <f t="shared" si="2"/>
        <v>25</v>
      </c>
      <c r="I7" s="1">
        <f t="shared" si="2"/>
        <v>16</v>
      </c>
      <c r="J7" s="18">
        <f t="shared" si="3"/>
        <v>0.20833333333333334</v>
      </c>
      <c r="K7" s="18">
        <f t="shared" si="3"/>
        <v>0.16666666666666666</v>
      </c>
    </row>
    <row r="8" spans="2:11" ht="16.149999999999999" thickBot="1" x14ac:dyDescent="0.35">
      <c r="B8" s="6">
        <v>5</v>
      </c>
      <c r="C8" s="6">
        <v>55</v>
      </c>
      <c r="D8" s="6">
        <v>50</v>
      </c>
      <c r="E8" s="6">
        <v>49</v>
      </c>
      <c r="F8" s="1">
        <f t="shared" si="0"/>
        <v>5</v>
      </c>
      <c r="G8" s="1">
        <f t="shared" si="1"/>
        <v>6</v>
      </c>
      <c r="H8" s="1">
        <f t="shared" si="2"/>
        <v>25</v>
      </c>
      <c r="I8" s="1">
        <f t="shared" si="2"/>
        <v>36</v>
      </c>
      <c r="J8" s="18">
        <f t="shared" si="3"/>
        <v>9.0909090909090912E-2</v>
      </c>
      <c r="K8" s="18">
        <f t="shared" si="3"/>
        <v>0.10909090909090909</v>
      </c>
    </row>
    <row r="9" spans="2:11" x14ac:dyDescent="0.25">
      <c r="F9" s="16">
        <f>AVERAGE(F4:F8)</f>
        <v>3</v>
      </c>
      <c r="G9" s="1">
        <f>AVERAGE(G4:G8)</f>
        <v>3.8</v>
      </c>
      <c r="H9" s="16">
        <f>SUM(H4:H8)/4</f>
        <v>14.75</v>
      </c>
      <c r="I9" s="1">
        <f>SUM(I4:I8)/4</f>
        <v>24.25</v>
      </c>
      <c r="J9" s="21">
        <f>AVERAGE(J4:J8)</f>
        <v>8.9824322963857853E-2</v>
      </c>
      <c r="K9" s="22">
        <f>AVERAGE(K4:K8)</f>
        <v>9.0533574952179591E-2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showGridLines="0" topLeftCell="A4" workbookViewId="0">
      <selection activeCell="H15" sqref="H15"/>
    </sheetView>
  </sheetViews>
  <sheetFormatPr defaultColWidth="13.5703125" defaultRowHeight="15.75" x14ac:dyDescent="0.25"/>
  <cols>
    <col min="1" max="1" width="13.5703125" style="1"/>
    <col min="2" max="2" width="11.42578125" style="1" customWidth="1"/>
    <col min="3" max="3" width="11.28515625" style="1" customWidth="1"/>
    <col min="4" max="16384" width="13.5703125" style="1"/>
  </cols>
  <sheetData>
    <row r="2" spans="2:6" ht="15.6" x14ac:dyDescent="0.3">
      <c r="C2" s="24"/>
      <c r="D2" s="24"/>
    </row>
    <row r="3" spans="2:6" ht="16.149999999999999" thickBot="1" x14ac:dyDescent="0.35"/>
    <row r="4" spans="2:6" ht="16.149999999999999" thickBot="1" x14ac:dyDescent="0.35">
      <c r="B4" s="2" t="s">
        <v>25</v>
      </c>
      <c r="C4" s="2" t="s">
        <v>26</v>
      </c>
      <c r="D4" s="2" t="s">
        <v>27</v>
      </c>
      <c r="F4" s="1" t="s">
        <v>44</v>
      </c>
    </row>
    <row r="5" spans="2:6" ht="16.149999999999999" thickBot="1" x14ac:dyDescent="0.35">
      <c r="B5" s="6">
        <v>1</v>
      </c>
      <c r="C5" s="6">
        <v>320</v>
      </c>
      <c r="D5" s="6"/>
    </row>
    <row r="6" spans="2:6" ht="16.149999999999999" thickBot="1" x14ac:dyDescent="0.35">
      <c r="B6" s="6">
        <v>2</v>
      </c>
      <c r="C6" s="6">
        <v>326</v>
      </c>
      <c r="D6" s="6">
        <v>320</v>
      </c>
      <c r="F6" s="1">
        <f t="shared" ref="F6:F14" si="0">($C6-D6)^2</f>
        <v>36</v>
      </c>
    </row>
    <row r="7" spans="2:6" ht="16.149999999999999" thickBot="1" x14ac:dyDescent="0.35">
      <c r="B7" s="6">
        <v>3</v>
      </c>
      <c r="C7" s="6">
        <v>310</v>
      </c>
      <c r="D7" s="6">
        <v>326</v>
      </c>
      <c r="F7" s="1">
        <f t="shared" si="0"/>
        <v>256</v>
      </c>
    </row>
    <row r="8" spans="2:6" ht="16.149999999999999" thickBot="1" x14ac:dyDescent="0.35">
      <c r="B8" s="6">
        <v>4</v>
      </c>
      <c r="C8" s="6">
        <v>317</v>
      </c>
      <c r="D8" s="6">
        <v>310</v>
      </c>
      <c r="F8" s="1">
        <f t="shared" si="0"/>
        <v>49</v>
      </c>
    </row>
    <row r="9" spans="2:6" ht="16.149999999999999" thickBot="1" x14ac:dyDescent="0.35">
      <c r="B9" s="6">
        <v>5</v>
      </c>
      <c r="C9" s="6">
        <v>315</v>
      </c>
      <c r="D9" s="6">
        <v>317</v>
      </c>
      <c r="F9" s="1">
        <f t="shared" si="0"/>
        <v>4</v>
      </c>
    </row>
    <row r="10" spans="2:6" ht="16.149999999999999" thickBot="1" x14ac:dyDescent="0.35">
      <c r="B10" s="6">
        <v>6</v>
      </c>
      <c r="C10" s="6">
        <v>318</v>
      </c>
      <c r="D10" s="6">
        <v>315</v>
      </c>
      <c r="F10" s="1">
        <f t="shared" si="0"/>
        <v>9</v>
      </c>
    </row>
    <row r="11" spans="2:6" ht="16.149999999999999" thickBot="1" x14ac:dyDescent="0.35">
      <c r="B11" s="6">
        <v>7</v>
      </c>
      <c r="C11" s="6">
        <v>310</v>
      </c>
      <c r="D11" s="6">
        <v>318</v>
      </c>
      <c r="F11" s="1">
        <f t="shared" si="0"/>
        <v>64</v>
      </c>
    </row>
    <row r="12" spans="2:6" ht="16.149999999999999" thickBot="1" x14ac:dyDescent="0.35">
      <c r="B12" s="6">
        <v>8</v>
      </c>
      <c r="C12" s="6">
        <v>316</v>
      </c>
      <c r="D12" s="6">
        <v>310</v>
      </c>
      <c r="F12" s="1">
        <f t="shared" si="0"/>
        <v>36</v>
      </c>
    </row>
    <row r="13" spans="2:6" ht="16.149999999999999" thickBot="1" x14ac:dyDescent="0.35">
      <c r="B13" s="6">
        <v>9</v>
      </c>
      <c r="C13" s="6">
        <v>314</v>
      </c>
      <c r="D13" s="6">
        <v>316</v>
      </c>
      <c r="F13" s="1">
        <f t="shared" si="0"/>
        <v>4</v>
      </c>
    </row>
    <row r="14" spans="2:6" ht="16.149999999999999" thickBot="1" x14ac:dyDescent="0.35">
      <c r="B14" s="6">
        <v>10</v>
      </c>
      <c r="C14" s="6">
        <v>317</v>
      </c>
      <c r="D14" s="6">
        <v>314</v>
      </c>
      <c r="F14" s="1">
        <f t="shared" si="0"/>
        <v>9</v>
      </c>
    </row>
    <row r="15" spans="2:6" x14ac:dyDescent="0.25">
      <c r="E15" s="1" t="s">
        <v>44</v>
      </c>
      <c r="F15" s="1">
        <f>SUM(F6:F14)/8</f>
        <v>58.375</v>
      </c>
    </row>
    <row r="17" spans="5:6" x14ac:dyDescent="0.25">
      <c r="E17" s="1" t="s">
        <v>45</v>
      </c>
      <c r="F17" s="1">
        <f>SQRT(F15)</f>
        <v>7.6403533949680629</v>
      </c>
    </row>
    <row r="18" spans="5:6" x14ac:dyDescent="0.25">
      <c r="E18" s="1" t="s">
        <v>46</v>
      </c>
      <c r="F18" s="1">
        <f>0+2*F17</f>
        <v>15.280706789936126</v>
      </c>
    </row>
    <row r="19" spans="5:6" x14ac:dyDescent="0.25">
      <c r="E19" s="1" t="s">
        <v>47</v>
      </c>
      <c r="F19" s="1">
        <f>0-2*F17</f>
        <v>-15.280706789936126</v>
      </c>
    </row>
  </sheetData>
  <mergeCells count="1">
    <mergeCell ref="C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0"/>
  <sheetViews>
    <sheetView showGridLines="0" tabSelected="1" topLeftCell="A3" workbookViewId="0">
      <selection activeCell="L5" sqref="L5"/>
    </sheetView>
  </sheetViews>
  <sheetFormatPr defaultColWidth="13.5703125" defaultRowHeight="15.75" x14ac:dyDescent="0.25"/>
  <cols>
    <col min="1" max="8" width="13.5703125" style="1"/>
    <col min="9" max="9" width="11.28515625" style="1" bestFit="1" customWidth="1"/>
    <col min="10" max="10" width="9.28515625" style="1" bestFit="1" customWidth="1"/>
    <col min="11" max="16384" width="13.5703125" style="1"/>
  </cols>
  <sheetData>
    <row r="3" spans="2:10" ht="16.149999999999999" thickBot="1" x14ac:dyDescent="0.35"/>
    <row r="4" spans="2:10" ht="53.25" customHeight="1" thickBot="1" x14ac:dyDescent="0.35">
      <c r="B4" s="2" t="s">
        <v>29</v>
      </c>
      <c r="C4" s="2" t="s">
        <v>30</v>
      </c>
      <c r="D4" s="2" t="s">
        <v>31</v>
      </c>
      <c r="E4" s="2" t="s">
        <v>4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</row>
    <row r="5" spans="2:10" ht="15.75" customHeight="1" thickBot="1" x14ac:dyDescent="0.3">
      <c r="B5" s="12">
        <v>1</v>
      </c>
      <c r="C5" s="12">
        <v>100</v>
      </c>
      <c r="D5" s="12">
        <v>90</v>
      </c>
      <c r="E5" s="13">
        <f>D5-C5</f>
        <v>-10</v>
      </c>
      <c r="F5" s="13">
        <v>-10</v>
      </c>
      <c r="G5" s="13">
        <f>ABS(E5)</f>
        <v>10</v>
      </c>
      <c r="H5" s="13">
        <f>ABS(F5)</f>
        <v>10</v>
      </c>
      <c r="I5" s="13">
        <f>H5/1</f>
        <v>10</v>
      </c>
      <c r="J5" s="13">
        <f>F5/I5</f>
        <v>-1</v>
      </c>
    </row>
    <row r="6" spans="2:10" ht="15.75" customHeight="1" thickBot="1" x14ac:dyDescent="0.3">
      <c r="B6" s="12">
        <v>2</v>
      </c>
      <c r="C6" s="12">
        <v>100</v>
      </c>
      <c r="D6" s="12">
        <v>95</v>
      </c>
      <c r="E6" s="13">
        <f t="shared" ref="E6:E10" si="0">D6-C6</f>
        <v>-5</v>
      </c>
      <c r="F6" s="13">
        <f>SUM(F5,E6)</f>
        <v>-15</v>
      </c>
      <c r="G6" s="13">
        <f t="shared" ref="G6:G10" si="1">ABS(E6)</f>
        <v>5</v>
      </c>
      <c r="H6" s="13">
        <f>SUM(H5,G6)</f>
        <v>15</v>
      </c>
      <c r="I6" s="13">
        <f>H6/2</f>
        <v>7.5</v>
      </c>
      <c r="J6" s="13">
        <f t="shared" ref="J6:J10" si="2">F6/I6</f>
        <v>-2</v>
      </c>
    </row>
    <row r="7" spans="2:10" ht="15.75" customHeight="1" thickBot="1" x14ac:dyDescent="0.3">
      <c r="B7" s="12">
        <v>3</v>
      </c>
      <c r="C7" s="12">
        <v>100</v>
      </c>
      <c r="D7" s="12">
        <v>115</v>
      </c>
      <c r="E7" s="13">
        <f t="shared" si="0"/>
        <v>15</v>
      </c>
      <c r="F7" s="13">
        <f t="shared" ref="F7:F10" si="3">SUM(F6,E7)</f>
        <v>0</v>
      </c>
      <c r="G7" s="13">
        <f t="shared" si="1"/>
        <v>15</v>
      </c>
      <c r="H7" s="13">
        <f t="shared" ref="H7:H10" si="4">SUM(H6,G7)</f>
        <v>30</v>
      </c>
      <c r="I7" s="13">
        <f>H7/3</f>
        <v>10</v>
      </c>
      <c r="J7" s="13">
        <f t="shared" si="2"/>
        <v>0</v>
      </c>
    </row>
    <row r="8" spans="2:10" ht="15.75" customHeight="1" thickBot="1" x14ac:dyDescent="0.3">
      <c r="B8" s="12">
        <v>4</v>
      </c>
      <c r="C8" s="12">
        <v>110</v>
      </c>
      <c r="D8" s="12">
        <v>100</v>
      </c>
      <c r="E8" s="13">
        <f t="shared" si="0"/>
        <v>-10</v>
      </c>
      <c r="F8" s="13">
        <f t="shared" si="3"/>
        <v>-10</v>
      </c>
      <c r="G8" s="13">
        <f t="shared" si="1"/>
        <v>10</v>
      </c>
      <c r="H8" s="13">
        <f t="shared" si="4"/>
        <v>40</v>
      </c>
      <c r="I8" s="13">
        <f>H8/4</f>
        <v>10</v>
      </c>
      <c r="J8" s="13">
        <f t="shared" si="2"/>
        <v>-1</v>
      </c>
    </row>
    <row r="9" spans="2:10" ht="15.75" customHeight="1" thickBot="1" x14ac:dyDescent="0.3">
      <c r="B9" s="12">
        <v>5</v>
      </c>
      <c r="C9" s="12">
        <v>110</v>
      </c>
      <c r="D9" s="12">
        <v>125</v>
      </c>
      <c r="E9" s="13">
        <f t="shared" si="0"/>
        <v>15</v>
      </c>
      <c r="F9" s="13">
        <f t="shared" si="3"/>
        <v>5</v>
      </c>
      <c r="G9" s="13">
        <f t="shared" si="1"/>
        <v>15</v>
      </c>
      <c r="H9" s="13">
        <f t="shared" si="4"/>
        <v>55</v>
      </c>
      <c r="I9" s="13">
        <f>H9/5</f>
        <v>11</v>
      </c>
      <c r="J9" s="14">
        <f t="shared" si="2"/>
        <v>0.45454545454545453</v>
      </c>
    </row>
    <row r="10" spans="2:10" ht="15.75" customHeight="1" thickBot="1" x14ac:dyDescent="0.3">
      <c r="B10" s="12">
        <v>6</v>
      </c>
      <c r="C10" s="12">
        <v>110</v>
      </c>
      <c r="D10" s="12">
        <v>140</v>
      </c>
      <c r="E10" s="13">
        <f t="shared" si="0"/>
        <v>30</v>
      </c>
      <c r="F10" s="13">
        <f t="shared" si="3"/>
        <v>35</v>
      </c>
      <c r="G10" s="13">
        <f t="shared" si="1"/>
        <v>30</v>
      </c>
      <c r="H10" s="13">
        <f t="shared" si="4"/>
        <v>85</v>
      </c>
      <c r="I10" s="14">
        <f>H10/6</f>
        <v>14.166666666666666</v>
      </c>
      <c r="J10" s="14">
        <f t="shared" si="2"/>
        <v>2.4705882352941178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Polis</vt:lpstr>
      <vt:lpstr>Acme</vt:lpstr>
      <vt:lpstr>Energy</vt:lpstr>
      <vt:lpstr>Gas Sales</vt:lpstr>
      <vt:lpstr>Accuracy 1</vt:lpstr>
      <vt:lpstr>Accuracy 2</vt:lpstr>
      <vt:lpstr>Control Limits 2</vt:lpstr>
      <vt:lpstr>Tracking Signals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Portus</dc:creator>
  <cp:lastModifiedBy>admin</cp:lastModifiedBy>
  <dcterms:created xsi:type="dcterms:W3CDTF">2017-07-23T08:29:16Z</dcterms:created>
  <dcterms:modified xsi:type="dcterms:W3CDTF">2017-07-27T03:35:15Z</dcterms:modified>
</cp:coreProperties>
</file>