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ml.chartshapes+xml"/>
  <Override PartName="/xl/charts/chart7.xml" ContentType="application/vnd.openxmlformats-officedocument.drawingml.chart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19440" windowHeight="10770" activeTab="3"/>
  </bookViews>
  <sheets>
    <sheet name="Problem 1" sheetId="1" r:id="rId1"/>
    <sheet name="Problem 2" sheetId="2" r:id="rId2"/>
    <sheet name="Problem 3" sheetId="8" r:id="rId3"/>
    <sheet name="Problem 3b" sheetId="9" r:id="rId4"/>
    <sheet name="Quiz 1" sheetId="4" r:id="rId5"/>
    <sheet name="Quiz 2" sheetId="5" r:id="rId6"/>
    <sheet name="Quiz 3" sheetId="6" r:id="rId7"/>
    <sheet name="Quiz 4" sheetId="7" r:id="rId8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4" i="9" l="1"/>
  <c r="R15" i="9"/>
  <c r="R16" i="9"/>
  <c r="R17" i="9"/>
  <c r="R18" i="9"/>
  <c r="R19" i="9"/>
  <c r="R20" i="9"/>
  <c r="R21" i="9"/>
  <c r="R22" i="9"/>
  <c r="R13" i="9"/>
  <c r="P14" i="9"/>
  <c r="P15" i="9"/>
  <c r="P16" i="9"/>
  <c r="P17" i="9"/>
  <c r="P18" i="9"/>
  <c r="P19" i="9"/>
  <c r="P20" i="9"/>
  <c r="P21" i="9"/>
  <c r="P22" i="9"/>
  <c r="P13" i="9"/>
  <c r="O14" i="9"/>
  <c r="O15" i="9"/>
  <c r="O16" i="9"/>
  <c r="O17" i="9"/>
  <c r="O18" i="9"/>
  <c r="O19" i="9"/>
  <c r="O20" i="9"/>
  <c r="O21" i="9"/>
  <c r="O22" i="9"/>
  <c r="O13" i="9"/>
  <c r="H14" i="9"/>
  <c r="H15" i="9"/>
  <c r="H16" i="9"/>
  <c r="H17" i="9"/>
  <c r="H18" i="9"/>
  <c r="H19" i="9"/>
  <c r="H20" i="9"/>
  <c r="H21" i="9"/>
  <c r="H22" i="9"/>
  <c r="H13" i="9"/>
  <c r="K14" i="9"/>
  <c r="K15" i="9"/>
  <c r="K16" i="9"/>
  <c r="K17" i="9"/>
  <c r="K18" i="9"/>
  <c r="K19" i="9"/>
  <c r="K20" i="9"/>
  <c r="K21" i="9"/>
  <c r="K22" i="9"/>
  <c r="K13" i="9"/>
  <c r="I14" i="9"/>
  <c r="I15" i="9"/>
  <c r="I16" i="9"/>
  <c r="I17" i="9"/>
  <c r="I18" i="9"/>
  <c r="I19" i="9"/>
  <c r="I20" i="9"/>
  <c r="I21" i="9"/>
  <c r="I22" i="9"/>
  <c r="I13" i="9"/>
  <c r="C40" i="9"/>
  <c r="B40" i="9"/>
  <c r="C39" i="9"/>
  <c r="B39" i="9"/>
  <c r="C38" i="9"/>
  <c r="B38" i="9"/>
  <c r="C37" i="9"/>
  <c r="B37" i="9"/>
  <c r="G23" i="9"/>
  <c r="G14" i="9"/>
  <c r="G15" i="9"/>
  <c r="G16" i="9"/>
  <c r="G17" i="9"/>
  <c r="G18" i="9"/>
  <c r="G19" i="9"/>
  <c r="G20" i="9"/>
  <c r="G21" i="9"/>
  <c r="G22" i="9"/>
  <c r="G13" i="9"/>
  <c r="N23" i="9"/>
  <c r="N14" i="9"/>
  <c r="N15" i="9"/>
  <c r="N16" i="9"/>
  <c r="N17" i="9"/>
  <c r="N18" i="9"/>
  <c r="N19" i="9"/>
  <c r="N20" i="9"/>
  <c r="N21" i="9"/>
  <c r="N22" i="9"/>
  <c r="N13" i="9"/>
  <c r="C36" i="9"/>
  <c r="M15" i="9"/>
  <c r="M13" i="9"/>
  <c r="L14" i="9"/>
  <c r="M14" i="9" s="1"/>
  <c r="L15" i="9"/>
  <c r="L16" i="9"/>
  <c r="M16" i="9" s="1"/>
  <c r="L17" i="9"/>
  <c r="M17" i="9" s="1"/>
  <c r="L18" i="9"/>
  <c r="M18" i="9" s="1"/>
  <c r="L19" i="9"/>
  <c r="M19" i="9" s="1"/>
  <c r="L20" i="9"/>
  <c r="M20" i="9" s="1"/>
  <c r="L21" i="9"/>
  <c r="M21" i="9" s="1"/>
  <c r="L22" i="9"/>
  <c r="M22" i="9" s="1"/>
  <c r="L13" i="9"/>
  <c r="E13" i="9"/>
  <c r="D13" i="9"/>
  <c r="B34" i="8"/>
  <c r="F22" i="8"/>
  <c r="F13" i="8"/>
  <c r="F14" i="8"/>
  <c r="F15" i="8"/>
  <c r="F16" i="8"/>
  <c r="F17" i="8"/>
  <c r="F18" i="8"/>
  <c r="F19" i="8"/>
  <c r="F20" i="8"/>
  <c r="F21" i="8"/>
  <c r="F12" i="8"/>
  <c r="E12" i="8"/>
  <c r="D12" i="8"/>
  <c r="C12" i="8" s="1"/>
  <c r="D13" i="8" s="1"/>
  <c r="C54" i="1"/>
  <c r="C55" i="1"/>
  <c r="C56" i="1"/>
  <c r="C57" i="1"/>
  <c r="C58" i="1"/>
  <c r="C59" i="1"/>
  <c r="C60" i="1"/>
  <c r="C61" i="1"/>
  <c r="C62" i="1"/>
  <c r="C63" i="1"/>
  <c r="C64" i="1"/>
  <c r="C53" i="1"/>
  <c r="D54" i="1"/>
  <c r="D55" i="1"/>
  <c r="D56" i="1"/>
  <c r="D57" i="1"/>
  <c r="D58" i="1"/>
  <c r="D59" i="1"/>
  <c r="D60" i="1"/>
  <c r="D61" i="1"/>
  <c r="D62" i="1"/>
  <c r="D63" i="1"/>
  <c r="D64" i="1"/>
  <c r="D53" i="1"/>
  <c r="F81" i="1"/>
  <c r="D39" i="1"/>
  <c r="D40" i="1"/>
  <c r="D41" i="1"/>
  <c r="D42" i="1"/>
  <c r="D43" i="1"/>
  <c r="D44" i="1"/>
  <c r="D45" i="1"/>
  <c r="D46" i="1"/>
  <c r="D47" i="1"/>
  <c r="D48" i="1"/>
  <c r="D49" i="1"/>
  <c r="D38" i="1"/>
  <c r="D27" i="1"/>
  <c r="D28" i="1"/>
  <c r="D29" i="1"/>
  <c r="D30" i="1"/>
  <c r="D31" i="1"/>
  <c r="D32" i="1"/>
  <c r="D33" i="1"/>
  <c r="D34" i="1"/>
  <c r="D35" i="1"/>
  <c r="D36" i="1"/>
  <c r="D37" i="1"/>
  <c r="D26" i="1"/>
  <c r="D15" i="1"/>
  <c r="D16" i="1"/>
  <c r="D17" i="1"/>
  <c r="D18" i="1"/>
  <c r="D19" i="1"/>
  <c r="D20" i="1"/>
  <c r="D21" i="1"/>
  <c r="D22" i="1"/>
  <c r="D23" i="1"/>
  <c r="D24" i="1"/>
  <c r="D25" i="1"/>
  <c r="D14" i="1"/>
  <c r="D3" i="1"/>
  <c r="D4" i="1"/>
  <c r="D5" i="1"/>
  <c r="D6" i="1"/>
  <c r="D7" i="1"/>
  <c r="D8" i="1"/>
  <c r="D9" i="1"/>
  <c r="D10" i="1"/>
  <c r="D11" i="1"/>
  <c r="D12" i="1"/>
  <c r="D13" i="1"/>
  <c r="D2" i="1"/>
  <c r="C13" i="9" l="1"/>
  <c r="F13" i="9" s="1"/>
  <c r="M23" i="9"/>
  <c r="D14" i="9"/>
  <c r="E14" i="9" s="1"/>
  <c r="C14" i="9" s="1"/>
  <c r="E13" i="8"/>
  <c r="C13" i="8" s="1"/>
  <c r="D14" i="8" s="1"/>
  <c r="D15" i="9" l="1"/>
  <c r="F14" i="9"/>
  <c r="E14" i="8"/>
  <c r="C14" i="8" s="1"/>
  <c r="D15" i="8" s="1"/>
  <c r="E15" i="8" s="1"/>
  <c r="C15" i="8" s="1"/>
  <c r="D16" i="8" s="1"/>
  <c r="E16" i="8" s="1"/>
  <c r="C16" i="8" s="1"/>
  <c r="D17" i="8" s="1"/>
  <c r="E15" i="9" l="1"/>
  <c r="C15" i="9"/>
  <c r="E17" i="8"/>
  <c r="C17" i="8" s="1"/>
  <c r="D18" i="8" s="1"/>
  <c r="D16" i="9" l="1"/>
  <c r="F15" i="9"/>
  <c r="E18" i="8"/>
  <c r="C18" i="8" s="1"/>
  <c r="D19" i="8" s="1"/>
  <c r="F69" i="1"/>
  <c r="F70" i="1"/>
  <c r="F71" i="1"/>
  <c r="F72" i="1"/>
  <c r="F73" i="1"/>
  <c r="F74" i="1"/>
  <c r="F75" i="1"/>
  <c r="F76" i="1"/>
  <c r="F77" i="1"/>
  <c r="F78" i="1"/>
  <c r="F79" i="1"/>
  <c r="F68" i="1"/>
  <c r="E16" i="9" l="1"/>
  <c r="C16" i="9"/>
  <c r="E19" i="8"/>
  <c r="C19" i="8" s="1"/>
  <c r="D20" i="8" s="1"/>
  <c r="G72" i="1"/>
  <c r="G78" i="1"/>
  <c r="F80" i="1"/>
  <c r="G4" i="7"/>
  <c r="G5" i="7"/>
  <c r="G6" i="7"/>
  <c r="G7" i="7"/>
  <c r="G8" i="7"/>
  <c r="G9" i="7"/>
  <c r="G10" i="7"/>
  <c r="G11" i="7"/>
  <c r="G3" i="7"/>
  <c r="F4" i="7"/>
  <c r="F5" i="7"/>
  <c r="F6" i="7"/>
  <c r="F7" i="7"/>
  <c r="F8" i="7"/>
  <c r="F9" i="7"/>
  <c r="F10" i="7"/>
  <c r="F11" i="7"/>
  <c r="F3" i="7"/>
  <c r="E18" i="7"/>
  <c r="E17" i="7"/>
  <c r="E16" i="7"/>
  <c r="E14" i="7"/>
  <c r="E4" i="7"/>
  <c r="E5" i="7"/>
  <c r="E6" i="7"/>
  <c r="E7" i="7"/>
  <c r="E8" i="7"/>
  <c r="E9" i="7"/>
  <c r="E10" i="7"/>
  <c r="E11" i="7"/>
  <c r="E12" i="7"/>
  <c r="E13" i="7"/>
  <c r="E3" i="7"/>
  <c r="D17" i="9" l="1"/>
  <c r="F16" i="9"/>
  <c r="E20" i="8"/>
  <c r="C20" i="8" s="1"/>
  <c r="D21" i="8" s="1"/>
  <c r="G69" i="1"/>
  <c r="G73" i="1"/>
  <c r="G77" i="1"/>
  <c r="G71" i="1"/>
  <c r="G76" i="1"/>
  <c r="G70" i="1"/>
  <c r="G75" i="1"/>
  <c r="G68" i="1"/>
  <c r="G74" i="1"/>
  <c r="G79" i="1"/>
  <c r="D12" i="7"/>
  <c r="D13" i="7"/>
  <c r="C12" i="7"/>
  <c r="C13" i="7"/>
  <c r="D4" i="7"/>
  <c r="D5" i="7"/>
  <c r="D6" i="7"/>
  <c r="D7" i="7"/>
  <c r="D8" i="7"/>
  <c r="D9" i="7"/>
  <c r="D10" i="7"/>
  <c r="D11" i="7"/>
  <c r="D3" i="7"/>
  <c r="C4" i="7"/>
  <c r="C5" i="7"/>
  <c r="C6" i="7"/>
  <c r="C7" i="7"/>
  <c r="C8" i="7"/>
  <c r="C9" i="7"/>
  <c r="C10" i="7"/>
  <c r="C11" i="7"/>
  <c r="C3" i="7"/>
  <c r="B23" i="6"/>
  <c r="B22" i="6"/>
  <c r="C17" i="6"/>
  <c r="C16" i="6"/>
  <c r="D16" i="6"/>
  <c r="D17" i="6"/>
  <c r="F10" i="5"/>
  <c r="E10" i="5"/>
  <c r="F2" i="5"/>
  <c r="F3" i="5"/>
  <c r="F4" i="5"/>
  <c r="F5" i="5"/>
  <c r="F6" i="5"/>
  <c r="F7" i="5"/>
  <c r="F8" i="5"/>
  <c r="F9" i="5"/>
  <c r="E3" i="5"/>
  <c r="E4" i="5"/>
  <c r="E5" i="5"/>
  <c r="E6" i="5"/>
  <c r="E7" i="5"/>
  <c r="E8" i="5"/>
  <c r="E9" i="5"/>
  <c r="E2" i="5"/>
  <c r="D4" i="5"/>
  <c r="D5" i="5"/>
  <c r="D6" i="5"/>
  <c r="D7" i="5" s="1"/>
  <c r="D8" i="5" s="1"/>
  <c r="D9" i="5" s="1"/>
  <c r="D3" i="5"/>
  <c r="C4" i="5"/>
  <c r="C5" i="5"/>
  <c r="C6" i="5"/>
  <c r="C7" i="5" s="1"/>
  <c r="C8" i="5" s="1"/>
  <c r="C9" i="5" s="1"/>
  <c r="C3" i="5"/>
  <c r="E17" i="9" l="1"/>
  <c r="C17" i="9"/>
  <c r="E21" i="8"/>
  <c r="C21" i="8" s="1"/>
  <c r="F10" i="4"/>
  <c r="E10" i="4"/>
  <c r="F5" i="4"/>
  <c r="F6" i="4"/>
  <c r="F7" i="4"/>
  <c r="F8" i="4"/>
  <c r="F9" i="4"/>
  <c r="E6" i="4"/>
  <c r="E7" i="4"/>
  <c r="E8" i="4"/>
  <c r="E9" i="4"/>
  <c r="E5" i="4"/>
  <c r="D18" i="9" l="1"/>
  <c r="F17" i="9"/>
  <c r="D6" i="4"/>
  <c r="D7" i="4"/>
  <c r="D8" i="4"/>
  <c r="D9" i="4"/>
  <c r="D5" i="4"/>
  <c r="C6" i="4"/>
  <c r="C7" i="4"/>
  <c r="C8" i="4"/>
  <c r="C9" i="4"/>
  <c r="C5" i="4"/>
  <c r="E18" i="9" l="1"/>
  <c r="C18" i="9" s="1"/>
  <c r="D19" i="9" l="1"/>
  <c r="F18" i="9"/>
  <c r="E19" i="9" l="1"/>
  <c r="C19" i="9"/>
  <c r="D20" i="9" l="1"/>
  <c r="F19" i="9"/>
  <c r="E20" i="9" l="1"/>
  <c r="C20" i="9" s="1"/>
  <c r="D21" i="9" l="1"/>
  <c r="F20" i="9"/>
  <c r="E21" i="9" l="1"/>
  <c r="C21" i="9"/>
  <c r="D22" i="9" l="1"/>
  <c r="F21" i="9"/>
  <c r="E22" i="9" l="1"/>
  <c r="C22" i="9"/>
  <c r="F22" i="9" s="1"/>
  <c r="F23" i="9" s="1"/>
  <c r="B36" i="9" s="1"/>
</calcChain>
</file>

<file path=xl/sharedStrings.xml><?xml version="1.0" encoding="utf-8"?>
<sst xmlns="http://schemas.openxmlformats.org/spreadsheetml/2006/main" count="190" uniqueCount="90">
  <si>
    <t>Month</t>
  </si>
  <si>
    <t>Forecast</t>
  </si>
  <si>
    <t>Year</t>
  </si>
  <si>
    <t>Quarter</t>
  </si>
  <si>
    <t>GDPGrowth</t>
  </si>
  <si>
    <t>Actual Sales</t>
  </si>
  <si>
    <t xml:space="preserve">October </t>
  </si>
  <si>
    <t>Calls</t>
  </si>
  <si>
    <t>SMA</t>
  </si>
  <si>
    <t>WMA</t>
  </si>
  <si>
    <t>MAD - SMA</t>
  </si>
  <si>
    <t>MAD - WMA</t>
  </si>
  <si>
    <t>Forecast 1</t>
  </si>
  <si>
    <t>Forecast 2</t>
  </si>
  <si>
    <t>Alpaha 1</t>
  </si>
  <si>
    <t>Alpha 2</t>
  </si>
  <si>
    <t>MAPE 1</t>
  </si>
  <si>
    <t>MAPE 2</t>
  </si>
  <si>
    <t>Actual</t>
  </si>
  <si>
    <t>Quarter Relatives</t>
  </si>
  <si>
    <t>Trend values</t>
  </si>
  <si>
    <t>Period</t>
  </si>
  <si>
    <t xml:space="preserve">a. Every Q3, the sales is 75% of the average </t>
  </si>
  <si>
    <t xml:space="preserve">b. </t>
  </si>
  <si>
    <t>Period 15</t>
  </si>
  <si>
    <t>Period 16</t>
  </si>
  <si>
    <t>Demand</t>
  </si>
  <si>
    <t>Naïve</t>
  </si>
  <si>
    <t>Error</t>
  </si>
  <si>
    <t>MSE</t>
  </si>
  <si>
    <t>z</t>
  </si>
  <si>
    <t>s</t>
  </si>
  <si>
    <t>UCL</t>
  </si>
  <si>
    <t>LCL</t>
  </si>
  <si>
    <t>Center</t>
  </si>
  <si>
    <t>c. Forcast is in control</t>
  </si>
  <si>
    <t>Year 1</t>
  </si>
  <si>
    <t>Year 2</t>
  </si>
  <si>
    <t>Year 3</t>
  </si>
  <si>
    <t>Year 4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</si>
  <si>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</si>
  <si>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</si>
  <si>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</si>
  <si>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</si>
  <si>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</si>
  <si>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</si>
  <si>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</si>
  <si>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</si>
  <si>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</si>
  <si>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</si>
  <si>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</si>
  <si>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</si>
  <si>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Months</t>
  </si>
  <si>
    <t>Average</t>
  </si>
  <si>
    <t>Grand average</t>
  </si>
  <si>
    <t>Day</t>
  </si>
  <si>
    <t>Trend: (β)(Base – Prev.Base) + (1- β )(Prev.Trend)</t>
  </si>
  <si>
    <t>Base</t>
  </si>
  <si>
    <t>Trend</t>
  </si>
  <si>
    <t>MAD</t>
  </si>
  <si>
    <t>1. determine the length of the season</t>
  </si>
  <si>
    <t>Seasonal Relative</t>
  </si>
  <si>
    <t>Deseasonalized demand</t>
  </si>
  <si>
    <t>2. get the grand average</t>
  </si>
  <si>
    <t>3. get the average</t>
  </si>
  <si>
    <t>4. estimate the seasonal relatives</t>
  </si>
  <si>
    <t>5. remove the seasonal component from the data to get the non-seasonal component.</t>
  </si>
  <si>
    <t>6. obtain trend estimate for the desired period</t>
  </si>
  <si>
    <t>Using trendline Equation for Year 5</t>
  </si>
  <si>
    <t>This line shows a weak correlation of GDP growth and actual sales</t>
  </si>
  <si>
    <t>The model can only explain 20%</t>
  </si>
  <si>
    <t>No, company has incorrect claim.</t>
  </si>
  <si>
    <t>1. Define the variables</t>
  </si>
  <si>
    <t>2. Gather data can be difficult</t>
  </si>
  <si>
    <t>Forecast = Base + Trend</t>
  </si>
  <si>
    <t>Alpha</t>
  </si>
  <si>
    <t>Beta</t>
  </si>
  <si>
    <t>Base = Previous Forecast + alpha * (Actual - Previous Forecast)</t>
  </si>
  <si>
    <t>Formulas</t>
  </si>
  <si>
    <t>Parameters</t>
  </si>
  <si>
    <t>Naïve initial trend</t>
  </si>
  <si>
    <t>Abs Error</t>
  </si>
  <si>
    <t>Abs Error 2</t>
  </si>
  <si>
    <t>Doulbe Exponential Smoothing</t>
  </si>
  <si>
    <t>Linear Regression</t>
  </si>
  <si>
    <t>DES</t>
  </si>
  <si>
    <t>LR</t>
  </si>
  <si>
    <t>Error ^2</t>
  </si>
  <si>
    <t>s or RMSE</t>
  </si>
  <si>
    <t>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</si>
</sst>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8">
    <xf numFmtId="0" fontId="0" fillId="0" borderId="0" xfId="0"/>
    <xf numFmtId="16" fontId="0" fillId="0" borderId="0" xfId="0" applyNumberFormat="1"/>
    <xf numFmtId="3" fontId="0" fillId="0" borderId="0" xfId="0" applyNumberFormat="1"/>
    <xf numFmtId="0" fontId="2" fillId="0" borderId="0" xfId="0" applyFont="1"/>
    <xf numFmtId="0" fontId="0" fillId="2" borderId="0" xfId="0" applyFill="1"/>
    <xf numFmtId="9" fontId="0" fillId="0" borderId="0" xfId="1" applyFont="1"/>
    <xf numFmtId="9" fontId="0" fillId="2" borderId="0" xfId="1" applyFont="1" applyFill="1"/>
    <xf numFmtId="0" fontId="0" fillId="3" borderId="0" xfId="0" applyFill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16" fontId="0" fillId="0" borderId="1" xfId="0" applyNumberFormat="1" applyBorder="1"/>
    <xf numFmtId="3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2" fillId="0" borderId="1" xfId="0" applyFont="1" applyFill="1" applyBorder="1"/>
    <xf numFmtId="0" fontId="0" fillId="0" borderId="0" xfId="0" applyBorder="1"/>
    <xf numFmtId="0" fontId="0" fillId="2" borderId="0" xfId="0" applyFill="1" applyBorder="1"/>
    <xf numFmtId="0" fontId="0" fillId="2" borderId="1" xfId="0" applyFill="1" applyBorder="1"/>
    <xf numFmtId="0" fontId="0" fillId="4" borderId="1" xfId="0" applyFill="1" applyBorder="1"/>
    <xf numFmtId="0" fontId="0" fillId="4" borderId="0" xfId="0" applyFill="1" applyBorder="1"/>
    <xf numFmtId="0" fontId="2" fillId="0" borderId="0" xfId="0" applyFont="1" applyBorder="1"/>
    <xf numFmtId="0" fontId="0" fillId="3" borderId="0" xfId="0" applyFill="1" applyBorder="1"/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P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Initial Forecast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'Problem 1'!$C$1</c:f>
              <c:strCache>
                <c:ptCount val="1"/>
                <c:pt idx="0">
                  <c:v>Forecast</c:v>
                </c:pt>
              </c:strCache>
            </c:strRef>
          </c:tx>
          <c:invertIfNegative val="0"/>
          <c:cat>
            <c:strRef>
              <c:f>'Problem 1'!$B$2:$B$49</c:f>
              <c:strCache>
                <c:ptCount val="48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  <c:pt idx="12">
                  <c:v>Jan</c:v>
                </c:pt>
                <c:pt idx="13">
                  <c:v>Feb</c:v>
                </c:pt>
                <c:pt idx="14">
                  <c:v>Mar</c:v>
                </c:pt>
                <c:pt idx="15">
                  <c:v>Apr</c:v>
                </c:pt>
                <c:pt idx="16">
                  <c:v>May</c:v>
                </c:pt>
                <c:pt idx="17">
                  <c:v>Jun</c:v>
                </c:pt>
                <c:pt idx="18">
                  <c:v>Jul</c:v>
                </c:pt>
                <c:pt idx="19">
                  <c:v>Aug</c:v>
                </c:pt>
                <c:pt idx="20">
                  <c:v>Sep</c:v>
                </c:pt>
                <c:pt idx="21">
                  <c:v>Oct</c:v>
                </c:pt>
                <c:pt idx="22">
                  <c:v>Nov</c:v>
                </c:pt>
                <c:pt idx="23">
                  <c:v>Dec</c:v>
                </c:pt>
                <c:pt idx="24">
                  <c:v>Jan</c:v>
                </c:pt>
                <c:pt idx="25">
                  <c:v>Feb</c:v>
                </c:pt>
                <c:pt idx="26">
                  <c:v>Mar</c:v>
                </c:pt>
                <c:pt idx="27">
                  <c:v>Apr</c:v>
                </c:pt>
                <c:pt idx="28">
                  <c:v>May</c:v>
                </c:pt>
                <c:pt idx="29">
                  <c:v>Jun</c:v>
                </c:pt>
                <c:pt idx="30">
                  <c:v>Jul</c:v>
                </c:pt>
                <c:pt idx="31">
                  <c:v>Aug</c:v>
                </c:pt>
                <c:pt idx="32">
                  <c:v>Sep</c:v>
                </c:pt>
                <c:pt idx="33">
                  <c:v>Oct</c:v>
                </c:pt>
                <c:pt idx="34">
                  <c:v>Nov</c:v>
                </c:pt>
                <c:pt idx="35">
                  <c:v>Dec</c:v>
                </c:pt>
                <c:pt idx="36">
                  <c:v>Jan</c:v>
                </c:pt>
                <c:pt idx="37">
                  <c:v>Feb</c:v>
                </c:pt>
                <c:pt idx="38">
                  <c:v>Mar</c:v>
                </c:pt>
                <c:pt idx="39">
                  <c:v>Apr</c:v>
                </c:pt>
                <c:pt idx="40">
                  <c:v>May</c:v>
                </c:pt>
                <c:pt idx="41">
                  <c:v>Jun</c:v>
                </c:pt>
                <c:pt idx="42">
                  <c:v>Jul</c:v>
                </c:pt>
                <c:pt idx="43">
                  <c:v>Aug</c:v>
                </c:pt>
                <c:pt idx="44">
                  <c:v>Sep</c:v>
                </c:pt>
                <c:pt idx="45">
                  <c:v>Oct</c:v>
                </c:pt>
                <c:pt idx="46">
                  <c:v>Nov</c:v>
                </c:pt>
                <c:pt idx="47">
                  <c:v>Dec</c:v>
                </c:pt>
              </c:strCache>
            </c:strRef>
          </c:cat>
          <c:val>
            <c:numRef>
              <c:f>'Problem 1'!$C$2:$C$49</c:f>
              <c:numCache>
                <c:formatCode>#,##0</c:formatCode>
                <c:ptCount val="48"/>
                <c:pt idx="0">
                  <c:v>424065</c:v>
                </c:pt>
                <c:pt idx="1">
                  <c:v>585176</c:v>
                </c:pt>
                <c:pt idx="2">
                  <c:v>911946</c:v>
                </c:pt>
                <c:pt idx="3">
                  <c:v>1119496</c:v>
                </c:pt>
                <c:pt idx="4">
                  <c:v>983883</c:v>
                </c:pt>
                <c:pt idx="5">
                  <c:v>644349</c:v>
                </c:pt>
                <c:pt idx="6">
                  <c:v>523140</c:v>
                </c:pt>
                <c:pt idx="7">
                  <c:v>531012</c:v>
                </c:pt>
                <c:pt idx="8">
                  <c:v>549517</c:v>
                </c:pt>
                <c:pt idx="9">
                  <c:v>781577</c:v>
                </c:pt>
                <c:pt idx="10">
                  <c:v>830118</c:v>
                </c:pt>
                <c:pt idx="11">
                  <c:v>1032606</c:v>
                </c:pt>
                <c:pt idx="12">
                  <c:v>658780</c:v>
                </c:pt>
                <c:pt idx="13">
                  <c:v>694497</c:v>
                </c:pt>
                <c:pt idx="14">
                  <c:v>1093059</c:v>
                </c:pt>
                <c:pt idx="15">
                  <c:v>1346677</c:v>
                </c:pt>
                <c:pt idx="16">
                  <c:v>1185249</c:v>
                </c:pt>
                <c:pt idx="17">
                  <c:v>778303</c:v>
                </c:pt>
                <c:pt idx="18">
                  <c:v>632985</c:v>
                </c:pt>
                <c:pt idx="19">
                  <c:v>641539</c:v>
                </c:pt>
                <c:pt idx="20">
                  <c:v>663618</c:v>
                </c:pt>
                <c:pt idx="21">
                  <c:v>909978</c:v>
                </c:pt>
                <c:pt idx="22">
                  <c:v>967901</c:v>
                </c:pt>
                <c:pt idx="23">
                  <c:v>1205232</c:v>
                </c:pt>
                <c:pt idx="24">
                  <c:v>768771</c:v>
                </c:pt>
                <c:pt idx="25">
                  <c:v>814372</c:v>
                </c:pt>
                <c:pt idx="26">
                  <c:v>1291669</c:v>
                </c:pt>
                <c:pt idx="27">
                  <c:v>1603204</c:v>
                </c:pt>
                <c:pt idx="28">
                  <c:v>1411999</c:v>
                </c:pt>
                <c:pt idx="29">
                  <c:v>928807</c:v>
                </c:pt>
                <c:pt idx="30">
                  <c:v>755406</c:v>
                </c:pt>
                <c:pt idx="31">
                  <c:v>764897</c:v>
                </c:pt>
                <c:pt idx="32">
                  <c:v>789571</c:v>
                </c:pt>
                <c:pt idx="33">
                  <c:v>1074393</c:v>
                </c:pt>
                <c:pt idx="34">
                  <c:v>1143282</c:v>
                </c:pt>
                <c:pt idx="35">
                  <c:v>1428110</c:v>
                </c:pt>
                <c:pt idx="36">
                  <c:v>888621</c:v>
                </c:pt>
                <c:pt idx="37">
                  <c:v>907896</c:v>
                </c:pt>
                <c:pt idx="38">
                  <c:v>1448157</c:v>
                </c:pt>
                <c:pt idx="39">
                  <c:v>1832200</c:v>
                </c:pt>
                <c:pt idx="40">
                  <c:v>1612318</c:v>
                </c:pt>
                <c:pt idx="41">
                  <c:v>1060048</c:v>
                </c:pt>
                <c:pt idx="42">
                  <c:v>863336</c:v>
                </c:pt>
                <c:pt idx="43">
                  <c:v>873824</c:v>
                </c:pt>
                <c:pt idx="44">
                  <c:v>897299</c:v>
                </c:pt>
                <c:pt idx="45">
                  <c:v>1205632</c:v>
                </c:pt>
                <c:pt idx="46">
                  <c:v>1285571</c:v>
                </c:pt>
                <c:pt idx="47">
                  <c:v>1623351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8939776"/>
        <c:axId val="178941312"/>
      </c:barChart>
      <c:catAx>
        <c:axId val="178939776"/>
        <c:scaling>
          <c:orientation val="minMax"/>
        </c:scaling>
        <c:delete val="0"/>
        <c:axPos val="b"/>
        <c:majorTickMark val="out"/>
        <c:minorTickMark val="none"/>
        <c:tickLblPos val="nextTo"/>
        <c:crossAx val="178941312"/>
        <c:crosses val="autoZero"/>
        <c:auto val="1"/>
        <c:lblAlgn val="ctr"/>
        <c:lblOffset val="100"/>
        <c:noMultiLvlLbl val="0"/>
      </c:catAx>
      <c:valAx>
        <c:axId val="178941312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789397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P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'Problem 1'!$D$1</c:f>
              <c:strCache>
                <c:ptCount val="1"/>
                <c:pt idx="0">
                  <c:v>Deseasonalized demand</c:v>
                </c:pt>
              </c:strCache>
            </c:strRef>
          </c:tx>
          <c:spPr>
            <a:ln w="19050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18752814090164863"/>
                  <c:y val="-1.7961392962170857E-2"/>
                </c:manualLayout>
              </c:layout>
              <c:numFmt formatCode="General" sourceLinked="0"/>
            </c:trendlineLbl>
          </c:trendline>
          <c:yVal>
            <c:numRef>
              <c:f>'Problem 1'!$D$2:$D$49</c:f>
              <c:numCache>
                <c:formatCode>General</c:formatCode>
                <c:ptCount val="48"/>
                <c:pt idx="0">
                  <c:v>605703.27102500631</c:v>
                </c:pt>
                <c:pt idx="1">
                  <c:v>762956.83675750683</c:v>
                </c:pt>
                <c:pt idx="2">
                  <c:v>752253.10628207843</c:v>
                </c:pt>
                <c:pt idx="3">
                  <c:v>742454.91009934014</c:v>
                </c:pt>
                <c:pt idx="4">
                  <c:v>741486.41904238402</c:v>
                </c:pt>
                <c:pt idx="5">
                  <c:v>739248.5946218929</c:v>
                </c:pt>
                <c:pt idx="6">
                  <c:v>737889.56948747463</c:v>
                </c:pt>
                <c:pt idx="7">
                  <c:v>739293.83378307044</c:v>
                </c:pt>
                <c:pt idx="8">
                  <c:v>741648.29250090371</c:v>
                </c:pt>
                <c:pt idx="9">
                  <c:v>770236.45728209347</c:v>
                </c:pt>
                <c:pt idx="10">
                  <c:v>768663.66088930541</c:v>
                </c:pt>
                <c:pt idx="11">
                  <c:v>764103.41664717766</c:v>
                </c:pt>
                <c:pt idx="12">
                  <c:v>940952.92204226623</c:v>
                </c:pt>
                <c:pt idx="13">
                  <c:v>905490.37256753212</c:v>
                </c:pt>
                <c:pt idx="14">
                  <c:v>901651.00576084806</c:v>
                </c:pt>
                <c:pt idx="15">
                  <c:v>893122.39701423596</c:v>
                </c:pt>
                <c:pt idx="16">
                  <c:v>893242.42484479002</c:v>
                </c:pt>
                <c:pt idx="17">
                  <c:v>892931.31352730142</c:v>
                </c:pt>
                <c:pt idx="18">
                  <c:v>892826.0678633427</c:v>
                </c:pt>
                <c:pt idx="19">
                  <c:v>893173.46280565637</c:v>
                </c:pt>
                <c:pt idx="20">
                  <c:v>895643.18587571406</c:v>
                </c:pt>
                <c:pt idx="21">
                  <c:v>896774.38169834169</c:v>
                </c:pt>
                <c:pt idx="22">
                  <c:v>896246.46862062928</c:v>
                </c:pt>
                <c:pt idx="23">
                  <c:v>891842.47336594143</c:v>
                </c:pt>
                <c:pt idx="24">
                  <c:v>1098055.9804963039</c:v>
                </c:pt>
                <c:pt idx="25">
                  <c:v>1061784.2923562899</c:v>
                </c:pt>
                <c:pt idx="26">
                  <c:v>1065481.9666277017</c:v>
                </c:pt>
                <c:pt idx="27">
                  <c:v>1063252.286467216</c:v>
                </c:pt>
                <c:pt idx="28">
                  <c:v>1064128.6435495147</c:v>
                </c:pt>
                <c:pt idx="29">
                  <c:v>1065601.5131939005</c:v>
                </c:pt>
                <c:pt idx="30">
                  <c:v>1065501.0286505625</c:v>
                </c:pt>
                <c:pt idx="31">
                  <c:v>1064916.8673761971</c:v>
                </c:pt>
                <c:pt idx="32">
                  <c:v>1065633.9730312822</c:v>
                </c:pt>
                <c:pt idx="33">
                  <c:v>1058803.7494049596</c:v>
                </c:pt>
                <c:pt idx="34">
                  <c:v>1058643.8645455788</c:v>
                </c:pt>
                <c:pt idx="35">
                  <c:v>1056766.7923176903</c:v>
                </c:pt>
                <c:pt idx="36">
                  <c:v>1269240.9097697572</c:v>
                </c:pt>
                <c:pt idx="37">
                  <c:v>1183721.5816520045</c:v>
                </c:pt>
                <c:pt idx="38">
                  <c:v>1194567.0046627058</c:v>
                </c:pt>
                <c:pt idx="39">
                  <c:v>1215123.4897525413</c:v>
                </c:pt>
                <c:pt idx="40">
                  <c:v>1215095.5958966448</c:v>
                </c:pt>
                <c:pt idx="41">
                  <c:v>1216171.6619902388</c:v>
                </c:pt>
                <c:pt idx="42">
                  <c:v>1217736.417331954</c:v>
                </c:pt>
                <c:pt idx="43">
                  <c:v>1216568.9193684093</c:v>
                </c:pt>
                <c:pt idx="44">
                  <c:v>1211027.6319254334</c:v>
                </c:pt>
                <c:pt idx="45">
                  <c:v>1188138.4949479385</c:v>
                </c:pt>
                <c:pt idx="46">
                  <c:v>1190399.0892778197</c:v>
                </c:pt>
                <c:pt idx="47">
                  <c:v>1201240.4010025242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2864"/>
        <c:axId val="179734400"/>
      </c:scatterChart>
      <c:valAx>
        <c:axId val="179732864"/>
        <c:scaling>
          <c:orientation val="minMax"/>
        </c:scaling>
        <c:delete val="0"/>
        <c:axPos val="b"/>
        <c:majorTickMark val="out"/>
        <c:minorTickMark val="none"/>
        <c:tickLblPos val="nextTo"/>
        <c:crossAx val="179734400"/>
        <c:crosses val="autoZero"/>
        <c:crossBetween val="midCat"/>
      </c:valAx>
      <c:valAx>
        <c:axId val="17973440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7973286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P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Year 5 Forecast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'Problem 1'!$C$52</c:f>
              <c:strCache>
                <c:ptCount val="1"/>
                <c:pt idx="0">
                  <c:v>Forecast</c:v>
                </c:pt>
              </c:strCache>
            </c:strRef>
          </c:tx>
          <c:invertIfNegative val="0"/>
          <c:cat>
            <c:strRef>
              <c:f>'Problem 1'!$B$53:$B$64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'Problem 1'!$C$53:$C$64</c:f>
              <c:numCache>
                <c:formatCode>#,##0</c:formatCode>
                <c:ptCount val="12"/>
                <c:pt idx="0">
                  <c:v>896809.66719193128</c:v>
                </c:pt>
                <c:pt idx="1">
                  <c:v>991927.13292709587</c:v>
                </c:pt>
                <c:pt idx="2">
                  <c:v>1582793.4909125229</c:v>
                </c:pt>
                <c:pt idx="3">
                  <c:v>1987278.0986990626</c:v>
                </c:pt>
                <c:pt idx="4">
                  <c:v>1765206.0068765515</c:v>
                </c:pt>
                <c:pt idx="5">
                  <c:v>1170300.387896576</c:v>
                </c:pt>
                <c:pt idx="6">
                  <c:v>960656.43328223331</c:v>
                </c:pt>
                <c:pt idx="7">
                  <c:v>982126.84462488338</c:v>
                </c:pt>
                <c:pt idx="8">
                  <c:v>1022272.90754273</c:v>
                </c:pt>
                <c:pt idx="9">
                  <c:v>1412537.6693712284</c:v>
                </c:pt>
                <c:pt idx="10">
                  <c:v>1516667.1549390273</c:v>
                </c:pt>
                <c:pt idx="11">
                  <c:v>1914565.4000752904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9762688"/>
        <c:axId val="179764224"/>
      </c:barChart>
      <c:catAx>
        <c:axId val="179762688"/>
        <c:scaling>
          <c:orientation val="minMax"/>
        </c:scaling>
        <c:delete val="0"/>
        <c:axPos val="b"/>
        <c:majorTickMark val="out"/>
        <c:minorTickMark val="none"/>
        <c:tickLblPos val="nextTo"/>
        <c:crossAx val="179764224"/>
        <c:crosses val="autoZero"/>
        <c:auto val="1"/>
        <c:lblAlgn val="ctr"/>
        <c:lblOffset val="100"/>
        <c:noMultiLvlLbl val="0"/>
      </c:catAx>
      <c:valAx>
        <c:axId val="179764224"/>
        <c:scaling>
          <c:orientation val="minMax"/>
        </c:scaling>
        <c:delete val="0"/>
        <c:axPos val="l"/>
        <c:numFmt formatCode="#,##0" sourceLinked="1"/>
        <c:majorTickMark val="out"/>
        <c:minorTickMark val="none"/>
        <c:tickLblPos val="nextTo"/>
        <c:crossAx val="1797626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P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'Problem 2'!$D$1</c:f>
              <c:strCache>
                <c:ptCount val="1"/>
                <c:pt idx="0">
                  <c:v>Actual Sales</c:v>
                </c:pt>
              </c:strCache>
            </c:strRef>
          </c:tx>
          <c:spPr>
            <a:ln w="19050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6.547900262467192E-2"/>
                  <c:y val="0.33744349664625256"/>
                </c:manualLayout>
              </c:layout>
              <c:numFmt formatCode="General" sourceLinked="0"/>
            </c:trendlineLbl>
          </c:trendline>
          <c:xVal>
            <c:numRef>
              <c:f>'Problem 2'!$C$2:$C$25</c:f>
              <c:numCache>
                <c:formatCode>General</c:formatCode>
                <c:ptCount val="24"/>
                <c:pt idx="0">
                  <c:v>3.12</c:v>
                </c:pt>
                <c:pt idx="1">
                  <c:v>4.67</c:v>
                </c:pt>
                <c:pt idx="2">
                  <c:v>6.18</c:v>
                </c:pt>
                <c:pt idx="3">
                  <c:v>7.05</c:v>
                </c:pt>
                <c:pt idx="4">
                  <c:v>7.23</c:v>
                </c:pt>
                <c:pt idx="5">
                  <c:v>6.12</c:v>
                </c:pt>
                <c:pt idx="6">
                  <c:v>5.23</c:v>
                </c:pt>
                <c:pt idx="7">
                  <c:v>4.32</c:v>
                </c:pt>
                <c:pt idx="8">
                  <c:v>2.1</c:v>
                </c:pt>
                <c:pt idx="9">
                  <c:v>4.1500000000000004</c:v>
                </c:pt>
                <c:pt idx="10">
                  <c:v>3.7</c:v>
                </c:pt>
                <c:pt idx="11">
                  <c:v>5.05</c:v>
                </c:pt>
                <c:pt idx="12">
                  <c:v>6.12</c:v>
                </c:pt>
                <c:pt idx="13">
                  <c:v>6.3</c:v>
                </c:pt>
                <c:pt idx="14">
                  <c:v>5.9</c:v>
                </c:pt>
                <c:pt idx="15">
                  <c:v>3.12</c:v>
                </c:pt>
                <c:pt idx="16">
                  <c:v>4.2</c:v>
                </c:pt>
                <c:pt idx="17">
                  <c:v>4.72</c:v>
                </c:pt>
                <c:pt idx="18">
                  <c:v>6.89</c:v>
                </c:pt>
                <c:pt idx="19">
                  <c:v>7.52</c:v>
                </c:pt>
                <c:pt idx="20">
                  <c:v>6.32</c:v>
                </c:pt>
                <c:pt idx="21">
                  <c:v>3.21</c:v>
                </c:pt>
                <c:pt idx="22">
                  <c:v>4.3099999999999996</c:v>
                </c:pt>
                <c:pt idx="23">
                  <c:v>5.23</c:v>
                </c:pt>
              </c:numCache>
            </c:numRef>
          </c:xVal>
          <c:yVal>
            <c:numRef>
              <c:f>'Problem 2'!$D$2:$D$25</c:f>
              <c:numCache>
                <c:formatCode>#,##0</c:formatCode>
                <c:ptCount val="24"/>
                <c:pt idx="0">
                  <c:v>718944</c:v>
                </c:pt>
                <c:pt idx="1">
                  <c:v>586301</c:v>
                </c:pt>
                <c:pt idx="2">
                  <c:v>821102</c:v>
                </c:pt>
                <c:pt idx="3">
                  <c:v>944125</c:v>
                </c:pt>
                <c:pt idx="4">
                  <c:v>1231612</c:v>
                </c:pt>
                <c:pt idx="5">
                  <c:v>939949</c:v>
                </c:pt>
                <c:pt idx="6">
                  <c:v>882542</c:v>
                </c:pt>
                <c:pt idx="7">
                  <c:v>831050</c:v>
                </c:pt>
                <c:pt idx="8">
                  <c:v>862179</c:v>
                </c:pt>
                <c:pt idx="9">
                  <c:v>858265</c:v>
                </c:pt>
                <c:pt idx="10">
                  <c:v>881057</c:v>
                </c:pt>
                <c:pt idx="11">
                  <c:v>980639</c:v>
                </c:pt>
                <c:pt idx="12">
                  <c:v>1447280</c:v>
                </c:pt>
                <c:pt idx="13">
                  <c:v>1179342</c:v>
                </c:pt>
                <c:pt idx="14">
                  <c:v>1156338</c:v>
                </c:pt>
                <c:pt idx="15">
                  <c:v>845223</c:v>
                </c:pt>
                <c:pt idx="16">
                  <c:v>1401747</c:v>
                </c:pt>
                <c:pt idx="17">
                  <c:v>1218838</c:v>
                </c:pt>
                <c:pt idx="18">
                  <c:v>1379925</c:v>
                </c:pt>
                <c:pt idx="19">
                  <c:v>1550237</c:v>
                </c:pt>
                <c:pt idx="20">
                  <c:v>1717278</c:v>
                </c:pt>
                <c:pt idx="21">
                  <c:v>1267631</c:v>
                </c:pt>
                <c:pt idx="22">
                  <c:v>1343088</c:v>
                </c:pt>
                <c:pt idx="23">
                  <c:v>1411417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92128"/>
        <c:axId val="179806208"/>
      </c:scatterChart>
      <c:valAx>
        <c:axId val="1797921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9806208"/>
        <c:crosses val="autoZero"/>
        <c:crossBetween val="midCat"/>
      </c:valAx>
      <c:valAx>
        <c:axId val="179806208"/>
        <c:scaling>
          <c:orientation val="minMax"/>
        </c:scaling>
        <c:delete val="0"/>
        <c:axPos val="l"/>
        <c:numFmt formatCode="#,##0" sourceLinked="1"/>
        <c:majorTickMark val="out"/>
        <c:minorTickMark val="none"/>
        <c:tickLblPos val="nextTo"/>
        <c:crossAx val="1797921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P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'Problem 3b'!$B$2</c:f>
              <c:strCache>
                <c:ptCount val="1"/>
                <c:pt idx="0">
                  <c:v>Actual</c:v>
                </c:pt>
              </c:strCache>
            </c:strRef>
          </c:tx>
          <c:spPr>
            <a:ln w="19050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3.3577469482981293E-2"/>
                  <c:y val="0.37464093030037909"/>
                </c:manualLayout>
              </c:layout>
              <c:numFmt formatCode="General" sourceLinked="0"/>
            </c:trendlineLbl>
          </c:trendline>
          <c:xVal>
            <c:numRef>
              <c:f>'Problem 3b'!$A$3:$A$12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'Problem 3b'!$B$3:$B$12</c:f>
              <c:numCache>
                <c:formatCode>General</c:formatCode>
                <c:ptCount val="10"/>
                <c:pt idx="0">
                  <c:v>40</c:v>
                </c:pt>
                <c:pt idx="1">
                  <c:v>52</c:v>
                </c:pt>
                <c:pt idx="2">
                  <c:v>75</c:v>
                </c:pt>
                <c:pt idx="3">
                  <c:v>82</c:v>
                </c:pt>
                <c:pt idx="4">
                  <c:v>84</c:v>
                </c:pt>
                <c:pt idx="5">
                  <c:v>88</c:v>
                </c:pt>
                <c:pt idx="6">
                  <c:v>112</c:v>
                </c:pt>
                <c:pt idx="7">
                  <c:v>123</c:v>
                </c:pt>
                <c:pt idx="8">
                  <c:v>138</c:v>
                </c:pt>
                <c:pt idx="9">
                  <c:v>142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650048"/>
        <c:axId val="171660032"/>
      </c:scatterChart>
      <c:valAx>
        <c:axId val="171650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1660032"/>
        <c:crosses val="autoZero"/>
        <c:crossBetween val="midCat"/>
      </c:valAx>
      <c:valAx>
        <c:axId val="17166003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716500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P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'Problem 3b'!$I$13:$I$22</c:f>
              <c:numCache>
                <c:formatCode>General</c:formatCode>
                <c:ptCount val="10"/>
                <c:pt idx="0">
                  <c:v>14.301941616817805</c:v>
                </c:pt>
                <c:pt idx="1">
                  <c:v>14.301941616817805</c:v>
                </c:pt>
                <c:pt idx="2">
                  <c:v>14.301941616817805</c:v>
                </c:pt>
                <c:pt idx="3">
                  <c:v>14.301941616817805</c:v>
                </c:pt>
                <c:pt idx="4">
                  <c:v>14.301941616817805</c:v>
                </c:pt>
                <c:pt idx="5">
                  <c:v>14.301941616817805</c:v>
                </c:pt>
                <c:pt idx="6">
                  <c:v>14.301941616817805</c:v>
                </c:pt>
                <c:pt idx="7">
                  <c:v>14.301941616817805</c:v>
                </c:pt>
                <c:pt idx="8">
                  <c:v>14.301941616817805</c:v>
                </c:pt>
                <c:pt idx="9">
                  <c:v>14.301941616817805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'Problem 3b'!$J$13:$J$22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'Problem 3b'!$K$13:$K$22</c:f>
              <c:numCache>
                <c:formatCode>General</c:formatCode>
                <c:ptCount val="10"/>
                <c:pt idx="0">
                  <c:v>-14.301941616817805</c:v>
                </c:pt>
                <c:pt idx="1">
                  <c:v>-14.301941616817805</c:v>
                </c:pt>
                <c:pt idx="2">
                  <c:v>-14.301941616817805</c:v>
                </c:pt>
                <c:pt idx="3">
                  <c:v>-14.301941616817805</c:v>
                </c:pt>
                <c:pt idx="4">
                  <c:v>-14.301941616817805</c:v>
                </c:pt>
                <c:pt idx="5">
                  <c:v>-14.301941616817805</c:v>
                </c:pt>
                <c:pt idx="6">
                  <c:v>-14.301941616817805</c:v>
                </c:pt>
                <c:pt idx="7">
                  <c:v>-14.301941616817805</c:v>
                </c:pt>
                <c:pt idx="8">
                  <c:v>-14.301941616817805</c:v>
                </c:pt>
                <c:pt idx="9">
                  <c:v>-14.301941616817805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686912"/>
        <c:axId val="171741952"/>
      </c:lineChart>
      <c:scatterChart>
        <c:scatterStyle val="lineMarker"/>
        <c:varyColors val="0"/>
        <c:ser>
          <c:idx val="3"/>
          <c:order val="3"/>
          <c:spPr>
            <a:ln w="19050">
              <a:noFill/>
            </a:ln>
          </c:spPr>
          <c:yVal>
            <c:numRef>
              <c:f>'Problem 3b'!$H$13:$H$22</c:f>
              <c:numCache>
                <c:formatCode>General</c:formatCode>
                <c:ptCount val="10"/>
                <c:pt idx="0">
                  <c:v>2</c:v>
                </c:pt>
                <c:pt idx="1">
                  <c:v>2.4799999999999898</c:v>
                </c:pt>
                <c:pt idx="2">
                  <c:v>1.7151999999999816</c:v>
                </c:pt>
                <c:pt idx="3">
                  <c:v>1.0004479999999774</c:v>
                </c:pt>
                <c:pt idx="4">
                  <c:v>1.3686195199999815</c:v>
                </c:pt>
                <c:pt idx="5">
                  <c:v>-6.4189604352000345</c:v>
                </c:pt>
                <c:pt idx="6">
                  <c:v>-13.263886773248032</c:v>
                </c:pt>
                <c:pt idx="7">
                  <c:v>-8.9439946372915529</c:v>
                </c:pt>
                <c:pt idx="8">
                  <c:v>-6.9514412502888661</c:v>
                </c:pt>
                <c:pt idx="9">
                  <c:v>-9.9403120656693886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686912"/>
        <c:axId val="171741952"/>
      </c:scatterChart>
      <c:catAx>
        <c:axId val="171686912"/>
        <c:scaling>
          <c:orientation val="minMax"/>
        </c:scaling>
        <c:delete val="0"/>
        <c:axPos val="b"/>
        <c:majorTickMark val="out"/>
        <c:minorTickMark val="none"/>
        <c:tickLblPos val="nextTo"/>
        <c:crossAx val="171741952"/>
        <c:crosses val="autoZero"/>
        <c:auto val="1"/>
        <c:lblAlgn val="ctr"/>
        <c:lblOffset val="100"/>
        <c:noMultiLvlLbl val="0"/>
      </c:catAx>
      <c:valAx>
        <c:axId val="17174195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716869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P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trendline>
            <c:trendlineType val="linear"/>
            <c:dispRSqr val="0"/>
            <c:dispEq val="0"/>
          </c:trendline>
          <c:yVal>
            <c:numRef>
              <c:f>'Problem 3b'!$L$13:$L$22</c:f>
              <c:numCache>
                <c:formatCode>General</c:formatCode>
                <c:ptCount val="10"/>
                <c:pt idx="0">
                  <c:v>155.39600000000002</c:v>
                </c:pt>
                <c:pt idx="1">
                  <c:v>166.63200000000001</c:v>
                </c:pt>
                <c:pt idx="2">
                  <c:v>177.86800000000002</c:v>
                </c:pt>
                <c:pt idx="3">
                  <c:v>189.10400000000001</c:v>
                </c:pt>
                <c:pt idx="4">
                  <c:v>200.34000000000003</c:v>
                </c:pt>
                <c:pt idx="5">
                  <c:v>211.57600000000002</c:v>
                </c:pt>
                <c:pt idx="6">
                  <c:v>222.81200000000001</c:v>
                </c:pt>
                <c:pt idx="7">
                  <c:v>234.04800000000003</c:v>
                </c:pt>
                <c:pt idx="8">
                  <c:v>245.28400000000002</c:v>
                </c:pt>
                <c:pt idx="9">
                  <c:v>256.52000000000004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814400"/>
        <c:axId val="179815936"/>
      </c:scatterChart>
      <c:valAx>
        <c:axId val="179814400"/>
        <c:scaling>
          <c:orientation val="minMax"/>
        </c:scaling>
        <c:delete val="0"/>
        <c:axPos val="b"/>
        <c:majorTickMark val="out"/>
        <c:minorTickMark val="none"/>
        <c:tickLblPos val="nextTo"/>
        <c:crossAx val="179815936"/>
        <c:crosses val="autoZero"/>
        <c:crossBetween val="midCat"/>
      </c:valAx>
      <c:valAx>
        <c:axId val="17981593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798144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P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yVal>
            <c:numRef>
              <c:f>'Quiz 4'!$F$3:$F$11</c:f>
              <c:numCache>
                <c:formatCode>General</c:formatCode>
                <c:ptCount val="9"/>
                <c:pt idx="0">
                  <c:v>8.6602540378443873</c:v>
                </c:pt>
                <c:pt idx="1">
                  <c:v>8.6602540378443873</c:v>
                </c:pt>
                <c:pt idx="2">
                  <c:v>8.6602540378443873</c:v>
                </c:pt>
                <c:pt idx="3">
                  <c:v>8.6602540378443873</c:v>
                </c:pt>
                <c:pt idx="4">
                  <c:v>8.6602540378443873</c:v>
                </c:pt>
                <c:pt idx="5">
                  <c:v>8.6602540378443873</c:v>
                </c:pt>
                <c:pt idx="6">
                  <c:v>8.6602540378443873</c:v>
                </c:pt>
                <c:pt idx="7">
                  <c:v>8.6602540378443873</c:v>
                </c:pt>
                <c:pt idx="8">
                  <c:v>8.6602540378443873</c:v>
                </c:pt>
              </c:numCache>
            </c:numRef>
          </c:yVal>
          <c:smooth val="0"/>
        </c:ser>
        <c:ser>
          <c:idx val="1"/>
          <c:order val="1"/>
          <c:spPr>
            <a:ln w="19050">
              <a:noFill/>
            </a:ln>
          </c:spPr>
          <c:yVal>
            <c:numRef>
              <c:f>'Quiz 4'!$G$3:$G$11</c:f>
              <c:numCache>
                <c:formatCode>General</c:formatCode>
                <c:ptCount val="9"/>
                <c:pt idx="0">
                  <c:v>-8.6602540378443873</c:v>
                </c:pt>
                <c:pt idx="1">
                  <c:v>-8.6602540378443873</c:v>
                </c:pt>
                <c:pt idx="2">
                  <c:v>-8.6602540378443873</c:v>
                </c:pt>
                <c:pt idx="3">
                  <c:v>-8.6602540378443873</c:v>
                </c:pt>
                <c:pt idx="4">
                  <c:v>-8.6602540378443873</c:v>
                </c:pt>
                <c:pt idx="5">
                  <c:v>-8.6602540378443873</c:v>
                </c:pt>
                <c:pt idx="6">
                  <c:v>-8.6602540378443873</c:v>
                </c:pt>
                <c:pt idx="7">
                  <c:v>-8.6602540378443873</c:v>
                </c:pt>
                <c:pt idx="8">
                  <c:v>-8.6602540378443873</c:v>
                </c:pt>
              </c:numCache>
            </c:numRef>
          </c:yVal>
          <c:smooth val="0"/>
        </c:ser>
        <c:ser>
          <c:idx val="2"/>
          <c:order val="2"/>
          <c:spPr>
            <a:ln w="19050">
              <a:noFill/>
            </a:ln>
          </c:spPr>
          <c:yVal>
            <c:numRef>
              <c:f>'Quiz 4'!$H$3:$H$11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</c:ser>
        <c:ser>
          <c:idx val="3"/>
          <c:order val="3"/>
          <c:spPr>
            <a:ln w="19050">
              <a:noFill/>
            </a:ln>
          </c:spPr>
          <c:yVal>
            <c:numRef>
              <c:f>'Quiz 4'!$D$3:$D$11</c:f>
              <c:numCache>
                <c:formatCode>General</c:formatCode>
                <c:ptCount val="9"/>
                <c:pt idx="0">
                  <c:v>-1</c:v>
                </c:pt>
                <c:pt idx="1">
                  <c:v>3</c:v>
                </c:pt>
                <c:pt idx="2">
                  <c:v>-1</c:v>
                </c:pt>
                <c:pt idx="3">
                  <c:v>7</c:v>
                </c:pt>
                <c:pt idx="4">
                  <c:v>-4</c:v>
                </c:pt>
                <c:pt idx="5">
                  <c:v>-5</c:v>
                </c:pt>
                <c:pt idx="6">
                  <c:v>6</c:v>
                </c:pt>
                <c:pt idx="7">
                  <c:v>-2</c:v>
                </c:pt>
                <c:pt idx="8">
                  <c:v>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182976"/>
        <c:axId val="179188864"/>
      </c:scatterChart>
      <c:valAx>
        <c:axId val="179182976"/>
        <c:scaling>
          <c:orientation val="minMax"/>
        </c:scaling>
        <c:delete val="0"/>
        <c:axPos val="b"/>
        <c:majorTickMark val="out"/>
        <c:minorTickMark val="none"/>
        <c:tickLblPos val="nextTo"/>
        <c:crossAx val="179188864"/>
        <c:crosses val="autoZero"/>
        <c:crossBetween val="midCat"/>
      </c:valAx>
      <c:valAx>
        <c:axId val="17918886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791829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9524</xdr:colOff>
      <xdr:row>1</xdr:row>
      <xdr:rowOff>14286</xdr:rowOff>
    </xdr:from>
    <xdr:to>
      <xdr:col>18</xdr:col>
      <xdr:colOff>609599</xdr:colOff>
      <xdr:row>16</xdr:row>
      <xdr:rowOff>133349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28574</xdr:colOff>
      <xdr:row>18</xdr:row>
      <xdr:rowOff>14286</xdr:rowOff>
    </xdr:from>
    <xdr:to>
      <xdr:col>13</xdr:col>
      <xdr:colOff>333375</xdr:colOff>
      <xdr:row>40</xdr:row>
      <xdr:rowOff>161925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47625</xdr:colOff>
      <xdr:row>50</xdr:row>
      <xdr:rowOff>14287</xdr:rowOff>
    </xdr:from>
    <xdr:to>
      <xdr:col>11</xdr:col>
      <xdr:colOff>409575</xdr:colOff>
      <xdr:row>64</xdr:row>
      <xdr:rowOff>90487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1</xdr:row>
      <xdr:rowOff>23812</xdr:rowOff>
    </xdr:from>
    <xdr:to>
      <xdr:col>13</xdr:col>
      <xdr:colOff>533400</xdr:colOff>
      <xdr:row>15</xdr:row>
      <xdr:rowOff>100012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190499</xdr:colOff>
      <xdr:row>0</xdr:row>
      <xdr:rowOff>185737</xdr:rowOff>
    </xdr:from>
    <xdr:to>
      <xdr:col>25</xdr:col>
      <xdr:colOff>542924</xdr:colOff>
      <xdr:row>15</xdr:row>
      <xdr:rowOff>71437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228600</xdr:colOff>
      <xdr:row>16</xdr:row>
      <xdr:rowOff>66675</xdr:rowOff>
    </xdr:from>
    <xdr:to>
      <xdr:col>25</xdr:col>
      <xdr:colOff>533400</xdr:colOff>
      <xdr:row>31</xdr:row>
      <xdr:rowOff>42862</xdr:rowOff>
    </xdr:to>
    <xdr:graphicFrame macro="">
      <xdr:nvGraphicFramePr>
        <xdr:cNvPr id="3" name="Chart 2" title="Control Limi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256209</xdr:colOff>
      <xdr:row>31</xdr:row>
      <xdr:rowOff>139493</xdr:rowOff>
    </xdr:from>
    <xdr:to>
      <xdr:col>25</xdr:col>
      <xdr:colOff>208584</xdr:colOff>
      <xdr:row>45</xdr:row>
      <xdr:rowOff>191881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</cdr:x>
      <cdr:y>0.09748</cdr:y>
    </cdr:from>
    <cdr:to>
      <cdr:x>1</cdr:x>
      <cdr:y>0.42017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3676650" y="276225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PH" sz="1100"/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381000</xdr:colOff>
      <xdr:row>0</xdr:row>
      <xdr:rowOff>138111</xdr:rowOff>
    </xdr:from>
    <xdr:to>
      <xdr:col>18</xdr:col>
      <xdr:colOff>371475</xdr:colOff>
      <xdr:row>25</xdr:row>
      <xdr:rowOff>142874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workbookViewId="0">
      <selection activeCell="H44" sqref="H44"/>
    </sheetView>
  </sheetViews>
  <sheetFormatPr defaultRowHeight="15" x14ac:dyDescent="0.25"/>
  <cols>
    <col min="1" max="1" width="8.42578125" customWidth="1"/>
    <col min="2" max="2" width="9.140625" bestFit="1" customWidth="1"/>
    <col min="3" max="3" width="9.85546875" bestFit="1" customWidth="1"/>
    <col min="4" max="4" width="23" bestFit="1" customWidth="1"/>
    <col min="7" max="7" width="17.7109375" bestFit="1" customWidth="1"/>
    <col min="8" max="8" width="9.42578125" customWidth="1"/>
    <col min="11" max="11" width="17.7109375" bestFit="1" customWidth="1"/>
    <col min="12" max="12" width="26.5703125" bestFit="1" customWidth="1"/>
  </cols>
  <sheetData>
    <row r="1" spans="1:4" x14ac:dyDescent="0.25">
      <c r="A1" s="9" t="s">
        <v>21</v>
      </c>
      <c r="B1" s="9" t="s">
        <v>0</v>
      </c>
      <c r="C1" s="9" t="s">
        <v>1</v>
      </c>
      <c r="D1" s="9" t="s">
        <v>62</v>
      </c>
    </row>
    <row r="2" spans="1:4" x14ac:dyDescent="0.25">
      <c r="A2" s="10">
        <v>1</v>
      </c>
      <c r="B2" s="11" t="s">
        <v>40</v>
      </c>
      <c r="C2" s="12">
        <v>424065</v>
      </c>
      <c r="D2" s="10">
        <f t="shared" ref="D2:D13" si="0">C2/G68</f>
        <v>605703.27102500631</v>
      </c>
    </row>
    <row r="3" spans="1:4" x14ac:dyDescent="0.25">
      <c r="A3" s="10">
        <v>2</v>
      </c>
      <c r="B3" s="11" t="s">
        <v>41</v>
      </c>
      <c r="C3" s="12">
        <v>585176</v>
      </c>
      <c r="D3" s="10">
        <f t="shared" si="0"/>
        <v>762956.83675750683</v>
      </c>
    </row>
    <row r="4" spans="1:4" x14ac:dyDescent="0.25">
      <c r="A4" s="10">
        <v>3</v>
      </c>
      <c r="B4" s="11" t="s">
        <v>42</v>
      </c>
      <c r="C4" s="12">
        <v>911946</v>
      </c>
      <c r="D4" s="10">
        <f t="shared" si="0"/>
        <v>752253.10628207843</v>
      </c>
    </row>
    <row r="5" spans="1:4" x14ac:dyDescent="0.25">
      <c r="A5" s="10">
        <v>4</v>
      </c>
      <c r="B5" s="11" t="s">
        <v>43</v>
      </c>
      <c r="C5" s="12">
        <v>1119496</v>
      </c>
      <c r="D5" s="10">
        <f t="shared" si="0"/>
        <v>742454.91009934014</v>
      </c>
    </row>
    <row r="6" spans="1:4" x14ac:dyDescent="0.25">
      <c r="A6" s="10">
        <v>5</v>
      </c>
      <c r="B6" s="11" t="s">
        <v>44</v>
      </c>
      <c r="C6" s="12">
        <v>983883</v>
      </c>
      <c r="D6" s="10">
        <f t="shared" si="0"/>
        <v>741486.41904238402</v>
      </c>
    </row>
    <row r="7" spans="1:4" x14ac:dyDescent="0.25">
      <c r="A7" s="10">
        <v>6</v>
      </c>
      <c r="B7" s="11" t="s">
        <v>45</v>
      </c>
      <c r="C7" s="12">
        <v>644349</v>
      </c>
      <c r="D7" s="10">
        <f t="shared" si="0"/>
        <v>739248.5946218929</v>
      </c>
    </row>
    <row r="8" spans="1:4" x14ac:dyDescent="0.25">
      <c r="A8" s="10">
        <v>7</v>
      </c>
      <c r="B8" s="11" t="s">
        <v>46</v>
      </c>
      <c r="C8" s="12">
        <v>523140</v>
      </c>
      <c r="D8" s="10">
        <f t="shared" si="0"/>
        <v>737889.56948747463</v>
      </c>
    </row>
    <row r="9" spans="1:4" x14ac:dyDescent="0.25">
      <c r="A9" s="10">
        <v>8</v>
      </c>
      <c r="B9" s="11" t="s">
        <v>47</v>
      </c>
      <c r="C9" s="12">
        <v>531012</v>
      </c>
      <c r="D9" s="10">
        <f t="shared" si="0"/>
        <v>739293.83378307044</v>
      </c>
    </row>
    <row r="10" spans="1:4" x14ac:dyDescent="0.25">
      <c r="A10" s="10">
        <v>9</v>
      </c>
      <c r="B10" s="11" t="s">
        <v>48</v>
      </c>
      <c r="C10" s="12">
        <v>549517</v>
      </c>
      <c r="D10" s="10">
        <f t="shared" si="0"/>
        <v>741648.29250090371</v>
      </c>
    </row>
    <row r="11" spans="1:4" x14ac:dyDescent="0.25">
      <c r="A11" s="10">
        <v>10</v>
      </c>
      <c r="B11" s="11" t="s">
        <v>49</v>
      </c>
      <c r="C11" s="12">
        <v>781577</v>
      </c>
      <c r="D11" s="10">
        <f t="shared" si="0"/>
        <v>770236.45728209347</v>
      </c>
    </row>
    <row r="12" spans="1:4" x14ac:dyDescent="0.25">
      <c r="A12" s="10">
        <v>11</v>
      </c>
      <c r="B12" s="11" t="s">
        <v>50</v>
      </c>
      <c r="C12" s="12">
        <v>830118</v>
      </c>
      <c r="D12" s="10">
        <f t="shared" si="0"/>
        <v>768663.66088930541</v>
      </c>
    </row>
    <row r="13" spans="1:4" x14ac:dyDescent="0.25">
      <c r="A13" s="10">
        <v>12</v>
      </c>
      <c r="B13" s="11" t="s">
        <v>51</v>
      </c>
      <c r="C13" s="12">
        <v>1032606</v>
      </c>
      <c r="D13" s="10">
        <f t="shared" si="0"/>
        <v>764103.41664717766</v>
      </c>
    </row>
    <row r="14" spans="1:4" x14ac:dyDescent="0.25">
      <c r="A14" s="10">
        <v>13</v>
      </c>
      <c r="B14" s="11" t="s">
        <v>40</v>
      </c>
      <c r="C14" s="12">
        <v>658780</v>
      </c>
      <c r="D14" s="10">
        <f t="shared" ref="D14:D25" si="1">C14/G68</f>
        <v>940952.92204226623</v>
      </c>
    </row>
    <row r="15" spans="1:4" x14ac:dyDescent="0.25">
      <c r="A15" s="10">
        <v>14</v>
      </c>
      <c r="B15" s="11" t="s">
        <v>41</v>
      </c>
      <c r="C15" s="12">
        <v>694497</v>
      </c>
      <c r="D15" s="10">
        <f t="shared" si="1"/>
        <v>905490.37256753212</v>
      </c>
    </row>
    <row r="16" spans="1:4" x14ac:dyDescent="0.25">
      <c r="A16" s="10">
        <v>15</v>
      </c>
      <c r="B16" s="11" t="s">
        <v>42</v>
      </c>
      <c r="C16" s="12">
        <v>1093059</v>
      </c>
      <c r="D16" s="10">
        <f t="shared" si="1"/>
        <v>901651.00576084806</v>
      </c>
    </row>
    <row r="17" spans="1:4" x14ac:dyDescent="0.25">
      <c r="A17" s="10">
        <v>16</v>
      </c>
      <c r="B17" s="11" t="s">
        <v>43</v>
      </c>
      <c r="C17" s="12">
        <v>1346677</v>
      </c>
      <c r="D17" s="10">
        <f t="shared" si="1"/>
        <v>893122.39701423596</v>
      </c>
    </row>
    <row r="18" spans="1:4" x14ac:dyDescent="0.25">
      <c r="A18" s="10">
        <v>17</v>
      </c>
      <c r="B18" s="11" t="s">
        <v>44</v>
      </c>
      <c r="C18" s="12">
        <v>1185249</v>
      </c>
      <c r="D18" s="10">
        <f t="shared" si="1"/>
        <v>893242.42484479002</v>
      </c>
    </row>
    <row r="19" spans="1:4" x14ac:dyDescent="0.25">
      <c r="A19" s="10">
        <v>18</v>
      </c>
      <c r="B19" s="11" t="s">
        <v>45</v>
      </c>
      <c r="C19" s="12">
        <v>778303</v>
      </c>
      <c r="D19" s="10">
        <f t="shared" si="1"/>
        <v>892931.31352730142</v>
      </c>
    </row>
    <row r="20" spans="1:4" x14ac:dyDescent="0.25">
      <c r="A20" s="10">
        <v>19</v>
      </c>
      <c r="B20" s="11" t="s">
        <v>46</v>
      </c>
      <c r="C20" s="12">
        <v>632985</v>
      </c>
      <c r="D20" s="10">
        <f t="shared" si="1"/>
        <v>892826.0678633427</v>
      </c>
    </row>
    <row r="21" spans="1:4" x14ac:dyDescent="0.25">
      <c r="A21" s="10">
        <v>20</v>
      </c>
      <c r="B21" s="11" t="s">
        <v>47</v>
      </c>
      <c r="C21" s="12">
        <v>641539</v>
      </c>
      <c r="D21" s="10">
        <f t="shared" si="1"/>
        <v>893173.46280565637</v>
      </c>
    </row>
    <row r="22" spans="1:4" x14ac:dyDescent="0.25">
      <c r="A22" s="10">
        <v>21</v>
      </c>
      <c r="B22" s="11" t="s">
        <v>48</v>
      </c>
      <c r="C22" s="12">
        <v>663618</v>
      </c>
      <c r="D22" s="10">
        <f t="shared" si="1"/>
        <v>895643.18587571406</v>
      </c>
    </row>
    <row r="23" spans="1:4" x14ac:dyDescent="0.25">
      <c r="A23" s="10">
        <v>22</v>
      </c>
      <c r="B23" s="11" t="s">
        <v>49</v>
      </c>
      <c r="C23" s="12">
        <v>909978</v>
      </c>
      <c r="D23" s="10">
        <f t="shared" si="1"/>
        <v>896774.38169834169</v>
      </c>
    </row>
    <row r="24" spans="1:4" x14ac:dyDescent="0.25">
      <c r="A24" s="10">
        <v>23</v>
      </c>
      <c r="B24" s="11" t="s">
        <v>50</v>
      </c>
      <c r="C24" s="12">
        <v>967901</v>
      </c>
      <c r="D24" s="10">
        <f t="shared" si="1"/>
        <v>896246.46862062928</v>
      </c>
    </row>
    <row r="25" spans="1:4" x14ac:dyDescent="0.25">
      <c r="A25" s="10">
        <v>24</v>
      </c>
      <c r="B25" s="11" t="s">
        <v>51</v>
      </c>
      <c r="C25" s="12">
        <v>1205232</v>
      </c>
      <c r="D25" s="10">
        <f t="shared" si="1"/>
        <v>891842.47336594143</v>
      </c>
    </row>
    <row r="26" spans="1:4" x14ac:dyDescent="0.25">
      <c r="A26" s="10">
        <v>25</v>
      </c>
      <c r="B26" s="11" t="s">
        <v>40</v>
      </c>
      <c r="C26" s="12">
        <v>768771</v>
      </c>
      <c r="D26" s="10">
        <f t="shared" ref="D26:D37" si="2">C26/G68</f>
        <v>1098055.9804963039</v>
      </c>
    </row>
    <row r="27" spans="1:4" x14ac:dyDescent="0.25">
      <c r="A27" s="10">
        <v>26</v>
      </c>
      <c r="B27" s="11" t="s">
        <v>41</v>
      </c>
      <c r="C27" s="12">
        <v>814372</v>
      </c>
      <c r="D27" s="10">
        <f t="shared" si="2"/>
        <v>1061784.2923562899</v>
      </c>
    </row>
    <row r="28" spans="1:4" x14ac:dyDescent="0.25">
      <c r="A28" s="10">
        <v>27</v>
      </c>
      <c r="B28" s="11" t="s">
        <v>42</v>
      </c>
      <c r="C28" s="12">
        <v>1291669</v>
      </c>
      <c r="D28" s="10">
        <f t="shared" si="2"/>
        <v>1065481.9666277017</v>
      </c>
    </row>
    <row r="29" spans="1:4" x14ac:dyDescent="0.25">
      <c r="A29" s="10">
        <v>28</v>
      </c>
      <c r="B29" s="11" t="s">
        <v>43</v>
      </c>
      <c r="C29" s="12">
        <v>1603204</v>
      </c>
      <c r="D29" s="10">
        <f t="shared" si="2"/>
        <v>1063252.286467216</v>
      </c>
    </row>
    <row r="30" spans="1:4" x14ac:dyDescent="0.25">
      <c r="A30" s="10">
        <v>29</v>
      </c>
      <c r="B30" s="11" t="s">
        <v>44</v>
      </c>
      <c r="C30" s="12">
        <v>1411999</v>
      </c>
      <c r="D30" s="10">
        <f t="shared" si="2"/>
        <v>1064128.6435495147</v>
      </c>
    </row>
    <row r="31" spans="1:4" x14ac:dyDescent="0.25">
      <c r="A31" s="10">
        <v>30</v>
      </c>
      <c r="B31" s="11" t="s">
        <v>45</v>
      </c>
      <c r="C31" s="12">
        <v>928807</v>
      </c>
      <c r="D31" s="10">
        <f t="shared" si="2"/>
        <v>1065601.5131939005</v>
      </c>
    </row>
    <row r="32" spans="1:4" x14ac:dyDescent="0.25">
      <c r="A32" s="10">
        <v>31</v>
      </c>
      <c r="B32" s="11" t="s">
        <v>46</v>
      </c>
      <c r="C32" s="12">
        <v>755406</v>
      </c>
      <c r="D32" s="10">
        <f t="shared" si="2"/>
        <v>1065501.0286505625</v>
      </c>
    </row>
    <row r="33" spans="1:4" x14ac:dyDescent="0.25">
      <c r="A33" s="10">
        <v>32</v>
      </c>
      <c r="B33" s="11" t="s">
        <v>47</v>
      </c>
      <c r="C33" s="12">
        <v>764897</v>
      </c>
      <c r="D33" s="10">
        <f t="shared" si="2"/>
        <v>1064916.8673761971</v>
      </c>
    </row>
    <row r="34" spans="1:4" x14ac:dyDescent="0.25">
      <c r="A34" s="10">
        <v>33</v>
      </c>
      <c r="B34" s="11" t="s">
        <v>48</v>
      </c>
      <c r="C34" s="12">
        <v>789571</v>
      </c>
      <c r="D34" s="10">
        <f t="shared" si="2"/>
        <v>1065633.9730312822</v>
      </c>
    </row>
    <row r="35" spans="1:4" x14ac:dyDescent="0.25">
      <c r="A35" s="10">
        <v>34</v>
      </c>
      <c r="B35" s="11" t="s">
        <v>49</v>
      </c>
      <c r="C35" s="12">
        <v>1074393</v>
      </c>
      <c r="D35" s="10">
        <f t="shared" si="2"/>
        <v>1058803.7494049596</v>
      </c>
    </row>
    <row r="36" spans="1:4" x14ac:dyDescent="0.25">
      <c r="A36" s="10">
        <v>35</v>
      </c>
      <c r="B36" s="11" t="s">
        <v>50</v>
      </c>
      <c r="C36" s="12">
        <v>1143282</v>
      </c>
      <c r="D36" s="10">
        <f t="shared" si="2"/>
        <v>1058643.8645455788</v>
      </c>
    </row>
    <row r="37" spans="1:4" x14ac:dyDescent="0.25">
      <c r="A37" s="10">
        <v>36</v>
      </c>
      <c r="B37" s="11" t="s">
        <v>51</v>
      </c>
      <c r="C37" s="12">
        <v>1428110</v>
      </c>
      <c r="D37" s="10">
        <f t="shared" si="2"/>
        <v>1056766.7923176903</v>
      </c>
    </row>
    <row r="38" spans="1:4" x14ac:dyDescent="0.25">
      <c r="A38" s="10">
        <v>37</v>
      </c>
      <c r="B38" s="11" t="s">
        <v>40</v>
      </c>
      <c r="C38" s="12">
        <v>888621</v>
      </c>
      <c r="D38" s="10">
        <f t="shared" ref="D38:D49" si="3">C38/G68</f>
        <v>1269240.9097697572</v>
      </c>
    </row>
    <row r="39" spans="1:4" x14ac:dyDescent="0.25">
      <c r="A39" s="10">
        <v>38</v>
      </c>
      <c r="B39" s="11" t="s">
        <v>41</v>
      </c>
      <c r="C39" s="12">
        <v>907896</v>
      </c>
      <c r="D39" s="10">
        <f t="shared" si="3"/>
        <v>1183721.5816520045</v>
      </c>
    </row>
    <row r="40" spans="1:4" x14ac:dyDescent="0.25">
      <c r="A40" s="10">
        <v>39</v>
      </c>
      <c r="B40" s="11" t="s">
        <v>42</v>
      </c>
      <c r="C40" s="12">
        <v>1448157</v>
      </c>
      <c r="D40" s="10">
        <f t="shared" si="3"/>
        <v>1194567.0046627058</v>
      </c>
    </row>
    <row r="41" spans="1:4" x14ac:dyDescent="0.25">
      <c r="A41" s="10">
        <v>40</v>
      </c>
      <c r="B41" s="11" t="s">
        <v>43</v>
      </c>
      <c r="C41" s="12">
        <v>1832200</v>
      </c>
      <c r="D41" s="10">
        <f t="shared" si="3"/>
        <v>1215123.4897525413</v>
      </c>
    </row>
    <row r="42" spans="1:4" x14ac:dyDescent="0.25">
      <c r="A42" s="10">
        <v>41</v>
      </c>
      <c r="B42" s="11" t="s">
        <v>44</v>
      </c>
      <c r="C42" s="12">
        <v>1612318</v>
      </c>
      <c r="D42" s="10">
        <f t="shared" si="3"/>
        <v>1215095.5958966448</v>
      </c>
    </row>
    <row r="43" spans="1:4" x14ac:dyDescent="0.25">
      <c r="A43" s="10">
        <v>42</v>
      </c>
      <c r="B43" s="11" t="s">
        <v>45</v>
      </c>
      <c r="C43" s="12">
        <v>1060048</v>
      </c>
      <c r="D43" s="10">
        <f t="shared" si="3"/>
        <v>1216171.6619902388</v>
      </c>
    </row>
    <row r="44" spans="1:4" x14ac:dyDescent="0.25">
      <c r="A44" s="10">
        <v>43</v>
      </c>
      <c r="B44" s="11" t="s">
        <v>46</v>
      </c>
      <c r="C44" s="12">
        <v>863336</v>
      </c>
      <c r="D44" s="10">
        <f t="shared" si="3"/>
        <v>1217736.417331954</v>
      </c>
    </row>
    <row r="45" spans="1:4" x14ac:dyDescent="0.25">
      <c r="A45" s="10">
        <v>44</v>
      </c>
      <c r="B45" s="11" t="s">
        <v>47</v>
      </c>
      <c r="C45" s="12">
        <v>873824</v>
      </c>
      <c r="D45" s="10">
        <f t="shared" si="3"/>
        <v>1216568.9193684093</v>
      </c>
    </row>
    <row r="46" spans="1:4" x14ac:dyDescent="0.25">
      <c r="A46" s="10">
        <v>45</v>
      </c>
      <c r="B46" s="11" t="s">
        <v>48</v>
      </c>
      <c r="C46" s="12">
        <v>897299</v>
      </c>
      <c r="D46" s="10">
        <f t="shared" si="3"/>
        <v>1211027.6319254334</v>
      </c>
    </row>
    <row r="47" spans="1:4" x14ac:dyDescent="0.25">
      <c r="A47" s="10">
        <v>46</v>
      </c>
      <c r="B47" s="11" t="s">
        <v>49</v>
      </c>
      <c r="C47" s="12">
        <v>1205632</v>
      </c>
      <c r="D47" s="10">
        <f t="shared" si="3"/>
        <v>1188138.4949479385</v>
      </c>
    </row>
    <row r="48" spans="1:4" x14ac:dyDescent="0.25">
      <c r="A48" s="10">
        <v>47</v>
      </c>
      <c r="B48" s="11" t="s">
        <v>50</v>
      </c>
      <c r="C48" s="12">
        <v>1285571</v>
      </c>
      <c r="D48" s="10">
        <f t="shared" si="3"/>
        <v>1190399.0892778197</v>
      </c>
    </row>
    <row r="49" spans="1:6" x14ac:dyDescent="0.25">
      <c r="A49" s="10">
        <v>48</v>
      </c>
      <c r="B49" s="11" t="s">
        <v>51</v>
      </c>
      <c r="C49" s="12">
        <v>1623351</v>
      </c>
      <c r="D49" s="10">
        <f t="shared" si="3"/>
        <v>1201240.4010025242</v>
      </c>
    </row>
    <row r="50" spans="1:6" x14ac:dyDescent="0.25">
      <c r="B50" s="1"/>
      <c r="C50" s="2"/>
    </row>
    <row r="51" spans="1:6" x14ac:dyDescent="0.25">
      <c r="A51" s="24" t="s">
        <v>68</v>
      </c>
      <c r="B51" s="24"/>
      <c r="C51" s="24"/>
      <c r="D51" s="24"/>
    </row>
    <row r="52" spans="1:6" x14ac:dyDescent="0.25">
      <c r="A52" s="8" t="s">
        <v>21</v>
      </c>
      <c r="B52" s="8" t="s">
        <v>0</v>
      </c>
      <c r="C52" s="9" t="s">
        <v>1</v>
      </c>
      <c r="D52" s="9" t="s">
        <v>62</v>
      </c>
    </row>
    <row r="53" spans="1:6" x14ac:dyDescent="0.25">
      <c r="A53" s="10">
        <v>49</v>
      </c>
      <c r="B53" s="11" t="s">
        <v>40</v>
      </c>
      <c r="C53" s="12">
        <f>D53*G68</f>
        <v>896809.66719193128</v>
      </c>
      <c r="D53" s="10">
        <f t="shared" ref="D53:D64" si="4">$F$53*A53+$F$54</f>
        <v>1280937</v>
      </c>
      <c r="F53">
        <v>12345</v>
      </c>
    </row>
    <row r="54" spans="1:6" x14ac:dyDescent="0.25">
      <c r="A54" s="10">
        <v>50</v>
      </c>
      <c r="B54" s="11" t="s">
        <v>41</v>
      </c>
      <c r="C54" s="12">
        <f t="shared" ref="C54:C64" si="5">D54*G69</f>
        <v>991927.13292709587</v>
      </c>
      <c r="D54" s="10">
        <f t="shared" si="4"/>
        <v>1293282</v>
      </c>
      <c r="F54">
        <v>676032</v>
      </c>
    </row>
    <row r="55" spans="1:6" x14ac:dyDescent="0.25">
      <c r="A55" s="10">
        <v>51</v>
      </c>
      <c r="B55" s="11" t="s">
        <v>42</v>
      </c>
      <c r="C55" s="12">
        <f t="shared" si="5"/>
        <v>1582793.4909125229</v>
      </c>
      <c r="D55" s="10">
        <f t="shared" si="4"/>
        <v>1305627</v>
      </c>
    </row>
    <row r="56" spans="1:6" x14ac:dyDescent="0.25">
      <c r="A56" s="10">
        <v>52</v>
      </c>
      <c r="B56" s="11" t="s">
        <v>43</v>
      </c>
      <c r="C56" s="12">
        <f t="shared" si="5"/>
        <v>1987278.0986990626</v>
      </c>
      <c r="D56" s="10">
        <f t="shared" si="4"/>
        <v>1317972</v>
      </c>
    </row>
    <row r="57" spans="1:6" x14ac:dyDescent="0.25">
      <c r="A57" s="10">
        <v>53</v>
      </c>
      <c r="B57" s="11" t="s">
        <v>44</v>
      </c>
      <c r="C57" s="12">
        <f t="shared" si="5"/>
        <v>1765206.0068765515</v>
      </c>
      <c r="D57" s="10">
        <f t="shared" si="4"/>
        <v>1330317</v>
      </c>
    </row>
    <row r="58" spans="1:6" x14ac:dyDescent="0.25">
      <c r="A58" s="10">
        <v>54</v>
      </c>
      <c r="B58" s="11" t="s">
        <v>45</v>
      </c>
      <c r="C58" s="12">
        <f t="shared" si="5"/>
        <v>1170300.387896576</v>
      </c>
      <c r="D58" s="10">
        <f t="shared" si="4"/>
        <v>1342662</v>
      </c>
    </row>
    <row r="59" spans="1:6" x14ac:dyDescent="0.25">
      <c r="A59" s="10">
        <v>55</v>
      </c>
      <c r="B59" s="11" t="s">
        <v>46</v>
      </c>
      <c r="C59" s="12">
        <f t="shared" si="5"/>
        <v>960656.43328223331</v>
      </c>
      <c r="D59" s="10">
        <f t="shared" si="4"/>
        <v>1355007</v>
      </c>
    </row>
    <row r="60" spans="1:6" x14ac:dyDescent="0.25">
      <c r="A60" s="10">
        <v>56</v>
      </c>
      <c r="B60" s="11" t="s">
        <v>47</v>
      </c>
      <c r="C60" s="12">
        <f t="shared" si="5"/>
        <v>982126.84462488338</v>
      </c>
      <c r="D60" s="10">
        <f t="shared" si="4"/>
        <v>1367352</v>
      </c>
    </row>
    <row r="61" spans="1:6" x14ac:dyDescent="0.25">
      <c r="A61" s="10">
        <v>57</v>
      </c>
      <c r="B61" s="11" t="s">
        <v>48</v>
      </c>
      <c r="C61" s="12">
        <f t="shared" si="5"/>
        <v>1022272.90754273</v>
      </c>
      <c r="D61" s="10">
        <f t="shared" si="4"/>
        <v>1379697</v>
      </c>
    </row>
    <row r="62" spans="1:6" x14ac:dyDescent="0.25">
      <c r="A62" s="10">
        <v>58</v>
      </c>
      <c r="B62" s="11" t="s">
        <v>49</v>
      </c>
      <c r="C62" s="12">
        <f t="shared" si="5"/>
        <v>1412537.6693712284</v>
      </c>
      <c r="D62" s="10">
        <f t="shared" si="4"/>
        <v>1392042</v>
      </c>
    </row>
    <row r="63" spans="1:6" x14ac:dyDescent="0.25">
      <c r="A63" s="10">
        <v>59</v>
      </c>
      <c r="B63" s="11" t="s">
        <v>50</v>
      </c>
      <c r="C63" s="12">
        <f t="shared" si="5"/>
        <v>1516667.1549390273</v>
      </c>
      <c r="D63" s="10">
        <f t="shared" si="4"/>
        <v>1404387</v>
      </c>
    </row>
    <row r="64" spans="1:6" x14ac:dyDescent="0.25">
      <c r="A64" s="10">
        <v>60</v>
      </c>
      <c r="B64" s="11" t="s">
        <v>51</v>
      </c>
      <c r="C64" s="12">
        <f t="shared" si="5"/>
        <v>1914565.4000752904</v>
      </c>
      <c r="D64" s="10">
        <f t="shared" si="4"/>
        <v>1416732</v>
      </c>
    </row>
    <row r="67" spans="1:8" x14ac:dyDescent="0.25">
      <c r="A67" s="3" t="s">
        <v>52</v>
      </c>
      <c r="B67" s="3" t="s">
        <v>36</v>
      </c>
      <c r="C67" s="3" t="s">
        <v>37</v>
      </c>
      <c r="D67" s="3" t="s">
        <v>38</v>
      </c>
      <c r="E67" s="3" t="s">
        <v>39</v>
      </c>
      <c r="F67" s="3" t="s">
        <v>53</v>
      </c>
      <c r="G67" s="3" t="s">
        <v>61</v>
      </c>
      <c r="H67" s="3"/>
    </row>
    <row r="68" spans="1:8" x14ac:dyDescent="0.25">
      <c r="A68" s="1" t="s">
        <v>40</v>
      </c>
      <c r="B68" s="2">
        <v>424065</v>
      </c>
      <c r="C68" s="2">
        <v>658780</v>
      </c>
      <c r="D68" s="2">
        <v>768771</v>
      </c>
      <c r="E68" s="2">
        <v>888621</v>
      </c>
      <c r="F68" s="2">
        <f>AVERAGE(B68:E68)</f>
        <v>685059.25</v>
      </c>
      <c r="G68">
        <f t="shared" ref="G68:G79" si="6">F68/$F$80</f>
        <v>0.70012004274365658</v>
      </c>
    </row>
    <row r="69" spans="1:8" x14ac:dyDescent="0.25">
      <c r="A69" s="1" t="s">
        <v>41</v>
      </c>
      <c r="B69" s="2">
        <v>585176</v>
      </c>
      <c r="C69" s="2">
        <v>694497</v>
      </c>
      <c r="D69" s="2">
        <v>814372</v>
      </c>
      <c r="E69" s="2">
        <v>907896</v>
      </c>
      <c r="F69" s="2">
        <f t="shared" ref="F69:F79" si="7">AVERAGE(B69:E69)</f>
        <v>750485.25</v>
      </c>
      <c r="G69">
        <f t="shared" si="6"/>
        <v>0.76698441092282721</v>
      </c>
    </row>
    <row r="70" spans="1:8" x14ac:dyDescent="0.25">
      <c r="A70" s="1" t="s">
        <v>42</v>
      </c>
      <c r="B70" s="2">
        <v>911946</v>
      </c>
      <c r="C70" s="2">
        <v>1093059</v>
      </c>
      <c r="D70" s="2">
        <v>1291669</v>
      </c>
      <c r="E70" s="2">
        <v>1448157</v>
      </c>
      <c r="F70" s="2">
        <f t="shared" si="7"/>
        <v>1186207.75</v>
      </c>
      <c r="G70">
        <f t="shared" si="6"/>
        <v>1.2122861207010294</v>
      </c>
    </row>
    <row r="71" spans="1:8" x14ac:dyDescent="0.25">
      <c r="A71" s="1" t="s">
        <v>43</v>
      </c>
      <c r="B71" s="2">
        <v>1119496</v>
      </c>
      <c r="C71" s="2">
        <v>1346677</v>
      </c>
      <c r="D71" s="2">
        <v>1603204</v>
      </c>
      <c r="E71" s="2">
        <v>1832200</v>
      </c>
      <c r="F71" s="2">
        <f t="shared" si="7"/>
        <v>1475394.25</v>
      </c>
      <c r="G71">
        <f t="shared" si="6"/>
        <v>1.5078302867580362</v>
      </c>
    </row>
    <row r="72" spans="1:8" x14ac:dyDescent="0.25">
      <c r="A72" s="1" t="s">
        <v>44</v>
      </c>
      <c r="B72" s="2">
        <v>983883</v>
      </c>
      <c r="C72" s="2">
        <v>1185249</v>
      </c>
      <c r="D72" s="2">
        <v>1411999</v>
      </c>
      <c r="E72" s="2">
        <v>1612318</v>
      </c>
      <c r="F72" s="2">
        <f t="shared" si="7"/>
        <v>1298362.25</v>
      </c>
      <c r="G72">
        <f t="shared" si="6"/>
        <v>1.3269062989321729</v>
      </c>
    </row>
    <row r="73" spans="1:8" x14ac:dyDescent="0.25">
      <c r="A73" s="1" t="s">
        <v>45</v>
      </c>
      <c r="B73" s="2">
        <v>644349</v>
      </c>
      <c r="C73" s="2">
        <v>778303</v>
      </c>
      <c r="D73" s="2">
        <v>928807</v>
      </c>
      <c r="E73" s="2">
        <v>1060048</v>
      </c>
      <c r="F73" s="2">
        <f t="shared" si="7"/>
        <v>852876.75</v>
      </c>
      <c r="G73">
        <f t="shared" si="6"/>
        <v>0.87162695294614434</v>
      </c>
    </row>
    <row r="74" spans="1:8" x14ac:dyDescent="0.25">
      <c r="A74" s="1" t="s">
        <v>46</v>
      </c>
      <c r="B74" s="2">
        <v>523140</v>
      </c>
      <c r="C74" s="2">
        <v>632985</v>
      </c>
      <c r="D74" s="2">
        <v>755406</v>
      </c>
      <c r="E74" s="2">
        <v>863336</v>
      </c>
      <c r="F74" s="2">
        <f t="shared" si="7"/>
        <v>693716.75</v>
      </c>
      <c r="G74">
        <f t="shared" si="6"/>
        <v>0.70896787491299551</v>
      </c>
    </row>
    <row r="75" spans="1:8" x14ac:dyDescent="0.25">
      <c r="A75" s="1" t="s">
        <v>47</v>
      </c>
      <c r="B75" s="2">
        <v>531012</v>
      </c>
      <c r="C75" s="2">
        <v>641539</v>
      </c>
      <c r="D75" s="2">
        <v>764897</v>
      </c>
      <c r="E75" s="2">
        <v>873824</v>
      </c>
      <c r="F75" s="2">
        <f t="shared" si="7"/>
        <v>702818</v>
      </c>
      <c r="G75">
        <f t="shared" si="6"/>
        <v>0.71826921277394806</v>
      </c>
    </row>
    <row r="76" spans="1:8" x14ac:dyDescent="0.25">
      <c r="A76" s="1" t="s">
        <v>48</v>
      </c>
      <c r="B76" s="2">
        <v>549517</v>
      </c>
      <c r="C76" s="2">
        <v>663618</v>
      </c>
      <c r="D76" s="2">
        <v>789571</v>
      </c>
      <c r="E76" s="2">
        <v>897299</v>
      </c>
      <c r="F76" s="2">
        <f t="shared" si="7"/>
        <v>725001.25</v>
      </c>
      <c r="G76">
        <f t="shared" si="6"/>
        <v>0.7409401539198317</v>
      </c>
    </row>
    <row r="77" spans="1:8" x14ac:dyDescent="0.25">
      <c r="A77" s="1" t="s">
        <v>49</v>
      </c>
      <c r="B77" s="2">
        <v>781577</v>
      </c>
      <c r="C77" s="2">
        <v>909978</v>
      </c>
      <c r="D77" s="2">
        <v>1074393</v>
      </c>
      <c r="E77" s="2">
        <v>1205632</v>
      </c>
      <c r="F77" s="2">
        <f t="shared" si="7"/>
        <v>992895</v>
      </c>
      <c r="G77">
        <f t="shared" si="6"/>
        <v>1.0147234561681533</v>
      </c>
    </row>
    <row r="78" spans="1:8" x14ac:dyDescent="0.25">
      <c r="A78" s="1" t="s">
        <v>50</v>
      </c>
      <c r="B78" s="2">
        <v>830118</v>
      </c>
      <c r="C78" s="2">
        <v>967901</v>
      </c>
      <c r="D78" s="2">
        <v>1143282</v>
      </c>
      <c r="E78" s="2">
        <v>1285571</v>
      </c>
      <c r="F78" s="2">
        <f t="shared" si="7"/>
        <v>1056718</v>
      </c>
      <c r="G78">
        <f t="shared" si="6"/>
        <v>1.0799495829419008</v>
      </c>
    </row>
    <row r="79" spans="1:8" x14ac:dyDescent="0.25">
      <c r="A79" s="1" t="s">
        <v>51</v>
      </c>
      <c r="B79" s="2">
        <v>1032606</v>
      </c>
      <c r="C79" s="2">
        <v>1205232</v>
      </c>
      <c r="D79" s="2">
        <v>1428110</v>
      </c>
      <c r="E79" s="2">
        <v>1623351</v>
      </c>
      <c r="F79" s="2">
        <f t="shared" si="7"/>
        <v>1322324.75</v>
      </c>
      <c r="G79">
        <f t="shared" si="6"/>
        <v>1.3513956062793036</v>
      </c>
    </row>
    <row r="80" spans="1:8" x14ac:dyDescent="0.25">
      <c r="D80" t="s">
        <v>54</v>
      </c>
      <c r="F80" s="2">
        <f>AVERAGE(F68:F79)</f>
        <v>978488.27083333337</v>
      </c>
    </row>
    <row r="81" spans="1:6" x14ac:dyDescent="0.25">
      <c r="F81" s="2">
        <f>AVERAGE(B68:E79)</f>
        <v>978488.27083333337</v>
      </c>
    </row>
    <row r="83" spans="1:6" x14ac:dyDescent="0.25">
      <c r="A83" t="s">
        <v>60</v>
      </c>
    </row>
    <row r="84" spans="1:6" x14ac:dyDescent="0.25">
      <c r="A84" t="s">
        <v>63</v>
      </c>
    </row>
    <row r="85" spans="1:6" x14ac:dyDescent="0.25">
      <c r="A85" t="s">
        <v>64</v>
      </c>
    </row>
    <row r="86" spans="1:6" x14ac:dyDescent="0.25">
      <c r="A86" t="s">
        <v>65</v>
      </c>
    </row>
    <row r="87" spans="1:6" x14ac:dyDescent="0.25">
      <c r="A87" t="s">
        <v>66</v>
      </c>
    </row>
    <row r="88" spans="1:6" x14ac:dyDescent="0.25">
      <c r="A88" t="s">
        <v>67</v>
      </c>
    </row>
  </sheetData>
  <mergeCells count="1">
    <mergeCell ref="A51:D5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P14" sqref="P14"/>
    </sheetView>
  </sheetViews>
  <sheetFormatPr defaultRowHeight="15" x14ac:dyDescent="0.25"/>
  <cols>
    <col min="3" max="3" width="11.28515625" bestFit="1" customWidth="1"/>
    <col min="4" max="4" width="11.5703125" bestFit="1" customWidth="1"/>
  </cols>
  <sheetData>
    <row r="1" spans="1:4" x14ac:dyDescent="0.25">
      <c r="A1" s="9" t="s">
        <v>2</v>
      </c>
      <c r="B1" s="9" t="s">
        <v>3</v>
      </c>
      <c r="C1" s="9" t="s">
        <v>4</v>
      </c>
      <c r="D1" s="9" t="s">
        <v>5</v>
      </c>
    </row>
    <row r="2" spans="1:4" x14ac:dyDescent="0.3">
      <c r="A2" s="10">
        <v>2005</v>
      </c>
      <c r="B2" s="10">
        <v>1</v>
      </c>
      <c r="C2" s="10">
        <v>3.12</v>
      </c>
      <c r="D2" s="12">
        <v>718944</v>
      </c>
    </row>
    <row r="3" spans="1:4" x14ac:dyDescent="0.3">
      <c r="A3" s="10">
        <v>2005</v>
      </c>
      <c r="B3" s="10">
        <v>2</v>
      </c>
      <c r="C3" s="10">
        <v>4.67</v>
      </c>
      <c r="D3" s="12">
        <v>586301</v>
      </c>
    </row>
    <row r="4" spans="1:4" x14ac:dyDescent="0.3">
      <c r="A4" s="10">
        <v>2005</v>
      </c>
      <c r="B4" s="10">
        <v>3</v>
      </c>
      <c r="C4" s="10">
        <v>6.18</v>
      </c>
      <c r="D4" s="12">
        <v>821102</v>
      </c>
    </row>
    <row r="5" spans="1:4" x14ac:dyDescent="0.3">
      <c r="A5" s="10">
        <v>2005</v>
      </c>
      <c r="B5" s="10">
        <v>4</v>
      </c>
      <c r="C5" s="10">
        <v>7.05</v>
      </c>
      <c r="D5" s="12">
        <v>944125</v>
      </c>
    </row>
    <row r="6" spans="1:4" x14ac:dyDescent="0.3">
      <c r="A6" s="10">
        <v>2006</v>
      </c>
      <c r="B6" s="10">
        <v>5</v>
      </c>
      <c r="C6" s="10">
        <v>7.23</v>
      </c>
      <c r="D6" s="12">
        <v>1231612</v>
      </c>
    </row>
    <row r="7" spans="1:4" x14ac:dyDescent="0.3">
      <c r="A7" s="10">
        <v>2006</v>
      </c>
      <c r="B7" s="10">
        <v>6</v>
      </c>
      <c r="C7" s="10">
        <v>6.12</v>
      </c>
      <c r="D7" s="12">
        <v>939949</v>
      </c>
    </row>
    <row r="8" spans="1:4" x14ac:dyDescent="0.3">
      <c r="A8" s="10">
        <v>2006</v>
      </c>
      <c r="B8" s="10">
        <v>7</v>
      </c>
      <c r="C8" s="10">
        <v>5.23</v>
      </c>
      <c r="D8" s="12">
        <v>882542</v>
      </c>
    </row>
    <row r="9" spans="1:4" x14ac:dyDescent="0.3">
      <c r="A9" s="10">
        <v>2006</v>
      </c>
      <c r="B9" s="10">
        <v>8</v>
      </c>
      <c r="C9" s="10">
        <v>4.32</v>
      </c>
      <c r="D9" s="12">
        <v>831050</v>
      </c>
    </row>
    <row r="10" spans="1:4" x14ac:dyDescent="0.3">
      <c r="A10" s="10">
        <v>2007</v>
      </c>
      <c r="B10" s="10">
        <v>9</v>
      </c>
      <c r="C10" s="10">
        <v>2.1</v>
      </c>
      <c r="D10" s="12">
        <v>862179</v>
      </c>
    </row>
    <row r="11" spans="1:4" x14ac:dyDescent="0.3">
      <c r="A11" s="10">
        <v>2007</v>
      </c>
      <c r="B11" s="10">
        <v>10</v>
      </c>
      <c r="C11" s="10">
        <v>4.1500000000000004</v>
      </c>
      <c r="D11" s="12">
        <v>858265</v>
      </c>
    </row>
    <row r="12" spans="1:4" x14ac:dyDescent="0.3">
      <c r="A12" s="10">
        <v>2007</v>
      </c>
      <c r="B12" s="10">
        <v>11</v>
      </c>
      <c r="C12" s="10">
        <v>3.7</v>
      </c>
      <c r="D12" s="12">
        <v>881057</v>
      </c>
    </row>
    <row r="13" spans="1:4" x14ac:dyDescent="0.3">
      <c r="A13" s="10">
        <v>2007</v>
      </c>
      <c r="B13" s="10">
        <v>12</v>
      </c>
      <c r="C13" s="10">
        <v>5.05</v>
      </c>
      <c r="D13" s="12">
        <v>980639</v>
      </c>
    </row>
    <row r="14" spans="1:4" x14ac:dyDescent="0.3">
      <c r="A14" s="10">
        <v>2008</v>
      </c>
      <c r="B14" s="10">
        <v>13</v>
      </c>
      <c r="C14" s="10">
        <v>6.12</v>
      </c>
      <c r="D14" s="12">
        <v>1447280</v>
      </c>
    </row>
    <row r="15" spans="1:4" x14ac:dyDescent="0.3">
      <c r="A15" s="10">
        <v>2008</v>
      </c>
      <c r="B15" s="10">
        <v>14</v>
      </c>
      <c r="C15" s="10">
        <v>6.3</v>
      </c>
      <c r="D15" s="12">
        <v>1179342</v>
      </c>
    </row>
    <row r="16" spans="1:4" x14ac:dyDescent="0.3">
      <c r="A16" s="10">
        <v>2008</v>
      </c>
      <c r="B16" s="10">
        <v>15</v>
      </c>
      <c r="C16" s="10">
        <v>5.9</v>
      </c>
      <c r="D16" s="12">
        <v>1156338</v>
      </c>
    </row>
    <row r="17" spans="1:7" x14ac:dyDescent="0.3">
      <c r="A17" s="10">
        <v>2008</v>
      </c>
      <c r="B17" s="10">
        <v>16</v>
      </c>
      <c r="C17" s="10">
        <v>3.12</v>
      </c>
      <c r="D17" s="12">
        <v>845223</v>
      </c>
    </row>
    <row r="18" spans="1:7" x14ac:dyDescent="0.3">
      <c r="A18" s="10">
        <v>2009</v>
      </c>
      <c r="B18" s="10">
        <v>17</v>
      </c>
      <c r="C18" s="10">
        <v>4.2</v>
      </c>
      <c r="D18" s="12">
        <v>1401747</v>
      </c>
    </row>
    <row r="19" spans="1:7" x14ac:dyDescent="0.3">
      <c r="A19" s="10">
        <v>2009</v>
      </c>
      <c r="B19" s="10">
        <v>18</v>
      </c>
      <c r="C19" s="10">
        <v>4.72</v>
      </c>
      <c r="D19" s="12">
        <v>1218838</v>
      </c>
      <c r="G19" t="s">
        <v>69</v>
      </c>
    </row>
    <row r="20" spans="1:7" x14ac:dyDescent="0.3">
      <c r="A20" s="10">
        <v>2009</v>
      </c>
      <c r="B20" s="10">
        <v>19</v>
      </c>
      <c r="C20" s="10">
        <v>6.89</v>
      </c>
      <c r="D20" s="12">
        <v>1379925</v>
      </c>
      <c r="G20" t="s">
        <v>70</v>
      </c>
    </row>
    <row r="21" spans="1:7" x14ac:dyDescent="0.3">
      <c r="A21" s="10">
        <v>2009</v>
      </c>
      <c r="B21" s="10">
        <v>20</v>
      </c>
      <c r="C21" s="10">
        <v>7.52</v>
      </c>
      <c r="D21" s="12">
        <v>1550237</v>
      </c>
      <c r="G21" t="s">
        <v>71</v>
      </c>
    </row>
    <row r="22" spans="1:7" x14ac:dyDescent="0.3">
      <c r="A22" s="10">
        <v>2010</v>
      </c>
      <c r="B22" s="10">
        <v>21</v>
      </c>
      <c r="C22" s="10">
        <v>6.32</v>
      </c>
      <c r="D22" s="12">
        <v>1717278</v>
      </c>
    </row>
    <row r="23" spans="1:7" x14ac:dyDescent="0.3">
      <c r="A23" s="10">
        <v>2010</v>
      </c>
      <c r="B23" s="10">
        <v>22</v>
      </c>
      <c r="C23" s="10">
        <v>3.21</v>
      </c>
      <c r="D23" s="12">
        <v>1267631</v>
      </c>
      <c r="G23" t="s">
        <v>72</v>
      </c>
    </row>
    <row r="24" spans="1:7" x14ac:dyDescent="0.3">
      <c r="A24" s="10">
        <v>2010</v>
      </c>
      <c r="B24" s="10">
        <v>23</v>
      </c>
      <c r="C24" s="10">
        <v>4.3099999999999996</v>
      </c>
      <c r="D24" s="12">
        <v>1343088</v>
      </c>
      <c r="G24" t="s">
        <v>73</v>
      </c>
    </row>
    <row r="25" spans="1:7" x14ac:dyDescent="0.3">
      <c r="A25" s="10">
        <v>2010</v>
      </c>
      <c r="B25" s="10">
        <v>24</v>
      </c>
      <c r="C25" s="10">
        <v>5.23</v>
      </c>
      <c r="D25" s="12">
        <v>1411417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F11" sqref="F11"/>
    </sheetView>
  </sheetViews>
  <sheetFormatPr defaultRowHeight="15" x14ac:dyDescent="0.25"/>
  <cols>
    <col min="1" max="1" width="18" customWidth="1"/>
  </cols>
  <sheetData>
    <row r="1" spans="1:6" x14ac:dyDescent="0.25">
      <c r="A1" s="3" t="s">
        <v>55</v>
      </c>
      <c r="B1" s="3" t="s">
        <v>18</v>
      </c>
      <c r="C1" s="3" t="s">
        <v>1</v>
      </c>
      <c r="D1" s="3" t="s">
        <v>57</v>
      </c>
      <c r="E1" s="3" t="s">
        <v>58</v>
      </c>
      <c r="F1" s="3" t="s">
        <v>81</v>
      </c>
    </row>
    <row r="2" spans="1:6" x14ac:dyDescent="0.25">
      <c r="A2">
        <v>1</v>
      </c>
      <c r="B2">
        <v>40</v>
      </c>
    </row>
    <row r="3" spans="1:6" x14ac:dyDescent="0.25">
      <c r="A3">
        <v>2</v>
      </c>
      <c r="B3">
        <v>52</v>
      </c>
    </row>
    <row r="4" spans="1:6" x14ac:dyDescent="0.25">
      <c r="A4">
        <v>3</v>
      </c>
      <c r="B4">
        <v>75</v>
      </c>
    </row>
    <row r="5" spans="1:6" x14ac:dyDescent="0.25">
      <c r="A5">
        <v>4</v>
      </c>
      <c r="B5">
        <v>82</v>
      </c>
    </row>
    <row r="6" spans="1:6" x14ac:dyDescent="0.25">
      <c r="A6">
        <v>5</v>
      </c>
      <c r="B6">
        <v>84</v>
      </c>
    </row>
    <row r="7" spans="1:6" x14ac:dyDescent="0.25">
      <c r="A7">
        <v>6</v>
      </c>
      <c r="B7">
        <v>88</v>
      </c>
    </row>
    <row r="8" spans="1:6" x14ac:dyDescent="0.25">
      <c r="A8">
        <v>7</v>
      </c>
      <c r="B8">
        <v>112</v>
      </c>
    </row>
    <row r="9" spans="1:6" x14ac:dyDescent="0.25">
      <c r="A9">
        <v>8</v>
      </c>
      <c r="B9">
        <v>123</v>
      </c>
    </row>
    <row r="10" spans="1:6" x14ac:dyDescent="0.25">
      <c r="A10">
        <v>9</v>
      </c>
      <c r="B10">
        <v>138</v>
      </c>
    </row>
    <row r="11" spans="1:6" x14ac:dyDescent="0.25">
      <c r="A11">
        <v>10</v>
      </c>
      <c r="B11">
        <v>142</v>
      </c>
      <c r="C11">
        <v>142</v>
      </c>
      <c r="D11">
        <v>142</v>
      </c>
    </row>
    <row r="12" spans="1:6" x14ac:dyDescent="0.25">
      <c r="A12">
        <v>11</v>
      </c>
      <c r="B12">
        <v>148</v>
      </c>
      <c r="C12">
        <f>D12+E12</f>
        <v>146</v>
      </c>
      <c r="D12">
        <f>C11+$B$25*(B11-C11)</f>
        <v>142</v>
      </c>
      <c r="E12">
        <f>$B$27</f>
        <v>4</v>
      </c>
      <c r="F12">
        <f>ABS(B12-C12)</f>
        <v>2</v>
      </c>
    </row>
    <row r="13" spans="1:6" x14ac:dyDescent="0.25">
      <c r="A13">
        <v>12</v>
      </c>
      <c r="B13">
        <v>153</v>
      </c>
      <c r="C13">
        <f t="shared" ref="C13:C21" si="0">D13+E13</f>
        <v>150.52000000000001</v>
      </c>
      <c r="D13">
        <f t="shared" ref="D13:D21" si="1">C12+$B$25*(B12-C12)</f>
        <v>146.4</v>
      </c>
      <c r="E13">
        <f>$B$26*(D13-D12)+(1-$B$26)*E12</f>
        <v>4.120000000000001</v>
      </c>
      <c r="F13">
        <f t="shared" ref="F13:F21" si="2">ABS(B13-C13)</f>
        <v>2.4799999999999898</v>
      </c>
    </row>
    <row r="14" spans="1:6" x14ac:dyDescent="0.25">
      <c r="A14">
        <v>13</v>
      </c>
      <c r="B14">
        <v>157</v>
      </c>
      <c r="C14">
        <f t="shared" si="0"/>
        <v>155.28480000000002</v>
      </c>
      <c r="D14">
        <f t="shared" si="1"/>
        <v>151.01600000000002</v>
      </c>
      <c r="E14">
        <f t="shared" ref="E14:E21" si="3">$B$26*(D14-D13)+(1-$B$26)*E13</f>
        <v>4.2688000000000041</v>
      </c>
      <c r="F14">
        <f t="shared" si="2"/>
        <v>1.7151999999999816</v>
      </c>
    </row>
    <row r="15" spans="1:6" x14ac:dyDescent="0.25">
      <c r="A15">
        <v>14</v>
      </c>
      <c r="B15">
        <v>161</v>
      </c>
      <c r="C15">
        <f t="shared" si="0"/>
        <v>159.99955200000002</v>
      </c>
      <c r="D15">
        <f t="shared" si="1"/>
        <v>155.62784000000002</v>
      </c>
      <c r="E15">
        <f t="shared" si="3"/>
        <v>4.3717120000000032</v>
      </c>
      <c r="F15">
        <f t="shared" si="2"/>
        <v>1.0004479999999774</v>
      </c>
    </row>
    <row r="16" spans="1:6" x14ac:dyDescent="0.25">
      <c r="A16">
        <v>15</v>
      </c>
      <c r="B16">
        <v>166</v>
      </c>
      <c r="C16">
        <f t="shared" si="0"/>
        <v>164.63138048000002</v>
      </c>
      <c r="D16">
        <f t="shared" si="1"/>
        <v>160.19964160000001</v>
      </c>
      <c r="E16">
        <f t="shared" si="3"/>
        <v>4.4317388799999984</v>
      </c>
      <c r="F16">
        <f t="shared" si="2"/>
        <v>1.3686195199999815</v>
      </c>
    </row>
    <row r="17" spans="1:6" x14ac:dyDescent="0.25">
      <c r="A17">
        <v>16</v>
      </c>
      <c r="B17">
        <v>163</v>
      </c>
      <c r="C17">
        <f t="shared" si="0"/>
        <v>169.41896043520003</v>
      </c>
      <c r="D17">
        <f t="shared" si="1"/>
        <v>164.90510438400003</v>
      </c>
      <c r="E17">
        <f t="shared" si="3"/>
        <v>4.5138560512000048</v>
      </c>
      <c r="F17">
        <f t="shared" si="2"/>
        <v>6.4189604352000345</v>
      </c>
    </row>
    <row r="18" spans="1:6" x14ac:dyDescent="0.25">
      <c r="A18">
        <v>17</v>
      </c>
      <c r="B18">
        <v>159</v>
      </c>
      <c r="C18">
        <f t="shared" si="0"/>
        <v>172.26388677324803</v>
      </c>
      <c r="D18">
        <f t="shared" si="1"/>
        <v>168.13516834816002</v>
      </c>
      <c r="E18">
        <f t="shared" si="3"/>
        <v>4.1287184250880022</v>
      </c>
      <c r="F18">
        <f t="shared" si="2"/>
        <v>13.263886773248032</v>
      </c>
    </row>
    <row r="19" spans="1:6" x14ac:dyDescent="0.25">
      <c r="A19">
        <v>18</v>
      </c>
      <c r="B19">
        <v>164</v>
      </c>
      <c r="C19">
        <f t="shared" si="0"/>
        <v>172.94399463729155</v>
      </c>
      <c r="D19">
        <f t="shared" si="1"/>
        <v>169.61110941859843</v>
      </c>
      <c r="E19">
        <f t="shared" si="3"/>
        <v>3.3328852186931242</v>
      </c>
      <c r="F19">
        <f t="shared" si="2"/>
        <v>8.9439946372915529</v>
      </c>
    </row>
    <row r="20" spans="1:6" x14ac:dyDescent="0.25">
      <c r="A20">
        <v>19</v>
      </c>
      <c r="B20">
        <v>167</v>
      </c>
      <c r="C20">
        <f t="shared" si="0"/>
        <v>173.95144125028887</v>
      </c>
      <c r="D20">
        <f t="shared" si="1"/>
        <v>171.15519570983324</v>
      </c>
      <c r="E20">
        <f t="shared" si="3"/>
        <v>2.7962455404556281</v>
      </c>
      <c r="F20">
        <f t="shared" si="2"/>
        <v>6.9514412502888661</v>
      </c>
    </row>
    <row r="21" spans="1:6" x14ac:dyDescent="0.25">
      <c r="A21">
        <v>20</v>
      </c>
      <c r="B21">
        <v>165</v>
      </c>
      <c r="C21">
        <f t="shared" si="0"/>
        <v>174.94031206566939</v>
      </c>
      <c r="D21">
        <f t="shared" si="1"/>
        <v>172.56115300023109</v>
      </c>
      <c r="E21">
        <f t="shared" si="3"/>
        <v>2.3791590654382948</v>
      </c>
      <c r="F21">
        <f t="shared" si="2"/>
        <v>9.9403120656693886</v>
      </c>
    </row>
    <row r="22" spans="1:6" x14ac:dyDescent="0.25">
      <c r="F22">
        <f>AVERAGE(F12:F21)</f>
        <v>5.4082862681697801</v>
      </c>
    </row>
    <row r="24" spans="1:6" x14ac:dyDescent="0.25">
      <c r="A24" s="3" t="s">
        <v>79</v>
      </c>
    </row>
    <row r="25" spans="1:6" x14ac:dyDescent="0.25">
      <c r="A25" t="s">
        <v>75</v>
      </c>
      <c r="B25">
        <v>0.2</v>
      </c>
    </row>
    <row r="26" spans="1:6" x14ac:dyDescent="0.25">
      <c r="A26" t="s">
        <v>76</v>
      </c>
      <c r="B26">
        <v>0.3</v>
      </c>
    </row>
    <row r="27" spans="1:6" x14ac:dyDescent="0.25">
      <c r="A27" t="s">
        <v>80</v>
      </c>
      <c r="B27">
        <v>4</v>
      </c>
    </row>
    <row r="29" spans="1:6" x14ac:dyDescent="0.25">
      <c r="A29" s="3" t="s">
        <v>78</v>
      </c>
    </row>
    <row r="30" spans="1:6" x14ac:dyDescent="0.25">
      <c r="A30" t="s">
        <v>74</v>
      </c>
    </row>
    <row r="31" spans="1:6" x14ac:dyDescent="0.25">
      <c r="A31" t="s">
        <v>77</v>
      </c>
    </row>
    <row r="32" spans="1:6" x14ac:dyDescent="0.25">
      <c r="A32" t="s">
        <v>56</v>
      </c>
    </row>
    <row r="34" spans="1:2" x14ac:dyDescent="0.25">
      <c r="A34" s="3" t="s">
        <v>59</v>
      </c>
      <c r="B34">
        <f>$F$22</f>
        <v>5.4082862681697801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tabSelected="1" zoomScale="69" zoomScaleNormal="69" workbookViewId="0">
      <selection activeCell="L46" sqref="L46"/>
    </sheetView>
  </sheetViews>
  <sheetFormatPr defaultRowHeight="15" x14ac:dyDescent="0.25"/>
  <cols>
    <col min="1" max="1" width="18" customWidth="1"/>
    <col min="12" max="12" width="9.85546875" bestFit="1" customWidth="1"/>
    <col min="13" max="13" width="10.42578125" bestFit="1" customWidth="1"/>
  </cols>
  <sheetData>
    <row r="1" spans="1:18" x14ac:dyDescent="0.25">
      <c r="C1" s="25" t="s">
        <v>83</v>
      </c>
      <c r="D1" s="26"/>
      <c r="E1" s="26"/>
      <c r="F1" s="26"/>
      <c r="G1" s="26"/>
      <c r="H1" s="26"/>
      <c r="I1" s="26"/>
      <c r="J1" s="27"/>
      <c r="K1" s="23"/>
      <c r="L1" s="24" t="s">
        <v>84</v>
      </c>
      <c r="M1" s="24"/>
      <c r="N1" s="24"/>
      <c r="O1" s="24"/>
      <c r="P1" s="24"/>
      <c r="Q1" s="24"/>
      <c r="R1" s="24"/>
    </row>
    <row r="2" spans="1:18" x14ac:dyDescent="0.25">
      <c r="A2" s="9" t="s">
        <v>55</v>
      </c>
      <c r="B2" s="9" t="s">
        <v>18</v>
      </c>
      <c r="C2" s="9" t="s">
        <v>1</v>
      </c>
      <c r="D2" s="9" t="s">
        <v>57</v>
      </c>
      <c r="E2" s="9" t="s">
        <v>58</v>
      </c>
      <c r="F2" s="9" t="s">
        <v>81</v>
      </c>
      <c r="G2" s="15" t="s">
        <v>87</v>
      </c>
      <c r="H2" s="15" t="s">
        <v>28</v>
      </c>
      <c r="I2" s="15" t="s">
        <v>32</v>
      </c>
      <c r="J2" s="15" t="s">
        <v>89</v>
      </c>
      <c r="K2" s="15" t="s">
        <v>33</v>
      </c>
      <c r="L2" s="9" t="s">
        <v>13</v>
      </c>
      <c r="M2" s="9" t="s">
        <v>82</v>
      </c>
      <c r="N2" s="15" t="s">
        <v>87</v>
      </c>
      <c r="O2" s="15" t="s">
        <v>28</v>
      </c>
      <c r="P2" s="15" t="s">
        <v>32</v>
      </c>
      <c r="Q2" s="15" t="s">
        <v>89</v>
      </c>
      <c r="R2" s="15" t="s">
        <v>33</v>
      </c>
    </row>
    <row r="3" spans="1:18" x14ac:dyDescent="0.25">
      <c r="A3" s="10">
        <v>1</v>
      </c>
      <c r="B3" s="10">
        <v>40</v>
      </c>
      <c r="C3" s="10"/>
      <c r="D3" s="10"/>
      <c r="E3" s="10"/>
      <c r="F3" s="10"/>
      <c r="G3" s="14"/>
      <c r="H3" s="14"/>
      <c r="I3" s="14"/>
      <c r="J3" s="14"/>
      <c r="K3" s="14"/>
      <c r="L3" s="14"/>
      <c r="M3" s="10"/>
      <c r="N3" s="10"/>
      <c r="O3" s="10"/>
      <c r="P3" s="10"/>
      <c r="Q3" s="10"/>
      <c r="R3" s="10"/>
    </row>
    <row r="4" spans="1:18" x14ac:dyDescent="0.25">
      <c r="A4" s="10">
        <v>2</v>
      </c>
      <c r="B4" s="10">
        <v>52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18" x14ac:dyDescent="0.25">
      <c r="A5" s="10">
        <v>3</v>
      </c>
      <c r="B5" s="10">
        <v>75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0">
        <v>4</v>
      </c>
      <c r="B6" s="10">
        <v>82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18" x14ac:dyDescent="0.25">
      <c r="A7" s="10">
        <v>5</v>
      </c>
      <c r="B7" s="10">
        <v>84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</row>
    <row r="8" spans="1:18" x14ac:dyDescent="0.25">
      <c r="A8" s="10">
        <v>6</v>
      </c>
      <c r="B8" s="10">
        <v>88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spans="1:18" x14ac:dyDescent="0.25">
      <c r="A9" s="10">
        <v>7</v>
      </c>
      <c r="B9" s="10">
        <v>112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x14ac:dyDescent="0.25">
      <c r="A10" s="10">
        <v>8</v>
      </c>
      <c r="B10" s="10">
        <v>123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x14ac:dyDescent="0.25">
      <c r="A11" s="10">
        <v>9</v>
      </c>
      <c r="B11" s="10">
        <v>138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x14ac:dyDescent="0.25">
      <c r="A12" s="10">
        <v>10</v>
      </c>
      <c r="B12" s="10">
        <v>142</v>
      </c>
      <c r="C12" s="10">
        <v>142</v>
      </c>
      <c r="D12" s="10">
        <v>142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x14ac:dyDescent="0.25">
      <c r="A13" s="10">
        <v>11</v>
      </c>
      <c r="B13" s="10">
        <v>148</v>
      </c>
      <c r="C13" s="10">
        <f>D13+E13</f>
        <v>146</v>
      </c>
      <c r="D13" s="10">
        <f t="shared" ref="D13:D22" si="0">C12+$B$26*(B12-C12)</f>
        <v>142</v>
      </c>
      <c r="E13" s="10">
        <f>$B$28</f>
        <v>4</v>
      </c>
      <c r="F13" s="10">
        <f t="shared" ref="F13:F22" si="1">ABS(B13-C13)</f>
        <v>2</v>
      </c>
      <c r="G13" s="10">
        <f>(B13-C13)^2</f>
        <v>4</v>
      </c>
      <c r="H13" s="10">
        <f>B13-C13</f>
        <v>2</v>
      </c>
      <c r="I13" s="10">
        <f>$B$39</f>
        <v>14.301941616817805</v>
      </c>
      <c r="J13" s="10">
        <v>0</v>
      </c>
      <c r="K13" s="10">
        <f>$B$40</f>
        <v>-14.301941616817805</v>
      </c>
      <c r="L13" s="10">
        <f t="shared" ref="L13:L22" si="2">$B$47*A13+$B$48</f>
        <v>155.39600000000002</v>
      </c>
      <c r="M13" s="10">
        <f t="shared" ref="M13:M22" si="3">ABS(B13-L13)</f>
        <v>7.396000000000015</v>
      </c>
      <c r="N13" s="10">
        <f>(B13-L13)^2</f>
        <v>54.700816000000223</v>
      </c>
      <c r="O13" s="10">
        <f>B13-L13</f>
        <v>-7.396000000000015</v>
      </c>
      <c r="P13" s="10">
        <f>$C$39</f>
        <v>112.52198315588534</v>
      </c>
      <c r="Q13" s="10">
        <v>0</v>
      </c>
      <c r="R13" s="10">
        <f>$C$40</f>
        <v>-112.52198315588534</v>
      </c>
    </row>
    <row r="14" spans="1:18" x14ac:dyDescent="0.25">
      <c r="A14" s="10">
        <v>12</v>
      </c>
      <c r="B14" s="10">
        <v>153</v>
      </c>
      <c r="C14" s="10">
        <f t="shared" ref="C14:C22" si="4">D14+E14</f>
        <v>150.52000000000001</v>
      </c>
      <c r="D14" s="10">
        <f t="shared" si="0"/>
        <v>146.4</v>
      </c>
      <c r="E14" s="10">
        <f>$B$27*(D14-D13)+(1-$B$27)*E13</f>
        <v>4.120000000000001</v>
      </c>
      <c r="F14" s="10">
        <f t="shared" si="1"/>
        <v>2.4799999999999898</v>
      </c>
      <c r="G14" s="10">
        <f t="shared" ref="G14:G22" si="5">(B14-C14)^2</f>
        <v>6.1503999999999497</v>
      </c>
      <c r="H14" s="10">
        <f t="shared" ref="H14:H22" si="6">B14-C14</f>
        <v>2.4799999999999898</v>
      </c>
      <c r="I14" s="10">
        <f t="shared" ref="I14:I22" si="7">$B$39</f>
        <v>14.301941616817805</v>
      </c>
      <c r="J14" s="10">
        <v>0</v>
      </c>
      <c r="K14" s="10">
        <f t="shared" ref="K14:K22" si="8">$B$40</f>
        <v>-14.301941616817805</v>
      </c>
      <c r="L14" s="10">
        <f t="shared" si="2"/>
        <v>166.63200000000001</v>
      </c>
      <c r="M14" s="10">
        <f t="shared" si="3"/>
        <v>13.632000000000005</v>
      </c>
      <c r="N14" s="10">
        <f t="shared" ref="N14:N22" si="9">(B14-L14)^2</f>
        <v>185.83142400000014</v>
      </c>
      <c r="O14" s="10">
        <f t="shared" ref="O14:O22" si="10">B14-L14</f>
        <v>-13.632000000000005</v>
      </c>
      <c r="P14" s="10">
        <f t="shared" ref="P14:P22" si="11">$C$39</f>
        <v>112.52198315588534</v>
      </c>
      <c r="Q14" s="10">
        <v>0</v>
      </c>
      <c r="R14" s="10">
        <f t="shared" ref="R14:R22" si="12">$C$40</f>
        <v>-112.52198315588534</v>
      </c>
    </row>
    <row r="15" spans="1:18" x14ac:dyDescent="0.25">
      <c r="A15" s="10">
        <v>13</v>
      </c>
      <c r="B15" s="10">
        <v>157</v>
      </c>
      <c r="C15" s="10">
        <f t="shared" si="4"/>
        <v>155.28480000000002</v>
      </c>
      <c r="D15" s="10">
        <f t="shared" si="0"/>
        <v>151.01600000000002</v>
      </c>
      <c r="E15" s="10">
        <f t="shared" ref="E15:E22" si="13">$B$27*(D15-D14)+(1-$B$27)*E14</f>
        <v>4.2688000000000041</v>
      </c>
      <c r="F15" s="10">
        <f t="shared" si="1"/>
        <v>1.7151999999999816</v>
      </c>
      <c r="G15" s="10">
        <f t="shared" si="5"/>
        <v>2.9419110399999369</v>
      </c>
      <c r="H15" s="10">
        <f t="shared" si="6"/>
        <v>1.7151999999999816</v>
      </c>
      <c r="I15" s="10">
        <f t="shared" si="7"/>
        <v>14.301941616817805</v>
      </c>
      <c r="J15" s="10">
        <v>0</v>
      </c>
      <c r="K15" s="10">
        <f t="shared" si="8"/>
        <v>-14.301941616817805</v>
      </c>
      <c r="L15" s="10">
        <f t="shared" si="2"/>
        <v>177.86800000000002</v>
      </c>
      <c r="M15" s="10">
        <f t="shared" si="3"/>
        <v>20.868000000000023</v>
      </c>
      <c r="N15" s="10">
        <f t="shared" si="9"/>
        <v>435.47342400000099</v>
      </c>
      <c r="O15" s="10">
        <f t="shared" si="10"/>
        <v>-20.868000000000023</v>
      </c>
      <c r="P15" s="10">
        <f t="shared" si="11"/>
        <v>112.52198315588534</v>
      </c>
      <c r="Q15" s="10">
        <v>0</v>
      </c>
      <c r="R15" s="10">
        <f t="shared" si="12"/>
        <v>-112.52198315588534</v>
      </c>
    </row>
    <row r="16" spans="1:18" x14ac:dyDescent="0.25">
      <c r="A16" s="10">
        <v>14</v>
      </c>
      <c r="B16" s="10">
        <v>161</v>
      </c>
      <c r="C16" s="10">
        <f t="shared" si="4"/>
        <v>159.99955200000002</v>
      </c>
      <c r="D16" s="10">
        <f t="shared" si="0"/>
        <v>155.62784000000002</v>
      </c>
      <c r="E16" s="10">
        <f t="shared" si="13"/>
        <v>4.3717120000000032</v>
      </c>
      <c r="F16" s="10">
        <f t="shared" si="1"/>
        <v>1.0004479999999774</v>
      </c>
      <c r="G16" s="10">
        <f t="shared" si="5"/>
        <v>1.0008962007039548</v>
      </c>
      <c r="H16" s="10">
        <f t="shared" si="6"/>
        <v>1.0004479999999774</v>
      </c>
      <c r="I16" s="10">
        <f t="shared" si="7"/>
        <v>14.301941616817805</v>
      </c>
      <c r="J16" s="10">
        <v>0</v>
      </c>
      <c r="K16" s="10">
        <f t="shared" si="8"/>
        <v>-14.301941616817805</v>
      </c>
      <c r="L16" s="10">
        <f t="shared" si="2"/>
        <v>189.10400000000001</v>
      </c>
      <c r="M16" s="10">
        <f t="shared" si="3"/>
        <v>28.104000000000013</v>
      </c>
      <c r="N16" s="10">
        <f t="shared" si="9"/>
        <v>789.83481600000073</v>
      </c>
      <c r="O16" s="10">
        <f t="shared" si="10"/>
        <v>-28.104000000000013</v>
      </c>
      <c r="P16" s="10">
        <f t="shared" si="11"/>
        <v>112.52198315588534</v>
      </c>
      <c r="Q16" s="10">
        <v>0</v>
      </c>
      <c r="R16" s="10">
        <f t="shared" si="12"/>
        <v>-112.52198315588534</v>
      </c>
    </row>
    <row r="17" spans="1:18" x14ac:dyDescent="0.25">
      <c r="A17" s="10">
        <v>15</v>
      </c>
      <c r="B17" s="10">
        <v>166</v>
      </c>
      <c r="C17" s="10">
        <f t="shared" si="4"/>
        <v>164.63138048000002</v>
      </c>
      <c r="D17" s="10">
        <f t="shared" si="0"/>
        <v>160.19964160000001</v>
      </c>
      <c r="E17" s="10">
        <f t="shared" si="13"/>
        <v>4.4317388799999984</v>
      </c>
      <c r="F17" s="10">
        <f t="shared" si="1"/>
        <v>1.3686195199999815</v>
      </c>
      <c r="G17" s="10">
        <f t="shared" si="5"/>
        <v>1.8731193905249799</v>
      </c>
      <c r="H17" s="10">
        <f t="shared" si="6"/>
        <v>1.3686195199999815</v>
      </c>
      <c r="I17" s="10">
        <f t="shared" si="7"/>
        <v>14.301941616817805</v>
      </c>
      <c r="J17" s="10">
        <v>0</v>
      </c>
      <c r="K17" s="10">
        <f t="shared" si="8"/>
        <v>-14.301941616817805</v>
      </c>
      <c r="L17" s="10">
        <f t="shared" si="2"/>
        <v>200.34000000000003</v>
      </c>
      <c r="M17" s="10">
        <f t="shared" si="3"/>
        <v>34.340000000000032</v>
      </c>
      <c r="N17" s="10">
        <f t="shared" si="9"/>
        <v>1179.2356000000023</v>
      </c>
      <c r="O17" s="10">
        <f t="shared" si="10"/>
        <v>-34.340000000000032</v>
      </c>
      <c r="P17" s="10">
        <f t="shared" si="11"/>
        <v>112.52198315588534</v>
      </c>
      <c r="Q17" s="10">
        <v>0</v>
      </c>
      <c r="R17" s="10">
        <f t="shared" si="12"/>
        <v>-112.52198315588534</v>
      </c>
    </row>
    <row r="18" spans="1:18" x14ac:dyDescent="0.25">
      <c r="A18" s="10">
        <v>16</v>
      </c>
      <c r="B18" s="10">
        <v>163</v>
      </c>
      <c r="C18" s="10">
        <f t="shared" si="4"/>
        <v>169.41896043520003</v>
      </c>
      <c r="D18" s="10">
        <f t="shared" si="0"/>
        <v>164.90510438400003</v>
      </c>
      <c r="E18" s="10">
        <f t="shared" si="13"/>
        <v>4.5138560512000048</v>
      </c>
      <c r="F18" s="10">
        <f t="shared" si="1"/>
        <v>6.4189604352000345</v>
      </c>
      <c r="G18" s="10">
        <f t="shared" si="5"/>
        <v>41.203053068663415</v>
      </c>
      <c r="H18" s="10">
        <f t="shared" si="6"/>
        <v>-6.4189604352000345</v>
      </c>
      <c r="I18" s="10">
        <f t="shared" si="7"/>
        <v>14.301941616817805</v>
      </c>
      <c r="J18" s="10">
        <v>0</v>
      </c>
      <c r="K18" s="10">
        <f t="shared" si="8"/>
        <v>-14.301941616817805</v>
      </c>
      <c r="L18" s="10">
        <f t="shared" si="2"/>
        <v>211.57600000000002</v>
      </c>
      <c r="M18" s="10">
        <f t="shared" si="3"/>
        <v>48.576000000000022</v>
      </c>
      <c r="N18" s="10">
        <f t="shared" si="9"/>
        <v>2359.6277760000021</v>
      </c>
      <c r="O18" s="10">
        <f t="shared" si="10"/>
        <v>-48.576000000000022</v>
      </c>
      <c r="P18" s="10">
        <f t="shared" si="11"/>
        <v>112.52198315588534</v>
      </c>
      <c r="Q18" s="10">
        <v>0</v>
      </c>
      <c r="R18" s="10">
        <f t="shared" si="12"/>
        <v>-112.52198315588534</v>
      </c>
    </row>
    <row r="19" spans="1:18" x14ac:dyDescent="0.25">
      <c r="A19" s="10">
        <v>17</v>
      </c>
      <c r="B19" s="10">
        <v>159</v>
      </c>
      <c r="C19" s="10">
        <f t="shared" si="4"/>
        <v>172.26388677324803</v>
      </c>
      <c r="D19" s="10">
        <f t="shared" si="0"/>
        <v>168.13516834816002</v>
      </c>
      <c r="E19" s="10">
        <f t="shared" si="13"/>
        <v>4.1287184250880022</v>
      </c>
      <c r="F19" s="10">
        <f t="shared" si="1"/>
        <v>13.263886773248032</v>
      </c>
      <c r="G19" s="10">
        <f t="shared" si="5"/>
        <v>175.9306923335441</v>
      </c>
      <c r="H19" s="10">
        <f t="shared" si="6"/>
        <v>-13.263886773248032</v>
      </c>
      <c r="I19" s="10">
        <f t="shared" si="7"/>
        <v>14.301941616817805</v>
      </c>
      <c r="J19" s="10">
        <v>0</v>
      </c>
      <c r="K19" s="10">
        <f t="shared" si="8"/>
        <v>-14.301941616817805</v>
      </c>
      <c r="L19" s="10">
        <f t="shared" si="2"/>
        <v>222.81200000000001</v>
      </c>
      <c r="M19" s="10">
        <f t="shared" si="3"/>
        <v>63.812000000000012</v>
      </c>
      <c r="N19" s="10">
        <f t="shared" si="9"/>
        <v>4071.9713440000014</v>
      </c>
      <c r="O19" s="10">
        <f t="shared" si="10"/>
        <v>-63.812000000000012</v>
      </c>
      <c r="P19" s="10">
        <f t="shared" si="11"/>
        <v>112.52198315588534</v>
      </c>
      <c r="Q19" s="10">
        <v>0</v>
      </c>
      <c r="R19" s="10">
        <f t="shared" si="12"/>
        <v>-112.52198315588534</v>
      </c>
    </row>
    <row r="20" spans="1:18" x14ac:dyDescent="0.25">
      <c r="A20" s="10">
        <v>18</v>
      </c>
      <c r="B20" s="10">
        <v>164</v>
      </c>
      <c r="C20" s="10">
        <f t="shared" si="4"/>
        <v>172.94399463729155</v>
      </c>
      <c r="D20" s="10">
        <f t="shared" si="0"/>
        <v>169.61110941859843</v>
      </c>
      <c r="E20" s="10">
        <f t="shared" si="13"/>
        <v>3.3328852186931242</v>
      </c>
      <c r="F20" s="10">
        <f t="shared" si="1"/>
        <v>8.9439946372915529</v>
      </c>
      <c r="G20" s="10">
        <f t="shared" si="5"/>
        <v>79.99504007190005</v>
      </c>
      <c r="H20" s="10">
        <f t="shared" si="6"/>
        <v>-8.9439946372915529</v>
      </c>
      <c r="I20" s="10">
        <f t="shared" si="7"/>
        <v>14.301941616817805</v>
      </c>
      <c r="J20" s="10">
        <v>0</v>
      </c>
      <c r="K20" s="10">
        <f t="shared" si="8"/>
        <v>-14.301941616817805</v>
      </c>
      <c r="L20" s="10">
        <f t="shared" si="2"/>
        <v>234.04800000000003</v>
      </c>
      <c r="M20" s="10">
        <f t="shared" si="3"/>
        <v>70.04800000000003</v>
      </c>
      <c r="N20" s="10">
        <f t="shared" si="9"/>
        <v>4906.7223040000044</v>
      </c>
      <c r="O20" s="10">
        <f t="shared" si="10"/>
        <v>-70.04800000000003</v>
      </c>
      <c r="P20" s="10">
        <f t="shared" si="11"/>
        <v>112.52198315588534</v>
      </c>
      <c r="Q20" s="10">
        <v>0</v>
      </c>
      <c r="R20" s="10">
        <f t="shared" si="12"/>
        <v>-112.52198315588534</v>
      </c>
    </row>
    <row r="21" spans="1:18" x14ac:dyDescent="0.25">
      <c r="A21" s="10">
        <v>19</v>
      </c>
      <c r="B21" s="10">
        <v>167</v>
      </c>
      <c r="C21" s="10">
        <f t="shared" si="4"/>
        <v>173.95144125028887</v>
      </c>
      <c r="D21" s="10">
        <f t="shared" si="0"/>
        <v>171.15519570983324</v>
      </c>
      <c r="E21" s="10">
        <f t="shared" si="13"/>
        <v>2.7962455404556281</v>
      </c>
      <c r="F21" s="10">
        <f t="shared" si="1"/>
        <v>6.9514412502888661</v>
      </c>
      <c r="G21" s="10">
        <f t="shared" si="5"/>
        <v>48.322535456217636</v>
      </c>
      <c r="H21" s="10">
        <f t="shared" si="6"/>
        <v>-6.9514412502888661</v>
      </c>
      <c r="I21" s="10">
        <f t="shared" si="7"/>
        <v>14.301941616817805</v>
      </c>
      <c r="J21" s="10">
        <v>0</v>
      </c>
      <c r="K21" s="10">
        <f t="shared" si="8"/>
        <v>-14.301941616817805</v>
      </c>
      <c r="L21" s="10">
        <f t="shared" si="2"/>
        <v>245.28400000000002</v>
      </c>
      <c r="M21" s="10">
        <f t="shared" si="3"/>
        <v>78.28400000000002</v>
      </c>
      <c r="N21" s="10">
        <f t="shared" si="9"/>
        <v>6128.3846560000029</v>
      </c>
      <c r="O21" s="10">
        <f t="shared" si="10"/>
        <v>-78.28400000000002</v>
      </c>
      <c r="P21" s="10">
        <f t="shared" si="11"/>
        <v>112.52198315588534</v>
      </c>
      <c r="Q21" s="10">
        <v>0</v>
      </c>
      <c r="R21" s="10">
        <f t="shared" si="12"/>
        <v>-112.52198315588534</v>
      </c>
    </row>
    <row r="22" spans="1:18" x14ac:dyDescent="0.25">
      <c r="A22" s="10">
        <v>20</v>
      </c>
      <c r="B22" s="10">
        <v>165</v>
      </c>
      <c r="C22" s="10">
        <f t="shared" si="4"/>
        <v>174.94031206566939</v>
      </c>
      <c r="D22" s="10">
        <f t="shared" si="0"/>
        <v>172.56115300023109</v>
      </c>
      <c r="E22" s="10">
        <f t="shared" si="13"/>
        <v>2.3791590654382948</v>
      </c>
      <c r="F22" s="10">
        <f t="shared" si="1"/>
        <v>9.9403120656693886</v>
      </c>
      <c r="G22" s="10">
        <f t="shared" si="5"/>
        <v>98.809803962892431</v>
      </c>
      <c r="H22" s="10">
        <f t="shared" si="6"/>
        <v>-9.9403120656693886</v>
      </c>
      <c r="I22" s="10">
        <f t="shared" si="7"/>
        <v>14.301941616817805</v>
      </c>
      <c r="J22" s="10">
        <v>0</v>
      </c>
      <c r="K22" s="10">
        <f t="shared" si="8"/>
        <v>-14.301941616817805</v>
      </c>
      <c r="L22" s="10">
        <f t="shared" si="2"/>
        <v>256.52000000000004</v>
      </c>
      <c r="M22" s="10">
        <f t="shared" si="3"/>
        <v>91.520000000000039</v>
      </c>
      <c r="N22" s="10">
        <f t="shared" si="9"/>
        <v>8375.9104000000079</v>
      </c>
      <c r="O22" s="10">
        <f t="shared" si="10"/>
        <v>-91.520000000000039</v>
      </c>
      <c r="P22" s="10">
        <f t="shared" si="11"/>
        <v>112.52198315588534</v>
      </c>
      <c r="Q22" s="10">
        <v>0</v>
      </c>
      <c r="R22" s="10">
        <f t="shared" si="12"/>
        <v>-112.52198315588534</v>
      </c>
    </row>
    <row r="23" spans="1:18" x14ac:dyDescent="0.25">
      <c r="F23" s="17">
        <f>AVERAGE(F13:F22)</f>
        <v>5.4082862681697801</v>
      </c>
      <c r="G23" s="20">
        <f>SUM(G13:G22)/9</f>
        <v>51.136383502716271</v>
      </c>
      <c r="H23" s="22"/>
      <c r="I23" s="22"/>
      <c r="J23" s="22"/>
      <c r="K23" s="22"/>
      <c r="L23" s="16"/>
      <c r="M23" s="17">
        <f>AVERAGE(M13:M22)</f>
        <v>45.658000000000023</v>
      </c>
      <c r="N23" s="20">
        <f>SUM(N13:N22)/9</f>
        <v>3165.2991733333361</v>
      </c>
    </row>
    <row r="25" spans="1:18" x14ac:dyDescent="0.25">
      <c r="A25" s="3" t="s">
        <v>79</v>
      </c>
    </row>
    <row r="26" spans="1:18" x14ac:dyDescent="0.25">
      <c r="A26" t="s">
        <v>75</v>
      </c>
      <c r="B26">
        <v>0.2</v>
      </c>
    </row>
    <row r="27" spans="1:18" x14ac:dyDescent="0.25">
      <c r="A27" t="s">
        <v>76</v>
      </c>
      <c r="B27">
        <v>0.3</v>
      </c>
    </row>
    <row r="28" spans="1:18" x14ac:dyDescent="0.25">
      <c r="A28" t="s">
        <v>80</v>
      </c>
      <c r="B28">
        <v>4</v>
      </c>
    </row>
    <row r="30" spans="1:18" x14ac:dyDescent="0.25">
      <c r="A30" s="3" t="s">
        <v>78</v>
      </c>
    </row>
    <row r="31" spans="1:18" x14ac:dyDescent="0.25">
      <c r="A31" t="s">
        <v>74</v>
      </c>
    </row>
    <row r="32" spans="1:18" x14ac:dyDescent="0.25">
      <c r="A32" t="s">
        <v>77</v>
      </c>
    </row>
    <row r="33" spans="1:3" x14ac:dyDescent="0.25">
      <c r="A33" t="s">
        <v>56</v>
      </c>
    </row>
    <row r="35" spans="1:3" x14ac:dyDescent="0.25">
      <c r="B35" s="13" t="s">
        <v>85</v>
      </c>
      <c r="C35" s="13" t="s">
        <v>86</v>
      </c>
    </row>
    <row r="36" spans="1:3" x14ac:dyDescent="0.25">
      <c r="A36" s="9" t="s">
        <v>59</v>
      </c>
      <c r="B36" s="18">
        <f>$F$23</f>
        <v>5.4082862681697801</v>
      </c>
      <c r="C36" s="18">
        <f>$M$23</f>
        <v>45.658000000000023</v>
      </c>
    </row>
    <row r="37" spans="1:3" x14ac:dyDescent="0.25">
      <c r="A37" s="9" t="s">
        <v>29</v>
      </c>
      <c r="B37" s="19">
        <f>$G$23</f>
        <v>51.136383502716271</v>
      </c>
      <c r="C37" s="19">
        <f>$N$23</f>
        <v>3165.2991733333361</v>
      </c>
    </row>
    <row r="38" spans="1:3" x14ac:dyDescent="0.25">
      <c r="A38" s="21" t="s">
        <v>88</v>
      </c>
      <c r="B38" s="22">
        <f>SQRT(B37)</f>
        <v>7.1509708084089025</v>
      </c>
      <c r="C38" s="22">
        <f>SQRT(C37)</f>
        <v>56.260991577942669</v>
      </c>
    </row>
    <row r="39" spans="1:3" x14ac:dyDescent="0.25">
      <c r="A39" s="21" t="s">
        <v>32</v>
      </c>
      <c r="B39" s="22">
        <f>0+2*B38</f>
        <v>14.301941616817805</v>
      </c>
      <c r="C39" s="22">
        <f>0+2*C38</f>
        <v>112.52198315588534</v>
      </c>
    </row>
    <row r="40" spans="1:3" x14ac:dyDescent="0.25">
      <c r="A40" s="21" t="s">
        <v>33</v>
      </c>
      <c r="B40" s="22">
        <f>0-2*B38</f>
        <v>-14.301941616817805</v>
      </c>
      <c r="C40" s="22">
        <f>0-2*C38</f>
        <v>-112.52198315588534</v>
      </c>
    </row>
    <row r="41" spans="1:3" x14ac:dyDescent="0.25">
      <c r="A41" s="21"/>
      <c r="B41" s="22"/>
      <c r="C41" s="22"/>
    </row>
    <row r="42" spans="1:3" x14ac:dyDescent="0.25">
      <c r="A42" s="21"/>
      <c r="B42" s="22"/>
      <c r="C42" s="22"/>
    </row>
    <row r="43" spans="1:3" x14ac:dyDescent="0.25">
      <c r="A43" s="21"/>
      <c r="B43" s="22"/>
      <c r="C43" s="22"/>
    </row>
    <row r="44" spans="1:3" x14ac:dyDescent="0.25">
      <c r="A44" s="21"/>
      <c r="B44" s="22"/>
      <c r="C44" s="22"/>
    </row>
    <row r="45" spans="1:3" x14ac:dyDescent="0.25">
      <c r="A45" s="21"/>
      <c r="B45" s="22"/>
      <c r="C45" s="22"/>
    </row>
    <row r="46" spans="1:3" x14ac:dyDescent="0.25">
      <c r="A46" s="16"/>
      <c r="B46" s="16"/>
      <c r="C46" s="16"/>
    </row>
    <row r="47" spans="1:3" x14ac:dyDescent="0.25">
      <c r="B47">
        <v>11.236000000000001</v>
      </c>
    </row>
    <row r="48" spans="1:3" x14ac:dyDescent="0.25">
      <c r="B48">
        <v>31.8</v>
      </c>
    </row>
  </sheetData>
  <mergeCells count="2">
    <mergeCell ref="C1:J1"/>
    <mergeCell ref="L1:R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10" sqref="F10"/>
    </sheetView>
  </sheetViews>
  <sheetFormatPr defaultRowHeight="15" x14ac:dyDescent="0.25"/>
  <cols>
    <col min="5" max="5" width="12.7109375" bestFit="1" customWidth="1"/>
    <col min="6" max="6" width="11.7109375" bestFit="1" customWidth="1"/>
  </cols>
  <sheetData>
    <row r="1" spans="1:6" x14ac:dyDescent="0.25">
      <c r="A1" s="3" t="s">
        <v>6</v>
      </c>
      <c r="B1" s="3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>
        <v>1</v>
      </c>
      <c r="B2">
        <v>132</v>
      </c>
    </row>
    <row r="3" spans="1:6" x14ac:dyDescent="0.25">
      <c r="A3">
        <v>2</v>
      </c>
      <c r="B3">
        <v>170</v>
      </c>
    </row>
    <row r="4" spans="1:6" x14ac:dyDescent="0.25">
      <c r="A4">
        <v>3</v>
      </c>
      <c r="B4">
        <v>95</v>
      </c>
    </row>
    <row r="5" spans="1:6" x14ac:dyDescent="0.25">
      <c r="A5">
        <v>4</v>
      </c>
      <c r="B5">
        <v>110</v>
      </c>
      <c r="C5">
        <f>AVERAGE(B2:B4)</f>
        <v>132.33333333333334</v>
      </c>
      <c r="D5">
        <f>0.5*B4+0.3*B3+0.2*B2</f>
        <v>124.9</v>
      </c>
      <c r="E5">
        <f>$B5-C5</f>
        <v>-22.333333333333343</v>
      </c>
      <c r="F5">
        <f>$B5-D5</f>
        <v>-14.900000000000006</v>
      </c>
    </row>
    <row r="6" spans="1:6" x14ac:dyDescent="0.25">
      <c r="A6">
        <v>5</v>
      </c>
      <c r="B6">
        <v>120</v>
      </c>
      <c r="C6">
        <f t="shared" ref="C6:C9" si="0">AVERAGE(B3:B5)</f>
        <v>125</v>
      </c>
      <c r="D6">
        <f t="shared" ref="D6:D9" si="1">0.5*B5+0.3*B4+0.2*B3</f>
        <v>117.5</v>
      </c>
      <c r="E6">
        <f t="shared" ref="E6:F9" si="2">$B6-C6</f>
        <v>-5</v>
      </c>
      <c r="F6">
        <f t="shared" si="2"/>
        <v>2.5</v>
      </c>
    </row>
    <row r="7" spans="1:6" x14ac:dyDescent="0.25">
      <c r="A7">
        <v>6</v>
      </c>
      <c r="B7">
        <v>135</v>
      </c>
      <c r="C7">
        <f t="shared" si="0"/>
        <v>108.33333333333333</v>
      </c>
      <c r="D7">
        <f t="shared" si="1"/>
        <v>112</v>
      </c>
      <c r="E7">
        <f t="shared" si="2"/>
        <v>26.666666666666671</v>
      </c>
      <c r="F7">
        <f t="shared" si="2"/>
        <v>23</v>
      </c>
    </row>
    <row r="8" spans="1:6" x14ac:dyDescent="0.25">
      <c r="A8">
        <v>7</v>
      </c>
      <c r="B8">
        <v>190</v>
      </c>
      <c r="C8">
        <f t="shared" si="0"/>
        <v>121.66666666666667</v>
      </c>
      <c r="D8">
        <f t="shared" si="1"/>
        <v>125.5</v>
      </c>
      <c r="E8">
        <f t="shared" si="2"/>
        <v>68.333333333333329</v>
      </c>
      <c r="F8">
        <f t="shared" si="2"/>
        <v>64.5</v>
      </c>
    </row>
    <row r="9" spans="1:6" x14ac:dyDescent="0.25">
      <c r="A9">
        <v>8</v>
      </c>
      <c r="B9">
        <v>95</v>
      </c>
      <c r="C9">
        <f t="shared" si="0"/>
        <v>148.33333333333334</v>
      </c>
      <c r="D9">
        <f t="shared" si="1"/>
        <v>159.5</v>
      </c>
      <c r="E9">
        <f t="shared" si="2"/>
        <v>-53.333333333333343</v>
      </c>
      <c r="F9">
        <f t="shared" si="2"/>
        <v>-64.5</v>
      </c>
    </row>
    <row r="10" spans="1:6" x14ac:dyDescent="0.25">
      <c r="E10">
        <f>AVERAGE(E5:E9)</f>
        <v>2.8666666666666627</v>
      </c>
      <c r="F10" s="4">
        <f>AVERAGE(F5:F9)</f>
        <v>2.1199999999999988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E10" sqref="E10"/>
    </sheetView>
  </sheetViews>
  <sheetFormatPr defaultRowHeight="15" x14ac:dyDescent="0.25"/>
  <cols>
    <col min="3" max="4" width="9.85546875" bestFit="1" customWidth="1"/>
  </cols>
  <sheetData>
    <row r="1" spans="1:6" x14ac:dyDescent="0.25">
      <c r="A1" s="3" t="s">
        <v>6</v>
      </c>
      <c r="B1" s="3" t="s">
        <v>7</v>
      </c>
      <c r="C1" s="3" t="s">
        <v>12</v>
      </c>
      <c r="D1" s="3" t="s">
        <v>13</v>
      </c>
      <c r="E1" s="3" t="s">
        <v>16</v>
      </c>
      <c r="F1" s="3" t="s">
        <v>17</v>
      </c>
    </row>
    <row r="2" spans="1:6" x14ac:dyDescent="0.25">
      <c r="A2">
        <v>1</v>
      </c>
      <c r="B2">
        <v>132</v>
      </c>
      <c r="C2">
        <v>130</v>
      </c>
      <c r="D2">
        <v>130</v>
      </c>
      <c r="E2">
        <f>ABS($B2-C2)/$B2</f>
        <v>1.5151515151515152E-2</v>
      </c>
      <c r="F2">
        <f>ABS($B2-D2)/$B2</f>
        <v>1.5151515151515152E-2</v>
      </c>
    </row>
    <row r="3" spans="1:6" x14ac:dyDescent="0.25">
      <c r="A3">
        <v>2</v>
      </c>
      <c r="B3">
        <v>170</v>
      </c>
      <c r="C3">
        <f>$B$11*$B2+0.9*C2</f>
        <v>130.19999999999999</v>
      </c>
      <c r="D3">
        <f>$B$12*$B2+0.9*D2</f>
        <v>156.6</v>
      </c>
      <c r="E3">
        <f t="shared" ref="E3:F9" si="0">ABS($B3-C3)/$B3</f>
        <v>0.2341176470588236</v>
      </c>
      <c r="F3">
        <f t="shared" si="0"/>
        <v>7.8823529411764737E-2</v>
      </c>
    </row>
    <row r="4" spans="1:6" x14ac:dyDescent="0.25">
      <c r="A4">
        <v>3</v>
      </c>
      <c r="B4">
        <v>95</v>
      </c>
      <c r="C4">
        <f t="shared" ref="C4:C9" si="1">$B$11*$B3+0.9*C3</f>
        <v>134.18</v>
      </c>
      <c r="D4">
        <f t="shared" ref="D4:D9" si="2">$B$12*$B3+0.9*D3</f>
        <v>191.94</v>
      </c>
      <c r="E4">
        <f t="shared" si="0"/>
        <v>0.41242105263157902</v>
      </c>
      <c r="F4">
        <f t="shared" si="0"/>
        <v>1.0204210526315789</v>
      </c>
    </row>
    <row r="5" spans="1:6" x14ac:dyDescent="0.25">
      <c r="A5">
        <v>4</v>
      </c>
      <c r="B5">
        <v>110</v>
      </c>
      <c r="C5">
        <f t="shared" si="1"/>
        <v>130.262</v>
      </c>
      <c r="D5">
        <f t="shared" si="2"/>
        <v>201.24600000000001</v>
      </c>
      <c r="E5">
        <f t="shared" si="0"/>
        <v>0.1842</v>
      </c>
      <c r="F5">
        <f t="shared" si="0"/>
        <v>0.82950909090909097</v>
      </c>
    </row>
    <row r="6" spans="1:6" x14ac:dyDescent="0.25">
      <c r="A6">
        <v>5</v>
      </c>
      <c r="B6">
        <v>120</v>
      </c>
      <c r="C6">
        <f t="shared" si="1"/>
        <v>128.23579999999998</v>
      </c>
      <c r="D6">
        <f t="shared" si="2"/>
        <v>214.12140000000002</v>
      </c>
      <c r="E6">
        <f t="shared" si="0"/>
        <v>6.8631666666666521E-2</v>
      </c>
      <c r="F6">
        <f t="shared" si="0"/>
        <v>0.78434500000000018</v>
      </c>
    </row>
    <row r="7" spans="1:6" x14ac:dyDescent="0.25">
      <c r="A7">
        <v>6</v>
      </c>
      <c r="B7">
        <v>135</v>
      </c>
      <c r="C7">
        <f t="shared" si="1"/>
        <v>127.41221999999999</v>
      </c>
      <c r="D7">
        <f t="shared" si="2"/>
        <v>228.70926000000003</v>
      </c>
      <c r="E7">
        <f t="shared" si="0"/>
        <v>5.6205777777777848E-2</v>
      </c>
      <c r="F7">
        <f t="shared" si="0"/>
        <v>0.69414266666666691</v>
      </c>
    </row>
    <row r="8" spans="1:6" x14ac:dyDescent="0.25">
      <c r="A8">
        <v>7</v>
      </c>
      <c r="B8">
        <v>190</v>
      </c>
      <c r="C8">
        <f t="shared" si="1"/>
        <v>128.170998</v>
      </c>
      <c r="D8">
        <f t="shared" si="2"/>
        <v>246.33833400000003</v>
      </c>
      <c r="E8">
        <f t="shared" si="0"/>
        <v>0.32541580000000003</v>
      </c>
      <c r="F8">
        <f t="shared" si="0"/>
        <v>0.29651754736842123</v>
      </c>
    </row>
    <row r="9" spans="1:6" x14ac:dyDescent="0.25">
      <c r="A9">
        <v>8</v>
      </c>
      <c r="B9">
        <v>95</v>
      </c>
      <c r="C9">
        <f t="shared" si="1"/>
        <v>134.3538982</v>
      </c>
      <c r="D9">
        <f t="shared" si="2"/>
        <v>278.70450060000007</v>
      </c>
      <c r="E9">
        <f t="shared" si="0"/>
        <v>0.41425156000000002</v>
      </c>
      <c r="F9">
        <f t="shared" si="0"/>
        <v>1.9337315852631587</v>
      </c>
    </row>
    <row r="10" spans="1:6" x14ac:dyDescent="0.25">
      <c r="E10" s="6">
        <f>AVERAGE(E2:E9)</f>
        <v>0.21379937741079527</v>
      </c>
      <c r="F10" s="5">
        <f>AVERAGE(F2:F9)</f>
        <v>0.70658024842527456</v>
      </c>
    </row>
    <row r="11" spans="1:6" x14ac:dyDescent="0.25">
      <c r="A11" t="s">
        <v>14</v>
      </c>
      <c r="B11">
        <v>0.1</v>
      </c>
    </row>
    <row r="12" spans="1:6" x14ac:dyDescent="0.25">
      <c r="A12" t="s">
        <v>15</v>
      </c>
      <c r="B12">
        <v>0.3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sqref="A1:A11"/>
    </sheetView>
  </sheetViews>
  <sheetFormatPr defaultRowHeight="15" x14ac:dyDescent="0.25"/>
  <cols>
    <col min="1" max="1" width="40" bestFit="1" customWidth="1"/>
    <col min="3" max="3" width="16.5703125" bestFit="1" customWidth="1"/>
    <col min="4" max="4" width="12.28515625" bestFit="1" customWidth="1"/>
  </cols>
  <sheetData>
    <row r="1" spans="1:4" x14ac:dyDescent="0.25">
      <c r="A1" s="3" t="s">
        <v>21</v>
      </c>
      <c r="B1" s="3" t="s">
        <v>3</v>
      </c>
      <c r="C1" s="3" t="s">
        <v>19</v>
      </c>
      <c r="D1" s="3" t="s">
        <v>20</v>
      </c>
    </row>
    <row r="2" spans="1:4" x14ac:dyDescent="0.25">
      <c r="A2">
        <v>1</v>
      </c>
      <c r="B2">
        <v>1</v>
      </c>
      <c r="C2">
        <v>1.2</v>
      </c>
    </row>
    <row r="3" spans="1:4" x14ac:dyDescent="0.25">
      <c r="A3">
        <v>2</v>
      </c>
      <c r="B3">
        <v>2</v>
      </c>
      <c r="C3">
        <v>1.1000000000000001</v>
      </c>
    </row>
    <row r="4" spans="1:4" x14ac:dyDescent="0.25">
      <c r="A4">
        <v>3</v>
      </c>
      <c r="B4">
        <v>3</v>
      </c>
      <c r="C4">
        <v>0.75</v>
      </c>
    </row>
    <row r="5" spans="1:4" x14ac:dyDescent="0.25">
      <c r="A5">
        <v>4</v>
      </c>
      <c r="B5">
        <v>4</v>
      </c>
      <c r="C5">
        <v>0.95</v>
      </c>
    </row>
    <row r="6" spans="1:4" x14ac:dyDescent="0.25">
      <c r="A6">
        <v>5</v>
      </c>
      <c r="B6">
        <v>1</v>
      </c>
    </row>
    <row r="7" spans="1:4" x14ac:dyDescent="0.25">
      <c r="A7">
        <v>6</v>
      </c>
      <c r="B7">
        <v>2</v>
      </c>
    </row>
    <row r="8" spans="1:4" x14ac:dyDescent="0.25">
      <c r="A8">
        <v>7</v>
      </c>
      <c r="B8">
        <v>3</v>
      </c>
    </row>
    <row r="9" spans="1:4" x14ac:dyDescent="0.25">
      <c r="A9">
        <v>8</v>
      </c>
      <c r="B9">
        <v>4</v>
      </c>
    </row>
    <row r="10" spans="1:4" x14ac:dyDescent="0.25">
      <c r="A10">
        <v>9</v>
      </c>
      <c r="B10">
        <v>1</v>
      </c>
    </row>
    <row r="11" spans="1:4" x14ac:dyDescent="0.25">
      <c r="A11">
        <v>10</v>
      </c>
      <c r="B11">
        <v>2</v>
      </c>
    </row>
    <row r="12" spans="1:4" x14ac:dyDescent="0.25">
      <c r="A12">
        <v>11</v>
      </c>
      <c r="B12">
        <v>3</v>
      </c>
    </row>
    <row r="13" spans="1:4" x14ac:dyDescent="0.25">
      <c r="A13">
        <v>12</v>
      </c>
      <c r="B13">
        <v>4</v>
      </c>
    </row>
    <row r="14" spans="1:4" x14ac:dyDescent="0.25">
      <c r="A14">
        <v>13</v>
      </c>
      <c r="B14">
        <v>1</v>
      </c>
    </row>
    <row r="15" spans="1:4" x14ac:dyDescent="0.25">
      <c r="A15">
        <v>14</v>
      </c>
      <c r="B15">
        <v>2</v>
      </c>
    </row>
    <row r="16" spans="1:4" x14ac:dyDescent="0.25">
      <c r="A16">
        <v>15</v>
      </c>
      <c r="B16">
        <v>3</v>
      </c>
      <c r="C16" s="7">
        <f>D16*C4</f>
        <v>109.875</v>
      </c>
      <c r="D16">
        <f>124+7.5*B16</f>
        <v>146.5</v>
      </c>
    </row>
    <row r="17" spans="1:4" x14ac:dyDescent="0.25">
      <c r="A17">
        <v>16</v>
      </c>
      <c r="B17">
        <v>4</v>
      </c>
      <c r="C17" s="7">
        <f>D17*C5</f>
        <v>146.29999999999998</v>
      </c>
      <c r="D17">
        <f>124+7.5*B17</f>
        <v>154</v>
      </c>
    </row>
    <row r="20" spans="1:4" x14ac:dyDescent="0.25">
      <c r="A20" s="4" t="s">
        <v>22</v>
      </c>
      <c r="B20" s="4"/>
    </row>
    <row r="21" spans="1:4" x14ac:dyDescent="0.25">
      <c r="A21" s="4" t="s">
        <v>23</v>
      </c>
      <c r="B21" s="4"/>
    </row>
    <row r="22" spans="1:4" x14ac:dyDescent="0.25">
      <c r="A22" s="4" t="s">
        <v>24</v>
      </c>
      <c r="B22" s="4">
        <f>C16</f>
        <v>109.875</v>
      </c>
    </row>
    <row r="23" spans="1:4" x14ac:dyDescent="0.25">
      <c r="A23" s="4" t="s">
        <v>25</v>
      </c>
      <c r="B23" s="4">
        <f>C17</f>
        <v>146.29999999999998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K31" sqref="K31"/>
    </sheetView>
  </sheetViews>
  <sheetFormatPr defaultRowHeight="15" x14ac:dyDescent="0.25"/>
  <sheetData>
    <row r="1" spans="1:8" x14ac:dyDescent="0.25">
      <c r="A1" s="3" t="s">
        <v>21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32</v>
      </c>
      <c r="G1" s="3" t="s">
        <v>33</v>
      </c>
      <c r="H1" s="3" t="s">
        <v>34</v>
      </c>
    </row>
    <row r="2" spans="1:8" x14ac:dyDescent="0.25">
      <c r="A2">
        <v>1</v>
      </c>
      <c r="B2">
        <v>118</v>
      </c>
    </row>
    <row r="3" spans="1:8" x14ac:dyDescent="0.25">
      <c r="A3">
        <v>2</v>
      </c>
      <c r="B3">
        <v>117</v>
      </c>
      <c r="C3">
        <f>B2</f>
        <v>118</v>
      </c>
      <c r="D3">
        <f>B3-C3</f>
        <v>-1</v>
      </c>
      <c r="E3">
        <f>(B3-C3)^2</f>
        <v>1</v>
      </c>
      <c r="F3">
        <f>$E$17</f>
        <v>8.6602540378443873</v>
      </c>
      <c r="G3">
        <f>$E$18</f>
        <v>-8.6602540378443873</v>
      </c>
      <c r="H3">
        <v>0</v>
      </c>
    </row>
    <row r="4" spans="1:8" x14ac:dyDescent="0.25">
      <c r="A4">
        <v>3</v>
      </c>
      <c r="B4">
        <v>120</v>
      </c>
      <c r="C4">
        <f t="shared" ref="C4:C13" si="0">B3</f>
        <v>117</v>
      </c>
      <c r="D4">
        <f t="shared" ref="D4:D13" si="1">B4-C4</f>
        <v>3</v>
      </c>
      <c r="E4">
        <f t="shared" ref="E4:E13" si="2">(B4-C4)^2</f>
        <v>9</v>
      </c>
      <c r="F4">
        <f t="shared" ref="F4:F11" si="3">$E$17</f>
        <v>8.6602540378443873</v>
      </c>
      <c r="G4">
        <f t="shared" ref="G4:G11" si="4">$E$18</f>
        <v>-8.6602540378443873</v>
      </c>
      <c r="H4">
        <v>0</v>
      </c>
    </row>
    <row r="5" spans="1:8" x14ac:dyDescent="0.25">
      <c r="A5">
        <v>4</v>
      </c>
      <c r="B5">
        <v>119</v>
      </c>
      <c r="C5">
        <f t="shared" si="0"/>
        <v>120</v>
      </c>
      <c r="D5">
        <f t="shared" si="1"/>
        <v>-1</v>
      </c>
      <c r="E5">
        <f t="shared" si="2"/>
        <v>1</v>
      </c>
      <c r="F5">
        <f t="shared" si="3"/>
        <v>8.6602540378443873</v>
      </c>
      <c r="G5">
        <f t="shared" si="4"/>
        <v>-8.6602540378443873</v>
      </c>
      <c r="H5">
        <v>0</v>
      </c>
    </row>
    <row r="6" spans="1:8" x14ac:dyDescent="0.25">
      <c r="A6">
        <v>5</v>
      </c>
      <c r="B6">
        <v>126</v>
      </c>
      <c r="C6">
        <f t="shared" si="0"/>
        <v>119</v>
      </c>
      <c r="D6">
        <f t="shared" si="1"/>
        <v>7</v>
      </c>
      <c r="E6">
        <f t="shared" si="2"/>
        <v>49</v>
      </c>
      <c r="F6">
        <f t="shared" si="3"/>
        <v>8.6602540378443873</v>
      </c>
      <c r="G6">
        <f t="shared" si="4"/>
        <v>-8.6602540378443873</v>
      </c>
      <c r="H6">
        <v>0</v>
      </c>
    </row>
    <row r="7" spans="1:8" x14ac:dyDescent="0.25">
      <c r="A7">
        <v>6</v>
      </c>
      <c r="B7">
        <v>122</v>
      </c>
      <c r="C7">
        <f t="shared" si="0"/>
        <v>126</v>
      </c>
      <c r="D7">
        <f t="shared" si="1"/>
        <v>-4</v>
      </c>
      <c r="E7">
        <f t="shared" si="2"/>
        <v>16</v>
      </c>
      <c r="F7">
        <f t="shared" si="3"/>
        <v>8.6602540378443873</v>
      </c>
      <c r="G7">
        <f t="shared" si="4"/>
        <v>-8.6602540378443873</v>
      </c>
      <c r="H7">
        <v>0</v>
      </c>
    </row>
    <row r="8" spans="1:8" x14ac:dyDescent="0.25">
      <c r="A8">
        <v>7</v>
      </c>
      <c r="B8">
        <v>117</v>
      </c>
      <c r="C8">
        <f t="shared" si="0"/>
        <v>122</v>
      </c>
      <c r="D8">
        <f t="shared" si="1"/>
        <v>-5</v>
      </c>
      <c r="E8">
        <f t="shared" si="2"/>
        <v>25</v>
      </c>
      <c r="F8">
        <f t="shared" si="3"/>
        <v>8.6602540378443873</v>
      </c>
      <c r="G8">
        <f t="shared" si="4"/>
        <v>-8.6602540378443873</v>
      </c>
      <c r="H8">
        <v>0</v>
      </c>
    </row>
    <row r="9" spans="1:8" x14ac:dyDescent="0.25">
      <c r="A9">
        <v>8</v>
      </c>
      <c r="B9">
        <v>123</v>
      </c>
      <c r="C9">
        <f t="shared" si="0"/>
        <v>117</v>
      </c>
      <c r="D9">
        <f t="shared" si="1"/>
        <v>6</v>
      </c>
      <c r="E9">
        <f t="shared" si="2"/>
        <v>36</v>
      </c>
      <c r="F9">
        <f t="shared" si="3"/>
        <v>8.6602540378443873</v>
      </c>
      <c r="G9">
        <f t="shared" si="4"/>
        <v>-8.6602540378443873</v>
      </c>
      <c r="H9">
        <v>0</v>
      </c>
    </row>
    <row r="10" spans="1:8" x14ac:dyDescent="0.25">
      <c r="A10">
        <v>9</v>
      </c>
      <c r="B10">
        <v>121</v>
      </c>
      <c r="C10">
        <f t="shared" si="0"/>
        <v>123</v>
      </c>
      <c r="D10">
        <f t="shared" si="1"/>
        <v>-2</v>
      </c>
      <c r="E10">
        <f t="shared" si="2"/>
        <v>4</v>
      </c>
      <c r="F10">
        <f t="shared" si="3"/>
        <v>8.6602540378443873</v>
      </c>
      <c r="G10">
        <f t="shared" si="4"/>
        <v>-8.6602540378443873</v>
      </c>
      <c r="H10">
        <v>0</v>
      </c>
    </row>
    <row r="11" spans="1:8" x14ac:dyDescent="0.25">
      <c r="A11">
        <v>10</v>
      </c>
      <c r="B11">
        <v>124</v>
      </c>
      <c r="C11">
        <f t="shared" si="0"/>
        <v>121</v>
      </c>
      <c r="D11">
        <f t="shared" si="1"/>
        <v>3</v>
      </c>
      <c r="E11">
        <f t="shared" si="2"/>
        <v>9</v>
      </c>
      <c r="F11">
        <f t="shared" si="3"/>
        <v>8.6602540378443873</v>
      </c>
      <c r="G11">
        <f t="shared" si="4"/>
        <v>-8.6602540378443873</v>
      </c>
      <c r="H11">
        <v>0</v>
      </c>
    </row>
    <row r="12" spans="1:8" x14ac:dyDescent="0.25">
      <c r="A12">
        <v>11</v>
      </c>
      <c r="B12">
        <v>125</v>
      </c>
      <c r="C12">
        <f t="shared" si="0"/>
        <v>124</v>
      </c>
      <c r="D12">
        <f t="shared" si="1"/>
        <v>1</v>
      </c>
      <c r="E12">
        <f t="shared" si="2"/>
        <v>1</v>
      </c>
    </row>
    <row r="13" spans="1:8" x14ac:dyDescent="0.25">
      <c r="A13">
        <v>12</v>
      </c>
      <c r="B13">
        <v>130</v>
      </c>
      <c r="C13">
        <f t="shared" si="0"/>
        <v>125</v>
      </c>
      <c r="D13">
        <f t="shared" si="1"/>
        <v>5</v>
      </c>
      <c r="E13">
        <f t="shared" si="2"/>
        <v>25</v>
      </c>
    </row>
    <row r="14" spans="1:8" x14ac:dyDescent="0.25">
      <c r="D14" t="s">
        <v>29</v>
      </c>
      <c r="E14">
        <f>SUM(E3:E11)/8</f>
        <v>18.75</v>
      </c>
    </row>
    <row r="15" spans="1:8" x14ac:dyDescent="0.25">
      <c r="D15" t="s">
        <v>30</v>
      </c>
      <c r="E15">
        <v>2</v>
      </c>
    </row>
    <row r="16" spans="1:8" x14ac:dyDescent="0.25">
      <c r="D16" t="s">
        <v>31</v>
      </c>
      <c r="E16">
        <f>SQRT(E14)</f>
        <v>4.3301270189221936</v>
      </c>
    </row>
    <row r="17" spans="1:5" x14ac:dyDescent="0.25">
      <c r="D17" t="s">
        <v>32</v>
      </c>
      <c r="E17">
        <f>0+2*E16</f>
        <v>8.6602540378443873</v>
      </c>
    </row>
    <row r="18" spans="1:5" x14ac:dyDescent="0.25">
      <c r="D18" t="s">
        <v>33</v>
      </c>
      <c r="E18">
        <f>0-2*E16</f>
        <v>-8.6602540378443873</v>
      </c>
    </row>
    <row r="20" spans="1:5" x14ac:dyDescent="0.25">
      <c r="A20" t="s">
        <v>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Problem 1</vt:lpstr>
      <vt:lpstr>Problem 2</vt:lpstr>
      <vt:lpstr>Problem 3</vt:lpstr>
      <vt:lpstr>Problem 3b</vt:lpstr>
      <vt:lpstr>Quiz 1</vt:lpstr>
      <vt:lpstr>Quiz 2</vt:lpstr>
      <vt:lpstr>Quiz 3</vt:lpstr>
      <vt:lpstr>Quiz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2017-07-28T01:09:50Z</dcterms:modified>
</cp:coreProperties>
</file>